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2.xml" ContentType="application/vnd.ms-excel.person+xml"/>
  <Override PartName="/xl/persons/person9.xml" ContentType="application/vnd.ms-excel.person+xml"/>
  <Override PartName="/xl/persons/person7.xml" ContentType="application/vnd.ms-excel.person+xml"/>
  <Override PartName="/xl/persons/person4.xml" ContentType="application/vnd.ms-excel.person+xml"/>
  <Override PartName="/xl/persons/person0.xml" ContentType="application/vnd.ms-excel.person+xml"/>
  <Override PartName="/xl/persons/person6.xml" ContentType="application/vnd.ms-excel.person+xml"/>
  <Override PartName="/xl/persons/person1.xml" ContentType="application/vnd.ms-excel.person+xml"/>
  <Override PartName="/xl/persons/person3.xml" ContentType="application/vnd.ms-excel.person+xml"/>
  <Override PartName="/xl/persons/person.xml" ContentType="application/vnd.ms-excel.person+xml"/>
  <Override PartName="/xl/persons/person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Z:\JAVNA NAROČILA IN NMV\2026\2. MOST ROVE IN CESTA\"/>
    </mc:Choice>
  </mc:AlternateContent>
  <bookViews>
    <workbookView xWindow="-105" yWindow="-105" windowWidth="38625" windowHeight="21225" activeTab="3"/>
  </bookViews>
  <sheets>
    <sheet name="Rekapitulacija" sheetId="54" r:id="rId1"/>
    <sheet name="A. LC464031 JANKOVA-ČREŠNJICE " sheetId="62" r:id="rId2"/>
    <sheet name="B. JP 965991 " sheetId="53" r:id="rId3"/>
    <sheet name="C. PREPUST 8" sheetId="58" r:id="rId4"/>
  </sheets>
  <calcPr calcId="162913"/>
</workbook>
</file>

<file path=xl/calcChain.xml><?xml version="1.0" encoding="utf-8"?>
<calcChain xmlns="http://schemas.openxmlformats.org/spreadsheetml/2006/main">
  <c r="D50" i="53" l="1"/>
  <c r="D24" i="53"/>
  <c r="F24" i="53" s="1"/>
  <c r="D47" i="53"/>
  <c r="D24" i="62"/>
  <c r="F24" i="62" s="1"/>
  <c r="D51" i="58"/>
  <c r="D49" i="58"/>
  <c r="D45" i="58" l="1"/>
  <c r="D44" i="58"/>
  <c r="D43" i="58"/>
  <c r="D42" i="58"/>
  <c r="D40" i="58"/>
  <c r="D39" i="58"/>
  <c r="D38" i="58"/>
  <c r="D37" i="58"/>
  <c r="D34" i="58"/>
  <c r="D31" i="58"/>
  <c r="D29" i="58"/>
  <c r="D29" i="53"/>
  <c r="D22" i="53"/>
  <c r="D32" i="62"/>
  <c r="D31" i="62"/>
  <c r="D29" i="62"/>
  <c r="D22" i="62" l="1"/>
  <c r="F22" i="62" s="1"/>
  <c r="F48" i="62"/>
  <c r="D50" i="62"/>
  <c r="F50" i="62" s="1"/>
  <c r="D40" i="62"/>
  <c r="D51" i="62" s="1"/>
  <c r="F32" i="62"/>
  <c r="F31" i="62"/>
  <c r="D30" i="62"/>
  <c r="F30" i="62" s="1"/>
  <c r="F29" i="62"/>
  <c r="F28" i="62"/>
  <c r="D27" i="62"/>
  <c r="F27" i="62" s="1"/>
  <c r="D26" i="62"/>
  <c r="F26" i="62" s="1"/>
  <c r="F25" i="62"/>
  <c r="F23" i="62"/>
  <c r="I22" i="62"/>
  <c r="D21" i="62"/>
  <c r="F21" i="62" s="1"/>
  <c r="F20" i="62"/>
  <c r="F19" i="62"/>
  <c r="F18" i="62"/>
  <c r="B5" i="62"/>
  <c r="B3" i="62"/>
  <c r="B5" i="58"/>
  <c r="F55" i="58"/>
  <c r="F54" i="58"/>
  <c r="D52" i="58"/>
  <c r="F52" i="58" s="1"/>
  <c r="F51" i="58"/>
  <c r="D50" i="58"/>
  <c r="F50" i="58" s="1"/>
  <c r="F49" i="58"/>
  <c r="F48" i="58"/>
  <c r="F46" i="58"/>
  <c r="F45" i="58"/>
  <c r="F44" i="58"/>
  <c r="F43" i="58"/>
  <c r="F42" i="58"/>
  <c r="F41" i="58"/>
  <c r="F40" i="58"/>
  <c r="F39" i="58"/>
  <c r="F38" i="58"/>
  <c r="F37" i="58"/>
  <c r="D35" i="58"/>
  <c r="F35" i="58" s="1"/>
  <c r="D32" i="58"/>
  <c r="F32" i="58" s="1"/>
  <c r="F31" i="58"/>
  <c r="D30" i="58"/>
  <c r="F30" i="58" s="1"/>
  <c r="F29" i="58"/>
  <c r="F33" i="58"/>
  <c r="D28" i="58"/>
  <c r="F28" i="58" s="1"/>
  <c r="F26" i="58"/>
  <c r="F25" i="58"/>
  <c r="F24" i="58"/>
  <c r="F23" i="58"/>
  <c r="F22" i="58"/>
  <c r="F21" i="58"/>
  <c r="D20" i="58"/>
  <c r="F20" i="58" s="1"/>
  <c r="F47" i="58" l="1"/>
  <c r="F19" i="58"/>
  <c r="D54" i="62"/>
  <c r="D55" i="62" s="1"/>
  <c r="F55" i="62" s="1"/>
  <c r="D49" i="62"/>
  <c r="F49" i="62" s="1"/>
  <c r="D56" i="62"/>
  <c r="F56" i="62" s="1"/>
  <c r="D57" i="62"/>
  <c r="D58" i="62"/>
  <c r="F33" i="62"/>
  <c r="F34" i="62" s="1"/>
  <c r="F47" i="62"/>
  <c r="D61" i="62"/>
  <c r="F61" i="62" s="1"/>
  <c r="F58" i="62"/>
  <c r="D53" i="62"/>
  <c r="F53" i="62" s="1"/>
  <c r="F36" i="58"/>
  <c r="F34" i="58"/>
  <c r="F27" i="58" s="1"/>
  <c r="F54" i="62" l="1"/>
  <c r="D59" i="62"/>
  <c r="F57" i="62"/>
  <c r="D52" i="62"/>
  <c r="F52" i="62" s="1"/>
  <c r="F51" i="62"/>
  <c r="F36" i="62"/>
  <c r="F56" i="58"/>
  <c r="F53" i="58" s="1"/>
  <c r="F57" i="58" s="1"/>
  <c r="F23" i="54" s="1"/>
  <c r="F59" i="62" l="1"/>
  <c r="D60" i="62"/>
  <c r="F60" i="62" s="1"/>
  <c r="F63" i="62"/>
  <c r="B3" i="58"/>
  <c r="F65" i="62" l="1"/>
  <c r="F67" i="62" s="1"/>
  <c r="F70" i="62" s="1"/>
  <c r="B5" i="53"/>
  <c r="B3" i="53"/>
  <c r="F72" i="62" l="1"/>
  <c r="F74" i="62" s="1"/>
  <c r="F77" i="62" s="1"/>
  <c r="F21" i="54"/>
  <c r="D21" i="53" l="1"/>
  <c r="D46" i="53" l="1"/>
  <c r="F29" i="53"/>
  <c r="D27" i="53" l="1"/>
  <c r="F25" i="53" l="1"/>
  <c r="F44" i="53"/>
  <c r="F46" i="53"/>
  <c r="F20" i="53"/>
  <c r="E56" i="53" l="1"/>
  <c r="F28" i="53"/>
  <c r="D37" i="53" l="1"/>
  <c r="D45" i="53" s="1"/>
  <c r="F45" i="53" s="1"/>
  <c r="F27" i="53"/>
  <c r="F22" i="53"/>
  <c r="D26" i="53"/>
  <c r="F26" i="53" s="1"/>
  <c r="F50" i="53" l="1"/>
  <c r="D49" i="53"/>
  <c r="F49" i="53" s="1"/>
  <c r="D57" i="53"/>
  <c r="F57" i="53" s="1"/>
  <c r="D54" i="53"/>
  <c r="D56" i="53" s="1"/>
  <c r="D53" i="53"/>
  <c r="D52" i="53"/>
  <c r="D51" i="53"/>
  <c r="D55" i="53" l="1"/>
  <c r="F47" i="53"/>
  <c r="D48" i="53"/>
  <c r="F48" i="53" s="1"/>
  <c r="F54" i="53"/>
  <c r="F53" i="53"/>
  <c r="F51" i="53"/>
  <c r="F56" i="53"/>
  <c r="E55" i="53" l="1"/>
  <c r="F55" i="53" s="1"/>
  <c r="E38" i="54" l="1"/>
  <c r="F38" i="54" s="1"/>
  <c r="E28" i="54"/>
  <c r="E27" i="54"/>
  <c r="F27" i="54" s="1"/>
  <c r="E22" i="54"/>
  <c r="E21" i="54"/>
  <c r="E17" i="54"/>
  <c r="F17" i="54" s="1"/>
  <c r="F52" i="53" l="1"/>
  <c r="F59" i="53" s="1"/>
  <c r="F61" i="53" s="1"/>
  <c r="F23" i="53"/>
  <c r="F19" i="53"/>
  <c r="F21" i="53"/>
  <c r="F18" i="53"/>
  <c r="F30" i="53" l="1"/>
  <c r="F31" i="53" s="1"/>
  <c r="F63" i="53"/>
  <c r="F33" i="53" l="1"/>
  <c r="F66" i="53" s="1"/>
  <c r="F68" i="53" l="1"/>
  <c r="F70" i="53" s="1"/>
  <c r="F73" i="53" s="1"/>
  <c r="F22" i="54"/>
  <c r="F24" i="54" s="1"/>
  <c r="F26" i="54" s="1"/>
  <c r="F28" i="54" s="1"/>
</calcChain>
</file>

<file path=xl/sharedStrings.xml><?xml version="1.0" encoding="utf-8"?>
<sst xmlns="http://schemas.openxmlformats.org/spreadsheetml/2006/main" count="389" uniqueCount="211">
  <si>
    <t>kom</t>
  </si>
  <si>
    <t>OPIS DELA - STORITVE</t>
  </si>
  <si>
    <t>Z. ŠT.</t>
  </si>
  <si>
    <t>M. E.</t>
  </si>
  <si>
    <t>KOL.</t>
  </si>
  <si>
    <t xml:space="preserve">kom </t>
  </si>
  <si>
    <t>Fino planiranje in zaklinjanje  tamponskega materiala s finim peskom na točnost +,- 1 cm</t>
  </si>
  <si>
    <t>DDV 22 %</t>
  </si>
  <si>
    <t>A</t>
  </si>
  <si>
    <t>B</t>
  </si>
  <si>
    <t>Povprečna debelina tamponskega nasipa ceste</t>
  </si>
  <si>
    <t xml:space="preserve">Dolžina ceste </t>
  </si>
  <si>
    <t xml:space="preserve">€ / ENOTO BREZ DDV </t>
  </si>
  <si>
    <t xml:space="preserve">SKUPAJ € BREZ DDV </t>
  </si>
  <si>
    <t>Pripravljalna in zemeljska dela</t>
  </si>
  <si>
    <t xml:space="preserve">Gradbena dela </t>
  </si>
  <si>
    <t>Zarez asfalta debeline do 10 cm.</t>
  </si>
  <si>
    <t>Premaz asfaltnega stika z dilaplastom, debeline do 10 cm.</t>
  </si>
  <si>
    <t>A./  Skupaj :</t>
  </si>
  <si>
    <t>A+B</t>
  </si>
  <si>
    <t xml:space="preserve">OPOMBA: V vseh postavkah so zajeta vsa pomožna in pripravljalna dela vključno z vsem potrebnim materialom in sredstvi za izvedbo  postavke v celoti, kar mora ponudnik upoštevati v ceni na enoto. </t>
  </si>
  <si>
    <t>B./  Skupaj :</t>
  </si>
  <si>
    <t xml:space="preserve">A./  SKUPAJ  z  nepredvidenimi deli </t>
  </si>
  <si>
    <t>SANACIJA IN PRIPRAVA CESTE</t>
  </si>
  <si>
    <t xml:space="preserve">TRAJNA SANACIJA CESTE Z ASFALTNO PREVLEKO </t>
  </si>
  <si>
    <t xml:space="preserve">SKUPAJ z nepredvidenimi deli </t>
  </si>
  <si>
    <t xml:space="preserve">Preverba podatkov, detekcija, odkrivanje in trasna ter višinska zakoličba komunalnih in drugih vodov, izvedejo upravljalci dotičnih vodov, ob naročilu izvajalca del. </t>
  </si>
  <si>
    <t xml:space="preserve">OBČINA DOBRNA, DOBRNA 19, 3204 DOBRNA </t>
  </si>
  <si>
    <t>Strojno rušenje asfalta v debelini 10 cm (6 + 3 cm), z nakladanjem na kamion in odvozom na deponijo do 20 km z vsemi taksami in pristojbinami.</t>
  </si>
  <si>
    <t>1.</t>
  </si>
  <si>
    <t>2.</t>
  </si>
  <si>
    <t>3.</t>
  </si>
  <si>
    <t>4.</t>
  </si>
  <si>
    <t>5.</t>
  </si>
  <si>
    <t>6.</t>
  </si>
  <si>
    <t>7.</t>
  </si>
  <si>
    <t>8.</t>
  </si>
  <si>
    <t>9.</t>
  </si>
  <si>
    <t>10.</t>
  </si>
  <si>
    <t>11.</t>
  </si>
  <si>
    <t>12.</t>
  </si>
  <si>
    <t>13.</t>
  </si>
  <si>
    <t>14.</t>
  </si>
  <si>
    <t>15.</t>
  </si>
  <si>
    <t>Zatravitev po m1 ceste v m2</t>
  </si>
  <si>
    <t xml:space="preserve">Povprečna širina sanacije in tamponske utrditve ceste </t>
  </si>
  <si>
    <r>
      <t>m</t>
    </r>
    <r>
      <rPr>
        <vertAlign val="superscript"/>
        <sz val="10"/>
        <rFont val="Arial Narrow"/>
        <family val="2"/>
        <charset val="238"/>
      </rPr>
      <t>1</t>
    </r>
  </si>
  <si>
    <r>
      <t>m</t>
    </r>
    <r>
      <rPr>
        <vertAlign val="superscript"/>
        <sz val="10"/>
        <rFont val="Arial Narrow"/>
        <family val="2"/>
        <charset val="238"/>
      </rPr>
      <t>2</t>
    </r>
  </si>
  <si>
    <r>
      <rPr>
        <sz val="10"/>
        <rFont val="Arial CE"/>
        <family val="2"/>
        <charset val="238"/>
      </rPr>
      <t>m</t>
    </r>
    <r>
      <rPr>
        <vertAlign val="superscript"/>
        <sz val="10"/>
        <rFont val="Arial CE"/>
        <family val="2"/>
        <charset val="238"/>
      </rPr>
      <t>1</t>
    </r>
  </si>
  <si>
    <t>davek</t>
  </si>
  <si>
    <t>SKUPAJ Z DDV:</t>
  </si>
  <si>
    <t>SKUPAJ BREZ DDV</t>
  </si>
  <si>
    <t>VSE SKUPAJ z nepredvidenimi deli + 22% DDV</t>
  </si>
  <si>
    <t xml:space="preserve">B./ SKUPAJ z nepredvidenimi deli </t>
  </si>
  <si>
    <t>Ponudnik:</t>
  </si>
  <si>
    <t>Naročnik:</t>
  </si>
  <si>
    <t>PONUDBENI PREDRAČUN</t>
  </si>
  <si>
    <t>Datum ponudbe:</t>
  </si>
  <si>
    <t>Žig in podpis ponudnika:</t>
  </si>
  <si>
    <t xml:space="preserve">dolžina ceste </t>
  </si>
  <si>
    <t>Povprečna širina tamponskega nasipa  ceste</t>
  </si>
  <si>
    <t>€/m1</t>
  </si>
  <si>
    <t>Ureditev gradbišča in izvedba zapore ceste - občasna popolna zapora ceste. Izvedba - ureditev potrebne cestno prometne signalizacije, potrebnih zavarovanj in obvozov.</t>
  </si>
  <si>
    <t>Zakoličba elementov predvidene ureditve sanirane ceste, vključno s postavitvijo potrebnih gradbenih profilov. Zakoličba  predvidene ceste, vzdolžnih in prečnih profilov ceste, cestnih jarkov, propustov, koritnic, muld in robnikov,  vse povzeti iz karakterističnih prečnih profilov in situacije ureditve ceste - trasa končne ureditve ceste sledi obstoječi s potrebnimi korekcijami, enako niveleta s potrebnimi korekcijami, vse na terenu uskladiti nadzor, izvajalec in naročnik.</t>
  </si>
  <si>
    <r>
      <t>Po končanem finalnem urejanju ceste in okolice, koritnic, jarkov in brežin  -</t>
    </r>
    <r>
      <rPr>
        <b/>
        <sz val="10"/>
        <rFont val="Arial Narrow"/>
        <family val="2"/>
        <charset val="238"/>
      </rPr>
      <t xml:space="preserve">  zatravitev urejenih in saniranih zemeljskih površin -</t>
    </r>
    <r>
      <rPr>
        <sz val="10"/>
        <rFont val="Arial Narrow"/>
        <family val="2"/>
        <charset val="238"/>
      </rPr>
      <t xml:space="preserve"> izvedba po dogovoru z naročnikom in nadzornikom</t>
    </r>
  </si>
  <si>
    <t xml:space="preserve">je enako dolžini ceste </t>
  </si>
  <si>
    <t xml:space="preserve">OCENA  0,2 m3/m1 ceste , dejanske količine   povzeti glede na stanje terena in  po projektu </t>
  </si>
  <si>
    <t>Povprečna debelina tampona</t>
  </si>
  <si>
    <t>Povprečna debelina posteljice</t>
  </si>
  <si>
    <t>Izvedba asfaltiranja uvozov in predvidenih razširitev ceste na ovinkih -  izdelava zaščitno nosilne plasti AC 16 base B 50/70, A4 v debelini 6 cm strojno</t>
  </si>
  <si>
    <t>dolžina ceste x …. m2/m1 ceste</t>
  </si>
  <si>
    <t>Zaščita obstoječih komunalnih vodov po navodilih upravljavcev in (začasna) prestavitev - ocena</t>
  </si>
  <si>
    <t>Strojni izkop - sanacija - ureditev obstoječih obcestnih jarkov globine od 80 - 100 cm  in koritnic z nakladanjem izkopanega materiala na kamion in odvozom na stalno deponijo  z razplaniranjem materiala na deponiji</t>
  </si>
  <si>
    <t>Komplet izvedba - dobava in vgradnja tampona I, s primesjo glinenega veznega materiala v bankine širini 60-100 cm do višine asfalta - s 7 % nagibom bankine, s profiliranjem in uvaljanjem</t>
  </si>
  <si>
    <t>ABC fi 50</t>
  </si>
  <si>
    <t>ABC fi 60</t>
  </si>
  <si>
    <t xml:space="preserve">Povprečna širina asfaltiranja ceste </t>
  </si>
  <si>
    <t>Dobava in vgrajevanje tampona I, kot napr. Pirešica, v  slojih po 30 cm,  za izvedbo potrebnih razširitev ceste na ovinkih, uvozih, izogibališčih in drugih širitvah ceste, s komprimiranjem do optimalne zbitosti in  kontrolo zbitosti.  Komplet priprava za položitev asfaltnih slojev, vključno z zaklinjanjem tamponskega materiala s finim peskom na +_ 1cm.  Debelina tampona 1 je 20 cm.</t>
  </si>
  <si>
    <t>ABC fi 40</t>
  </si>
  <si>
    <r>
      <rPr>
        <b/>
        <sz val="10"/>
        <rFont val="Arial Narrow"/>
        <family val="2"/>
        <charset val="238"/>
      </rPr>
      <t>Strojno pikiranje hribine V. do VI. ktg</t>
    </r>
    <r>
      <rPr>
        <sz val="10"/>
        <rFont val="Arial Narrow"/>
        <family val="2"/>
        <charset val="238"/>
      </rPr>
      <t xml:space="preserve"> za sanacijo in razširitev ceste ter prilagoditev in ureditev nivelete -  pikiranje in izkop za izvedbo planuma spodnjega ustroja ceste po detajlih karakterističnih prečnih profilov ceste, </t>
    </r>
    <r>
      <rPr>
        <b/>
        <sz val="10"/>
        <rFont val="Arial Narrow"/>
        <family val="2"/>
        <charset val="238"/>
      </rPr>
      <t xml:space="preserve"> pikiranje </t>
    </r>
    <r>
      <rPr>
        <sz val="10"/>
        <rFont val="Arial Narrow"/>
        <family val="2"/>
        <charset val="238"/>
      </rPr>
      <t>za izvedbo obcestnih jarkov, drenaž, bankin, muld, koritnic in predvidenih cestnih propustov.  Po možnosti cca 50% spikiranega materiala sproti vgraditi v predvidene izravnave, širitve in utrditve ceste,  ostalih cca 50%  ( večje skale in kamenje)  nakladanje  na kamion z odvozom na deponijo naročnika do 5 km, (vsa navedena dela predhodno uskladiti in dogovoriti izvedbo z nadzorom in naročnikom)</t>
    </r>
  </si>
  <si>
    <r>
      <rPr>
        <b/>
        <sz val="10"/>
        <rFont val="Arial Narrow"/>
        <family val="2"/>
        <charset val="238"/>
      </rPr>
      <t xml:space="preserve">Strojni izkop zemljine III.- IV. ktg </t>
    </r>
    <r>
      <rPr>
        <sz val="10"/>
        <rFont val="Arial Narrow"/>
        <family val="2"/>
        <charset val="238"/>
      </rPr>
      <t xml:space="preserve">za sanacijo in potrebno razširitev ceste ter  prilagoditev in ureditev nivelete - </t>
    </r>
    <r>
      <rPr>
        <b/>
        <sz val="10"/>
        <rFont val="Arial Narrow"/>
        <family val="2"/>
        <charset val="238"/>
      </rPr>
      <t xml:space="preserve"> izkop za izvedbo planuma spodnjega ustroja ceste</t>
    </r>
    <r>
      <rPr>
        <sz val="10"/>
        <rFont val="Arial Narrow"/>
        <family val="2"/>
        <charset val="238"/>
      </rPr>
      <t xml:space="preserve"> po detajlih karakterističnih prečnih profilov ceste, izkop za izvedbo obcestnih jarkov, drenaž, bankin, muld, koritnic in predvidenih cestnih propustov</t>
    </r>
    <r>
      <rPr>
        <b/>
        <sz val="10"/>
        <rFont val="Arial Narrow"/>
        <family val="2"/>
        <charset val="238"/>
      </rPr>
      <t xml:space="preserve">, </t>
    </r>
    <r>
      <rPr>
        <sz val="10"/>
        <rFont val="Arial Narrow"/>
        <family val="2"/>
        <charset val="238"/>
      </rPr>
      <t xml:space="preserve"> 70% z nakladanjem na kamion  in odvozom izkopanega materiala na stalno deponijo (ki si jo zagotovi izvajalec vključno  z vsemi stroški deponiranja) in cca 30% z odlaganjem ob trasi in ponovno vgradnjo v spodnji ustroj   (vsa navedena dela predhodno uskladiti in dogovoriti izvedbo z nadzorom in naročnikom) </t>
    </r>
  </si>
  <si>
    <t>ABC fi 80</t>
  </si>
  <si>
    <t xml:space="preserve">Po končanih delih - finalno urejanje  predvidenega profila ceste skladno  karakterističnimi prečnimi profili -  urejanje obcestnih jarkov minimalne globine 100 cm, dna širine 60 in širine zgoraj 200 cm, urejanje koritnic  širine min. 80 cm in globine min. 50 cm ter finalno urejanje in humusiranje brežin, nasipov, uvozov in razširitev  z izkopanim in ob cesti deponiranim materialom  ter deloma, cca 50% , z nakladanjem na kamion in dobavo ter dovozom manjkajočega materiala in humusa </t>
  </si>
  <si>
    <t xml:space="preserve">Rezkanje obstoječega asfalta v debelini do 10cm - uporaba materiala za mešanje v spodnji ustroj </t>
  </si>
  <si>
    <t>Vgradnja s komprimiranjem predhodno izkopanega ustreznega materiala z obstoječe ceste ali frezanca v debelini 15cm</t>
  </si>
  <si>
    <r>
      <rPr>
        <b/>
        <sz val="10"/>
        <rFont val="Arial Narrow"/>
        <family val="2"/>
        <charset val="238"/>
      </rPr>
      <t xml:space="preserve">Tampon I </t>
    </r>
    <r>
      <rPr>
        <sz val="10"/>
        <rFont val="Arial Narrow"/>
        <family val="2"/>
        <charset val="238"/>
      </rPr>
      <t xml:space="preserve">- Dobava in vgrajevanje tampona I, kot napr. Pirešica, vključno z bankinami, koritnicami in predvideno muldo, v  slojih po 30 cm z izvedbo potrebne nivelete in predpisanih prečnih sklonih ceste - priprava  za položitev asfaltnih slojev, s komprimiranjem do optimalne zbitosti in  kontrolo zbitosti.  Debelina tampona 1 je 20 cm.   </t>
    </r>
  </si>
  <si>
    <r>
      <t>m</t>
    </r>
    <r>
      <rPr>
        <vertAlign val="superscript"/>
        <sz val="10"/>
        <rFont val="Arial Narrow"/>
        <family val="2"/>
        <charset val="238"/>
      </rPr>
      <t>3</t>
    </r>
  </si>
  <si>
    <t>SPLOŠNE OPOMBE:
Količine posameznih postavk so prikazane v raščenem ali vgrajenem stanju. Posamezni koeficienti razrahljivosti morajo biti upoštevani v ceni za enoto mere (E.M.)</t>
  </si>
  <si>
    <t>V popisu morajo biti v vseh postavkah vkalkulirana popolnoma vsa pripravljalna, pomožna in zaključna dela, ki pripadajo k posamezni postavki in so potrebna za nemoteno izvajanje del ter zaključek objekta.</t>
  </si>
  <si>
    <t>Dela se morajo izvajati v skladu z veljavnimi tehničnimi predpisi, standardi, normativi in z upoštevanjem predpisov iz varstva pri delu ter projektno dokumentacijo, ki je sestavni del popisa! Pred vgrajevanjem posameznih nosilnih elementov iz armiranega betona je obvezna kompletna seznanitev izvedbe po projektni dokumentaciji (načrti, tehnično poročilo in navodila projektanta statike).</t>
  </si>
  <si>
    <t>Izvajanje betonskih oz. AB konstrukcij mora biti v skladu s standardom SIST EN 13670:2010, SIST EN 206-1, SIST 1026. Dopustna odstopanja za pravokotnost, površinsko ravnost in dimenzije gradbenih elementov veljajo določila DIN 18202.</t>
  </si>
  <si>
    <t>Tesnost in stabilnost opažev mora biti brezpogojno zagotovljena. Opaž mora biti pripravljen tako, da so po razopaženju betonske ploskve brez deformacij, gladke oziroma v strukturi določeni s projektom in popolnoma zalite brez gnezd ter iztekajočega cementnge mleka. Izvajalec jamči za trdnost, varnost in stabilnost uporabljenih opažev. Vse izpostavljene robove zaključnih konstrukcijskih elementov je potrebno izvesti kot posnete robove (s trikotnimi letvicami dim. 3x3cm - lesene ali iz umetne mase) in ta strošek zajeti v postavki opažev.</t>
  </si>
  <si>
    <t>Betonska jeklena armatura mora biti pred vgradnjo armature oz. betona ustrezno očiščena in mora ustrezati zahtevam projektne dokumentacije (dimenzije, kvaliteta in vgradnja po PZI načrtu armature) ter veljavnim standardom. Pri vgradnji armature je potrebno izvesti:
- zadostne odmike armature od opaža (za zagotovitev zadostnega zaščitnega/krovnega sloja betona) s primernim podložnim materialom;
- z načrtom predvidene medsebojne odmike posameznih slojev armature in zagotoviti stabilnost (pravilna pozicioniranost) vgrajene armature med betoniranjem, ter pri tem uporabiti ustrezen montažni in vezni material, vključno z deli, ki so potrebna za montažo konstruktivne armature.</t>
  </si>
  <si>
    <t>Pri izvedbi upoštevati:
- izvedbo potrebnih prebojev in odprtin (glej ustrezne načrte), naknadna vrtanja in dolbenja niso dovoljena brez predhodnega soglasja projektanta;
- pred pričetkom betoniranja AB konstrukcijskih elementov morata biti opaž in armatura popolnoma pripravljena in armatura pregledana/prevzeta s strani nadzornika;
- višina prostega pada betona pri betoniranju ne sme biti večja od 1m;
- ustrezno negovanje vgrajenega betona, vključno z morebitno zaščito pred škodljivimi vremenskimi vplivi, za dosego ustrezne kvalitete betona;
- zahteve iz projektne dokumentacije, ki je sestavni del popisa, zahteve splošnih določil za betonska dela in zahteve po opisih posameznih postavk;</t>
  </si>
  <si>
    <t>Dobava in izvedba del glede voziščne konstrukcije so zajeta v popisu del ureditve celotnega cestišča na obravnavanem odseku.</t>
  </si>
  <si>
    <t>Delovni odri so zajeti v cenah posameznih postavk in se ne obračunavajo posebej!</t>
  </si>
  <si>
    <t>E.M.</t>
  </si>
  <si>
    <t>količina</t>
  </si>
  <si>
    <t>cena/E.M.</t>
  </si>
  <si>
    <t>cena skupaj</t>
  </si>
  <si>
    <t>PREDDELA</t>
  </si>
  <si>
    <t>kos</t>
  </si>
  <si>
    <t>Zakoličba ureditve in višinska navezava</t>
  </si>
  <si>
    <t>m1</t>
  </si>
  <si>
    <t>Izvedba začasne premostitve in preusmeritev prometa preko le te, ki zajema: pripravo trase z izvedbo vseh zemeljskih del na gorvodni strani obstoječega mostu, dobava in montaža AB cevnih elementov DN1000 za izvedbo začasne premostitve (12kom), obzidava z lomljencem gorvodne in dolvodne strani prepusta, izvedba makadamskega vozišča preko prepusta z navezavo na obstoječo cesto, izvedba označb in varnostnih ograj. Vzdrževanje premostitve za čas trajanja gradnje in kompletna odstranitev po izvedenih delih.</t>
  </si>
  <si>
    <t>Posek dreves fi 20 - 30 s klestenjem, razžaganjem, odstranitvijo na deponijo</t>
  </si>
  <si>
    <t>Črpanje talne vode ob izvedbi temeljenja s prenosljivo potopno črpalko s primerno kapaciteto (Ocenjena količina črpanja ca. 3000 l/min), vključno z odvajanjem vode. Količina ocenjena.</t>
  </si>
  <si>
    <t>ur</t>
  </si>
  <si>
    <t xml:space="preserve">Posek odvečne grmovne zarasti z odstranitvijo na deponijo
</t>
  </si>
  <si>
    <t>m2</t>
  </si>
  <si>
    <t>Dobava, postavitev in odstranitev dvostranskih gradbenih profilov</t>
  </si>
  <si>
    <t>Zakoličba objekta in višinska navezava</t>
  </si>
  <si>
    <t>ZEMELJSKA DELA</t>
  </si>
  <si>
    <t>Izdelava kaptaže in cevitve za kontroliran odvod vode za čas izvedbe prepusta: cev PEHD fi 160</t>
  </si>
  <si>
    <t>m</t>
  </si>
  <si>
    <t>Strojni izkop materiala III.-IV.ktg v mokrem za izvedbo prepusta in KB zavarovanj</t>
  </si>
  <si>
    <t>m3</t>
  </si>
  <si>
    <t>Ročni izkop za pripravo temeljnih tal za izdelavo prepusta, 2% ocena celotnih izkopov</t>
  </si>
  <si>
    <t>Izvedba utrjenega zasipa za prepustom in komprimacija v 30 cm slojih</t>
  </si>
  <si>
    <t>Zasip nad in za zavarovanjem brežine</t>
  </si>
  <si>
    <t>Nakladanje in odvoz viškov materiala na stalno deponijo</t>
  </si>
  <si>
    <t>Formiranje in planiranje površin</t>
  </si>
  <si>
    <t>Zatravitev tangiranih površin</t>
  </si>
  <si>
    <t>GRADBENA DELA</t>
  </si>
  <si>
    <t>Dobava, montaža in demontaža opaža AB plošče - temeljna in vezna plošča prepusta</t>
  </si>
  <si>
    <t>Dobava, montaža in demontaža opaža AB venca. Na vseh vogalih letve 2/2 cm. Cena vključuje razopaženje in čiščenje opažev.</t>
  </si>
  <si>
    <t>Dobava in vgradnja betona C30/37 XD3, XF4 Cl 0,2 Dmax16 S4 za izvedbo AB vezne plošče in AB robnega venca</t>
  </si>
  <si>
    <t>Dobava in vgradnja betona C25/30 XC2 XF2 Cl 0,2 Dmax16 S4 za izvedbo AB temeljne plošče</t>
  </si>
  <si>
    <t>Dobava in vgradnja PVC DN100 v AB robni venec</t>
  </si>
  <si>
    <t>Dobava in vgrajevanje rebraste armature B St 500 B - armaturne mreže Q628 -  v temeljno in vezno ploščo prepusta</t>
  </si>
  <si>
    <t>kg</t>
  </si>
  <si>
    <t>Dobava in vgrajevanje rebraste armature B St 500 B - armaturne mreže Q503 -  v zaledje KB zidu naklona 5:1</t>
  </si>
  <si>
    <t>Dobava in vgrajevanje rebraste krivljene armature B St 500 B za AB robni venec</t>
  </si>
  <si>
    <t>Dobava in montaža klasične jeklene varnostne ograje N2W5 s poviški za pešce, vroče cinkana, vključno z vsem pritrdilnim materialom; pritrditev v AB venec in v zemljino</t>
  </si>
  <si>
    <t>VODNOGOSPODARSKE UREDITVE</t>
  </si>
  <si>
    <t>Izdelava ročne kamnitobetonske obloge v prepustu iz lomljenca v betonu C20/25, debeline 20-30 cm, vključno s fugiranjem reg po koncu del</t>
  </si>
  <si>
    <t>Dobava in vgradnja lomljenca Dsr=0,50-1,00m v betonu C20/25 (70/30) za izvedbo KB zavarovanja (kamnita zložba v betonu), vidno poglobljene fuge.</t>
  </si>
  <si>
    <t>Dobava in vgradnja lomljenca  v betonu C20/25 (60/40) za zavarovanje dna (varovanje dna in talni prag), poglobljene fuge</t>
  </si>
  <si>
    <t>Dobava in vgradnja izcednic PVC DN100 v KB zavarovanja za odvod zaledni vod</t>
  </si>
  <si>
    <t>Ročna zapolnitev stikov v kamnometu s humusom in zatravitev</t>
  </si>
  <si>
    <t>OSTALA DELA</t>
  </si>
  <si>
    <t>Odlov rib izvajalca ribiškega upravljanja</t>
  </si>
  <si>
    <t>Projektantski nadzor</t>
  </si>
  <si>
    <t>Nepredvidena dela 10% - obračun po dejanskih stroških</t>
  </si>
  <si>
    <t>eur</t>
  </si>
  <si>
    <t>SKUPAJ IZVEDBA PREPUSTA IN VGU ZAVAROVANJ:</t>
  </si>
  <si>
    <t>OBČINA VOJNIK</t>
  </si>
  <si>
    <t>Keršova 8</t>
  </si>
  <si>
    <t>3212 Vojnik</t>
  </si>
  <si>
    <t xml:space="preserve">SANACIJA CESTE LC464031 JANKOVA-ČREŠNJICE IN JP 965991 </t>
  </si>
  <si>
    <t>REKONSTRUKCIJA – VZDRŽEVALNA DELA V JAVNO KORIST</t>
  </si>
  <si>
    <t>Strojni izkop - sanacija - ureditev obstoječih obcestnih jarkov globine od 80 - 100 cm  z nakladanjem izkopanega materiala na kamion in odvozom na stalno deponijo  z razplaniranjem materiala na deponiji</t>
  </si>
  <si>
    <t xml:space="preserve">Po končanih delih - finalno urejanje  predvidenega profila ceste skladno  karakterističnimi prečnimi profili -  urejanje obcestnih jarkov minimalne globine 80 cm, dna širine 50 in širine zgoraj 150 cm, urejanje koritnic  širine min. 80 cm in globine min. 50 cm ter finalno urejanje in humusiranje brežin, nasipov, uvozov in razširitev  z izkopanim in ob cesti deponiranim materialom  ter deloma, cca 50% , z nakladanjem na kamion in dobavo ter dovozom manjkajočega materiala in humusa </t>
  </si>
  <si>
    <t>Komplet izvedba cestnega propusta iz ABC cevi - močno armirane, kot npr. NIVO fi 40, vključno z vtočno glavo dimenzij 200/150/100 ter terenu utrezno iztočno glavo,  vse iz lomljenca na betonski podlagi deb. 20 cm, z oblikovanim dnom za lažji odtok vode in ustreznim naklonom brežin. Povprečna dolžina propusta je 9 m. Izvedba vtočne glave mora zagotavljati strojno čiščenje naplavin ob nalivih. Minimalni padec cevi je 7 %, minimalna globina temena cevi  je 60 cm pod končno niveleto ceste .  Rob vtočnega in iztočnega objekta ob cesti mora biti izven linije zunanjega roba asfalta oziroma asfaltne mulde, odmaknjen od nje, minimalno 100 cm  - izvedba po detalju</t>
  </si>
  <si>
    <t>Komplet izvedba cestnega propusta iz ABC cevi - močno armirane, kot npr. NIVO fi 50, vključno z vtočno glavo dimenzij 200/150/100 ter terenu utrezno iztočno glavo,  vse iz lomljenca na betonski podlagi deb. 20 cm, z oblikovanim dnom za lažji odtok vode in ustreznim naklonom brežin. Povprečna dolžina propusta je 9 m. Izvedba vtočne glave mora zagotavljati strojno čiščenje naplavin ob nalivih. Minimalni padec cevi je 7 %, minimalna globina temena cevi  je 60 cm pod končno niveleto ceste.  Rob vtočnega in iztočnega objekta ob cesti mora biti izven linije zunanjega roba asfalta oziroma asfaltne mulde, odmaknjen od nje, minimalno 100 cm  - izvedba po detalju</t>
  </si>
  <si>
    <t xml:space="preserve">Komplet izvedba cestnega propusta iz ABC cevi - močno armirane, kot npr. NIVO fi 60, vključno z vtočno glavo dimenzij 200/150/100 ter terenu utrezno iztočno glavo,  vse iz lomljenca na betonski podlagi deb. 20 cm, z oblikovanim dnom za lažji odtok vode in ustreznim naklonom brežin. Povprečna dolžina propusta je 9 m. Izvedba vtočne glave mora zagotavljati strojno čiščenje naplavin ob nalivih. Minimalni padec cevi je 7 %, minimalna globina temena cevi  je 60 cm pod končno niveleto ceste. Rob vtočnega in iztočnega objekta ob cesti mora biti izven linije zunanjega roba asfaltne mulde oziroma zunanjega roba bankine, odmaknjen od nje minimalno 100 cm - izvedba po detalju   </t>
  </si>
  <si>
    <t xml:space="preserve">Komplet izvedba cestnega propusta iz ABC cevi - močno armirane, kot npr. NIVO fi 80, vključno z vtočno glavo dimenzij 200/150/100 ter terenu utrezno iztočno glavo,  vse iz lomljenca na betonski podlagi deb. 20 cm, z oblikovanim dnom za lažji odtok vode in ustreznim naklonom brežin. Povprečna dolžina propusta je 9 m. Izvedba vtočne glave mora zagotavljati strojno čiščenje naplavin ob nalivih. Minimalni padec cevi je 7 %, minimalna globina temena cevi  je 60 cm pod končno niveleto ceste. Rob vtočnega in iztočnega objekta ob cesti mora biti izven linije zunanjega roba asfaltne mulde oziroma zunanjega roba bankine, odmaknjen od nje minimalno 100 cm - izvedba po detalju   </t>
  </si>
  <si>
    <r>
      <rPr>
        <b/>
        <sz val="10"/>
        <rFont val="Arial Narrow"/>
        <family val="2"/>
        <charset val="238"/>
      </rPr>
      <t xml:space="preserve">Posteljica - </t>
    </r>
    <r>
      <rPr>
        <sz val="10"/>
        <rFont val="Arial Narrow"/>
        <family val="2"/>
        <charset val="238"/>
      </rPr>
      <t xml:space="preserve">Dobava in vgrajevanje zmrzlinsko odporne posteljice TD63, kot napr. Pirešica, vključno z bankinami, koritnicami in predvideno muldo, v  slojih po 30 cm z izvedbo potrebne nivelete in predpisanih prečnih sklonih ceste - priprava  za položitev asfaltnih slojev, s komprimiranjem do optimalne zbitosti in  kontrolo zbitosti.  Debelina tampona 1  je 20 cm. Debelina posteljice je 40cm, spodnjih 15cm se uporabi frezanec in predhodno odstranjen tampon ustrezne kvalitete. </t>
    </r>
  </si>
  <si>
    <t xml:space="preserve">Dobava in vgrajevanje zmrzlinsko odporne posteljice TD63, kot napr. Pirešica, v  slojih po 30 cm,  za izvedbo potrebnih razširitev ceste na ovinkih, uvozih, izogibališčih in drugih širitvah ceste, s komprimiranjem do optimalne zbitosti in  kontrolo zbitosti. Debelina zmrzlinsko opdorne postljeice TD63  je 40 cm.   </t>
  </si>
  <si>
    <t>Dobava, prevozi in asfaltiranje ceste - izdelava zaščitno nosilne plasti AC 16 base B 70/100, A4 v debelini 6 cm strojno</t>
  </si>
  <si>
    <t>Dobava in vgradnja elementov škatlastega prepusta svetle dimenzije 2x1.5m</t>
  </si>
  <si>
    <t>LC464031</t>
  </si>
  <si>
    <t>JP965991</t>
  </si>
  <si>
    <t>Prepust 8</t>
  </si>
  <si>
    <t>C. ŠKATLAST PREPUST IN VGU ZAVAROVANJA</t>
  </si>
  <si>
    <t>PREPUST 8</t>
  </si>
  <si>
    <t>C.1</t>
  </si>
  <si>
    <t>C.1.1</t>
  </si>
  <si>
    <t>C.1.2</t>
  </si>
  <si>
    <t>C.1.3</t>
  </si>
  <si>
    <t>C.1.4</t>
  </si>
  <si>
    <t>C.1.5</t>
  </si>
  <si>
    <t>C.1.6</t>
  </si>
  <si>
    <t>C.1.7</t>
  </si>
  <si>
    <t>C.2</t>
  </si>
  <si>
    <t>C.2.1</t>
  </si>
  <si>
    <t>C.2.2</t>
  </si>
  <si>
    <t>C.2.3</t>
  </si>
  <si>
    <t>C.2.4</t>
  </si>
  <si>
    <t>C.2.5</t>
  </si>
  <si>
    <t>C.2.6</t>
  </si>
  <si>
    <t>C.2.7</t>
  </si>
  <si>
    <t>C.2.8</t>
  </si>
  <si>
    <t>C.3</t>
  </si>
  <si>
    <t>C.3.1</t>
  </si>
  <si>
    <t>C.3.2</t>
  </si>
  <si>
    <t>C.3.3</t>
  </si>
  <si>
    <t>C.3.4</t>
  </si>
  <si>
    <t>C.3.5</t>
  </si>
  <si>
    <t>C.3.6</t>
  </si>
  <si>
    <t>C.3.7</t>
  </si>
  <si>
    <t>C.3.8</t>
  </si>
  <si>
    <t>C.3.9</t>
  </si>
  <si>
    <t>C.3.10</t>
  </si>
  <si>
    <t>C.4</t>
  </si>
  <si>
    <t>C.4.1</t>
  </si>
  <si>
    <t>C.4.2</t>
  </si>
  <si>
    <t>C.4.3</t>
  </si>
  <si>
    <t>C.4.4</t>
  </si>
  <si>
    <t>C.4.5</t>
  </si>
  <si>
    <t>C.5</t>
  </si>
  <si>
    <t>C.5.1</t>
  </si>
  <si>
    <t>C.5.2</t>
  </si>
  <si>
    <t>C.5.3</t>
  </si>
  <si>
    <t>Zaščita obstoječih komunalnih vodov po navodilih upravljavcev in (začasna ali trajna) prestavitev - ocena</t>
  </si>
  <si>
    <t>Dobava, prevozi in asfaltiranje ceste - izdelava obrabno zaporne plasti AC 11 surf B 70/100, A4 v debelini 4 cm strojno</t>
  </si>
  <si>
    <t>Izvedba asfaltiranja uvozov in predvidenih razširitev ceste na ovinkih - izdelava obrabno zaporne plasti AC 11 surf B 50/70, A4 v debelini 3 cm strojno</t>
  </si>
  <si>
    <t xml:space="preserve">OCENA globina izkopa 0,4m ceste , dejanske količine   povzeti glede na stanje terena in  po projektu, cesta se nadvišuje glede na obstoječe stanje </t>
  </si>
  <si>
    <r>
      <rPr>
        <b/>
        <sz val="10"/>
        <rFont val="Arial Narrow"/>
        <family val="2"/>
        <charset val="238"/>
      </rPr>
      <t xml:space="preserve">Ureditev planuma </t>
    </r>
    <r>
      <rPr>
        <sz val="10"/>
        <rFont val="Arial Narrow"/>
        <family val="2"/>
        <charset val="238"/>
      </rPr>
      <t>- Po končanih delih širitve ceste in urejanja nivelete spodnjega ustroja  - planuma ceste skladno z  izdelanimi karakterističnimi prečnimi in vzdolžnimi profili ceste. Priprava in uvaljanje planuma za nasip nosilnega ustroja ceste,  buldozer  + valjar veliki v kompletu ali greder + valjar veliki v kompletu</t>
    </r>
  </si>
  <si>
    <t>16.</t>
  </si>
  <si>
    <t>Nepredvidena dela, pred izvedbo uskladiti z naročnikom in nadzornikom, ocena 10% od vrednosti predvidenih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</si>
</sst>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F800]dddd\,\ mmmm\ dd\,\ yyyy"/>
    <numFmt numFmtId="166" formatCode="#,##0.00_ ;\-#,##0.00\ "/>
    <numFmt numFmtId="167" formatCode="_-* #,##0.00\ [$EUR]_-;\-* #,##0.00\ [$EUR]_-;_-* &quot;-&quot;??\ [$EUR]_-;_-@_-"/>
    <numFmt numFmtId="168" formatCode="0.0%"/>
  </numFmts>
  <fonts count="34" x14ac:knownFonts="1">
    <font>
      <sz val="10"/>
      <name val="Arial CE"/>
      <charset val="238"/>
    </font>
    <font>
      <sz val="11"/>
      <color theme="1"/>
      <name val="Calibri"/>
      <family val="2"/>
      <charset val="238"/>
      <scheme val="minor"/>
    </font>
    <font>
      <sz val="10"/>
      <name val="Arial CE"/>
      <charset val="238"/>
    </font>
    <font>
      <sz val="11"/>
      <name val="Arial Narrow"/>
      <family val="2"/>
      <charset val="238"/>
    </font>
    <font>
      <b/>
      <sz val="11"/>
      <name val="Arial Narrow"/>
      <family val="2"/>
      <charset val="238"/>
    </font>
    <font>
      <sz val="8"/>
      <name val="Arial CE"/>
      <charset val="238"/>
    </font>
    <font>
      <b/>
      <sz val="9"/>
      <name val="Arial Narrow"/>
      <family val="2"/>
      <charset val="238"/>
    </font>
    <font>
      <sz val="9"/>
      <name val="Arial Narrow"/>
      <family val="2"/>
      <charset val="238"/>
    </font>
    <font>
      <b/>
      <sz val="10"/>
      <name val="Arial Narrow"/>
      <family val="2"/>
      <charset val="238"/>
    </font>
    <font>
      <sz val="10"/>
      <name val="Arial Narrow"/>
      <family val="2"/>
      <charset val="238"/>
    </font>
    <font>
      <u/>
      <sz val="10"/>
      <name val="Arial Narrow"/>
      <family val="2"/>
      <charset val="238"/>
    </font>
    <font>
      <vertAlign val="superscript"/>
      <sz val="10"/>
      <name val="Arial Narrow"/>
      <family val="2"/>
      <charset val="238"/>
    </font>
    <font>
      <sz val="10"/>
      <color theme="1"/>
      <name val="Arial Narrow"/>
      <family val="2"/>
      <charset val="238"/>
    </font>
    <font>
      <sz val="10"/>
      <name val="Arial CE"/>
      <family val="2"/>
      <charset val="238"/>
    </font>
    <font>
      <vertAlign val="superscript"/>
      <sz val="10"/>
      <name val="Arial CE"/>
      <family val="2"/>
      <charset val="238"/>
    </font>
    <font>
      <sz val="10"/>
      <name val="Arial"/>
      <family val="2"/>
      <charset val="238"/>
    </font>
    <font>
      <b/>
      <i/>
      <sz val="11"/>
      <name val="Arial Narrow"/>
      <family val="2"/>
      <charset val="238"/>
    </font>
    <font>
      <b/>
      <sz val="11"/>
      <color indexed="9"/>
      <name val="Arial Narrow"/>
      <family val="2"/>
      <charset val="238"/>
    </font>
    <font>
      <b/>
      <sz val="12"/>
      <name val="Arial Narrow"/>
      <family val="2"/>
      <charset val="238"/>
    </font>
    <font>
      <i/>
      <sz val="11"/>
      <name val="Arial Narrow"/>
      <family val="2"/>
      <charset val="238"/>
    </font>
    <font>
      <sz val="11"/>
      <color indexed="8"/>
      <name val="Arial Narrow"/>
      <family val="2"/>
      <charset val="238"/>
    </font>
    <font>
      <sz val="11"/>
      <color theme="1"/>
      <name val="Arial Narrow"/>
      <family val="2"/>
      <charset val="238"/>
    </font>
    <font>
      <sz val="10"/>
      <color rgb="FFFF0000"/>
      <name val="Arial Narrow"/>
      <family val="2"/>
      <charset val="238"/>
    </font>
    <font>
      <u/>
      <sz val="9"/>
      <color rgb="FFFF0000"/>
      <name val="Arial Narrow"/>
      <family val="2"/>
      <charset val="238"/>
    </font>
    <font>
      <sz val="9"/>
      <color rgb="FFFF0000"/>
      <name val="Arial Narrow"/>
      <family val="2"/>
      <charset val="238"/>
    </font>
    <font>
      <u/>
      <sz val="14"/>
      <name val="Calibri"/>
      <family val="2"/>
      <charset val="238"/>
    </font>
    <font>
      <b/>
      <sz val="14"/>
      <name val="Calibri"/>
      <family val="2"/>
      <charset val="238"/>
    </font>
    <font>
      <sz val="14"/>
      <name val="Calibri"/>
      <family val="2"/>
      <charset val="238"/>
    </font>
    <font>
      <sz val="9"/>
      <color theme="1"/>
      <name val="Calibri"/>
      <family val="2"/>
      <charset val="238"/>
    </font>
    <font>
      <sz val="9"/>
      <name val="Calibri"/>
      <family val="2"/>
    </font>
    <font>
      <b/>
      <sz val="9"/>
      <name val="Calibri"/>
      <family val="2"/>
      <charset val="238"/>
    </font>
    <font>
      <sz val="11"/>
      <name val="Calibri"/>
      <family val="2"/>
      <charset val="238"/>
    </font>
    <font>
      <b/>
      <sz val="11"/>
      <name val="Calibri"/>
      <family val="2"/>
      <charset val="238"/>
    </font>
    <font>
      <sz val="11"/>
      <color theme="1"/>
      <name val="Calibri"/>
      <family val="2"/>
    </font>
  </fonts>
  <fills count="8">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5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50"/>
      </bottom>
      <diagonal/>
    </border>
    <border>
      <left/>
      <right/>
      <top/>
      <bottom style="double">
        <color indexed="5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44" fontId="2" fillId="0" borderId="0" applyFont="0" applyFill="0" applyBorder="0" applyAlignment="0" applyProtection="0"/>
    <xf numFmtId="0" fontId="15" fillId="0" borderId="0"/>
    <xf numFmtId="0" fontId="2" fillId="0" borderId="0"/>
    <xf numFmtId="0" fontId="15" fillId="0" borderId="0"/>
    <xf numFmtId="0" fontId="1" fillId="0" borderId="0"/>
    <xf numFmtId="0" fontId="2" fillId="0" borderId="0"/>
  </cellStyleXfs>
  <cellXfs count="180">
    <xf numFmtId="0" fontId="0" fillId="0" borderId="0" xfId="0"/>
    <xf numFmtId="0" fontId="7" fillId="0" borderId="0" xfId="0" applyFont="1" applyAlignment="1">
      <alignment vertical="top"/>
    </xf>
    <xf numFmtId="0" fontId="7" fillId="0" borderId="0" xfId="0" applyFont="1"/>
    <xf numFmtId="4" fontId="7" fillId="0" borderId="0" xfId="0" applyNumberFormat="1" applyFont="1"/>
    <xf numFmtId="0" fontId="3" fillId="0" borderId="0" xfId="0" applyFont="1"/>
    <xf numFmtId="0" fontId="9" fillId="0" borderId="1" xfId="0" applyFont="1" applyBorder="1" applyAlignment="1">
      <alignment horizontal="center" vertical="top"/>
    </xf>
    <xf numFmtId="0" fontId="9" fillId="0" borderId="1" xfId="0" applyFont="1" applyBorder="1" applyAlignment="1">
      <alignment vertical="center" wrapText="1"/>
    </xf>
    <xf numFmtId="0" fontId="9" fillId="0" borderId="1" xfId="0" applyFont="1" applyBorder="1" applyAlignment="1">
      <alignment vertical="top"/>
    </xf>
    <xf numFmtId="0" fontId="9" fillId="0" borderId="1" xfId="0" applyFont="1" applyBorder="1" applyAlignment="1">
      <alignment vertical="top" wrapText="1"/>
    </xf>
    <xf numFmtId="0" fontId="10" fillId="0" borderId="1" xfId="0" applyFont="1" applyBorder="1" applyAlignment="1">
      <alignment horizontal="justify"/>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pplyProtection="1">
      <alignment vertical="top"/>
      <protection locked="0"/>
    </xf>
    <xf numFmtId="0" fontId="9" fillId="3" borderId="1" xfId="0" applyFont="1" applyFill="1" applyBorder="1" applyAlignment="1">
      <alignment horizontal="center" vertical="center" wrapText="1"/>
    </xf>
    <xf numFmtId="0" fontId="9" fillId="3" borderId="1" xfId="0" applyFont="1" applyFill="1" applyBorder="1" applyAlignment="1">
      <alignment vertical="top" wrapText="1"/>
    </xf>
    <xf numFmtId="49" fontId="9" fillId="0" borderId="1" xfId="0" applyNumberFormat="1" applyFont="1" applyBorder="1" applyAlignment="1">
      <alignment horizontal="left" wrapText="1"/>
    </xf>
    <xf numFmtId="0" fontId="9" fillId="0" borderId="0" xfId="0" applyFont="1"/>
    <xf numFmtId="0" fontId="9" fillId="0" borderId="0" xfId="0" applyFont="1" applyAlignment="1">
      <alignment vertical="top"/>
    </xf>
    <xf numFmtId="3" fontId="9" fillId="0" borderId="0" xfId="0" applyNumberFormat="1" applyFont="1"/>
    <xf numFmtId="164" fontId="9" fillId="0" borderId="0" xfId="0" applyNumberFormat="1" applyFont="1" applyAlignment="1">
      <alignment horizontal="center" vertical="top"/>
    </xf>
    <xf numFmtId="4" fontId="9" fillId="0" borderId="0" xfId="0" applyNumberFormat="1" applyFont="1"/>
    <xf numFmtId="3" fontId="7" fillId="0" borderId="0" xfId="0" applyNumberFormat="1" applyFont="1"/>
    <xf numFmtId="3" fontId="9" fillId="0" borderId="0" xfId="0" applyNumberFormat="1" applyFont="1" applyAlignment="1">
      <alignment vertical="top"/>
    </xf>
    <xf numFmtId="164" fontId="9" fillId="0" borderId="0" xfId="0" applyNumberFormat="1" applyFont="1" applyAlignment="1">
      <alignment vertical="top"/>
    </xf>
    <xf numFmtId="0" fontId="9" fillId="2" borderId="1" xfId="0" applyFont="1" applyFill="1" applyBorder="1" applyAlignment="1">
      <alignment horizontal="center" vertical="center"/>
    </xf>
    <xf numFmtId="0" fontId="9" fillId="2" borderId="1" xfId="0" applyFont="1" applyFill="1" applyBorder="1" applyAlignment="1" applyProtection="1">
      <alignment vertical="top"/>
      <protection locked="0"/>
    </xf>
    <xf numFmtId="0" fontId="9" fillId="3" borderId="1" xfId="0" applyFont="1" applyFill="1" applyBorder="1" applyAlignment="1">
      <alignment horizontal="center" vertical="top"/>
    </xf>
    <xf numFmtId="0" fontId="9" fillId="3" borderId="1" xfId="0" applyFont="1" applyFill="1" applyBorder="1" applyAlignment="1">
      <alignment vertical="top"/>
    </xf>
    <xf numFmtId="0" fontId="12" fillId="0" borderId="1" xfId="0" applyFont="1" applyBorder="1" applyAlignment="1">
      <alignment vertical="top" wrapText="1"/>
    </xf>
    <xf numFmtId="0" fontId="4" fillId="0" borderId="0" xfId="2" applyFont="1"/>
    <xf numFmtId="0" fontId="3" fillId="0" borderId="0" xfId="2" applyFont="1"/>
    <xf numFmtId="165" fontId="16" fillId="0" borderId="0" xfId="2" applyNumberFormat="1" applyFont="1"/>
    <xf numFmtId="0" fontId="17" fillId="0" borderId="0" xfId="2" applyFont="1" applyAlignment="1">
      <alignment horizontal="center" vertical="center"/>
    </xf>
    <xf numFmtId="166" fontId="17" fillId="0" borderId="0" xfId="2" applyNumberFormat="1" applyFont="1" applyAlignment="1">
      <alignment horizontal="center" vertical="center"/>
    </xf>
    <xf numFmtId="0" fontId="3" fillId="0" borderId="0" xfId="3" applyFont="1"/>
    <xf numFmtId="0" fontId="3" fillId="0" borderId="0" xfId="2" applyFont="1" applyAlignment="1">
      <alignment wrapText="1"/>
    </xf>
    <xf numFmtId="166" fontId="3" fillId="0" borderId="0" xfId="2" applyNumberFormat="1" applyFont="1"/>
    <xf numFmtId="166" fontId="3" fillId="0" borderId="0" xfId="2" applyNumberFormat="1" applyFont="1" applyAlignment="1">
      <alignment wrapText="1"/>
    </xf>
    <xf numFmtId="166" fontId="4" fillId="0" borderId="0" xfId="2" applyNumberFormat="1" applyFont="1" applyAlignment="1">
      <alignment wrapText="1"/>
    </xf>
    <xf numFmtId="0" fontId="4" fillId="0" borderId="0" xfId="3" applyFont="1" applyAlignment="1">
      <alignment wrapText="1"/>
    </xf>
    <xf numFmtId="0" fontId="3" fillId="0" borderId="0" xfId="3" applyFont="1" applyAlignment="1">
      <alignment wrapText="1"/>
    </xf>
    <xf numFmtId="166" fontId="3" fillId="0" borderId="0" xfId="3" applyNumberFormat="1" applyFont="1"/>
    <xf numFmtId="166" fontId="3" fillId="0" borderId="0" xfId="3" applyNumberFormat="1" applyFont="1" applyAlignment="1">
      <alignment wrapText="1"/>
    </xf>
    <xf numFmtId="167" fontId="4" fillId="0" borderId="0" xfId="3" applyNumberFormat="1" applyFont="1" applyAlignment="1">
      <alignment wrapText="1"/>
    </xf>
    <xf numFmtId="0" fontId="16" fillId="0" borderId="4" xfId="3" applyFont="1" applyBorder="1" applyAlignment="1">
      <alignment wrapText="1"/>
    </xf>
    <xf numFmtId="168" fontId="16" fillId="0" borderId="4" xfId="3" applyNumberFormat="1" applyFont="1" applyBorder="1" applyAlignment="1">
      <alignment wrapText="1"/>
    </xf>
    <xf numFmtId="0" fontId="19" fillId="0" borderId="4" xfId="3" applyFont="1" applyBorder="1" applyAlignment="1">
      <alignment wrapText="1"/>
    </xf>
    <xf numFmtId="166" fontId="19" fillId="0" borderId="4" xfId="3" applyNumberFormat="1" applyFont="1" applyBorder="1"/>
    <xf numFmtId="166" fontId="19" fillId="0" borderId="4" xfId="3" applyNumberFormat="1" applyFont="1" applyBorder="1" applyAlignment="1">
      <alignment wrapText="1"/>
    </xf>
    <xf numFmtId="167" fontId="16" fillId="0" borderId="4" xfId="3" applyNumberFormat="1" applyFont="1" applyBorder="1" applyAlignment="1">
      <alignment wrapText="1"/>
    </xf>
    <xf numFmtId="166" fontId="4" fillId="0" borderId="0" xfId="3" applyNumberFormat="1" applyFont="1" applyAlignment="1">
      <alignment wrapText="1"/>
    </xf>
    <xf numFmtId="10" fontId="4" fillId="0" borderId="0" xfId="2" applyNumberFormat="1" applyFont="1" applyAlignment="1">
      <alignment horizontal="left"/>
    </xf>
    <xf numFmtId="0" fontId="20" fillId="0" borderId="0" xfId="5" applyFont="1"/>
    <xf numFmtId="14" fontId="3" fillId="0" borderId="0" xfId="2" applyNumberFormat="1" applyFont="1"/>
    <xf numFmtId="0" fontId="21" fillId="0" borderId="0" xfId="5" applyFont="1"/>
    <xf numFmtId="3" fontId="7" fillId="0" borderId="0" xfId="0" applyNumberFormat="1" applyFont="1" applyAlignment="1">
      <alignment vertical="top"/>
    </xf>
    <xf numFmtId="164" fontId="7" fillId="0" borderId="0" xfId="0" applyNumberFormat="1" applyFont="1" applyAlignment="1">
      <alignment vertical="top"/>
    </xf>
    <xf numFmtId="164" fontId="7" fillId="0" borderId="0" xfId="0" applyNumberFormat="1" applyFont="1" applyAlignment="1">
      <alignment horizontal="center" vertical="top"/>
    </xf>
    <xf numFmtId="0" fontId="9"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1" xfId="0" applyFont="1" applyFill="1" applyBorder="1" applyAlignment="1">
      <alignment vertical="top"/>
    </xf>
    <xf numFmtId="0" fontId="9" fillId="0" borderId="2" xfId="0" applyFont="1" applyBorder="1" applyAlignment="1">
      <alignment horizontal="center" vertical="center" wrapText="1"/>
    </xf>
    <xf numFmtId="0" fontId="10" fillId="0" borderId="1" xfId="0" applyFont="1" applyBorder="1" applyAlignment="1">
      <alignment vertical="top" wrapText="1"/>
    </xf>
    <xf numFmtId="164" fontId="9" fillId="0" borderId="1" xfId="0" applyNumberFormat="1" applyFont="1" applyBorder="1" applyAlignment="1">
      <alignment horizontal="right" vertical="center"/>
    </xf>
    <xf numFmtId="164" fontId="9" fillId="0" borderId="1" xfId="1" applyNumberFormat="1" applyFont="1" applyFill="1" applyBorder="1" applyAlignment="1">
      <alignment horizontal="right" vertical="center"/>
    </xf>
    <xf numFmtId="164" fontId="12" fillId="0" borderId="1" xfId="0" applyNumberFormat="1" applyFont="1" applyBorder="1" applyAlignment="1">
      <alignment horizontal="right" vertical="center"/>
    </xf>
    <xf numFmtId="164" fontId="9" fillId="0" borderId="1" xfId="0" applyNumberFormat="1" applyFont="1" applyBorder="1" applyAlignment="1" applyProtection="1">
      <alignment horizontal="right" vertical="center"/>
      <protection locked="0"/>
    </xf>
    <xf numFmtId="164" fontId="9" fillId="0" borderId="1" xfId="0" applyNumberFormat="1" applyFont="1" applyBorder="1" applyAlignment="1">
      <alignment horizontal="right" vertical="center" wrapText="1"/>
    </xf>
    <xf numFmtId="164" fontId="9" fillId="3"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9" fillId="2" borderId="1" xfId="0" applyNumberFormat="1" applyFont="1" applyFill="1" applyBorder="1" applyAlignment="1" applyProtection="1">
      <alignment horizontal="right" vertical="center"/>
      <protection locked="0"/>
    </xf>
    <xf numFmtId="0" fontId="4" fillId="4" borderId="0" xfId="3" applyFont="1" applyFill="1" applyAlignment="1">
      <alignment wrapText="1"/>
    </xf>
    <xf numFmtId="0" fontId="3" fillId="4" borderId="0" xfId="3" applyFont="1" applyFill="1" applyAlignment="1">
      <alignment wrapText="1"/>
    </xf>
    <xf numFmtId="166" fontId="3" fillId="4" borderId="0" xfId="3" applyNumberFormat="1" applyFont="1" applyFill="1"/>
    <xf numFmtId="166" fontId="3" fillId="4" borderId="0" xfId="3" applyNumberFormat="1" applyFont="1" applyFill="1" applyAlignment="1">
      <alignment wrapText="1"/>
    </xf>
    <xf numFmtId="167" fontId="4" fillId="4" borderId="0" xfId="3" applyNumberFormat="1" applyFont="1" applyFill="1" applyAlignment="1">
      <alignment wrapText="1"/>
    </xf>
    <xf numFmtId="0" fontId="4" fillId="5" borderId="0" xfId="2" applyFont="1" applyFill="1" applyAlignment="1">
      <alignment wrapText="1"/>
    </xf>
    <xf numFmtId="0" fontId="3" fillId="5" borderId="0" xfId="3" applyFont="1" applyFill="1" applyAlignment="1">
      <alignment wrapText="1"/>
    </xf>
    <xf numFmtId="166" fontId="3" fillId="5" borderId="0" xfId="3" applyNumberFormat="1" applyFont="1" applyFill="1"/>
    <xf numFmtId="166" fontId="3" fillId="5" borderId="0" xfId="3" applyNumberFormat="1" applyFont="1" applyFill="1" applyAlignment="1">
      <alignment wrapText="1"/>
    </xf>
    <xf numFmtId="167" fontId="4" fillId="5" borderId="0" xfId="3" applyNumberFormat="1" applyFont="1" applyFill="1" applyAlignment="1">
      <alignment wrapText="1"/>
    </xf>
    <xf numFmtId="0" fontId="4" fillId="0" borderId="0" xfId="2" applyFont="1" applyAlignment="1">
      <alignment vertical="center" wrapText="1"/>
    </xf>
    <xf numFmtId="0" fontId="4" fillId="0" borderId="5" xfId="2" applyFont="1" applyBorder="1" applyAlignment="1">
      <alignment horizontal="justify"/>
    </xf>
    <xf numFmtId="0" fontId="3" fillId="0" borderId="6" xfId="2" applyFont="1" applyBorder="1" applyAlignment="1">
      <alignment wrapText="1"/>
    </xf>
    <xf numFmtId="0" fontId="6" fillId="0" borderId="1" xfId="0" applyFont="1" applyBorder="1"/>
    <xf numFmtId="0" fontId="7" fillId="0" borderId="1" xfId="0" applyFont="1" applyBorder="1" applyAlignment="1">
      <alignment vertical="top"/>
    </xf>
    <xf numFmtId="0" fontId="7" fillId="0" borderId="1" xfId="0" applyFont="1" applyBorder="1"/>
    <xf numFmtId="4" fontId="7" fillId="0" borderId="1" xfId="0" applyNumberFormat="1" applyFont="1" applyBorder="1"/>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0" applyFont="1" applyBorder="1"/>
    <xf numFmtId="0" fontId="8" fillId="0" borderId="1" xfId="0" applyFont="1" applyBorder="1" applyAlignment="1">
      <alignment vertical="top" wrapText="1"/>
    </xf>
    <xf numFmtId="0" fontId="3" fillId="0" borderId="1" xfId="0" applyFont="1" applyBorder="1"/>
    <xf numFmtId="0" fontId="3" fillId="0" borderId="1" xfId="0" applyFont="1" applyBorder="1" applyAlignment="1">
      <alignment horizontal="left" vertical="top"/>
    </xf>
    <xf numFmtId="4" fontId="3" fillId="0" borderId="1" xfId="0" applyNumberFormat="1" applyFont="1" applyBorder="1"/>
    <xf numFmtId="3" fontId="7" fillId="0" borderId="1" xfId="0" applyNumberFormat="1" applyFont="1" applyBorder="1"/>
    <xf numFmtId="3" fontId="9" fillId="0" borderId="1" xfId="0" applyNumberFormat="1" applyFont="1" applyBorder="1" applyAlignment="1">
      <alignment horizontal="center" vertical="center" wrapText="1"/>
    </xf>
    <xf numFmtId="4" fontId="9" fillId="0" borderId="1" xfId="0" applyNumberFormat="1" applyFont="1" applyBorder="1" applyAlignment="1" applyProtection="1">
      <alignment horizontal="center" vertical="center" wrapText="1"/>
      <protection hidden="1"/>
    </xf>
    <xf numFmtId="4" fontId="9" fillId="0" borderId="1" xfId="0" applyNumberFormat="1" applyFont="1" applyBorder="1" applyAlignment="1">
      <alignment horizontal="center" vertical="center" wrapText="1"/>
    </xf>
    <xf numFmtId="0" fontId="9" fillId="2" borderId="1" xfId="0" applyFont="1" applyFill="1" applyBorder="1" applyAlignment="1">
      <alignment vertical="center" wrapText="1"/>
    </xf>
    <xf numFmtId="3" fontId="9" fillId="2" borderId="1" xfId="0" applyNumberFormat="1" applyFont="1" applyFill="1" applyBorder="1" applyAlignment="1">
      <alignment horizontal="center" vertical="center" wrapText="1"/>
    </xf>
    <xf numFmtId="4" fontId="9" fillId="2" borderId="1" xfId="0" applyNumberFormat="1" applyFont="1" applyFill="1" applyBorder="1" applyAlignment="1" applyProtection="1">
      <alignment horizontal="center" vertical="center" wrapText="1"/>
      <protection hidden="1"/>
    </xf>
    <xf numFmtId="4" fontId="9" fillId="2" borderId="1" xfId="0" applyNumberFormat="1" applyFont="1" applyFill="1" applyBorder="1" applyAlignment="1">
      <alignment horizontal="center" vertical="center" wrapText="1"/>
    </xf>
    <xf numFmtId="164" fontId="9" fillId="0" borderId="1" xfId="0" applyNumberFormat="1" applyFont="1" applyBorder="1" applyAlignment="1">
      <alignment vertical="top" wrapText="1"/>
    </xf>
    <xf numFmtId="164" fontId="9" fillId="0" borderId="1" xfId="0" applyNumberFormat="1" applyFont="1" applyBorder="1" applyAlignment="1" applyProtection="1">
      <alignment vertical="top" wrapText="1"/>
      <protection hidden="1"/>
    </xf>
    <xf numFmtId="0" fontId="7" fillId="0" borderId="0" xfId="0" applyFont="1" applyAlignment="1">
      <alignment wrapText="1"/>
    </xf>
    <xf numFmtId="0" fontId="3" fillId="0" borderId="0" xfId="0" applyFont="1" applyAlignment="1">
      <alignment wrapText="1"/>
    </xf>
    <xf numFmtId="0" fontId="7" fillId="0" borderId="0" xfId="0" applyFont="1" applyAlignment="1">
      <alignment horizontal="center" vertical="center" wrapText="1"/>
    </xf>
    <xf numFmtId="0" fontId="22" fillId="0" borderId="1" xfId="0" applyFont="1" applyBorder="1" applyAlignment="1">
      <alignment vertical="top"/>
    </xf>
    <xf numFmtId="164" fontId="22" fillId="0" borderId="1" xfId="0" applyNumberFormat="1" applyFont="1" applyBorder="1" applyAlignment="1">
      <alignment horizontal="right" vertical="center"/>
    </xf>
    <xf numFmtId="0" fontId="22" fillId="0" borderId="1" xfId="0" applyFont="1" applyBorder="1" applyAlignment="1">
      <alignment vertical="top" wrapText="1"/>
    </xf>
    <xf numFmtId="164" fontId="22" fillId="0" borderId="1" xfId="0" applyNumberFormat="1" applyFont="1" applyBorder="1" applyAlignment="1" applyProtection="1">
      <alignment horizontal="right" vertical="center"/>
      <protection locked="0"/>
    </xf>
    <xf numFmtId="0" fontId="23" fillId="0" borderId="1" xfId="0" applyFont="1" applyBorder="1" applyAlignment="1">
      <alignment horizontal="justify"/>
    </xf>
    <xf numFmtId="0" fontId="24" fillId="0" borderId="1" xfId="0" applyFont="1" applyBorder="1" applyAlignment="1">
      <alignment vertical="top"/>
    </xf>
    <xf numFmtId="0" fontId="24" fillId="0" borderId="1" xfId="0" applyFont="1" applyBorder="1"/>
    <xf numFmtId="0" fontId="24" fillId="0" borderId="1" xfId="0" applyFont="1" applyBorder="1" applyAlignment="1">
      <alignment horizontal="center"/>
    </xf>
    <xf numFmtId="4" fontId="24" fillId="0" borderId="1" xfId="0" applyNumberFormat="1" applyFont="1" applyBorder="1"/>
    <xf numFmtId="0" fontId="24" fillId="0" borderId="1" xfId="0" applyFont="1" applyBorder="1" applyAlignment="1">
      <alignment vertical="top" wrapText="1"/>
    </xf>
    <xf numFmtId="0" fontId="24" fillId="0" borderId="1" xfId="0" applyFont="1" applyBorder="1" applyAlignment="1">
      <alignment horizontal="center" vertical="top"/>
    </xf>
    <xf numFmtId="0" fontId="7" fillId="0" borderId="0" xfId="0" applyFont="1" applyAlignment="1">
      <alignment vertical="center" wrapText="1"/>
    </xf>
    <xf numFmtId="164" fontId="9" fillId="0" borderId="0" xfId="0" applyNumberFormat="1" applyFont="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0" fontId="25" fillId="6" borderId="7" xfId="6" applyFont="1" applyFill="1" applyBorder="1" applyAlignment="1">
      <alignment horizontal="justify" vertical="justify"/>
    </xf>
    <xf numFmtId="4" fontId="27" fillId="6" borderId="8" xfId="6" applyNumberFormat="1" applyFont="1" applyFill="1" applyBorder="1"/>
    <xf numFmtId="0" fontId="28" fillId="0" borderId="9" xfId="6" applyFont="1" applyBorder="1" applyAlignment="1">
      <alignment horizontal="center"/>
    </xf>
    <xf numFmtId="0" fontId="29" fillId="0" borderId="10" xfId="6" applyFont="1" applyBorder="1" applyAlignment="1">
      <alignment horizontal="justify" vertical="top" wrapText="1"/>
    </xf>
    <xf numFmtId="0" fontId="28" fillId="0" borderId="10" xfId="6" applyFont="1" applyBorder="1"/>
    <xf numFmtId="4" fontId="28" fillId="0" borderId="10" xfId="6" applyNumberFormat="1" applyFont="1" applyBorder="1"/>
    <xf numFmtId="4" fontId="28" fillId="0" borderId="11" xfId="6" applyNumberFormat="1" applyFont="1" applyBorder="1"/>
    <xf numFmtId="0" fontId="28" fillId="0" borderId="12" xfId="6" applyFont="1" applyBorder="1" applyAlignment="1">
      <alignment horizontal="center"/>
    </xf>
    <xf numFmtId="0" fontId="29" fillId="0" borderId="0" xfId="6" applyFont="1" applyAlignment="1">
      <alignment horizontal="justify" vertical="top" wrapText="1"/>
    </xf>
    <xf numFmtId="0" fontId="28" fillId="0" borderId="0" xfId="6" applyFont="1"/>
    <xf numFmtId="4" fontId="28" fillId="0" borderId="0" xfId="6" applyNumberFormat="1" applyFont="1"/>
    <xf numFmtId="4" fontId="28" fillId="0" borderId="13" xfId="6" applyNumberFormat="1" applyFont="1" applyBorder="1"/>
    <xf numFmtId="0" fontId="29" fillId="0" borderId="5" xfId="6" applyFont="1" applyBorder="1" applyAlignment="1">
      <alignment horizontal="justify" vertical="top" wrapText="1"/>
    </xf>
    <xf numFmtId="0" fontId="30" fillId="0" borderId="7" xfId="6" applyFont="1" applyBorder="1" applyAlignment="1">
      <alignment horizontal="center" vertical="top"/>
    </xf>
    <xf numFmtId="0" fontId="30" fillId="0" borderId="6" xfId="6" applyFont="1" applyBorder="1" applyAlignment="1">
      <alignment horizontal="justify" vertical="top" wrapText="1"/>
    </xf>
    <xf numFmtId="0" fontId="30" fillId="0" borderId="6" xfId="6" applyFont="1" applyBorder="1" applyAlignment="1">
      <alignment horizontal="center" wrapText="1"/>
    </xf>
    <xf numFmtId="4" fontId="30" fillId="0" borderId="6" xfId="6" applyNumberFormat="1" applyFont="1" applyBorder="1" applyAlignment="1">
      <alignment horizontal="right" wrapText="1"/>
    </xf>
    <xf numFmtId="4" fontId="30" fillId="0" borderId="8" xfId="6" applyNumberFormat="1" applyFont="1" applyBorder="1" applyAlignment="1">
      <alignment horizontal="right" wrapText="1"/>
    </xf>
    <xf numFmtId="16" fontId="31" fillId="6" borderId="7" xfId="6" quotePrefix="1" applyNumberFormat="1" applyFont="1" applyFill="1" applyBorder="1" applyAlignment="1">
      <alignment horizontal="center" vertical="top"/>
    </xf>
    <xf numFmtId="0" fontId="32" fillId="6" borderId="6" xfId="6" applyFont="1" applyFill="1" applyBorder="1" applyAlignment="1">
      <alignment horizontal="justify" vertical="top" wrapText="1"/>
    </xf>
    <xf numFmtId="0" fontId="31" fillId="6" borderId="6" xfId="6" applyFont="1" applyFill="1" applyBorder="1" applyAlignment="1">
      <alignment horizontal="center" wrapText="1"/>
    </xf>
    <xf numFmtId="4" fontId="31" fillId="6" borderId="6" xfId="6" applyNumberFormat="1" applyFont="1" applyFill="1" applyBorder="1" applyAlignment="1">
      <alignment wrapText="1"/>
    </xf>
    <xf numFmtId="4" fontId="33" fillId="6" borderId="8" xfId="6" applyNumberFormat="1" applyFont="1" applyFill="1" applyBorder="1" applyAlignment="1">
      <alignment wrapText="1"/>
    </xf>
    <xf numFmtId="0" fontId="31" fillId="0" borderId="1" xfId="6" applyFont="1" applyBorder="1" applyAlignment="1">
      <alignment horizontal="justify" vertical="top" wrapText="1"/>
    </xf>
    <xf numFmtId="0" fontId="31" fillId="0" borderId="1" xfId="6" applyFont="1" applyBorder="1" applyAlignment="1">
      <alignment horizontal="center" wrapText="1"/>
    </xf>
    <xf numFmtId="4" fontId="31" fillId="0" borderId="1" xfId="6" applyNumberFormat="1" applyFont="1" applyBorder="1" applyAlignment="1">
      <alignment horizontal="right"/>
    </xf>
    <xf numFmtId="4" fontId="31" fillId="0" borderId="1" xfId="6" applyNumberFormat="1" applyFont="1" applyBorder="1" applyAlignment="1">
      <alignment horizontal="right" wrapText="1"/>
    </xf>
    <xf numFmtId="0" fontId="31" fillId="0" borderId="2" xfId="6" quotePrefix="1" applyFont="1" applyBorder="1" applyAlignment="1">
      <alignment horizontal="center" vertical="top"/>
    </xf>
    <xf numFmtId="0" fontId="13" fillId="0" borderId="1" xfId="6" applyFont="1" applyBorder="1" applyAlignment="1">
      <alignment horizontal="center" wrapText="1"/>
    </xf>
    <xf numFmtId="0" fontId="31" fillId="0" borderId="1" xfId="6" quotePrefix="1" applyFont="1" applyBorder="1" applyAlignment="1">
      <alignment horizontal="center" vertical="top"/>
    </xf>
    <xf numFmtId="4" fontId="32" fillId="7" borderId="7" xfId="6" applyNumberFormat="1" applyFont="1" applyFill="1" applyBorder="1" applyAlignment="1">
      <alignment horizontal="left" vertical="top" wrapText="1"/>
    </xf>
    <xf numFmtId="4" fontId="32" fillId="7" borderId="6" xfId="6" applyNumberFormat="1" applyFont="1" applyFill="1" applyBorder="1" applyAlignment="1">
      <alignment horizontal="left" vertical="top" wrapText="1"/>
    </xf>
    <xf numFmtId="4" fontId="31" fillId="7" borderId="6" xfId="6" applyNumberFormat="1" applyFont="1" applyFill="1" applyBorder="1" applyAlignment="1">
      <alignment horizontal="left" vertical="top"/>
    </xf>
    <xf numFmtId="0" fontId="32" fillId="0" borderId="0" xfId="0" applyFont="1"/>
    <xf numFmtId="0" fontId="31" fillId="0" borderId="0" xfId="0" applyFont="1"/>
    <xf numFmtId="164" fontId="22" fillId="0" borderId="1" xfId="1" applyNumberFormat="1" applyFont="1" applyFill="1" applyBorder="1" applyAlignment="1">
      <alignment horizontal="right" vertical="center"/>
    </xf>
    <xf numFmtId="0" fontId="2" fillId="0" borderId="0" xfId="0" applyFont="1"/>
    <xf numFmtId="4" fontId="31" fillId="6" borderId="8" xfId="6" applyNumberFormat="1" applyFont="1" applyFill="1" applyBorder="1" applyAlignment="1">
      <alignment wrapText="1"/>
    </xf>
    <xf numFmtId="4" fontId="32" fillId="7" borderId="8" xfId="6" applyNumberFormat="1" applyFont="1" applyFill="1" applyBorder="1" applyAlignment="1">
      <alignment horizontal="right" vertical="top" wrapText="1"/>
    </xf>
    <xf numFmtId="0" fontId="31" fillId="0" borderId="6" xfId="6" applyFont="1" applyBorder="1" applyAlignment="1">
      <alignment horizontal="justify" vertical="top" wrapText="1"/>
    </xf>
    <xf numFmtId="0" fontId="13" fillId="0" borderId="1" xfId="0" applyFont="1" applyBorder="1" applyAlignment="1">
      <alignment vertical="top"/>
    </xf>
    <xf numFmtId="0" fontId="18" fillId="0" borderId="0" xfId="2" applyFont="1" applyAlignment="1">
      <alignment horizontal="center" vertical="center" wrapText="1"/>
    </xf>
    <xf numFmtId="0" fontId="0" fillId="0" borderId="0" xfId="0" applyAlignment="1">
      <alignment horizontal="center" vertical="center" wrapText="1"/>
    </xf>
    <xf numFmtId="0" fontId="4" fillId="4" borderId="3" xfId="2" applyFont="1" applyFill="1" applyBorder="1" applyAlignment="1">
      <alignment horizontal="center"/>
    </xf>
    <xf numFmtId="0" fontId="18" fillId="5" borderId="0" xfId="2" applyFont="1" applyFill="1" applyAlignment="1">
      <alignment horizontal="center" vertical="center" wrapText="1"/>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0" fillId="0" borderId="1" xfId="0" applyBorder="1" applyAlignment="1">
      <alignment vertical="top" wrapText="1"/>
    </xf>
    <xf numFmtId="0" fontId="26" fillId="6" borderId="6" xfId="6" applyFont="1" applyFill="1" applyBorder="1" applyAlignment="1">
      <alignment horizontal="left" vertical="top"/>
    </xf>
    <xf numFmtId="0" fontId="4" fillId="0" borderId="7" xfId="0" applyFont="1" applyBorder="1" applyAlignment="1">
      <alignment horizontal="center"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cellXfs>
  <cellStyles count="7">
    <cellStyle name="Navadno" xfId="0" builtinId="0"/>
    <cellStyle name="Navadno 2 2" xfId="6"/>
    <cellStyle name="Navadno 3 2" xfId="5"/>
    <cellStyle name="Navadno_Ponudba 04-2009" xfId="2"/>
    <cellStyle name="Normal 2 2" xfId="4"/>
    <cellStyle name="Normal 2 3" xfId="3"/>
    <cellStyle name="Valuta" xfId="1" builtinId="4"/>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5.xml"/><Relationship Id="rId18" Type="http://schemas.microsoft.com/office/2017/10/relationships/person" Target="persons/person10.xml"/><Relationship Id="rId3" Type="http://schemas.openxmlformats.org/officeDocument/2006/relationships/worksheet" Target="worksheets/sheet3.xml"/><Relationship Id="rId21" Type="http://schemas.microsoft.com/office/2017/10/relationships/person" Target="persons/person2.xml"/><Relationship Id="rId7" Type="http://schemas.openxmlformats.org/officeDocument/2006/relationships/sharedStrings" Target="sharedStrings.xml"/><Relationship Id="rId17" Type="http://schemas.microsoft.com/office/2017/10/relationships/person" Target="persons/person9.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4.xml"/><Relationship Id="rId1" Type="http://schemas.openxmlformats.org/officeDocument/2006/relationships/worksheet" Target="worksheets/sheet1.xml"/><Relationship Id="rId6" Type="http://schemas.openxmlformats.org/officeDocument/2006/relationships/styles" Target="styles.xml"/><Relationship Id="rId24" Type="http://schemas.microsoft.com/office/2017/10/relationships/person" Target="persons/person0.xml"/><Relationship Id="rId5" Type="http://schemas.openxmlformats.org/officeDocument/2006/relationships/theme" Target="theme/theme1.xml"/><Relationship Id="rId15" Type="http://schemas.microsoft.com/office/2017/10/relationships/person" Target="persons/person6.xml"/><Relationship Id="rId23" Type="http://schemas.microsoft.com/office/2017/10/relationships/person" Target="persons/person1.xml"/><Relationship Id="rId19" Type="http://schemas.microsoft.com/office/2017/10/relationships/person" Target="persons/person3.xml"/><Relationship Id="rId4" Type="http://schemas.openxmlformats.org/officeDocument/2006/relationships/worksheet" Target="worksheets/sheet4.xml"/><Relationship Id="rId22" Type="http://schemas.microsoft.com/office/2017/10/relationships/person" Target="persons/person.xml"/><Relationship Id="rId14" Type="http://schemas.microsoft.com/office/2017/10/relationships/person" Target="persons/person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19" workbookViewId="0">
      <selection activeCell="F25" sqref="F25"/>
    </sheetView>
  </sheetViews>
  <sheetFormatPr defaultRowHeight="12.75" x14ac:dyDescent="0.2"/>
  <cols>
    <col min="1" max="1" width="26.5703125" customWidth="1"/>
    <col min="2" max="2" width="9.85546875" bestFit="1" customWidth="1"/>
    <col min="6" max="6" width="16.7109375" customWidth="1"/>
    <col min="257" max="257" width="23.7109375" customWidth="1"/>
    <col min="262" max="262" width="15.140625" customWidth="1"/>
    <col min="513" max="513" width="23.7109375" customWidth="1"/>
    <col min="518" max="518" width="15.140625" customWidth="1"/>
    <col min="769" max="769" width="23.7109375" customWidth="1"/>
    <col min="774" max="774" width="15.140625" customWidth="1"/>
    <col min="1025" max="1025" width="23.7109375" customWidth="1"/>
    <col min="1030" max="1030" width="15.140625" customWidth="1"/>
    <col min="1281" max="1281" width="23.7109375" customWidth="1"/>
    <col min="1286" max="1286" width="15.140625" customWidth="1"/>
    <col min="1537" max="1537" width="23.7109375" customWidth="1"/>
    <col min="1542" max="1542" width="15.140625" customWidth="1"/>
    <col min="1793" max="1793" width="23.7109375" customWidth="1"/>
    <col min="1798" max="1798" width="15.140625" customWidth="1"/>
    <col min="2049" max="2049" width="23.7109375" customWidth="1"/>
    <col min="2054" max="2054" width="15.140625" customWidth="1"/>
    <col min="2305" max="2305" width="23.7109375" customWidth="1"/>
    <col min="2310" max="2310" width="15.140625" customWidth="1"/>
    <col min="2561" max="2561" width="23.7109375" customWidth="1"/>
    <col min="2566" max="2566" width="15.140625" customWidth="1"/>
    <col min="2817" max="2817" width="23.7109375" customWidth="1"/>
    <col min="2822" max="2822" width="15.140625" customWidth="1"/>
    <col min="3073" max="3073" width="23.7109375" customWidth="1"/>
    <col min="3078" max="3078" width="15.140625" customWidth="1"/>
    <col min="3329" max="3329" width="23.7109375" customWidth="1"/>
    <col min="3334" max="3334" width="15.140625" customWidth="1"/>
    <col min="3585" max="3585" width="23.7109375" customWidth="1"/>
    <col min="3590" max="3590" width="15.140625" customWidth="1"/>
    <col min="3841" max="3841" width="23.7109375" customWidth="1"/>
    <col min="3846" max="3846" width="15.140625" customWidth="1"/>
    <col min="4097" max="4097" width="23.7109375" customWidth="1"/>
    <col min="4102" max="4102" width="15.140625" customWidth="1"/>
    <col min="4353" max="4353" width="23.7109375" customWidth="1"/>
    <col min="4358" max="4358" width="15.140625" customWidth="1"/>
    <col min="4609" max="4609" width="23.7109375" customWidth="1"/>
    <col min="4614" max="4614" width="15.140625" customWidth="1"/>
    <col min="4865" max="4865" width="23.7109375" customWidth="1"/>
    <col min="4870" max="4870" width="15.140625" customWidth="1"/>
    <col min="5121" max="5121" width="23.7109375" customWidth="1"/>
    <col min="5126" max="5126" width="15.140625" customWidth="1"/>
    <col min="5377" max="5377" width="23.7109375" customWidth="1"/>
    <col min="5382" max="5382" width="15.140625" customWidth="1"/>
    <col min="5633" max="5633" width="23.7109375" customWidth="1"/>
    <col min="5638" max="5638" width="15.140625" customWidth="1"/>
    <col min="5889" max="5889" width="23.7109375" customWidth="1"/>
    <col min="5894" max="5894" width="15.140625" customWidth="1"/>
    <col min="6145" max="6145" width="23.7109375" customWidth="1"/>
    <col min="6150" max="6150" width="15.140625" customWidth="1"/>
    <col min="6401" max="6401" width="23.7109375" customWidth="1"/>
    <col min="6406" max="6406" width="15.140625" customWidth="1"/>
    <col min="6657" max="6657" width="23.7109375" customWidth="1"/>
    <col min="6662" max="6662" width="15.140625" customWidth="1"/>
    <col min="6913" max="6913" width="23.7109375" customWidth="1"/>
    <col min="6918" max="6918" width="15.140625" customWidth="1"/>
    <col min="7169" max="7169" width="23.7109375" customWidth="1"/>
    <col min="7174" max="7174" width="15.140625" customWidth="1"/>
    <col min="7425" max="7425" width="23.7109375" customWidth="1"/>
    <col min="7430" max="7430" width="15.140625" customWidth="1"/>
    <col min="7681" max="7681" width="23.7109375" customWidth="1"/>
    <col min="7686" max="7686" width="15.140625" customWidth="1"/>
    <col min="7937" max="7937" width="23.7109375" customWidth="1"/>
    <col min="7942" max="7942" width="15.140625" customWidth="1"/>
    <col min="8193" max="8193" width="23.7109375" customWidth="1"/>
    <col min="8198" max="8198" width="15.140625" customWidth="1"/>
    <col min="8449" max="8449" width="23.7109375" customWidth="1"/>
    <col min="8454" max="8454" width="15.140625" customWidth="1"/>
    <col min="8705" max="8705" width="23.7109375" customWidth="1"/>
    <col min="8710" max="8710" width="15.140625" customWidth="1"/>
    <col min="8961" max="8961" width="23.7109375" customWidth="1"/>
    <col min="8966" max="8966" width="15.140625" customWidth="1"/>
    <col min="9217" max="9217" width="23.7109375" customWidth="1"/>
    <col min="9222" max="9222" width="15.140625" customWidth="1"/>
    <col min="9473" max="9473" width="23.7109375" customWidth="1"/>
    <col min="9478" max="9478" width="15.140625" customWidth="1"/>
    <col min="9729" max="9729" width="23.7109375" customWidth="1"/>
    <col min="9734" max="9734" width="15.140625" customWidth="1"/>
    <col min="9985" max="9985" width="23.7109375" customWidth="1"/>
    <col min="9990" max="9990" width="15.140625" customWidth="1"/>
    <col min="10241" max="10241" width="23.7109375" customWidth="1"/>
    <col min="10246" max="10246" width="15.140625" customWidth="1"/>
    <col min="10497" max="10497" width="23.7109375" customWidth="1"/>
    <col min="10502" max="10502" width="15.140625" customWidth="1"/>
    <col min="10753" max="10753" width="23.7109375" customWidth="1"/>
    <col min="10758" max="10758" width="15.140625" customWidth="1"/>
    <col min="11009" max="11009" width="23.7109375" customWidth="1"/>
    <col min="11014" max="11014" width="15.140625" customWidth="1"/>
    <col min="11265" max="11265" width="23.7109375" customWidth="1"/>
    <col min="11270" max="11270" width="15.140625" customWidth="1"/>
    <col min="11521" max="11521" width="23.7109375" customWidth="1"/>
    <col min="11526" max="11526" width="15.140625" customWidth="1"/>
    <col min="11777" max="11777" width="23.7109375" customWidth="1"/>
    <col min="11782" max="11782" width="15.140625" customWidth="1"/>
    <col min="12033" max="12033" width="23.7109375" customWidth="1"/>
    <col min="12038" max="12038" width="15.140625" customWidth="1"/>
    <col min="12289" max="12289" width="23.7109375" customWidth="1"/>
    <col min="12294" max="12294" width="15.140625" customWidth="1"/>
    <col min="12545" max="12545" width="23.7109375" customWidth="1"/>
    <col min="12550" max="12550" width="15.140625" customWidth="1"/>
    <col min="12801" max="12801" width="23.7109375" customWidth="1"/>
    <col min="12806" max="12806" width="15.140625" customWidth="1"/>
    <col min="13057" max="13057" width="23.7109375" customWidth="1"/>
    <col min="13062" max="13062" width="15.140625" customWidth="1"/>
    <col min="13313" max="13313" width="23.7109375" customWidth="1"/>
    <col min="13318" max="13318" width="15.140625" customWidth="1"/>
    <col min="13569" max="13569" width="23.7109375" customWidth="1"/>
    <col min="13574" max="13574" width="15.140625" customWidth="1"/>
    <col min="13825" max="13825" width="23.7109375" customWidth="1"/>
    <col min="13830" max="13830" width="15.140625" customWidth="1"/>
    <col min="14081" max="14081" width="23.7109375" customWidth="1"/>
    <col min="14086" max="14086" width="15.140625" customWidth="1"/>
    <col min="14337" max="14337" width="23.7109375" customWidth="1"/>
    <col min="14342" max="14342" width="15.140625" customWidth="1"/>
    <col min="14593" max="14593" width="23.7109375" customWidth="1"/>
    <col min="14598" max="14598" width="15.140625" customWidth="1"/>
    <col min="14849" max="14849" width="23.7109375" customWidth="1"/>
    <col min="14854" max="14854" width="15.140625" customWidth="1"/>
    <col min="15105" max="15105" width="23.7109375" customWidth="1"/>
    <col min="15110" max="15110" width="15.140625" customWidth="1"/>
    <col min="15361" max="15361" width="23.7109375" customWidth="1"/>
    <col min="15366" max="15366" width="15.140625" customWidth="1"/>
    <col min="15617" max="15617" width="23.7109375" customWidth="1"/>
    <col min="15622" max="15622" width="15.140625" customWidth="1"/>
    <col min="15873" max="15873" width="23.7109375" customWidth="1"/>
    <col min="15878" max="15878" width="15.140625" customWidth="1"/>
    <col min="16129" max="16129" width="23.7109375" customWidth="1"/>
    <col min="16134" max="16134" width="15.140625" customWidth="1"/>
  </cols>
  <sheetData>
    <row r="1" spans="1:6" ht="16.5" x14ac:dyDescent="0.3">
      <c r="A1" s="82" t="s">
        <v>54</v>
      </c>
      <c r="B1" s="31"/>
      <c r="C1" s="31"/>
      <c r="D1" s="31"/>
      <c r="E1" s="31"/>
      <c r="F1" s="32"/>
    </row>
    <row r="2" spans="1:6" ht="16.5" x14ac:dyDescent="0.3">
      <c r="A2" s="83"/>
      <c r="B2" s="31"/>
      <c r="C2" s="31"/>
      <c r="D2" s="31"/>
      <c r="E2" s="31"/>
      <c r="F2" s="32"/>
    </row>
    <row r="3" spans="1:6" ht="16.5" x14ac:dyDescent="0.3">
      <c r="A3" s="84"/>
      <c r="B3" s="31"/>
      <c r="C3" s="31"/>
      <c r="D3" s="31"/>
      <c r="E3" s="31"/>
      <c r="F3" s="32"/>
    </row>
    <row r="4" spans="1:6" ht="16.5" x14ac:dyDescent="0.3">
      <c r="A4" s="84"/>
      <c r="B4" s="33"/>
      <c r="C4" s="33"/>
      <c r="D4" s="34"/>
      <c r="E4" s="34"/>
      <c r="F4" s="32"/>
    </row>
    <row r="5" spans="1:6" ht="16.5" x14ac:dyDescent="0.3">
      <c r="A5" s="31"/>
      <c r="B5" s="33"/>
      <c r="C5" s="33"/>
      <c r="D5" s="34"/>
      <c r="E5" s="34"/>
      <c r="F5" s="32"/>
    </row>
    <row r="6" spans="1:6" ht="16.5" x14ac:dyDescent="0.3">
      <c r="A6" s="30"/>
      <c r="B6" s="33"/>
      <c r="C6" s="33"/>
      <c r="D6" s="34"/>
      <c r="E6" s="34"/>
      <c r="F6" s="32"/>
    </row>
    <row r="7" spans="1:6" ht="16.5" x14ac:dyDescent="0.3">
      <c r="A7" s="30" t="s">
        <v>55</v>
      </c>
      <c r="B7" s="33"/>
      <c r="C7" s="33"/>
      <c r="D7" s="34"/>
      <c r="E7" s="34"/>
      <c r="F7" s="32"/>
    </row>
    <row r="8" spans="1:6" ht="16.5" x14ac:dyDescent="0.3">
      <c r="A8" s="157" t="s">
        <v>146</v>
      </c>
      <c r="B8" s="33"/>
      <c r="C8" s="33"/>
      <c r="D8" s="34"/>
      <c r="E8" s="34"/>
      <c r="F8" s="32"/>
    </row>
    <row r="9" spans="1:6" ht="16.5" x14ac:dyDescent="0.3">
      <c r="A9" s="158" t="s">
        <v>147</v>
      </c>
      <c r="B9" s="33"/>
      <c r="C9" s="33"/>
      <c r="D9" s="34"/>
      <c r="E9" s="34"/>
      <c r="F9" s="32"/>
    </row>
    <row r="10" spans="1:6" ht="16.5" x14ac:dyDescent="0.3">
      <c r="A10" s="158" t="s">
        <v>148</v>
      </c>
      <c r="B10" s="33"/>
      <c r="C10" s="33"/>
      <c r="D10" s="34"/>
      <c r="E10" s="34"/>
      <c r="F10" s="32"/>
    </row>
    <row r="11" spans="1:6" ht="16.5" x14ac:dyDescent="0.3">
      <c r="A11" s="35"/>
      <c r="B11" s="33"/>
      <c r="C11" s="33"/>
      <c r="D11" s="34"/>
      <c r="E11" s="34"/>
      <c r="F11" s="32"/>
    </row>
    <row r="12" spans="1:6" ht="16.5" x14ac:dyDescent="0.3">
      <c r="A12" s="35"/>
      <c r="B12" s="33"/>
      <c r="C12" s="33"/>
      <c r="D12" s="34"/>
      <c r="E12" s="34"/>
      <c r="F12" s="32"/>
    </row>
    <row r="13" spans="1:6" ht="15" customHeight="1" x14ac:dyDescent="0.3">
      <c r="A13" s="35"/>
      <c r="B13" s="33"/>
      <c r="C13" s="33"/>
      <c r="D13" s="34"/>
      <c r="E13" s="34"/>
      <c r="F13" s="32"/>
    </row>
    <row r="14" spans="1:6" ht="16.5" x14ac:dyDescent="0.3">
      <c r="A14" s="35"/>
      <c r="B14" s="33"/>
      <c r="C14" s="33"/>
      <c r="D14" s="34"/>
      <c r="E14" s="34"/>
      <c r="F14" s="32"/>
    </row>
    <row r="15" spans="1:6" ht="45.75" customHeight="1" x14ac:dyDescent="0.3">
      <c r="A15" s="35"/>
      <c r="B15" s="33"/>
      <c r="C15" s="33"/>
      <c r="D15" s="34"/>
      <c r="E15" s="34"/>
      <c r="F15" s="32"/>
    </row>
    <row r="16" spans="1:6" ht="17.25" thickBot="1" x14ac:dyDescent="0.35">
      <c r="A16" s="167" t="s">
        <v>56</v>
      </c>
      <c r="B16" s="167"/>
      <c r="C16" s="167"/>
      <c r="D16" s="167"/>
      <c r="E16" s="167"/>
      <c r="F16" s="167"/>
    </row>
    <row r="17" spans="1:6" ht="16.5" x14ac:dyDescent="0.3">
      <c r="A17" s="36"/>
      <c r="B17" s="36"/>
      <c r="C17" s="36"/>
      <c r="D17" s="37"/>
      <c r="E17" s="38" t="str">
        <f>IF(AND(ISNUMBER(#REF!),ISNUMBER(#REF!)),ROUND((#REF!*#REF!/(1-#REF!)+#REF!*#REF!*#REF!)*#REF!*#REF!*#REF!,2)," ")</f>
        <v xml:space="preserve"> </v>
      </c>
      <c r="F17" s="38" t="str">
        <f>IF(AND(ISNUMBER(B17),ISNUMBER(E17)),B17*E17," ")</f>
        <v xml:space="preserve"> </v>
      </c>
    </row>
    <row r="18" spans="1:6" ht="15" customHeight="1" x14ac:dyDescent="0.2">
      <c r="A18" s="168" t="s">
        <v>149</v>
      </c>
      <c r="B18" s="168"/>
      <c r="C18" s="168"/>
      <c r="D18" s="168"/>
      <c r="E18" s="168"/>
      <c r="F18" s="168"/>
    </row>
    <row r="19" spans="1:6" ht="21" customHeight="1" x14ac:dyDescent="0.2">
      <c r="A19" s="168"/>
      <c r="B19" s="168"/>
      <c r="C19" s="168"/>
      <c r="D19" s="168"/>
      <c r="E19" s="168"/>
      <c r="F19" s="168"/>
    </row>
    <row r="20" spans="1:6" ht="35.1" customHeight="1" x14ac:dyDescent="0.2">
      <c r="A20" s="165" t="s">
        <v>150</v>
      </c>
      <c r="B20" s="166"/>
      <c r="C20" s="166"/>
      <c r="D20" s="166"/>
      <c r="E20" s="166"/>
      <c r="F20" s="166"/>
    </row>
    <row r="21" spans="1:6" ht="16.5" x14ac:dyDescent="0.3">
      <c r="A21" s="36" t="s">
        <v>161</v>
      </c>
      <c r="B21" s="36"/>
      <c r="C21" s="36"/>
      <c r="D21" s="38"/>
      <c r="E21" s="38" t="str">
        <f>IF(AND(ISNUMBER(#REF!),ISNUMBER(#REF!)),ROUND((#REF!*#REF!/(1-#REF!)+#REF!*#REF!*#REF!)*#REF!*#REF!*#REF!,2)," ")</f>
        <v xml:space="preserve"> </v>
      </c>
      <c r="F21" s="38">
        <f>+'A. LC464031 JANKOVA-ČREŠNJICE '!F70</f>
        <v>0</v>
      </c>
    </row>
    <row r="22" spans="1:6" ht="16.5" x14ac:dyDescent="0.3">
      <c r="A22" s="36" t="s">
        <v>162</v>
      </c>
      <c r="B22" s="36"/>
      <c r="C22" s="36"/>
      <c r="D22" s="37"/>
      <c r="E22" s="38" t="str">
        <f>IF(AND(ISNUMBER(#REF!),ISNUMBER(#REF!)),ROUND((#REF!*#REF!/(1-#REF!)+#REF!*#REF!*#REF!)*#REF!*#REF!*#REF!,2)," ")</f>
        <v xml:space="preserve"> </v>
      </c>
      <c r="F22" s="38">
        <f>+'B. JP 965991 '!F66</f>
        <v>0</v>
      </c>
    </row>
    <row r="23" spans="1:6" ht="16.5" x14ac:dyDescent="0.3">
      <c r="A23" s="36" t="s">
        <v>163</v>
      </c>
      <c r="B23" s="36"/>
      <c r="C23" s="36"/>
      <c r="D23" s="37"/>
      <c r="E23" s="38"/>
      <c r="F23" s="39">
        <f>+'C. PREPUST 8'!F57</f>
        <v>0</v>
      </c>
    </row>
    <row r="24" spans="1:6" ht="16.5" x14ac:dyDescent="0.3">
      <c r="A24" s="72" t="s">
        <v>51</v>
      </c>
      <c r="B24" s="72"/>
      <c r="C24" s="73"/>
      <c r="D24" s="74"/>
      <c r="E24" s="75"/>
      <c r="F24" s="76">
        <f>SUM(F21:F23)</f>
        <v>0</v>
      </c>
    </row>
    <row r="25" spans="1:6" ht="16.5" x14ac:dyDescent="0.3">
      <c r="A25" s="40"/>
      <c r="B25" s="41"/>
      <c r="C25" s="41"/>
      <c r="D25" s="42"/>
      <c r="E25" s="43"/>
      <c r="F25" s="44"/>
    </row>
    <row r="26" spans="1:6" ht="17.25" thickBot="1" x14ac:dyDescent="0.35">
      <c r="A26" s="45" t="s">
        <v>49</v>
      </c>
      <c r="B26" s="46">
        <v>0.22</v>
      </c>
      <c r="C26" s="47"/>
      <c r="D26" s="48"/>
      <c r="E26" s="49"/>
      <c r="F26" s="50">
        <f>F24*0.22</f>
        <v>0</v>
      </c>
    </row>
    <row r="27" spans="1:6" ht="17.25" thickTop="1" x14ac:dyDescent="0.3">
      <c r="A27" s="40"/>
      <c r="B27" s="41"/>
      <c r="C27" s="41"/>
      <c r="D27" s="42"/>
      <c r="E27" s="43" t="str">
        <f>IF(AND(ISNUMBER(#REF!),ISNUMBER(#REF!)),ROUND((#REF!*#REF!/(1-#REF!)+#REF!*#REF!*#REF!)*#REF!*#REF!*#REF!,2)," ")</f>
        <v xml:space="preserve"> </v>
      </c>
      <c r="F27" s="51" t="str">
        <f>IF(AND(ISNUMBER(B27),ISNUMBER(E27)),B27*E27," ")</f>
        <v xml:space="preserve"> </v>
      </c>
    </row>
    <row r="28" spans="1:6" ht="16.5" x14ac:dyDescent="0.3">
      <c r="A28" s="77" t="s">
        <v>50</v>
      </c>
      <c r="B28" s="78"/>
      <c r="C28" s="78"/>
      <c r="D28" s="79"/>
      <c r="E28" s="80" t="str">
        <f>IF(AND(ISNUMBER(#REF!),ISNUMBER(#REF!)),ROUND((#REF!*#REF!/(1-#REF!)+#REF!*#REF!*#REF!)*#REF!*#REF!*#REF!,2)," ")</f>
        <v xml:space="preserve"> </v>
      </c>
      <c r="F28" s="81">
        <f>F24+F26</f>
        <v>0</v>
      </c>
    </row>
    <row r="29" spans="1:6" ht="16.5" x14ac:dyDescent="0.3">
      <c r="A29" s="52"/>
      <c r="B29" s="31"/>
      <c r="C29" s="31"/>
      <c r="D29" s="31"/>
      <c r="E29" s="31"/>
      <c r="F29" s="32"/>
    </row>
    <row r="30" spans="1:6" ht="16.5" x14ac:dyDescent="0.3">
      <c r="A30" s="30"/>
      <c r="B30" s="31"/>
      <c r="C30" s="31"/>
      <c r="D30" s="31"/>
      <c r="E30" s="31"/>
      <c r="F30" s="32"/>
    </row>
    <row r="31" spans="1:6" ht="16.5" x14ac:dyDescent="0.3">
      <c r="A31" s="30"/>
      <c r="B31" s="31"/>
      <c r="C31" s="31"/>
      <c r="D31" s="31"/>
      <c r="E31" s="31"/>
      <c r="F31" s="32"/>
    </row>
    <row r="32" spans="1:6" ht="16.5" x14ac:dyDescent="0.3">
      <c r="A32" s="30"/>
      <c r="B32" s="31"/>
      <c r="C32" s="31"/>
      <c r="D32" s="31"/>
      <c r="E32" s="31"/>
      <c r="F32" s="32"/>
    </row>
    <row r="33" spans="1:6" ht="16.5" x14ac:dyDescent="0.3">
      <c r="A33" s="53" t="s">
        <v>57</v>
      </c>
      <c r="B33" s="54"/>
      <c r="C33" s="31"/>
      <c r="D33" s="31"/>
      <c r="E33" s="31"/>
      <c r="F33" s="32"/>
    </row>
    <row r="34" spans="1:6" ht="16.5" x14ac:dyDescent="0.3">
      <c r="A34" s="31"/>
      <c r="B34" s="54"/>
      <c r="C34" s="31"/>
      <c r="D34" s="31"/>
      <c r="E34" s="32"/>
      <c r="F34" s="31"/>
    </row>
    <row r="35" spans="1:6" ht="16.5" x14ac:dyDescent="0.3">
      <c r="A35" s="31" t="s">
        <v>58</v>
      </c>
      <c r="B35" s="31"/>
      <c r="C35" s="31"/>
      <c r="D35" s="31"/>
      <c r="E35" s="32"/>
      <c r="F35" s="31"/>
    </row>
    <row r="36" spans="1:6" ht="16.5" x14ac:dyDescent="0.3">
      <c r="A36" s="31"/>
      <c r="B36" s="31"/>
      <c r="C36" s="31"/>
      <c r="D36" s="31"/>
      <c r="E36" s="31"/>
      <c r="F36" s="31"/>
    </row>
    <row r="37" spans="1:6" ht="16.5" x14ac:dyDescent="0.3">
      <c r="A37" s="30"/>
      <c r="B37" s="31"/>
      <c r="C37" s="31"/>
      <c r="D37" s="31"/>
      <c r="E37" s="31"/>
      <c r="F37" s="31"/>
    </row>
    <row r="38" spans="1:6" ht="16.5" x14ac:dyDescent="0.3">
      <c r="A38" s="55"/>
      <c r="B38" s="55"/>
      <c r="C38" s="31"/>
      <c r="D38" s="37"/>
      <c r="E38" s="38" t="str">
        <f>IF(AND(ISNUMBER(#REF!),ISNUMBER(#REF!)),ROUND((#REF!*#REF!/(1-#REF!)+#REF!*#REF!*#REF!)*#REF!*#REF!*#REF!,2)," ")</f>
        <v xml:space="preserve"> </v>
      </c>
      <c r="F38" s="38" t="str">
        <f>IF(AND(ISNUMBER(B38),ISNUMBER(E38)),B38*E38," ")</f>
        <v xml:space="preserve"> </v>
      </c>
    </row>
  </sheetData>
  <mergeCells count="3">
    <mergeCell ref="A20:F20"/>
    <mergeCell ref="A16:F16"/>
    <mergeCell ref="A18:F19"/>
  </mergeCells>
  <conditionalFormatting sqref="D17 D21:D28 D38">
    <cfRule type="expression" dxfId="3" priority="2" stopIfTrue="1">
      <formula>AND(ISBLANK($B17))</formula>
    </cfRule>
    <cfRule type="expression" dxfId="2" priority="3" stopIfTrue="1">
      <formula>AND(ISBLANK(#REF!))</formula>
    </cfRule>
  </conditionalFormatting>
  <conditionalFormatting sqref="D34:D35 E36:E37">
    <cfRule type="cellIs" dxfId="1" priority="1" stopIfTrue="1" operator="equal">
      <formula>#REF!</formula>
    </cfRule>
  </conditionalFormatting>
  <conditionalFormatting sqref="D1:E15 E17 E21:E33 D29:D33 D36:D37 E38">
    <cfRule type="cellIs" dxfId="0" priority="4" stopIfTrue="1" operator="equal">
      <formula>E1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topLeftCell="A58" zoomScale="115" zoomScaleNormal="115" workbookViewId="0">
      <selection activeCell="E78" sqref="E78"/>
    </sheetView>
  </sheetViews>
  <sheetFormatPr defaultColWidth="9.140625" defaultRowHeight="13.5" x14ac:dyDescent="0.25"/>
  <cols>
    <col min="1" max="1" width="5.28515625" style="2" customWidth="1"/>
    <col min="2" max="2" width="47.140625" style="1" customWidth="1"/>
    <col min="3" max="3" width="4.85546875" style="2" customWidth="1"/>
    <col min="4" max="4" width="11.140625" style="22" bestFit="1" customWidth="1"/>
    <col min="5" max="5" width="9.7109375" style="3" customWidth="1"/>
    <col min="6" max="6" width="13.7109375" style="3" customWidth="1"/>
    <col min="7" max="7" width="3" style="2" customWidth="1"/>
    <col min="8" max="8" width="16" style="106" customWidth="1"/>
    <col min="9" max="9" width="5.7109375" style="2" customWidth="1"/>
    <col min="10" max="16384" width="9.140625" style="2"/>
  </cols>
  <sheetData>
    <row r="1" spans="1:10" x14ac:dyDescent="0.25">
      <c r="A1" s="169" t="s">
        <v>27</v>
      </c>
      <c r="B1" s="170"/>
      <c r="C1" s="170"/>
      <c r="D1" s="170"/>
      <c r="E1" s="170"/>
      <c r="F1" s="171"/>
    </row>
    <row r="2" spans="1:10" x14ac:dyDescent="0.25">
      <c r="A2" s="85"/>
      <c r="B2" s="86"/>
      <c r="C2" s="87"/>
      <c r="D2" s="87"/>
      <c r="E2" s="88"/>
      <c r="F2" s="88"/>
    </row>
    <row r="3" spans="1:10" ht="32.25" customHeight="1" x14ac:dyDescent="0.25">
      <c r="A3" s="85"/>
      <c r="B3" s="172" t="str">
        <f>Rekapitulacija!A18</f>
        <v xml:space="preserve">SANACIJA CESTE LC464031 JANKOVA-ČREŠNJICE IN JP 965991 </v>
      </c>
      <c r="C3" s="173"/>
      <c r="D3" s="173"/>
      <c r="E3" s="173"/>
      <c r="F3" s="173"/>
    </row>
    <row r="4" spans="1:10" ht="16.5" x14ac:dyDescent="0.3">
      <c r="A4" s="85"/>
      <c r="B4" s="86"/>
      <c r="C4" s="87"/>
      <c r="D4" s="87"/>
      <c r="E4" s="88"/>
      <c r="F4" s="88"/>
      <c r="J4" s="107"/>
    </row>
    <row r="5" spans="1:10" s="4" customFormat="1" ht="47.25" customHeight="1" x14ac:dyDescent="0.3">
      <c r="A5" s="91"/>
      <c r="B5" s="172" t="str">
        <f>Rekapitulacija!A20</f>
        <v>REKONSTRUKCIJA – VZDRŽEVALNA DELA V JAVNO KORIST</v>
      </c>
      <c r="C5" s="173"/>
      <c r="D5" s="173"/>
      <c r="E5" s="173"/>
      <c r="F5" s="173"/>
      <c r="H5" s="107"/>
    </row>
    <row r="6" spans="1:10" s="4" customFormat="1" ht="16.5" x14ac:dyDescent="0.3">
      <c r="A6" s="91"/>
      <c r="B6" s="89"/>
      <c r="C6" s="90"/>
      <c r="D6" s="90"/>
      <c r="E6" s="90"/>
      <c r="F6" s="90"/>
      <c r="H6" s="107"/>
    </row>
    <row r="7" spans="1:10" s="4" customFormat="1" ht="37.5" customHeight="1" x14ac:dyDescent="0.3">
      <c r="A7" s="91"/>
      <c r="B7" s="174" t="s">
        <v>20</v>
      </c>
      <c r="C7" s="175"/>
      <c r="D7" s="175"/>
      <c r="E7" s="92"/>
      <c r="F7" s="92"/>
      <c r="H7" s="107"/>
    </row>
    <row r="8" spans="1:10" s="4" customFormat="1" ht="12.75" customHeight="1" x14ac:dyDescent="0.3">
      <c r="A8" s="93"/>
      <c r="B8" s="94"/>
      <c r="C8" s="93"/>
      <c r="D8" s="93"/>
      <c r="E8" s="95"/>
      <c r="F8" s="95"/>
      <c r="H8" s="107"/>
    </row>
    <row r="9" spans="1:10" x14ac:dyDescent="0.25">
      <c r="A9" s="113"/>
      <c r="B9" s="114" t="s">
        <v>11</v>
      </c>
      <c r="C9" s="115"/>
      <c r="D9" s="116">
        <v>2125</v>
      </c>
      <c r="E9" s="115"/>
      <c r="F9" s="117"/>
    </row>
    <row r="10" spans="1:10" x14ac:dyDescent="0.25">
      <c r="A10" s="113"/>
      <c r="B10" s="114" t="s">
        <v>10</v>
      </c>
      <c r="C10" s="115"/>
      <c r="D10" s="116">
        <v>0.6</v>
      </c>
      <c r="E10" s="115"/>
      <c r="F10" s="117"/>
    </row>
    <row r="11" spans="1:10" x14ac:dyDescent="0.25">
      <c r="A11" s="113"/>
      <c r="B11" s="118" t="s">
        <v>45</v>
      </c>
      <c r="C11" s="115"/>
      <c r="D11" s="119">
        <v>5</v>
      </c>
      <c r="E11" s="115"/>
      <c r="F11" s="117"/>
    </row>
    <row r="12" spans="1:10" x14ac:dyDescent="0.25">
      <c r="A12" s="113"/>
      <c r="B12" s="118" t="s">
        <v>44</v>
      </c>
      <c r="C12" s="115"/>
      <c r="D12" s="119">
        <v>2</v>
      </c>
      <c r="E12" s="115"/>
      <c r="F12" s="117"/>
    </row>
    <row r="13" spans="1:10" x14ac:dyDescent="0.25">
      <c r="A13" s="87"/>
      <c r="B13" s="86"/>
      <c r="C13" s="87"/>
      <c r="D13" s="96"/>
      <c r="E13" s="88"/>
      <c r="F13" s="88"/>
    </row>
    <row r="14" spans="1:10" ht="25.5" x14ac:dyDescent="0.25">
      <c r="A14" s="10" t="s">
        <v>2</v>
      </c>
      <c r="B14" s="6" t="s">
        <v>1</v>
      </c>
      <c r="C14" s="10" t="s">
        <v>3</v>
      </c>
      <c r="D14" s="97" t="s">
        <v>4</v>
      </c>
      <c r="E14" s="98" t="s">
        <v>12</v>
      </c>
      <c r="F14" s="99" t="s">
        <v>13</v>
      </c>
    </row>
    <row r="15" spans="1:10" x14ac:dyDescent="0.25">
      <c r="A15" s="59" t="s">
        <v>8</v>
      </c>
      <c r="B15" s="100" t="s">
        <v>23</v>
      </c>
      <c r="C15" s="59"/>
      <c r="D15" s="101"/>
      <c r="E15" s="102"/>
      <c r="F15" s="103"/>
    </row>
    <row r="16" spans="1:10" x14ac:dyDescent="0.25">
      <c r="A16" s="10"/>
      <c r="B16" s="8"/>
      <c r="C16" s="10"/>
      <c r="D16" s="97"/>
      <c r="E16" s="98"/>
      <c r="F16" s="99"/>
    </row>
    <row r="17" spans="1:9" x14ac:dyDescent="0.25">
      <c r="A17" s="10"/>
      <c r="B17" s="14" t="s">
        <v>14</v>
      </c>
      <c r="C17" s="8"/>
      <c r="D17" s="104"/>
      <c r="E17" s="105"/>
      <c r="F17" s="104"/>
    </row>
    <row r="18" spans="1:9" ht="38.25" x14ac:dyDescent="0.25">
      <c r="A18" s="5" t="s">
        <v>29</v>
      </c>
      <c r="B18" s="6" t="s">
        <v>62</v>
      </c>
      <c r="C18" s="7" t="s">
        <v>5</v>
      </c>
      <c r="D18" s="64">
        <v>1</v>
      </c>
      <c r="E18" s="65"/>
      <c r="F18" s="65">
        <f>D18*E18</f>
        <v>0</v>
      </c>
    </row>
    <row r="19" spans="1:9" ht="39" customHeight="1" x14ac:dyDescent="0.25">
      <c r="A19" s="5" t="s">
        <v>30</v>
      </c>
      <c r="B19" s="6" t="s">
        <v>26</v>
      </c>
      <c r="C19" s="7" t="s">
        <v>5</v>
      </c>
      <c r="D19" s="64">
        <v>7</v>
      </c>
      <c r="E19" s="65"/>
      <c r="F19" s="65">
        <f t="shared" ref="F19:F28" si="0">D19*E19</f>
        <v>0</v>
      </c>
    </row>
    <row r="20" spans="1:9" ht="36.75" customHeight="1" x14ac:dyDescent="0.25">
      <c r="A20" s="5" t="s">
        <v>31</v>
      </c>
      <c r="B20" s="6" t="s">
        <v>204</v>
      </c>
      <c r="C20" s="7" t="s">
        <v>0</v>
      </c>
      <c r="D20" s="64">
        <v>5</v>
      </c>
      <c r="E20" s="65"/>
      <c r="F20" s="65">
        <f>D20*E20</f>
        <v>0</v>
      </c>
    </row>
    <row r="21" spans="1:9" ht="105.75" customHeight="1" x14ac:dyDescent="0.25">
      <c r="A21" s="5" t="s">
        <v>32</v>
      </c>
      <c r="B21" s="6" t="s">
        <v>63</v>
      </c>
      <c r="C21" s="7" t="s">
        <v>46</v>
      </c>
      <c r="D21" s="64">
        <f>D9</f>
        <v>2125</v>
      </c>
      <c r="E21" s="65"/>
      <c r="F21" s="65">
        <f t="shared" si="0"/>
        <v>0</v>
      </c>
      <c r="H21" s="106" t="s">
        <v>59</v>
      </c>
    </row>
    <row r="22" spans="1:9" ht="140.25" x14ac:dyDescent="0.25">
      <c r="A22" s="5" t="s">
        <v>33</v>
      </c>
      <c r="B22" s="8" t="s">
        <v>80</v>
      </c>
      <c r="C22" s="7" t="s">
        <v>86</v>
      </c>
      <c r="D22" s="64">
        <f>D9*D11*0.4</f>
        <v>4250</v>
      </c>
      <c r="E22" s="64"/>
      <c r="F22" s="65">
        <f>D22*E22</f>
        <v>0</v>
      </c>
      <c r="H22" s="106" t="s">
        <v>207</v>
      </c>
      <c r="I22" s="2">
        <f>3.9*0.65+4.5*0.35</f>
        <v>4.1100000000000003</v>
      </c>
    </row>
    <row r="23" spans="1:9" ht="127.5" x14ac:dyDescent="0.25">
      <c r="A23" s="5" t="s">
        <v>34</v>
      </c>
      <c r="B23" s="8" t="s">
        <v>79</v>
      </c>
      <c r="C23" s="7" t="s">
        <v>86</v>
      </c>
      <c r="D23" s="64">
        <v>30</v>
      </c>
      <c r="E23" s="64"/>
      <c r="F23" s="65">
        <f t="shared" si="0"/>
        <v>0</v>
      </c>
      <c r="H23" s="106" t="s">
        <v>66</v>
      </c>
    </row>
    <row r="24" spans="1:9" ht="63.75" x14ac:dyDescent="0.25">
      <c r="A24" s="5" t="s">
        <v>35</v>
      </c>
      <c r="B24" s="8" t="s">
        <v>208</v>
      </c>
      <c r="C24" s="164" t="s">
        <v>109</v>
      </c>
      <c r="D24" s="66">
        <f>D9*5</f>
        <v>10625</v>
      </c>
      <c r="E24" s="64"/>
      <c r="F24" s="65">
        <f t="shared" si="0"/>
        <v>0</v>
      </c>
      <c r="H24" s="108"/>
    </row>
    <row r="25" spans="1:9" ht="59.1" customHeight="1" x14ac:dyDescent="0.25">
      <c r="A25" s="5" t="s">
        <v>36</v>
      </c>
      <c r="B25" s="29" t="s">
        <v>151</v>
      </c>
      <c r="C25" s="7" t="s">
        <v>48</v>
      </c>
      <c r="D25" s="64">
        <v>680</v>
      </c>
      <c r="E25" s="64"/>
      <c r="F25" s="65">
        <f t="shared" ref="F25:F27" si="1">D25*E25</f>
        <v>0</v>
      </c>
    </row>
    <row r="26" spans="1:9" ht="97.5" customHeight="1" x14ac:dyDescent="0.25">
      <c r="A26" s="5" t="s">
        <v>37</v>
      </c>
      <c r="B26" s="8" t="s">
        <v>152</v>
      </c>
      <c r="C26" s="7" t="s">
        <v>48</v>
      </c>
      <c r="D26" s="64">
        <f>D9</f>
        <v>2125</v>
      </c>
      <c r="E26" s="64"/>
      <c r="F26" s="65">
        <f t="shared" si="1"/>
        <v>0</v>
      </c>
      <c r="H26" s="106" t="s">
        <v>65</v>
      </c>
    </row>
    <row r="27" spans="1:9" ht="39.75" customHeight="1" x14ac:dyDescent="0.25">
      <c r="A27" s="5" t="s">
        <v>38</v>
      </c>
      <c r="B27" s="8" t="s">
        <v>64</v>
      </c>
      <c r="C27" s="7" t="s">
        <v>47</v>
      </c>
      <c r="D27" s="64">
        <f>D9*D12</f>
        <v>4250</v>
      </c>
      <c r="E27" s="64"/>
      <c r="F27" s="65">
        <f t="shared" si="1"/>
        <v>0</v>
      </c>
      <c r="H27" s="106" t="s">
        <v>70</v>
      </c>
    </row>
    <row r="28" spans="1:9" x14ac:dyDescent="0.25">
      <c r="A28" s="5"/>
      <c r="B28" s="14" t="s">
        <v>15</v>
      </c>
      <c r="C28" s="7"/>
      <c r="D28" s="64"/>
      <c r="E28" s="64"/>
      <c r="F28" s="65">
        <f t="shared" si="0"/>
        <v>0</v>
      </c>
    </row>
    <row r="29" spans="1:9" ht="133.5" customHeight="1" x14ac:dyDescent="0.25">
      <c r="A29" s="5" t="s">
        <v>39</v>
      </c>
      <c r="B29" s="29" t="s">
        <v>153</v>
      </c>
      <c r="C29" s="7" t="s">
        <v>48</v>
      </c>
      <c r="D29" s="64">
        <f>4*9</f>
        <v>36</v>
      </c>
      <c r="E29" s="67"/>
      <c r="F29" s="65">
        <f>D29*E29</f>
        <v>0</v>
      </c>
      <c r="H29" s="106" t="s">
        <v>78</v>
      </c>
    </row>
    <row r="30" spans="1:9" ht="135" customHeight="1" x14ac:dyDescent="0.25">
      <c r="A30" s="5" t="s">
        <v>40</v>
      </c>
      <c r="B30" s="29" t="s">
        <v>154</v>
      </c>
      <c r="C30" s="7" t="s">
        <v>48</v>
      </c>
      <c r="D30" s="64">
        <f>4*9</f>
        <v>36</v>
      </c>
      <c r="E30" s="67"/>
      <c r="F30" s="65">
        <f t="shared" ref="F30:F32" si="2">D30*E30</f>
        <v>0</v>
      </c>
      <c r="H30" s="106" t="s">
        <v>74</v>
      </c>
    </row>
    <row r="31" spans="1:9" ht="143.44999999999999" customHeight="1" x14ac:dyDescent="0.25">
      <c r="A31" s="5" t="s">
        <v>41</v>
      </c>
      <c r="B31" s="8" t="s">
        <v>155</v>
      </c>
      <c r="C31" s="7" t="s">
        <v>48</v>
      </c>
      <c r="D31" s="64">
        <f>9*7</f>
        <v>63</v>
      </c>
      <c r="E31" s="67"/>
      <c r="F31" s="65">
        <f t="shared" si="2"/>
        <v>0</v>
      </c>
      <c r="H31" s="106" t="s">
        <v>75</v>
      </c>
    </row>
    <row r="32" spans="1:9" ht="143.44999999999999" customHeight="1" x14ac:dyDescent="0.25">
      <c r="A32" s="5" t="s">
        <v>42</v>
      </c>
      <c r="B32" s="8" t="s">
        <v>156</v>
      </c>
      <c r="C32" s="7" t="s">
        <v>48</v>
      </c>
      <c r="D32" s="64">
        <f>3*9</f>
        <v>27</v>
      </c>
      <c r="E32" s="67"/>
      <c r="F32" s="65">
        <f t="shared" si="2"/>
        <v>0</v>
      </c>
      <c r="H32" s="106" t="s">
        <v>81</v>
      </c>
    </row>
    <row r="33" spans="1:6" x14ac:dyDescent="0.25">
      <c r="A33" s="5"/>
      <c r="B33" s="8" t="s">
        <v>18</v>
      </c>
      <c r="C33" s="7"/>
      <c r="D33" s="64"/>
      <c r="E33" s="64"/>
      <c r="F33" s="64">
        <f>SUM(F18:F32)</f>
        <v>0</v>
      </c>
    </row>
    <row r="34" spans="1:6" ht="26.25" x14ac:dyDescent="0.25">
      <c r="A34" s="5" t="s">
        <v>43</v>
      </c>
      <c r="B34" s="16" t="s">
        <v>210</v>
      </c>
      <c r="C34" s="7"/>
      <c r="D34" s="64"/>
      <c r="E34" s="64"/>
      <c r="F34" s="64">
        <f>0.1*F33</f>
        <v>0</v>
      </c>
    </row>
    <row r="35" spans="1:6" x14ac:dyDescent="0.25">
      <c r="A35" s="5"/>
      <c r="B35" s="16"/>
      <c r="C35" s="7"/>
      <c r="D35" s="64"/>
      <c r="E35" s="64"/>
      <c r="F35" s="64"/>
    </row>
    <row r="36" spans="1:6" x14ac:dyDescent="0.25">
      <c r="A36" s="27"/>
      <c r="B36" s="15" t="s">
        <v>22</v>
      </c>
      <c r="C36" s="28"/>
      <c r="D36" s="69"/>
      <c r="E36" s="69"/>
      <c r="F36" s="69">
        <f>F33+F34</f>
        <v>0</v>
      </c>
    </row>
    <row r="37" spans="1:6" x14ac:dyDescent="0.25">
      <c r="A37" s="5"/>
      <c r="B37" s="8"/>
      <c r="C37" s="7"/>
      <c r="D37" s="64"/>
      <c r="E37" s="64"/>
      <c r="F37" s="64"/>
    </row>
    <row r="38" spans="1:6" x14ac:dyDescent="0.25">
      <c r="A38" s="59" t="s">
        <v>9</v>
      </c>
      <c r="B38" s="60" t="s">
        <v>24</v>
      </c>
      <c r="C38" s="61"/>
      <c r="D38" s="70"/>
      <c r="E38" s="71"/>
      <c r="F38" s="70"/>
    </row>
    <row r="39" spans="1:6" x14ac:dyDescent="0.25">
      <c r="A39" s="62"/>
      <c r="B39" s="63"/>
      <c r="C39" s="7"/>
      <c r="D39" s="64"/>
      <c r="E39" s="67"/>
      <c r="F39" s="64"/>
    </row>
    <row r="40" spans="1:6" x14ac:dyDescent="0.25">
      <c r="A40" s="9"/>
      <c r="B40" s="109" t="s">
        <v>11</v>
      </c>
      <c r="C40" s="109"/>
      <c r="D40" s="110">
        <f>D9</f>
        <v>2125</v>
      </c>
      <c r="E40" s="110"/>
      <c r="F40" s="110"/>
    </row>
    <row r="41" spans="1:6" x14ac:dyDescent="0.25">
      <c r="A41" s="9"/>
      <c r="B41" s="109" t="s">
        <v>68</v>
      </c>
      <c r="C41" s="109"/>
      <c r="D41" s="110">
        <v>0.4</v>
      </c>
      <c r="E41" s="110"/>
      <c r="F41" s="110"/>
    </row>
    <row r="42" spans="1:6" x14ac:dyDescent="0.25">
      <c r="A42" s="9"/>
      <c r="B42" s="109" t="s">
        <v>67</v>
      </c>
      <c r="C42" s="109"/>
      <c r="D42" s="110">
        <v>0.2</v>
      </c>
      <c r="E42" s="110"/>
      <c r="F42" s="110"/>
    </row>
    <row r="43" spans="1:6" x14ac:dyDescent="0.25">
      <c r="A43" s="9"/>
      <c r="B43" s="109" t="s">
        <v>10</v>
      </c>
      <c r="C43" s="109"/>
      <c r="D43" s="110">
        <v>0.6</v>
      </c>
      <c r="E43" s="110"/>
      <c r="F43" s="110"/>
    </row>
    <row r="44" spans="1:6" x14ac:dyDescent="0.25">
      <c r="A44" s="9"/>
      <c r="B44" s="111" t="s">
        <v>60</v>
      </c>
      <c r="C44" s="109"/>
      <c r="D44" s="110">
        <v>5</v>
      </c>
      <c r="E44" s="110"/>
      <c r="F44" s="110"/>
    </row>
    <row r="45" spans="1:6" x14ac:dyDescent="0.25">
      <c r="A45" s="10"/>
      <c r="B45" s="111" t="s">
        <v>76</v>
      </c>
      <c r="C45" s="109"/>
      <c r="D45" s="110">
        <v>4</v>
      </c>
      <c r="E45" s="112"/>
      <c r="F45" s="110"/>
    </row>
    <row r="46" spans="1:6" x14ac:dyDescent="0.25">
      <c r="A46" s="10"/>
      <c r="B46" s="8"/>
      <c r="C46" s="7"/>
      <c r="D46" s="64"/>
      <c r="E46" s="67"/>
      <c r="F46" s="64"/>
    </row>
    <row r="47" spans="1:6" ht="15" x14ac:dyDescent="0.25">
      <c r="A47" s="11" t="s">
        <v>29</v>
      </c>
      <c r="B47" s="8" t="s">
        <v>16</v>
      </c>
      <c r="C47" s="8" t="s">
        <v>46</v>
      </c>
      <c r="D47" s="64">
        <v>15</v>
      </c>
      <c r="E47" s="67"/>
      <c r="F47" s="64">
        <f t="shared" ref="F47:F56" si="3">D47*E47</f>
        <v>0</v>
      </c>
    </row>
    <row r="48" spans="1:6" ht="38.25" x14ac:dyDescent="0.25">
      <c r="A48" s="11" t="s">
        <v>30</v>
      </c>
      <c r="B48" s="8" t="s">
        <v>28</v>
      </c>
      <c r="C48" s="8" t="s">
        <v>47</v>
      </c>
      <c r="D48" s="64">
        <v>0</v>
      </c>
      <c r="E48" s="67"/>
      <c r="F48" s="64">
        <f t="shared" si="3"/>
        <v>0</v>
      </c>
    </row>
    <row r="49" spans="1:8" ht="42" customHeight="1" x14ac:dyDescent="0.25">
      <c r="A49" s="11" t="s">
        <v>31</v>
      </c>
      <c r="B49" s="8" t="s">
        <v>83</v>
      </c>
      <c r="C49" s="8" t="s">
        <v>47</v>
      </c>
      <c r="D49" s="64">
        <f>D40*3.5</f>
        <v>7437.5</v>
      </c>
      <c r="E49" s="67"/>
      <c r="F49" s="64">
        <f t="shared" si="3"/>
        <v>0</v>
      </c>
    </row>
    <row r="50" spans="1:8" ht="15" x14ac:dyDescent="0.25">
      <c r="A50" s="11" t="s">
        <v>32</v>
      </c>
      <c r="B50" s="8" t="s">
        <v>17</v>
      </c>
      <c r="C50" s="7" t="s">
        <v>46</v>
      </c>
      <c r="D50" s="64">
        <f>D47</f>
        <v>15</v>
      </c>
      <c r="E50" s="67"/>
      <c r="F50" s="64">
        <f t="shared" si="3"/>
        <v>0</v>
      </c>
    </row>
    <row r="51" spans="1:8" ht="102" x14ac:dyDescent="0.25">
      <c r="A51" s="11" t="s">
        <v>33</v>
      </c>
      <c r="B51" s="12" t="s">
        <v>157</v>
      </c>
      <c r="C51" s="7" t="s">
        <v>86</v>
      </c>
      <c r="D51" s="64">
        <f>D40*D44*0.25</f>
        <v>2656.25</v>
      </c>
      <c r="E51" s="64"/>
      <c r="F51" s="64">
        <f>D51*E51</f>
        <v>0</v>
      </c>
      <c r="H51" s="120"/>
    </row>
    <row r="52" spans="1:8" ht="63.75" x14ac:dyDescent="0.25">
      <c r="A52" s="11" t="s">
        <v>34</v>
      </c>
      <c r="B52" s="12" t="s">
        <v>158</v>
      </c>
      <c r="C52" s="7" t="s">
        <v>86</v>
      </c>
      <c r="D52" s="64">
        <f>D51*0.1</f>
        <v>265.625</v>
      </c>
      <c r="E52" s="64"/>
      <c r="F52" s="64">
        <f t="shared" si="3"/>
        <v>0</v>
      </c>
      <c r="H52" s="120"/>
    </row>
    <row r="53" spans="1:8" ht="25.5" x14ac:dyDescent="0.25">
      <c r="A53" s="11" t="s">
        <v>35</v>
      </c>
      <c r="B53" s="12" t="s">
        <v>84</v>
      </c>
      <c r="C53" s="7" t="s">
        <v>86</v>
      </c>
      <c r="D53" s="64">
        <f>D40*D44*0.15</f>
        <v>1593.75</v>
      </c>
      <c r="E53" s="64"/>
      <c r="F53" s="64">
        <f>D53*E53</f>
        <v>0</v>
      </c>
      <c r="H53" s="120"/>
    </row>
    <row r="54" spans="1:8" ht="89.45" customHeight="1" x14ac:dyDescent="0.25">
      <c r="A54" s="11" t="s">
        <v>36</v>
      </c>
      <c r="B54" s="12" t="s">
        <v>85</v>
      </c>
      <c r="C54" s="7" t="s">
        <v>86</v>
      </c>
      <c r="D54" s="64">
        <f>D40*D42*D44</f>
        <v>2125</v>
      </c>
      <c r="E54" s="64"/>
      <c r="F54" s="64">
        <f t="shared" si="3"/>
        <v>0</v>
      </c>
      <c r="H54" s="120"/>
    </row>
    <row r="55" spans="1:8" ht="76.5" x14ac:dyDescent="0.25">
      <c r="A55" s="11" t="s">
        <v>37</v>
      </c>
      <c r="B55" s="12" t="s">
        <v>77</v>
      </c>
      <c r="C55" s="7" t="s">
        <v>86</v>
      </c>
      <c r="D55" s="64">
        <f>D54*0.1</f>
        <v>212.5</v>
      </c>
      <c r="E55" s="64"/>
      <c r="F55" s="64">
        <f t="shared" si="3"/>
        <v>0</v>
      </c>
      <c r="H55" s="120"/>
    </row>
    <row r="56" spans="1:8" ht="25.5" x14ac:dyDescent="0.25">
      <c r="A56" s="11" t="s">
        <v>38</v>
      </c>
      <c r="B56" s="8" t="s">
        <v>6</v>
      </c>
      <c r="C56" s="8" t="s">
        <v>47</v>
      </c>
      <c r="D56" s="64">
        <f>D40*D44</f>
        <v>10625</v>
      </c>
      <c r="E56" s="67"/>
      <c r="F56" s="64">
        <f t="shared" si="3"/>
        <v>0</v>
      </c>
    </row>
    <row r="57" spans="1:8" ht="25.5" x14ac:dyDescent="0.25">
      <c r="A57" s="11" t="s">
        <v>39</v>
      </c>
      <c r="B57" s="8" t="s">
        <v>205</v>
      </c>
      <c r="C57" s="8" t="s">
        <v>47</v>
      </c>
      <c r="D57" s="64">
        <f>D40*D45</f>
        <v>8500</v>
      </c>
      <c r="E57" s="64"/>
      <c r="F57" s="64">
        <f>D57*E57</f>
        <v>0</v>
      </c>
      <c r="H57" s="120"/>
    </row>
    <row r="58" spans="1:8" ht="25.5" x14ac:dyDescent="0.25">
      <c r="A58" s="11" t="s">
        <v>40</v>
      </c>
      <c r="B58" s="8" t="s">
        <v>159</v>
      </c>
      <c r="C58" s="8" t="s">
        <v>47</v>
      </c>
      <c r="D58" s="64">
        <f>D40*D45</f>
        <v>8500</v>
      </c>
      <c r="E58" s="64"/>
      <c r="F58" s="64">
        <f>D58*E58</f>
        <v>0</v>
      </c>
      <c r="H58" s="120"/>
    </row>
    <row r="59" spans="1:8" ht="38.25" x14ac:dyDescent="0.25">
      <c r="A59" s="11" t="s">
        <v>41</v>
      </c>
      <c r="B59" s="8" t="s">
        <v>206</v>
      </c>
      <c r="C59" s="8" t="s">
        <v>47</v>
      </c>
      <c r="D59" s="64">
        <f>D57*0.1</f>
        <v>850</v>
      </c>
      <c r="E59" s="64"/>
      <c r="F59" s="64">
        <f t="shared" ref="F59:F61" si="4">D59*E59</f>
        <v>0</v>
      </c>
    </row>
    <row r="60" spans="1:8" ht="38.25" x14ac:dyDescent="0.25">
      <c r="A60" s="11" t="s">
        <v>42</v>
      </c>
      <c r="B60" s="8" t="s">
        <v>69</v>
      </c>
      <c r="C60" s="8" t="s">
        <v>47</v>
      </c>
      <c r="D60" s="64">
        <f>+D59</f>
        <v>850</v>
      </c>
      <c r="E60" s="64"/>
      <c r="F60" s="64">
        <f t="shared" si="4"/>
        <v>0</v>
      </c>
    </row>
    <row r="61" spans="1:8" ht="38.25" x14ac:dyDescent="0.25">
      <c r="A61" s="11" t="s">
        <v>43</v>
      </c>
      <c r="B61" s="8" t="s">
        <v>73</v>
      </c>
      <c r="C61" s="8" t="s">
        <v>46</v>
      </c>
      <c r="D61" s="64">
        <f>D40*2</f>
        <v>4250</v>
      </c>
      <c r="E61" s="67"/>
      <c r="F61" s="64">
        <f t="shared" si="4"/>
        <v>0</v>
      </c>
    </row>
    <row r="62" spans="1:8" x14ac:dyDescent="0.25">
      <c r="A62" s="11"/>
      <c r="B62" s="8"/>
      <c r="C62" s="8"/>
      <c r="D62" s="64"/>
      <c r="E62" s="67"/>
      <c r="F62" s="64"/>
    </row>
    <row r="63" spans="1:8" x14ac:dyDescent="0.25">
      <c r="A63" s="5"/>
      <c r="B63" s="8" t="s">
        <v>21</v>
      </c>
      <c r="C63" s="7"/>
      <c r="D63" s="64"/>
      <c r="E63" s="64"/>
      <c r="F63" s="64">
        <f>SUM(F47:F62)</f>
        <v>0</v>
      </c>
    </row>
    <row r="64" spans="1:8" x14ac:dyDescent="0.25">
      <c r="A64" s="5"/>
      <c r="B64" s="8"/>
      <c r="C64" s="7"/>
      <c r="D64" s="64"/>
      <c r="E64" s="64"/>
      <c r="F64" s="64"/>
    </row>
    <row r="65" spans="1:8" ht="26.25" x14ac:dyDescent="0.25">
      <c r="A65" s="5" t="s">
        <v>209</v>
      </c>
      <c r="B65" s="16" t="s">
        <v>210</v>
      </c>
      <c r="C65" s="7"/>
      <c r="D65" s="64"/>
      <c r="E65" s="64"/>
      <c r="F65" s="64">
        <f>0.1*F63</f>
        <v>0</v>
      </c>
    </row>
    <row r="66" spans="1:8" x14ac:dyDescent="0.25">
      <c r="A66" s="5"/>
      <c r="B66" s="8"/>
      <c r="C66" s="7"/>
      <c r="D66" s="64"/>
      <c r="E66" s="64"/>
      <c r="F66" s="64"/>
    </row>
    <row r="67" spans="1:8" x14ac:dyDescent="0.25">
      <c r="A67" s="27"/>
      <c r="B67" s="15" t="s">
        <v>53</v>
      </c>
      <c r="C67" s="28"/>
      <c r="D67" s="69"/>
      <c r="E67" s="69"/>
      <c r="F67" s="69">
        <f>F63+F65</f>
        <v>0</v>
      </c>
    </row>
    <row r="68" spans="1:8" x14ac:dyDescent="0.25">
      <c r="A68" s="5"/>
      <c r="B68" s="8"/>
      <c r="C68" s="7"/>
      <c r="D68" s="64"/>
      <c r="E68" s="64"/>
      <c r="F68" s="64"/>
    </row>
    <row r="69" spans="1:8" x14ac:dyDescent="0.25">
      <c r="A69" s="11"/>
      <c r="B69" s="8"/>
      <c r="C69" s="8"/>
      <c r="D69" s="68"/>
      <c r="E69" s="67"/>
      <c r="F69" s="64"/>
    </row>
    <row r="70" spans="1:8" x14ac:dyDescent="0.25">
      <c r="A70" s="25" t="s">
        <v>19</v>
      </c>
      <c r="B70" s="26" t="s">
        <v>25</v>
      </c>
      <c r="C70" s="26"/>
      <c r="D70" s="71"/>
      <c r="E70" s="70"/>
      <c r="F70" s="71">
        <f>F36+F67</f>
        <v>0</v>
      </c>
    </row>
    <row r="71" spans="1:8" x14ac:dyDescent="0.25">
      <c r="A71" s="11"/>
      <c r="B71" s="13"/>
      <c r="C71" s="13"/>
      <c r="D71" s="67"/>
      <c r="E71" s="64"/>
      <c r="F71" s="67"/>
    </row>
    <row r="72" spans="1:8" x14ac:dyDescent="0.25">
      <c r="A72" s="25"/>
      <c r="B72" s="26" t="s">
        <v>7</v>
      </c>
      <c r="C72" s="26"/>
      <c r="D72" s="71"/>
      <c r="E72" s="70"/>
      <c r="F72" s="71">
        <f>0.22*F70</f>
        <v>0</v>
      </c>
    </row>
    <row r="73" spans="1:8" x14ac:dyDescent="0.25">
      <c r="A73" s="11"/>
      <c r="B73" s="13"/>
      <c r="C73" s="13"/>
      <c r="D73" s="67"/>
      <c r="E73" s="64"/>
      <c r="F73" s="67"/>
    </row>
    <row r="74" spans="1:8" x14ac:dyDescent="0.25">
      <c r="A74" s="25" t="s">
        <v>19</v>
      </c>
      <c r="B74" s="26" t="s">
        <v>52</v>
      </c>
      <c r="C74" s="26"/>
      <c r="D74" s="71"/>
      <c r="E74" s="70"/>
      <c r="F74" s="71">
        <f>F72+F70</f>
        <v>0</v>
      </c>
    </row>
    <row r="75" spans="1:8" x14ac:dyDescent="0.25">
      <c r="A75" s="17"/>
      <c r="B75" s="18"/>
      <c r="C75" s="18"/>
      <c r="D75" s="23"/>
      <c r="E75" s="24"/>
      <c r="F75" s="24"/>
    </row>
    <row r="76" spans="1:8" x14ac:dyDescent="0.25">
      <c r="A76" s="17"/>
      <c r="B76" s="18"/>
      <c r="C76" s="18"/>
      <c r="D76" s="23"/>
      <c r="E76" s="24"/>
      <c r="F76" s="121"/>
      <c r="G76" s="122"/>
      <c r="H76" s="108"/>
    </row>
    <row r="77" spans="1:8" x14ac:dyDescent="0.25">
      <c r="A77" s="17"/>
      <c r="B77" s="18" t="s">
        <v>61</v>
      </c>
      <c r="C77" s="18"/>
      <c r="D77" s="23"/>
      <c r="E77" s="24"/>
      <c r="F77" s="121">
        <f>F74/D9</f>
        <v>0</v>
      </c>
      <c r="G77" s="122"/>
      <c r="H77" s="123"/>
    </row>
    <row r="78" spans="1:8" x14ac:dyDescent="0.25">
      <c r="A78" s="17"/>
      <c r="B78" s="18"/>
      <c r="C78" s="18"/>
      <c r="D78" s="23"/>
      <c r="E78" s="24"/>
      <c r="F78" s="24"/>
    </row>
    <row r="79" spans="1:8" x14ac:dyDescent="0.25">
      <c r="A79" s="17"/>
      <c r="B79" s="18"/>
      <c r="C79" s="18"/>
      <c r="D79" s="23"/>
      <c r="E79" s="24"/>
      <c r="F79" s="24"/>
    </row>
    <row r="80" spans="1:8" x14ac:dyDescent="0.25">
      <c r="A80" s="17"/>
      <c r="B80" s="18"/>
      <c r="C80" s="18"/>
      <c r="D80" s="23"/>
      <c r="E80" s="24"/>
      <c r="F80" s="24"/>
    </row>
    <row r="81" spans="1:6" x14ac:dyDescent="0.25">
      <c r="A81" s="17"/>
      <c r="B81" s="18"/>
      <c r="C81" s="18"/>
      <c r="D81" s="23"/>
      <c r="E81" s="24"/>
      <c r="F81" s="24"/>
    </row>
    <row r="82" spans="1:6" x14ac:dyDescent="0.25">
      <c r="A82" s="17"/>
      <c r="B82" s="18"/>
      <c r="C82" s="18"/>
      <c r="D82" s="23"/>
      <c r="E82" s="24"/>
      <c r="F82" s="24"/>
    </row>
    <row r="83" spans="1:6" x14ac:dyDescent="0.25">
      <c r="A83" s="17"/>
      <c r="B83" s="18"/>
      <c r="C83" s="18"/>
      <c r="D83" s="23"/>
      <c r="E83" s="24"/>
      <c r="F83" s="24"/>
    </row>
    <row r="84" spans="1:6" x14ac:dyDescent="0.25">
      <c r="A84" s="17"/>
      <c r="B84" s="18"/>
      <c r="C84" s="18"/>
      <c r="D84" s="23"/>
      <c r="E84" s="24"/>
      <c r="F84" s="24"/>
    </row>
    <row r="85" spans="1:6" x14ac:dyDescent="0.25">
      <c r="A85" s="17"/>
      <c r="B85" s="18"/>
      <c r="C85" s="18"/>
      <c r="D85" s="23"/>
      <c r="E85" s="24"/>
      <c r="F85" s="24"/>
    </row>
    <row r="86" spans="1:6" x14ac:dyDescent="0.25">
      <c r="A86" s="17"/>
      <c r="B86" s="18"/>
      <c r="C86" s="18"/>
      <c r="D86" s="23"/>
      <c r="E86" s="24"/>
      <c r="F86" s="24"/>
    </row>
    <row r="87" spans="1:6" x14ac:dyDescent="0.25">
      <c r="A87" s="17"/>
      <c r="B87" s="18"/>
      <c r="C87" s="18"/>
      <c r="D87" s="23"/>
      <c r="E87" s="24"/>
      <c r="F87" s="24"/>
    </row>
    <row r="88" spans="1:6" x14ac:dyDescent="0.25">
      <c r="A88" s="17"/>
      <c r="B88" s="18"/>
      <c r="C88" s="18"/>
      <c r="D88" s="23"/>
      <c r="E88" s="24"/>
      <c r="F88" s="24"/>
    </row>
    <row r="89" spans="1:6" x14ac:dyDescent="0.25">
      <c r="A89" s="17"/>
      <c r="B89" s="18"/>
      <c r="C89" s="18"/>
      <c r="D89" s="23"/>
      <c r="E89" s="24"/>
      <c r="F89" s="24"/>
    </row>
    <row r="90" spans="1:6" x14ac:dyDescent="0.25">
      <c r="A90" s="17"/>
      <c r="B90" s="18"/>
      <c r="C90" s="18"/>
      <c r="D90" s="23"/>
      <c r="E90" s="24"/>
      <c r="F90" s="24"/>
    </row>
    <row r="91" spans="1:6" x14ac:dyDescent="0.25">
      <c r="A91" s="17"/>
      <c r="B91" s="18"/>
      <c r="C91" s="18"/>
      <c r="D91" s="23"/>
      <c r="E91" s="24"/>
      <c r="F91" s="24"/>
    </row>
    <row r="92" spans="1:6" x14ac:dyDescent="0.25">
      <c r="A92" s="17"/>
      <c r="B92" s="18"/>
      <c r="C92" s="18"/>
      <c r="D92" s="23"/>
      <c r="E92" s="24"/>
      <c r="F92" s="24"/>
    </row>
    <row r="93" spans="1:6" x14ac:dyDescent="0.25">
      <c r="A93" s="17"/>
      <c r="B93" s="18"/>
      <c r="C93" s="18"/>
      <c r="D93" s="23"/>
      <c r="E93" s="24"/>
      <c r="F93" s="24"/>
    </row>
    <row r="94" spans="1:6" x14ac:dyDescent="0.25">
      <c r="A94" s="17"/>
      <c r="B94" s="18"/>
      <c r="C94" s="18"/>
      <c r="D94" s="23"/>
      <c r="E94" s="24"/>
      <c r="F94" s="24"/>
    </row>
    <row r="95" spans="1:6" x14ac:dyDescent="0.25">
      <c r="A95" s="17"/>
      <c r="B95" s="18"/>
      <c r="C95" s="18"/>
      <c r="D95" s="23"/>
      <c r="E95" s="24"/>
      <c r="F95" s="24"/>
    </row>
    <row r="96" spans="1:6" x14ac:dyDescent="0.25">
      <c r="A96" s="17"/>
      <c r="B96" s="18"/>
      <c r="C96" s="18"/>
      <c r="D96" s="23"/>
      <c r="E96" s="24"/>
      <c r="F96" s="24"/>
    </row>
    <row r="97" spans="1:6" x14ac:dyDescent="0.25">
      <c r="A97" s="17"/>
      <c r="B97" s="18"/>
      <c r="C97" s="18"/>
      <c r="D97" s="23"/>
      <c r="E97" s="24"/>
      <c r="F97" s="24"/>
    </row>
    <row r="98" spans="1:6" x14ac:dyDescent="0.25">
      <c r="A98" s="17"/>
      <c r="B98" s="18"/>
      <c r="C98" s="18"/>
      <c r="D98" s="23"/>
      <c r="E98" s="24"/>
      <c r="F98" s="24"/>
    </row>
    <row r="99" spans="1:6" x14ac:dyDescent="0.25">
      <c r="A99" s="17"/>
      <c r="B99" s="18"/>
      <c r="C99" s="18"/>
      <c r="D99" s="23"/>
      <c r="E99" s="24"/>
      <c r="F99" s="24"/>
    </row>
    <row r="100" spans="1:6" x14ac:dyDescent="0.25">
      <c r="A100" s="17"/>
      <c r="B100" s="18"/>
      <c r="C100" s="18"/>
      <c r="D100" s="23"/>
      <c r="E100" s="24"/>
      <c r="F100" s="24"/>
    </row>
    <row r="101" spans="1:6" x14ac:dyDescent="0.25">
      <c r="A101" s="17"/>
      <c r="B101" s="18"/>
      <c r="C101" s="18"/>
      <c r="D101" s="23"/>
      <c r="E101" s="24"/>
      <c r="F101" s="24"/>
    </row>
    <row r="102" spans="1:6" x14ac:dyDescent="0.25">
      <c r="A102" s="17"/>
      <c r="B102" s="18"/>
      <c r="C102" s="18"/>
      <c r="D102" s="23"/>
      <c r="E102" s="24"/>
      <c r="F102" s="24"/>
    </row>
    <row r="103" spans="1:6" x14ac:dyDescent="0.25">
      <c r="A103" s="17"/>
      <c r="B103" s="18"/>
      <c r="C103" s="18"/>
      <c r="D103" s="23"/>
      <c r="E103" s="24"/>
      <c r="F103" s="24"/>
    </row>
    <row r="104" spans="1:6" x14ac:dyDescent="0.25">
      <c r="A104" s="17"/>
      <c r="B104" s="18"/>
      <c r="C104" s="18"/>
      <c r="D104" s="23"/>
      <c r="E104" s="24"/>
      <c r="F104" s="24"/>
    </row>
    <row r="105" spans="1:6" x14ac:dyDescent="0.25">
      <c r="A105" s="17"/>
      <c r="B105" s="18"/>
      <c r="C105" s="18"/>
      <c r="D105" s="23"/>
      <c r="E105" s="24"/>
      <c r="F105" s="24"/>
    </row>
    <row r="106" spans="1:6" x14ac:dyDescent="0.25">
      <c r="A106" s="17"/>
      <c r="B106" s="18"/>
      <c r="C106" s="18"/>
      <c r="D106" s="23"/>
      <c r="E106" s="24"/>
      <c r="F106" s="24"/>
    </row>
    <row r="107" spans="1:6" x14ac:dyDescent="0.25">
      <c r="A107" s="17"/>
      <c r="B107" s="18"/>
      <c r="C107" s="18"/>
      <c r="D107" s="23"/>
      <c r="E107" s="24"/>
      <c r="F107" s="24"/>
    </row>
    <row r="108" spans="1:6" x14ac:dyDescent="0.25">
      <c r="C108" s="1"/>
      <c r="D108" s="56"/>
      <c r="E108" s="57"/>
      <c r="F108" s="57"/>
    </row>
    <row r="109" spans="1:6" x14ac:dyDescent="0.25">
      <c r="C109" s="1"/>
      <c r="D109" s="56"/>
      <c r="E109" s="57"/>
      <c r="F109" s="57"/>
    </row>
    <row r="110" spans="1:6" x14ac:dyDescent="0.25">
      <c r="C110" s="1"/>
      <c r="D110" s="56"/>
      <c r="E110" s="57"/>
      <c r="F110" s="57"/>
    </row>
    <row r="111" spans="1:6" x14ac:dyDescent="0.25">
      <c r="C111" s="1"/>
      <c r="D111" s="56"/>
      <c r="E111" s="57"/>
      <c r="F111" s="57"/>
    </row>
    <row r="112" spans="1:6" x14ac:dyDescent="0.25">
      <c r="E112" s="58"/>
      <c r="F112" s="58"/>
    </row>
    <row r="113" spans="5:6" x14ac:dyDescent="0.25">
      <c r="E113" s="58"/>
      <c r="F113" s="58"/>
    </row>
    <row r="114" spans="5:6" x14ac:dyDescent="0.25">
      <c r="E114" s="58"/>
      <c r="F114" s="58"/>
    </row>
    <row r="115" spans="5:6" x14ac:dyDescent="0.25">
      <c r="E115" s="58"/>
      <c r="F115" s="58"/>
    </row>
    <row r="116" spans="5:6" x14ac:dyDescent="0.25">
      <c r="E116" s="58"/>
      <c r="F116" s="58"/>
    </row>
    <row r="117" spans="5:6" x14ac:dyDescent="0.25">
      <c r="E117" s="58"/>
      <c r="F117" s="58"/>
    </row>
    <row r="118" spans="5:6" x14ac:dyDescent="0.25">
      <c r="E118" s="58"/>
      <c r="F118" s="58"/>
    </row>
    <row r="119" spans="5:6" x14ac:dyDescent="0.25">
      <c r="E119" s="58"/>
      <c r="F119" s="58"/>
    </row>
    <row r="120" spans="5:6" x14ac:dyDescent="0.25">
      <c r="E120" s="58"/>
      <c r="F120" s="58"/>
    </row>
    <row r="121" spans="5:6" x14ac:dyDescent="0.25">
      <c r="E121" s="58"/>
      <c r="F121" s="58"/>
    </row>
    <row r="122" spans="5:6" x14ac:dyDescent="0.25">
      <c r="E122" s="58"/>
      <c r="F122" s="58"/>
    </row>
    <row r="123" spans="5:6" x14ac:dyDescent="0.25">
      <c r="E123" s="58"/>
      <c r="F123" s="58"/>
    </row>
    <row r="124" spans="5:6" x14ac:dyDescent="0.25">
      <c r="E124" s="58"/>
      <c r="F124" s="58"/>
    </row>
    <row r="125" spans="5:6" x14ac:dyDescent="0.25">
      <c r="E125" s="58"/>
      <c r="F125" s="58"/>
    </row>
    <row r="126" spans="5:6" x14ac:dyDescent="0.25">
      <c r="E126" s="58"/>
      <c r="F126" s="58"/>
    </row>
    <row r="127" spans="5:6" x14ac:dyDescent="0.25">
      <c r="E127" s="58"/>
      <c r="F127" s="58"/>
    </row>
    <row r="128" spans="5:6" x14ac:dyDescent="0.25">
      <c r="E128" s="58"/>
      <c r="F128" s="58"/>
    </row>
    <row r="129" spans="1:6" x14ac:dyDescent="0.25">
      <c r="E129" s="58"/>
      <c r="F129" s="58"/>
    </row>
    <row r="130" spans="1:6" x14ac:dyDescent="0.25">
      <c r="E130" s="58"/>
      <c r="F130" s="58"/>
    </row>
    <row r="131" spans="1:6" x14ac:dyDescent="0.25">
      <c r="E131" s="58"/>
      <c r="F131" s="58"/>
    </row>
    <row r="132" spans="1:6" x14ac:dyDescent="0.25">
      <c r="E132" s="58"/>
      <c r="F132" s="58"/>
    </row>
    <row r="133" spans="1:6" x14ac:dyDescent="0.25">
      <c r="A133" s="17"/>
      <c r="B133" s="18"/>
      <c r="C133" s="17"/>
      <c r="D133" s="19"/>
      <c r="E133" s="20"/>
      <c r="F133" s="20"/>
    </row>
    <row r="134" spans="1:6" x14ac:dyDescent="0.25">
      <c r="A134" s="17"/>
      <c r="B134" s="18"/>
      <c r="C134" s="17"/>
      <c r="D134" s="19"/>
      <c r="E134" s="20"/>
      <c r="F134" s="20"/>
    </row>
    <row r="135" spans="1:6" x14ac:dyDescent="0.25">
      <c r="A135" s="17"/>
      <c r="B135" s="18"/>
      <c r="C135" s="17"/>
      <c r="D135" s="19"/>
      <c r="E135" s="20"/>
      <c r="F135" s="20"/>
    </row>
    <row r="136" spans="1:6" x14ac:dyDescent="0.25">
      <c r="A136" s="17"/>
      <c r="B136" s="18"/>
      <c r="C136" s="17"/>
      <c r="D136" s="19"/>
      <c r="E136" s="20"/>
      <c r="F136" s="20"/>
    </row>
    <row r="137" spans="1:6" x14ac:dyDescent="0.25">
      <c r="A137" s="17"/>
      <c r="B137" s="18"/>
      <c r="C137" s="17"/>
      <c r="D137" s="19"/>
      <c r="E137" s="20"/>
      <c r="F137" s="20"/>
    </row>
    <row r="138" spans="1:6" x14ac:dyDescent="0.25">
      <c r="A138" s="17"/>
      <c r="B138" s="18"/>
      <c r="C138" s="17"/>
      <c r="D138" s="19"/>
      <c r="E138" s="20"/>
      <c r="F138" s="20"/>
    </row>
    <row r="139" spans="1:6" x14ac:dyDescent="0.25">
      <c r="A139" s="17"/>
      <c r="B139" s="18"/>
      <c r="C139" s="17"/>
      <c r="D139" s="19"/>
      <c r="E139" s="20"/>
      <c r="F139" s="20"/>
    </row>
    <row r="140" spans="1:6" x14ac:dyDescent="0.25">
      <c r="A140" s="17"/>
      <c r="B140" s="18"/>
      <c r="C140" s="17"/>
      <c r="D140" s="19"/>
      <c r="E140" s="20"/>
      <c r="F140" s="20"/>
    </row>
    <row r="141" spans="1:6" x14ac:dyDescent="0.25">
      <c r="A141" s="17"/>
      <c r="B141" s="18"/>
      <c r="C141" s="17"/>
      <c r="D141" s="19"/>
      <c r="E141" s="20"/>
      <c r="F141" s="20"/>
    </row>
    <row r="142" spans="1:6" x14ac:dyDescent="0.25">
      <c r="A142" s="17"/>
      <c r="B142" s="18"/>
      <c r="C142" s="17"/>
      <c r="D142" s="19"/>
      <c r="E142" s="21"/>
      <c r="F142" s="21"/>
    </row>
    <row r="143" spans="1:6" x14ac:dyDescent="0.25">
      <c r="A143" s="17"/>
      <c r="B143" s="18"/>
      <c r="C143" s="17"/>
      <c r="D143" s="19"/>
      <c r="E143" s="21"/>
      <c r="F143" s="21"/>
    </row>
  </sheetData>
  <mergeCells count="4">
    <mergeCell ref="A1:F1"/>
    <mergeCell ref="B3:F3"/>
    <mergeCell ref="B5:F5"/>
    <mergeCell ref="B7:D7"/>
  </mergeCells>
  <phoneticPr fontId="5" type="noConversion"/>
  <pageMargins left="0.51181102362204722" right="0.51181102362204722" top="0.55118110236220474" bottom="0.55118110236220474"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zoomScale="115" zoomScaleNormal="115" workbookViewId="0">
      <selection activeCell="H1" sqref="H1"/>
    </sheetView>
  </sheetViews>
  <sheetFormatPr defaultColWidth="9.140625" defaultRowHeight="13.5" x14ac:dyDescent="0.25"/>
  <cols>
    <col min="1" max="1" width="5.28515625" style="2" customWidth="1"/>
    <col min="2" max="2" width="47.140625" style="1" customWidth="1"/>
    <col min="3" max="3" width="4.85546875" style="2" customWidth="1"/>
    <col min="4" max="4" width="11.140625" style="22" bestFit="1" customWidth="1"/>
    <col min="5" max="5" width="9.7109375" style="3" customWidth="1"/>
    <col min="6" max="6" width="13.7109375" style="3" customWidth="1"/>
    <col min="7" max="7" width="3" style="2" customWidth="1"/>
    <col min="8" max="8" width="16" style="106" customWidth="1"/>
    <col min="9" max="9" width="5.7109375" style="2" customWidth="1"/>
    <col min="10" max="16384" width="9.140625" style="2"/>
  </cols>
  <sheetData>
    <row r="1" spans="1:10" x14ac:dyDescent="0.25">
      <c r="A1" s="169" t="s">
        <v>27</v>
      </c>
      <c r="B1" s="170"/>
      <c r="C1" s="170"/>
      <c r="D1" s="170"/>
      <c r="E1" s="170"/>
      <c r="F1" s="171"/>
    </row>
    <row r="2" spans="1:10" x14ac:dyDescent="0.25">
      <c r="A2" s="85"/>
      <c r="B2" s="86"/>
      <c r="C2" s="87"/>
      <c r="D2" s="87"/>
      <c r="E2" s="88"/>
      <c r="F2" s="88"/>
    </row>
    <row r="3" spans="1:10" ht="32.25" customHeight="1" x14ac:dyDescent="0.25">
      <c r="A3" s="85"/>
      <c r="B3" s="172" t="str">
        <f>Rekapitulacija!A18</f>
        <v xml:space="preserve">SANACIJA CESTE LC464031 JANKOVA-ČREŠNJICE IN JP 965991 </v>
      </c>
      <c r="C3" s="173"/>
      <c r="D3" s="173"/>
      <c r="E3" s="173"/>
      <c r="F3" s="173"/>
    </row>
    <row r="4" spans="1:10" ht="16.5" x14ac:dyDescent="0.3">
      <c r="A4" s="85"/>
      <c r="B4" s="86"/>
      <c r="C4" s="87"/>
      <c r="D4" s="87"/>
      <c r="E4" s="88"/>
      <c r="F4" s="88"/>
      <c r="J4" s="107"/>
    </row>
    <row r="5" spans="1:10" s="4" customFormat="1" ht="47.25" customHeight="1" x14ac:dyDescent="0.3">
      <c r="A5" s="91"/>
      <c r="B5" s="172" t="str">
        <f>Rekapitulacija!A20</f>
        <v>REKONSTRUKCIJA – VZDRŽEVALNA DELA V JAVNO KORIST</v>
      </c>
      <c r="C5" s="173"/>
      <c r="D5" s="173"/>
      <c r="E5" s="173"/>
      <c r="F5" s="173"/>
      <c r="H5" s="107"/>
    </row>
    <row r="6" spans="1:10" s="4" customFormat="1" ht="16.5" x14ac:dyDescent="0.3">
      <c r="A6" s="91"/>
      <c r="B6" s="89"/>
      <c r="C6" s="90"/>
      <c r="D6" s="90"/>
      <c r="E6" s="90"/>
      <c r="F6" s="90"/>
      <c r="H6" s="107"/>
    </row>
    <row r="7" spans="1:10" s="4" customFormat="1" ht="37.5" customHeight="1" x14ac:dyDescent="0.3">
      <c r="A7" s="91"/>
      <c r="B7" s="174" t="s">
        <v>20</v>
      </c>
      <c r="C7" s="175"/>
      <c r="D7" s="175"/>
      <c r="E7" s="92"/>
      <c r="F7" s="92"/>
      <c r="H7" s="107"/>
    </row>
    <row r="8" spans="1:10" s="4" customFormat="1" ht="12.75" customHeight="1" x14ac:dyDescent="0.3">
      <c r="A8" s="93"/>
      <c r="B8" s="94"/>
      <c r="C8" s="93"/>
      <c r="D8" s="93"/>
      <c r="E8" s="95"/>
      <c r="F8" s="95"/>
      <c r="H8" s="107"/>
    </row>
    <row r="9" spans="1:10" x14ac:dyDescent="0.25">
      <c r="A9" s="113"/>
      <c r="B9" s="114" t="s">
        <v>11</v>
      </c>
      <c r="C9" s="115"/>
      <c r="D9" s="116">
        <v>143</v>
      </c>
      <c r="E9" s="115"/>
      <c r="F9" s="117"/>
    </row>
    <row r="10" spans="1:10" x14ac:dyDescent="0.25">
      <c r="A10" s="113"/>
      <c r="B10" s="114" t="s">
        <v>10</v>
      </c>
      <c r="C10" s="115"/>
      <c r="D10" s="116">
        <v>0.4</v>
      </c>
      <c r="E10" s="115"/>
      <c r="F10" s="117"/>
    </row>
    <row r="11" spans="1:10" x14ac:dyDescent="0.25">
      <c r="A11" s="113"/>
      <c r="B11" s="118" t="s">
        <v>45</v>
      </c>
      <c r="C11" s="115"/>
      <c r="D11" s="119">
        <v>5</v>
      </c>
      <c r="E11" s="115"/>
      <c r="F11" s="117"/>
    </row>
    <row r="12" spans="1:10" x14ac:dyDescent="0.25">
      <c r="A12" s="113"/>
      <c r="B12" s="118" t="s">
        <v>44</v>
      </c>
      <c r="C12" s="115"/>
      <c r="D12" s="119">
        <v>2</v>
      </c>
      <c r="E12" s="115"/>
      <c r="F12" s="117"/>
    </row>
    <row r="13" spans="1:10" x14ac:dyDescent="0.25">
      <c r="A13" s="87"/>
      <c r="B13" s="86"/>
      <c r="C13" s="87"/>
      <c r="D13" s="96"/>
      <c r="E13" s="88"/>
      <c r="F13" s="88"/>
    </row>
    <row r="14" spans="1:10" ht="25.5" x14ac:dyDescent="0.25">
      <c r="A14" s="10" t="s">
        <v>2</v>
      </c>
      <c r="B14" s="6" t="s">
        <v>1</v>
      </c>
      <c r="C14" s="10" t="s">
        <v>3</v>
      </c>
      <c r="D14" s="97" t="s">
        <v>4</v>
      </c>
      <c r="E14" s="98" t="s">
        <v>12</v>
      </c>
      <c r="F14" s="99" t="s">
        <v>13</v>
      </c>
    </row>
    <row r="15" spans="1:10" x14ac:dyDescent="0.25">
      <c r="A15" s="59" t="s">
        <v>8</v>
      </c>
      <c r="B15" s="100" t="s">
        <v>23</v>
      </c>
      <c r="C15" s="59"/>
      <c r="D15" s="101"/>
      <c r="E15" s="102"/>
      <c r="F15" s="103"/>
    </row>
    <row r="16" spans="1:10" x14ac:dyDescent="0.25">
      <c r="A16" s="10"/>
      <c r="B16" s="8"/>
      <c r="C16" s="10"/>
      <c r="D16" s="97"/>
      <c r="E16" s="98"/>
      <c r="F16" s="99"/>
    </row>
    <row r="17" spans="1:8" x14ac:dyDescent="0.25">
      <c r="A17" s="10"/>
      <c r="B17" s="14" t="s">
        <v>14</v>
      </c>
      <c r="C17" s="8"/>
      <c r="D17" s="104"/>
      <c r="E17" s="105"/>
      <c r="F17" s="104"/>
    </row>
    <row r="18" spans="1:8" ht="38.25" x14ac:dyDescent="0.25">
      <c r="A18" s="5" t="s">
        <v>29</v>
      </c>
      <c r="B18" s="6" t="s">
        <v>62</v>
      </c>
      <c r="C18" s="7" t="s">
        <v>5</v>
      </c>
      <c r="D18" s="64">
        <v>1</v>
      </c>
      <c r="E18" s="65"/>
      <c r="F18" s="159">
        <f>D18*E18</f>
        <v>0</v>
      </c>
    </row>
    <row r="19" spans="1:8" ht="39" customHeight="1" x14ac:dyDescent="0.25">
      <c r="A19" s="5" t="s">
        <v>30</v>
      </c>
      <c r="B19" s="6" t="s">
        <v>26</v>
      </c>
      <c r="C19" s="7" t="s">
        <v>5</v>
      </c>
      <c r="D19" s="64">
        <v>1</v>
      </c>
      <c r="E19" s="65"/>
      <c r="F19" s="65">
        <f t="shared" ref="F19:F28" si="0">D19*E19</f>
        <v>0</v>
      </c>
    </row>
    <row r="20" spans="1:8" ht="36.75" customHeight="1" x14ac:dyDescent="0.25">
      <c r="A20" s="5" t="s">
        <v>31</v>
      </c>
      <c r="B20" s="6" t="s">
        <v>71</v>
      </c>
      <c r="C20" s="7" t="s">
        <v>0</v>
      </c>
      <c r="D20" s="64">
        <v>0</v>
      </c>
      <c r="E20" s="65"/>
      <c r="F20" s="65">
        <f>D20*E20</f>
        <v>0</v>
      </c>
    </row>
    <row r="21" spans="1:8" ht="105.75" customHeight="1" x14ac:dyDescent="0.25">
      <c r="A21" s="5" t="s">
        <v>32</v>
      </c>
      <c r="B21" s="6" t="s">
        <v>63</v>
      </c>
      <c r="C21" s="7" t="s">
        <v>46</v>
      </c>
      <c r="D21" s="64">
        <f>D9</f>
        <v>143</v>
      </c>
      <c r="E21" s="65"/>
      <c r="F21" s="65">
        <f t="shared" si="0"/>
        <v>0</v>
      </c>
    </row>
    <row r="22" spans="1:8" ht="131.25" customHeight="1" x14ac:dyDescent="0.25">
      <c r="A22" s="5" t="s">
        <v>33</v>
      </c>
      <c r="B22" s="8" t="s">
        <v>80</v>
      </c>
      <c r="C22" s="7" t="s">
        <v>86</v>
      </c>
      <c r="D22" s="64">
        <f>D9*D11*0.4</f>
        <v>286</v>
      </c>
      <c r="E22" s="64"/>
      <c r="F22" s="65">
        <f>D22*E22</f>
        <v>0</v>
      </c>
    </row>
    <row r="23" spans="1:8" ht="127.5" x14ac:dyDescent="0.25">
      <c r="A23" s="5" t="s">
        <v>34</v>
      </c>
      <c r="B23" s="8" t="s">
        <v>79</v>
      </c>
      <c r="C23" s="7" t="s">
        <v>86</v>
      </c>
      <c r="D23" s="64">
        <v>0</v>
      </c>
      <c r="E23" s="64"/>
      <c r="F23" s="65">
        <f t="shared" si="0"/>
        <v>0</v>
      </c>
    </row>
    <row r="24" spans="1:8" ht="63.75" x14ac:dyDescent="0.25">
      <c r="A24" s="5" t="s">
        <v>35</v>
      </c>
      <c r="B24" s="8" t="s">
        <v>208</v>
      </c>
      <c r="C24" s="164" t="s">
        <v>109</v>
      </c>
      <c r="D24" s="66">
        <f>D9*5</f>
        <v>715</v>
      </c>
      <c r="E24" s="64"/>
      <c r="F24" s="65">
        <f t="shared" ref="F24:F27" si="1">D24*E24</f>
        <v>0</v>
      </c>
      <c r="H24" s="108"/>
    </row>
    <row r="25" spans="1:8" ht="48.75" customHeight="1" x14ac:dyDescent="0.25">
      <c r="A25" s="5" t="s">
        <v>36</v>
      </c>
      <c r="B25" s="29" t="s">
        <v>72</v>
      </c>
      <c r="C25" s="7" t="s">
        <v>48</v>
      </c>
      <c r="D25" s="64">
        <v>127</v>
      </c>
      <c r="E25" s="64"/>
      <c r="F25" s="65">
        <f t="shared" si="1"/>
        <v>0</v>
      </c>
    </row>
    <row r="26" spans="1:8" ht="111" customHeight="1" x14ac:dyDescent="0.25">
      <c r="A26" s="5" t="s">
        <v>37</v>
      </c>
      <c r="B26" s="8" t="s">
        <v>82</v>
      </c>
      <c r="C26" s="7" t="s">
        <v>48</v>
      </c>
      <c r="D26" s="64">
        <f>D9</f>
        <v>143</v>
      </c>
      <c r="E26" s="64"/>
      <c r="F26" s="65">
        <f t="shared" si="1"/>
        <v>0</v>
      </c>
    </row>
    <row r="27" spans="1:8" ht="39.75" customHeight="1" x14ac:dyDescent="0.25">
      <c r="A27" s="5" t="s">
        <v>38</v>
      </c>
      <c r="B27" s="8" t="s">
        <v>64</v>
      </c>
      <c r="C27" s="7" t="s">
        <v>47</v>
      </c>
      <c r="D27" s="64">
        <f>D9*D12</f>
        <v>286</v>
      </c>
      <c r="E27" s="64"/>
      <c r="F27" s="65">
        <f t="shared" si="1"/>
        <v>0</v>
      </c>
    </row>
    <row r="28" spans="1:8" x14ac:dyDescent="0.25">
      <c r="A28" s="5"/>
      <c r="B28" s="14" t="s">
        <v>15</v>
      </c>
      <c r="C28" s="7"/>
      <c r="D28" s="64"/>
      <c r="E28" s="64"/>
      <c r="F28" s="65">
        <f t="shared" si="0"/>
        <v>0</v>
      </c>
    </row>
    <row r="29" spans="1:8" ht="135" customHeight="1" x14ac:dyDescent="0.25">
      <c r="A29" s="5" t="s">
        <v>39</v>
      </c>
      <c r="B29" s="29" t="s">
        <v>154</v>
      </c>
      <c r="C29" s="7" t="s">
        <v>48</v>
      </c>
      <c r="D29" s="64">
        <f>1*9</f>
        <v>9</v>
      </c>
      <c r="E29" s="67"/>
      <c r="F29" s="65">
        <f t="shared" ref="F29" si="2">D29*E29</f>
        <v>0</v>
      </c>
    </row>
    <row r="30" spans="1:8" x14ac:dyDescent="0.25">
      <c r="A30" s="5"/>
      <c r="B30" s="8" t="s">
        <v>18</v>
      </c>
      <c r="C30" s="7"/>
      <c r="D30" s="64"/>
      <c r="E30" s="64"/>
      <c r="F30" s="64">
        <f>SUM(F18:F29)</f>
        <v>0</v>
      </c>
    </row>
    <row r="31" spans="1:8" ht="26.25" x14ac:dyDescent="0.25">
      <c r="A31" s="5" t="s">
        <v>40</v>
      </c>
      <c r="B31" s="16" t="s">
        <v>210</v>
      </c>
      <c r="C31" s="7"/>
      <c r="D31" s="64"/>
      <c r="E31" s="64"/>
      <c r="F31" s="64">
        <f>0.1*F30</f>
        <v>0</v>
      </c>
    </row>
    <row r="32" spans="1:8" x14ac:dyDescent="0.25">
      <c r="A32" s="5"/>
      <c r="B32" s="16"/>
      <c r="C32" s="7"/>
      <c r="D32" s="64"/>
      <c r="E32" s="64"/>
      <c r="F32" s="64"/>
    </row>
    <row r="33" spans="1:8" x14ac:dyDescent="0.25">
      <c r="A33" s="27"/>
      <c r="B33" s="15" t="s">
        <v>22</v>
      </c>
      <c r="C33" s="28"/>
      <c r="D33" s="69"/>
      <c r="E33" s="69"/>
      <c r="F33" s="69">
        <f>F30+F31</f>
        <v>0</v>
      </c>
    </row>
    <row r="34" spans="1:8" x14ac:dyDescent="0.25">
      <c r="A34" s="5"/>
      <c r="B34" s="8"/>
      <c r="C34" s="7"/>
      <c r="D34" s="64"/>
      <c r="E34" s="64"/>
      <c r="F34" s="64"/>
    </row>
    <row r="35" spans="1:8" x14ac:dyDescent="0.25">
      <c r="A35" s="59" t="s">
        <v>9</v>
      </c>
      <c r="B35" s="60" t="s">
        <v>24</v>
      </c>
      <c r="C35" s="61"/>
      <c r="D35" s="70"/>
      <c r="E35" s="71"/>
      <c r="F35" s="70"/>
    </row>
    <row r="36" spans="1:8" x14ac:dyDescent="0.25">
      <c r="A36" s="62"/>
      <c r="B36" s="63"/>
      <c r="C36" s="7"/>
      <c r="D36" s="64"/>
      <c r="E36" s="67"/>
      <c r="F36" s="64"/>
    </row>
    <row r="37" spans="1:8" x14ac:dyDescent="0.25">
      <c r="A37" s="9"/>
      <c r="B37" s="109" t="s">
        <v>11</v>
      </c>
      <c r="C37" s="109"/>
      <c r="D37" s="110">
        <f>D9</f>
        <v>143</v>
      </c>
      <c r="E37" s="110"/>
      <c r="F37" s="110"/>
    </row>
    <row r="38" spans="1:8" x14ac:dyDescent="0.25">
      <c r="A38" s="9"/>
      <c r="B38" s="109" t="s">
        <v>68</v>
      </c>
      <c r="C38" s="109"/>
      <c r="D38" s="110">
        <v>0.4</v>
      </c>
      <c r="E38" s="110"/>
      <c r="F38" s="110"/>
    </row>
    <row r="39" spans="1:8" x14ac:dyDescent="0.25">
      <c r="A39" s="9"/>
      <c r="B39" s="109" t="s">
        <v>67</v>
      </c>
      <c r="C39" s="109"/>
      <c r="D39" s="110">
        <v>0.2</v>
      </c>
      <c r="E39" s="110"/>
      <c r="F39" s="110"/>
    </row>
    <row r="40" spans="1:8" x14ac:dyDescent="0.25">
      <c r="A40" s="9"/>
      <c r="B40" s="109" t="s">
        <v>10</v>
      </c>
      <c r="C40" s="109"/>
      <c r="D40" s="110">
        <v>0.6</v>
      </c>
      <c r="E40" s="110"/>
      <c r="F40" s="110"/>
    </row>
    <row r="41" spans="1:8" x14ac:dyDescent="0.25">
      <c r="A41" s="9"/>
      <c r="B41" s="111" t="s">
        <v>60</v>
      </c>
      <c r="C41" s="109"/>
      <c r="D41" s="110">
        <v>5</v>
      </c>
      <c r="E41" s="110"/>
      <c r="F41" s="110"/>
    </row>
    <row r="42" spans="1:8" x14ac:dyDescent="0.25">
      <c r="A42" s="10"/>
      <c r="B42" s="111" t="s">
        <v>76</v>
      </c>
      <c r="C42" s="109"/>
      <c r="D42" s="110">
        <v>3.5</v>
      </c>
      <c r="E42" s="112"/>
      <c r="F42" s="110"/>
    </row>
    <row r="43" spans="1:8" x14ac:dyDescent="0.25">
      <c r="A43" s="10"/>
      <c r="B43" s="8"/>
      <c r="C43" s="7"/>
      <c r="D43" s="64"/>
      <c r="E43" s="67"/>
      <c r="F43" s="64"/>
    </row>
    <row r="44" spans="1:8" ht="15" x14ac:dyDescent="0.25">
      <c r="A44" s="11" t="s">
        <v>29</v>
      </c>
      <c r="B44" s="8" t="s">
        <v>16</v>
      </c>
      <c r="C44" s="8" t="s">
        <v>46</v>
      </c>
      <c r="D44" s="64">
        <v>3</v>
      </c>
      <c r="E44" s="67"/>
      <c r="F44" s="64">
        <f t="shared" ref="F44:F51" si="3">D44*E44</f>
        <v>0</v>
      </c>
    </row>
    <row r="45" spans="1:8" ht="42" customHeight="1" x14ac:dyDescent="0.25">
      <c r="A45" s="11" t="s">
        <v>30</v>
      </c>
      <c r="B45" s="8" t="s">
        <v>83</v>
      </c>
      <c r="C45" s="8" t="s">
        <v>47</v>
      </c>
      <c r="D45" s="64">
        <f>D37*D42</f>
        <v>500.5</v>
      </c>
      <c r="E45" s="67"/>
      <c r="F45" s="64">
        <f t="shared" si="3"/>
        <v>0</v>
      </c>
    </row>
    <row r="46" spans="1:8" ht="15" x14ac:dyDescent="0.25">
      <c r="A46" s="11" t="s">
        <v>31</v>
      </c>
      <c r="B46" s="8" t="s">
        <v>17</v>
      </c>
      <c r="C46" s="7" t="s">
        <v>46</v>
      </c>
      <c r="D46" s="64">
        <f>D44</f>
        <v>3</v>
      </c>
      <c r="E46" s="67"/>
      <c r="F46" s="64">
        <f t="shared" si="3"/>
        <v>0</v>
      </c>
    </row>
    <row r="47" spans="1:8" ht="102" x14ac:dyDescent="0.25">
      <c r="A47" s="11" t="s">
        <v>32</v>
      </c>
      <c r="B47" s="12" t="s">
        <v>157</v>
      </c>
      <c r="C47" s="7" t="s">
        <v>86</v>
      </c>
      <c r="D47" s="64">
        <f>D37*D41*0.25</f>
        <v>178.75</v>
      </c>
      <c r="E47" s="64"/>
      <c r="F47" s="64">
        <f>D47*E47</f>
        <v>0</v>
      </c>
      <c r="H47" s="120"/>
    </row>
    <row r="48" spans="1:8" ht="63.75" x14ac:dyDescent="0.25">
      <c r="A48" s="11" t="s">
        <v>33</v>
      </c>
      <c r="B48" s="12" t="s">
        <v>158</v>
      </c>
      <c r="C48" s="7" t="s">
        <v>86</v>
      </c>
      <c r="D48" s="64">
        <f>D47*0.1</f>
        <v>17.875</v>
      </c>
      <c r="E48" s="64"/>
      <c r="F48" s="64">
        <f t="shared" si="3"/>
        <v>0</v>
      </c>
      <c r="H48" s="120"/>
    </row>
    <row r="49" spans="1:8" ht="25.5" x14ac:dyDescent="0.25">
      <c r="A49" s="11" t="s">
        <v>34</v>
      </c>
      <c r="B49" s="12" t="s">
        <v>84</v>
      </c>
      <c r="C49" s="7" t="s">
        <v>86</v>
      </c>
      <c r="D49" s="64">
        <f>D37*D41*0.15</f>
        <v>107.25</v>
      </c>
      <c r="E49" s="64"/>
      <c r="F49" s="64">
        <f>D49*E49</f>
        <v>0</v>
      </c>
      <c r="H49" s="120"/>
    </row>
    <row r="50" spans="1:8" ht="89.45" customHeight="1" x14ac:dyDescent="0.25">
      <c r="A50" s="11" t="s">
        <v>35</v>
      </c>
      <c r="B50" s="12" t="s">
        <v>85</v>
      </c>
      <c r="C50" s="7" t="s">
        <v>86</v>
      </c>
      <c r="D50" s="64">
        <f>D37*D39*D41</f>
        <v>143</v>
      </c>
      <c r="E50" s="64"/>
      <c r="F50" s="64">
        <f t="shared" si="3"/>
        <v>0</v>
      </c>
      <c r="H50" s="120"/>
    </row>
    <row r="51" spans="1:8" ht="76.5" x14ac:dyDescent="0.25">
      <c r="A51" s="11" t="s">
        <v>36</v>
      </c>
      <c r="B51" s="12" t="s">
        <v>77</v>
      </c>
      <c r="C51" s="7" t="s">
        <v>86</v>
      </c>
      <c r="D51" s="64">
        <f>D50*0.1</f>
        <v>14.3</v>
      </c>
      <c r="E51" s="64"/>
      <c r="F51" s="64">
        <f t="shared" si="3"/>
        <v>0</v>
      </c>
      <c r="H51" s="120"/>
    </row>
    <row r="52" spans="1:8" ht="25.5" x14ac:dyDescent="0.25">
      <c r="A52" s="11" t="s">
        <v>37</v>
      </c>
      <c r="B52" s="8" t="s">
        <v>6</v>
      </c>
      <c r="C52" s="8" t="s">
        <v>47</v>
      </c>
      <c r="D52" s="64">
        <f>D37*D41</f>
        <v>715</v>
      </c>
      <c r="E52" s="67"/>
      <c r="F52" s="64">
        <f t="shared" ref="F52" si="4">D52*E52</f>
        <v>0</v>
      </c>
    </row>
    <row r="53" spans="1:8" ht="25.5" x14ac:dyDescent="0.25">
      <c r="A53" s="11" t="s">
        <v>38</v>
      </c>
      <c r="B53" s="8" t="s">
        <v>205</v>
      </c>
      <c r="C53" s="8" t="s">
        <v>47</v>
      </c>
      <c r="D53" s="64">
        <f>D37*D42</f>
        <v>500.5</v>
      </c>
      <c r="E53" s="64"/>
      <c r="F53" s="64">
        <f>D53*E53</f>
        <v>0</v>
      </c>
      <c r="H53" s="120"/>
    </row>
    <row r="54" spans="1:8" ht="25.5" x14ac:dyDescent="0.25">
      <c r="A54" s="11" t="s">
        <v>39</v>
      </c>
      <c r="B54" s="8" t="s">
        <v>159</v>
      </c>
      <c r="C54" s="8" t="s">
        <v>47</v>
      </c>
      <c r="D54" s="64">
        <f>D37*D42</f>
        <v>500.5</v>
      </c>
      <c r="E54" s="64"/>
      <c r="F54" s="64">
        <f>D54*E54</f>
        <v>0</v>
      </c>
      <c r="H54" s="120"/>
    </row>
    <row r="55" spans="1:8" ht="25.5" x14ac:dyDescent="0.25">
      <c r="A55" s="11" t="s">
        <v>40</v>
      </c>
      <c r="B55" s="8" t="s">
        <v>205</v>
      </c>
      <c r="C55" s="8" t="s">
        <v>47</v>
      </c>
      <c r="D55" s="64">
        <f>D53*0.1</f>
        <v>50.050000000000004</v>
      </c>
      <c r="E55" s="64">
        <f>+E53</f>
        <v>0</v>
      </c>
      <c r="F55" s="64">
        <f t="shared" ref="F55:F57" si="5">D55*E55</f>
        <v>0</v>
      </c>
    </row>
    <row r="56" spans="1:8" ht="25.5" x14ac:dyDescent="0.25">
      <c r="A56" s="11" t="s">
        <v>41</v>
      </c>
      <c r="B56" s="8" t="s">
        <v>159</v>
      </c>
      <c r="C56" s="8" t="s">
        <v>47</v>
      </c>
      <c r="D56" s="64">
        <f>D54*0.1</f>
        <v>50.050000000000004</v>
      </c>
      <c r="E56" s="64">
        <f>+E54</f>
        <v>0</v>
      </c>
      <c r="F56" s="64">
        <f t="shared" si="5"/>
        <v>0</v>
      </c>
    </row>
    <row r="57" spans="1:8" ht="38.25" x14ac:dyDescent="0.25">
      <c r="A57" s="11" t="s">
        <v>42</v>
      </c>
      <c r="B57" s="8" t="s">
        <v>73</v>
      </c>
      <c r="C57" s="8" t="s">
        <v>46</v>
      </c>
      <c r="D57" s="64">
        <f>D37*2</f>
        <v>286</v>
      </c>
      <c r="E57" s="67"/>
      <c r="F57" s="64">
        <f t="shared" si="5"/>
        <v>0</v>
      </c>
    </row>
    <row r="58" spans="1:8" x14ac:dyDescent="0.25">
      <c r="A58" s="11"/>
      <c r="B58" s="8"/>
      <c r="C58" s="8"/>
      <c r="D58" s="64"/>
      <c r="E58" s="67"/>
      <c r="F58" s="64"/>
    </row>
    <row r="59" spans="1:8" x14ac:dyDescent="0.25">
      <c r="A59" s="5"/>
      <c r="B59" s="8" t="s">
        <v>21</v>
      </c>
      <c r="C59" s="7"/>
      <c r="D59" s="64"/>
      <c r="E59" s="64"/>
      <c r="F59" s="64">
        <f>SUM(F44:F58)</f>
        <v>0</v>
      </c>
    </row>
    <row r="60" spans="1:8" x14ac:dyDescent="0.25">
      <c r="A60" s="5"/>
      <c r="B60" s="8"/>
      <c r="C60" s="7"/>
      <c r="D60" s="64"/>
      <c r="E60" s="64"/>
      <c r="F60" s="64"/>
    </row>
    <row r="61" spans="1:8" ht="26.25" x14ac:dyDescent="0.25">
      <c r="A61" s="5" t="s">
        <v>43</v>
      </c>
      <c r="B61" s="16" t="s">
        <v>210</v>
      </c>
      <c r="C61" s="7"/>
      <c r="D61" s="64"/>
      <c r="E61" s="64"/>
      <c r="F61" s="64">
        <f>0.1*F59</f>
        <v>0</v>
      </c>
    </row>
    <row r="62" spans="1:8" x14ac:dyDescent="0.25">
      <c r="A62" s="5"/>
      <c r="B62" s="8"/>
      <c r="C62" s="7"/>
      <c r="D62" s="64"/>
      <c r="E62" s="64"/>
      <c r="F62" s="64"/>
    </row>
    <row r="63" spans="1:8" x14ac:dyDescent="0.25">
      <c r="A63" s="27"/>
      <c r="B63" s="15" t="s">
        <v>53</v>
      </c>
      <c r="C63" s="28"/>
      <c r="D63" s="69"/>
      <c r="E63" s="69"/>
      <c r="F63" s="69">
        <f>F59+F61</f>
        <v>0</v>
      </c>
    </row>
    <row r="64" spans="1:8" x14ac:dyDescent="0.25">
      <c r="A64" s="5"/>
      <c r="B64" s="8"/>
      <c r="C64" s="7"/>
      <c r="D64" s="64"/>
      <c r="E64" s="64"/>
      <c r="F64" s="64"/>
    </row>
    <row r="65" spans="1:8" x14ac:dyDescent="0.25">
      <c r="A65" s="11"/>
      <c r="B65" s="8"/>
      <c r="C65" s="8"/>
      <c r="D65" s="68"/>
      <c r="E65" s="67"/>
      <c r="F65" s="64"/>
    </row>
    <row r="66" spans="1:8" x14ac:dyDescent="0.25">
      <c r="A66" s="25" t="s">
        <v>19</v>
      </c>
      <c r="B66" s="26" t="s">
        <v>25</v>
      </c>
      <c r="C66" s="26"/>
      <c r="D66" s="71"/>
      <c r="E66" s="70"/>
      <c r="F66" s="71">
        <f>F33+F63</f>
        <v>0</v>
      </c>
    </row>
    <row r="67" spans="1:8" x14ac:dyDescent="0.25">
      <c r="A67" s="11"/>
      <c r="B67" s="13"/>
      <c r="C67" s="13"/>
      <c r="D67" s="67"/>
      <c r="E67" s="64"/>
      <c r="F67" s="67"/>
    </row>
    <row r="68" spans="1:8" x14ac:dyDescent="0.25">
      <c r="A68" s="25"/>
      <c r="B68" s="26" t="s">
        <v>7</v>
      </c>
      <c r="C68" s="26"/>
      <c r="D68" s="71"/>
      <c r="E68" s="70"/>
      <c r="F68" s="71">
        <f>0.22*F66</f>
        <v>0</v>
      </c>
    </row>
    <row r="69" spans="1:8" x14ac:dyDescent="0.25">
      <c r="A69" s="11"/>
      <c r="B69" s="13"/>
      <c r="C69" s="13"/>
      <c r="D69" s="67"/>
      <c r="E69" s="64"/>
      <c r="F69" s="67"/>
    </row>
    <row r="70" spans="1:8" x14ac:dyDescent="0.25">
      <c r="A70" s="25" t="s">
        <v>19</v>
      </c>
      <c r="B70" s="26" t="s">
        <v>52</v>
      </c>
      <c r="C70" s="26"/>
      <c r="D70" s="71"/>
      <c r="E70" s="70"/>
      <c r="F70" s="71">
        <f>F68+F66</f>
        <v>0</v>
      </c>
    </row>
    <row r="71" spans="1:8" x14ac:dyDescent="0.25">
      <c r="A71" s="17"/>
      <c r="B71" s="18"/>
      <c r="C71" s="18"/>
      <c r="D71" s="23"/>
      <c r="E71" s="24"/>
      <c r="F71" s="24"/>
    </row>
    <row r="72" spans="1:8" x14ac:dyDescent="0.25">
      <c r="A72" s="17"/>
      <c r="B72" s="18"/>
      <c r="C72" s="18"/>
      <c r="D72" s="23"/>
      <c r="E72" s="24"/>
      <c r="F72" s="121"/>
      <c r="G72" s="122"/>
      <c r="H72" s="108"/>
    </row>
    <row r="73" spans="1:8" x14ac:dyDescent="0.25">
      <c r="A73" s="17"/>
      <c r="B73" s="18" t="s">
        <v>61</v>
      </c>
      <c r="C73" s="18"/>
      <c r="D73" s="23"/>
      <c r="E73" s="24"/>
      <c r="F73" s="121">
        <f>F70/D9</f>
        <v>0</v>
      </c>
      <c r="G73" s="122"/>
      <c r="H73" s="123"/>
    </row>
    <row r="74" spans="1:8" x14ac:dyDescent="0.25">
      <c r="A74" s="17"/>
      <c r="B74" s="18"/>
      <c r="C74" s="18"/>
      <c r="D74" s="23"/>
      <c r="E74" s="24"/>
      <c r="F74" s="24"/>
    </row>
    <row r="75" spans="1:8" x14ac:dyDescent="0.25">
      <c r="A75" s="17"/>
      <c r="B75" s="18"/>
      <c r="C75" s="18"/>
      <c r="D75" s="23"/>
      <c r="E75" s="24"/>
      <c r="F75" s="24"/>
    </row>
    <row r="76" spans="1:8" x14ac:dyDescent="0.25">
      <c r="A76" s="17"/>
      <c r="B76" s="18"/>
      <c r="C76" s="18"/>
      <c r="D76" s="23"/>
      <c r="E76" s="24"/>
      <c r="F76" s="24"/>
    </row>
    <row r="77" spans="1:8" x14ac:dyDescent="0.25">
      <c r="A77" s="17"/>
      <c r="B77" s="18"/>
      <c r="C77" s="18"/>
      <c r="D77" s="23"/>
      <c r="E77" s="24"/>
      <c r="F77" s="24"/>
    </row>
    <row r="78" spans="1:8" x14ac:dyDescent="0.25">
      <c r="A78" s="17"/>
      <c r="B78" s="18"/>
      <c r="C78" s="18"/>
      <c r="D78" s="23"/>
      <c r="E78" s="24"/>
      <c r="F78" s="24"/>
    </row>
    <row r="79" spans="1:8" x14ac:dyDescent="0.25">
      <c r="A79" s="17"/>
      <c r="B79" s="18"/>
      <c r="C79" s="18"/>
      <c r="D79" s="23"/>
      <c r="E79" s="24"/>
      <c r="F79" s="24"/>
    </row>
    <row r="80" spans="1:8" x14ac:dyDescent="0.25">
      <c r="A80" s="17"/>
      <c r="B80" s="18"/>
      <c r="C80" s="18"/>
      <c r="D80" s="23"/>
      <c r="E80" s="24"/>
      <c r="F80" s="24"/>
    </row>
    <row r="81" spans="1:6" x14ac:dyDescent="0.25">
      <c r="A81" s="17"/>
      <c r="B81" s="18"/>
      <c r="C81" s="18"/>
      <c r="D81" s="23"/>
      <c r="E81" s="24"/>
      <c r="F81" s="24"/>
    </row>
    <row r="82" spans="1:6" x14ac:dyDescent="0.25">
      <c r="A82" s="17"/>
      <c r="B82" s="18"/>
      <c r="C82" s="18"/>
      <c r="D82" s="23"/>
      <c r="E82" s="24"/>
      <c r="F82" s="24"/>
    </row>
    <row r="83" spans="1:6" x14ac:dyDescent="0.25">
      <c r="A83" s="17"/>
      <c r="B83" s="18"/>
      <c r="C83" s="18"/>
      <c r="D83" s="23"/>
      <c r="E83" s="24"/>
      <c r="F83" s="24"/>
    </row>
    <row r="84" spans="1:6" x14ac:dyDescent="0.25">
      <c r="A84" s="17"/>
      <c r="B84" s="18"/>
      <c r="C84" s="18"/>
      <c r="D84" s="23"/>
      <c r="E84" s="24"/>
      <c r="F84" s="24"/>
    </row>
    <row r="85" spans="1:6" x14ac:dyDescent="0.25">
      <c r="A85" s="17"/>
      <c r="B85" s="18"/>
      <c r="C85" s="18"/>
      <c r="D85" s="23"/>
      <c r="E85" s="24"/>
      <c r="F85" s="24"/>
    </row>
    <row r="86" spans="1:6" x14ac:dyDescent="0.25">
      <c r="A86" s="17"/>
      <c r="B86" s="18"/>
      <c r="C86" s="18"/>
      <c r="D86" s="23"/>
      <c r="E86" s="24"/>
      <c r="F86" s="24"/>
    </row>
    <row r="87" spans="1:6" x14ac:dyDescent="0.25">
      <c r="A87" s="17"/>
      <c r="B87" s="18"/>
      <c r="C87" s="18"/>
      <c r="D87" s="23"/>
      <c r="E87" s="24"/>
      <c r="F87" s="24"/>
    </row>
    <row r="88" spans="1:6" x14ac:dyDescent="0.25">
      <c r="A88" s="17"/>
      <c r="B88" s="18"/>
      <c r="C88" s="18"/>
      <c r="D88" s="23"/>
      <c r="E88" s="24"/>
      <c r="F88" s="24"/>
    </row>
    <row r="89" spans="1:6" x14ac:dyDescent="0.25">
      <c r="A89" s="17"/>
      <c r="B89" s="18"/>
      <c r="C89" s="18"/>
      <c r="D89" s="23"/>
      <c r="E89" s="24"/>
      <c r="F89" s="24"/>
    </row>
    <row r="90" spans="1:6" x14ac:dyDescent="0.25">
      <c r="A90" s="17"/>
      <c r="B90" s="18"/>
      <c r="C90" s="18"/>
      <c r="D90" s="23"/>
      <c r="E90" s="24"/>
      <c r="F90" s="24"/>
    </row>
    <row r="91" spans="1:6" x14ac:dyDescent="0.25">
      <c r="A91" s="17"/>
      <c r="B91" s="18"/>
      <c r="C91" s="18"/>
      <c r="D91" s="23"/>
      <c r="E91" s="24"/>
      <c r="F91" s="24"/>
    </row>
    <row r="92" spans="1:6" x14ac:dyDescent="0.25">
      <c r="A92" s="17"/>
      <c r="B92" s="18"/>
      <c r="C92" s="18"/>
      <c r="D92" s="23"/>
      <c r="E92" s="24"/>
      <c r="F92" s="24"/>
    </row>
    <row r="93" spans="1:6" x14ac:dyDescent="0.25">
      <c r="A93" s="17"/>
      <c r="B93" s="18"/>
      <c r="C93" s="18"/>
      <c r="D93" s="23"/>
      <c r="E93" s="24"/>
      <c r="F93" s="24"/>
    </row>
    <row r="94" spans="1:6" x14ac:dyDescent="0.25">
      <c r="A94" s="17"/>
      <c r="B94" s="18"/>
      <c r="C94" s="18"/>
      <c r="D94" s="23"/>
      <c r="E94" s="24"/>
      <c r="F94" s="24"/>
    </row>
    <row r="95" spans="1:6" x14ac:dyDescent="0.25">
      <c r="A95" s="17"/>
      <c r="B95" s="18"/>
      <c r="C95" s="18"/>
      <c r="D95" s="23"/>
      <c r="E95" s="24"/>
      <c r="F95" s="24"/>
    </row>
    <row r="96" spans="1:6" x14ac:dyDescent="0.25">
      <c r="A96" s="17"/>
      <c r="B96" s="18"/>
      <c r="C96" s="18"/>
      <c r="D96" s="23"/>
      <c r="E96" s="24"/>
      <c r="F96" s="24"/>
    </row>
    <row r="97" spans="1:6" x14ac:dyDescent="0.25">
      <c r="A97" s="17"/>
      <c r="B97" s="18"/>
      <c r="C97" s="18"/>
      <c r="D97" s="23"/>
      <c r="E97" s="24"/>
      <c r="F97" s="24"/>
    </row>
    <row r="98" spans="1:6" x14ac:dyDescent="0.25">
      <c r="A98" s="17"/>
      <c r="B98" s="18"/>
      <c r="C98" s="18"/>
      <c r="D98" s="23"/>
      <c r="E98" s="24"/>
      <c r="F98" s="24"/>
    </row>
    <row r="99" spans="1:6" x14ac:dyDescent="0.25">
      <c r="A99" s="17"/>
      <c r="B99" s="18"/>
      <c r="C99" s="18"/>
      <c r="D99" s="23"/>
      <c r="E99" s="24"/>
      <c r="F99" s="24"/>
    </row>
    <row r="100" spans="1:6" x14ac:dyDescent="0.25">
      <c r="A100" s="17"/>
      <c r="B100" s="18"/>
      <c r="C100" s="18"/>
      <c r="D100" s="23"/>
      <c r="E100" s="24"/>
      <c r="F100" s="24"/>
    </row>
    <row r="101" spans="1:6" x14ac:dyDescent="0.25">
      <c r="A101" s="17"/>
      <c r="B101" s="18"/>
      <c r="C101" s="18"/>
      <c r="D101" s="23"/>
      <c r="E101" s="24"/>
      <c r="F101" s="24"/>
    </row>
    <row r="102" spans="1:6" x14ac:dyDescent="0.25">
      <c r="A102" s="17"/>
      <c r="B102" s="18"/>
      <c r="C102" s="18"/>
      <c r="D102" s="23"/>
      <c r="E102" s="24"/>
      <c r="F102" s="24"/>
    </row>
    <row r="103" spans="1:6" x14ac:dyDescent="0.25">
      <c r="A103" s="17"/>
      <c r="B103" s="18"/>
      <c r="C103" s="18"/>
      <c r="D103" s="23"/>
      <c r="E103" s="24"/>
      <c r="F103" s="24"/>
    </row>
    <row r="104" spans="1:6" x14ac:dyDescent="0.25">
      <c r="C104" s="1"/>
      <c r="D104" s="56"/>
      <c r="E104" s="57"/>
      <c r="F104" s="57"/>
    </row>
    <row r="105" spans="1:6" x14ac:dyDescent="0.25">
      <c r="C105" s="1"/>
      <c r="D105" s="56"/>
      <c r="E105" s="57"/>
      <c r="F105" s="57"/>
    </row>
    <row r="106" spans="1:6" x14ac:dyDescent="0.25">
      <c r="C106" s="1"/>
      <c r="D106" s="56"/>
      <c r="E106" s="57"/>
      <c r="F106" s="57"/>
    </row>
    <row r="107" spans="1:6" x14ac:dyDescent="0.25">
      <c r="C107" s="1"/>
      <c r="D107" s="56"/>
      <c r="E107" s="57"/>
      <c r="F107" s="57"/>
    </row>
    <row r="108" spans="1:6" x14ac:dyDescent="0.25">
      <c r="E108" s="58"/>
      <c r="F108" s="58"/>
    </row>
    <row r="109" spans="1:6" x14ac:dyDescent="0.25">
      <c r="E109" s="58"/>
      <c r="F109" s="58"/>
    </row>
    <row r="110" spans="1:6" x14ac:dyDescent="0.25">
      <c r="E110" s="58"/>
      <c r="F110" s="58"/>
    </row>
    <row r="111" spans="1:6" x14ac:dyDescent="0.25">
      <c r="E111" s="58"/>
      <c r="F111" s="58"/>
    </row>
    <row r="112" spans="1:6" x14ac:dyDescent="0.25">
      <c r="E112" s="58"/>
      <c r="F112" s="58"/>
    </row>
    <row r="113" spans="5:6" x14ac:dyDescent="0.25">
      <c r="E113" s="58"/>
      <c r="F113" s="58"/>
    </row>
    <row r="114" spans="5:6" x14ac:dyDescent="0.25">
      <c r="E114" s="58"/>
      <c r="F114" s="58"/>
    </row>
    <row r="115" spans="5:6" x14ac:dyDescent="0.25">
      <c r="E115" s="58"/>
      <c r="F115" s="58"/>
    </row>
    <row r="116" spans="5:6" x14ac:dyDescent="0.25">
      <c r="E116" s="58"/>
      <c r="F116" s="58"/>
    </row>
    <row r="117" spans="5:6" x14ac:dyDescent="0.25">
      <c r="E117" s="58"/>
      <c r="F117" s="58"/>
    </row>
    <row r="118" spans="5:6" x14ac:dyDescent="0.25">
      <c r="E118" s="58"/>
      <c r="F118" s="58"/>
    </row>
    <row r="119" spans="5:6" x14ac:dyDescent="0.25">
      <c r="E119" s="58"/>
      <c r="F119" s="58"/>
    </row>
    <row r="120" spans="5:6" x14ac:dyDescent="0.25">
      <c r="E120" s="58"/>
      <c r="F120" s="58"/>
    </row>
    <row r="121" spans="5:6" x14ac:dyDescent="0.25">
      <c r="E121" s="58"/>
      <c r="F121" s="58"/>
    </row>
    <row r="122" spans="5:6" x14ac:dyDescent="0.25">
      <c r="E122" s="58"/>
      <c r="F122" s="58"/>
    </row>
    <row r="123" spans="5:6" x14ac:dyDescent="0.25">
      <c r="E123" s="58"/>
      <c r="F123" s="58"/>
    </row>
    <row r="124" spans="5:6" x14ac:dyDescent="0.25">
      <c r="E124" s="58"/>
      <c r="F124" s="58"/>
    </row>
    <row r="125" spans="5:6" x14ac:dyDescent="0.25">
      <c r="E125" s="58"/>
      <c r="F125" s="58"/>
    </row>
    <row r="126" spans="5:6" x14ac:dyDescent="0.25">
      <c r="E126" s="58"/>
      <c r="F126" s="58"/>
    </row>
    <row r="127" spans="5:6" x14ac:dyDescent="0.25">
      <c r="E127" s="58"/>
      <c r="F127" s="58"/>
    </row>
    <row r="128" spans="5:6" x14ac:dyDescent="0.25">
      <c r="E128" s="58"/>
      <c r="F128" s="58"/>
    </row>
    <row r="129" spans="1:6" x14ac:dyDescent="0.25">
      <c r="A129" s="17"/>
      <c r="B129" s="18"/>
      <c r="C129" s="17"/>
      <c r="D129" s="19"/>
      <c r="E129" s="20"/>
      <c r="F129" s="20"/>
    </row>
    <row r="130" spans="1:6" x14ac:dyDescent="0.25">
      <c r="A130" s="17"/>
      <c r="B130" s="18"/>
      <c r="C130" s="17"/>
      <c r="D130" s="19"/>
      <c r="E130" s="20"/>
      <c r="F130" s="20"/>
    </row>
    <row r="131" spans="1:6" x14ac:dyDescent="0.25">
      <c r="A131" s="17"/>
      <c r="B131" s="18"/>
      <c r="C131" s="17"/>
      <c r="D131" s="19"/>
      <c r="E131" s="20"/>
      <c r="F131" s="20"/>
    </row>
    <row r="132" spans="1:6" x14ac:dyDescent="0.25">
      <c r="A132" s="17"/>
      <c r="B132" s="18"/>
      <c r="C132" s="17"/>
      <c r="D132" s="19"/>
      <c r="E132" s="20"/>
      <c r="F132" s="20"/>
    </row>
    <row r="133" spans="1:6" x14ac:dyDescent="0.25">
      <c r="A133" s="17"/>
      <c r="B133" s="18"/>
      <c r="C133" s="17"/>
      <c r="D133" s="19"/>
      <c r="E133" s="20"/>
      <c r="F133" s="20"/>
    </row>
    <row r="134" spans="1:6" x14ac:dyDescent="0.25">
      <c r="A134" s="17"/>
      <c r="B134" s="18"/>
      <c r="C134" s="17"/>
      <c r="D134" s="19"/>
      <c r="E134" s="20"/>
      <c r="F134" s="20"/>
    </row>
    <row r="135" spans="1:6" x14ac:dyDescent="0.25">
      <c r="A135" s="17"/>
      <c r="B135" s="18"/>
      <c r="C135" s="17"/>
      <c r="D135" s="19"/>
      <c r="E135" s="20"/>
      <c r="F135" s="20"/>
    </row>
    <row r="136" spans="1:6" x14ac:dyDescent="0.25">
      <c r="A136" s="17"/>
      <c r="B136" s="18"/>
      <c r="C136" s="17"/>
      <c r="D136" s="19"/>
      <c r="E136" s="20"/>
      <c r="F136" s="20"/>
    </row>
    <row r="137" spans="1:6" x14ac:dyDescent="0.25">
      <c r="A137" s="17"/>
      <c r="B137" s="18"/>
      <c r="C137" s="17"/>
      <c r="D137" s="19"/>
      <c r="E137" s="20"/>
      <c r="F137" s="20"/>
    </row>
    <row r="138" spans="1:6" x14ac:dyDescent="0.25">
      <c r="A138" s="17"/>
      <c r="B138" s="18"/>
      <c r="C138" s="17"/>
      <c r="D138" s="19"/>
      <c r="E138" s="21"/>
      <c r="F138" s="21"/>
    </row>
    <row r="139" spans="1:6" x14ac:dyDescent="0.25">
      <c r="A139" s="17"/>
      <c r="B139" s="18"/>
      <c r="C139" s="17"/>
      <c r="D139" s="19"/>
      <c r="E139" s="21"/>
      <c r="F139" s="21"/>
    </row>
  </sheetData>
  <mergeCells count="4">
    <mergeCell ref="B3:F3"/>
    <mergeCell ref="B7:D7"/>
    <mergeCell ref="B5:F5"/>
    <mergeCell ref="A1:F1"/>
  </mergeCells>
  <phoneticPr fontId="5" type="noConversion"/>
  <pageMargins left="0.51181102362204722" right="0.51181102362204722" top="0.55118110236220474"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zoomScaleNormal="100" workbookViewId="0">
      <selection activeCell="E57" sqref="E57"/>
    </sheetView>
  </sheetViews>
  <sheetFormatPr defaultRowHeight="12.75" x14ac:dyDescent="0.2"/>
  <cols>
    <col min="2" max="2" width="47.42578125" customWidth="1"/>
    <col min="6" max="6" width="15.42578125" customWidth="1"/>
  </cols>
  <sheetData>
    <row r="1" spans="1:6" ht="23.25" customHeight="1" x14ac:dyDescent="0.25">
      <c r="A1" s="169"/>
      <c r="B1" s="170"/>
      <c r="C1" s="170"/>
      <c r="D1" s="170"/>
      <c r="E1" s="170"/>
      <c r="F1" s="171"/>
    </row>
    <row r="2" spans="1:6" ht="13.5" x14ac:dyDescent="0.25">
      <c r="A2" s="85"/>
      <c r="B2" s="86"/>
      <c r="C2" s="87"/>
      <c r="D2" s="87"/>
      <c r="E2" s="88"/>
      <c r="F2" s="88"/>
    </row>
    <row r="3" spans="1:6" ht="30.75" customHeight="1" x14ac:dyDescent="0.25">
      <c r="A3" s="85"/>
      <c r="B3" s="172" t="str">
        <f>Rekapitulacija!A18</f>
        <v xml:space="preserve">SANACIJA CESTE LC464031 JANKOVA-ČREŠNJICE IN JP 965991 </v>
      </c>
      <c r="C3" s="173"/>
      <c r="D3" s="173"/>
      <c r="E3" s="173"/>
      <c r="F3" s="173"/>
    </row>
    <row r="4" spans="1:6" ht="21" customHeight="1" x14ac:dyDescent="0.25">
      <c r="A4" s="85"/>
      <c r="B4" s="86"/>
      <c r="C4" s="87"/>
      <c r="D4" s="87"/>
      <c r="E4" s="88"/>
      <c r="F4" s="88"/>
    </row>
    <row r="5" spans="1:6" ht="35.25" customHeight="1" x14ac:dyDescent="0.3">
      <c r="A5" s="91"/>
      <c r="B5" s="172" t="str">
        <f>Rekapitulacija!A20</f>
        <v>REKONSTRUKCIJA – VZDRŽEVALNA DELA V JAVNO KORIST</v>
      </c>
      <c r="C5" s="173"/>
      <c r="D5" s="173"/>
      <c r="E5" s="173"/>
      <c r="F5" s="173"/>
    </row>
    <row r="6" spans="1:6" ht="16.5" x14ac:dyDescent="0.3">
      <c r="A6" s="91"/>
      <c r="B6" s="177" t="s">
        <v>165</v>
      </c>
      <c r="C6" s="178"/>
      <c r="D6" s="178"/>
      <c r="E6" s="178"/>
      <c r="F6" s="179"/>
    </row>
    <row r="7" spans="1:6" ht="44.25" customHeight="1" x14ac:dyDescent="0.3">
      <c r="A7" s="91"/>
      <c r="B7" s="174" t="s">
        <v>20</v>
      </c>
      <c r="C7" s="175"/>
      <c r="D7" s="175"/>
      <c r="E7" s="92"/>
      <c r="F7" s="92"/>
    </row>
    <row r="8" spans="1:6" ht="18.75" x14ac:dyDescent="0.3">
      <c r="A8" s="124"/>
      <c r="B8" s="176" t="s">
        <v>164</v>
      </c>
      <c r="C8" s="176"/>
      <c r="D8" s="176"/>
      <c r="E8" s="176"/>
      <c r="F8" s="125"/>
    </row>
    <row r="9" spans="1:6" ht="52.5" customHeight="1" x14ac:dyDescent="0.2">
      <c r="A9" s="126"/>
      <c r="B9" s="127" t="s">
        <v>87</v>
      </c>
      <c r="C9" s="128"/>
      <c r="D9" s="129"/>
      <c r="E9" s="129"/>
      <c r="F9" s="130"/>
    </row>
    <row r="10" spans="1:6" ht="53.25" customHeight="1" x14ac:dyDescent="0.2">
      <c r="A10" s="131"/>
      <c r="B10" s="132" t="s">
        <v>88</v>
      </c>
      <c r="C10" s="133"/>
      <c r="D10" s="134"/>
      <c r="E10" s="134"/>
      <c r="F10" s="135"/>
    </row>
    <row r="11" spans="1:6" ht="91.5" customHeight="1" x14ac:dyDescent="0.2">
      <c r="A11" s="131"/>
      <c r="B11" s="132" t="s">
        <v>89</v>
      </c>
      <c r="C11" s="133"/>
      <c r="D11" s="134"/>
      <c r="E11" s="134"/>
      <c r="F11" s="135"/>
    </row>
    <row r="12" spans="1:6" ht="66.75" customHeight="1" x14ac:dyDescent="0.2">
      <c r="A12" s="131"/>
      <c r="B12" s="132" t="s">
        <v>90</v>
      </c>
      <c r="C12" s="133"/>
      <c r="D12" s="134"/>
      <c r="E12" s="134"/>
      <c r="F12" s="135"/>
    </row>
    <row r="13" spans="1:6" ht="129" customHeight="1" x14ac:dyDescent="0.2">
      <c r="A13" s="131"/>
      <c r="B13" s="132" t="s">
        <v>91</v>
      </c>
      <c r="C13" s="133"/>
      <c r="D13" s="134"/>
      <c r="E13" s="134"/>
      <c r="F13" s="135"/>
    </row>
    <row r="14" spans="1:6" ht="174.75" customHeight="1" x14ac:dyDescent="0.2">
      <c r="A14" s="131"/>
      <c r="B14" s="132" t="s">
        <v>92</v>
      </c>
      <c r="C14" s="133"/>
      <c r="D14" s="134"/>
      <c r="E14" s="134"/>
      <c r="F14" s="135"/>
    </row>
    <row r="15" spans="1:6" ht="189.75" customHeight="1" x14ac:dyDescent="0.2">
      <c r="A15" s="131"/>
      <c r="B15" s="132" t="s">
        <v>93</v>
      </c>
      <c r="C15" s="133"/>
      <c r="D15" s="134"/>
      <c r="E15" s="134"/>
      <c r="F15" s="135"/>
    </row>
    <row r="16" spans="1:6" ht="36" x14ac:dyDescent="0.2">
      <c r="A16" s="131"/>
      <c r="B16" s="132" t="s">
        <v>94</v>
      </c>
      <c r="C16" s="133"/>
      <c r="D16" s="134"/>
      <c r="E16" s="134"/>
      <c r="F16" s="135"/>
    </row>
    <row r="17" spans="1:6" ht="24" x14ac:dyDescent="0.2">
      <c r="A17" s="131"/>
      <c r="B17" s="136" t="s">
        <v>95</v>
      </c>
      <c r="C17" s="133"/>
      <c r="D17" s="134"/>
      <c r="E17" s="134"/>
      <c r="F17" s="135"/>
    </row>
    <row r="18" spans="1:6" x14ac:dyDescent="0.2">
      <c r="A18" s="137"/>
      <c r="B18" s="138"/>
      <c r="C18" s="139" t="s">
        <v>96</v>
      </c>
      <c r="D18" s="140" t="s">
        <v>97</v>
      </c>
      <c r="E18" s="140" t="s">
        <v>98</v>
      </c>
      <c r="F18" s="141" t="s">
        <v>99</v>
      </c>
    </row>
    <row r="19" spans="1:6" ht="15" x14ac:dyDescent="0.25">
      <c r="A19" s="142" t="s">
        <v>166</v>
      </c>
      <c r="B19" s="143" t="s">
        <v>100</v>
      </c>
      <c r="C19" s="144"/>
      <c r="D19" s="145"/>
      <c r="E19" s="145"/>
      <c r="F19" s="146">
        <f>SUM(F20:F26)</f>
        <v>0</v>
      </c>
    </row>
    <row r="20" spans="1:6" s="160" customFormat="1" ht="15" x14ac:dyDescent="0.25">
      <c r="A20" s="151" t="s">
        <v>167</v>
      </c>
      <c r="B20" s="147" t="s">
        <v>102</v>
      </c>
      <c r="C20" s="148" t="s">
        <v>103</v>
      </c>
      <c r="D20" s="149">
        <f>6+8+6+6</f>
        <v>26</v>
      </c>
      <c r="E20" s="150"/>
      <c r="F20" s="150">
        <f t="shared" ref="F20:F26" si="0">ROUND(D20*E20,2)</f>
        <v>0</v>
      </c>
    </row>
    <row r="21" spans="1:6" s="160" customFormat="1" ht="170.25" customHeight="1" x14ac:dyDescent="0.25">
      <c r="A21" s="151" t="s">
        <v>168</v>
      </c>
      <c r="B21" s="147" t="s">
        <v>104</v>
      </c>
      <c r="C21" s="148" t="s">
        <v>101</v>
      </c>
      <c r="D21" s="149">
        <v>1</v>
      </c>
      <c r="E21" s="150"/>
      <c r="F21" s="150">
        <f t="shared" si="0"/>
        <v>0</v>
      </c>
    </row>
    <row r="22" spans="1:6" s="160" customFormat="1" ht="30" x14ac:dyDescent="0.25">
      <c r="A22" s="151" t="s">
        <v>169</v>
      </c>
      <c r="B22" s="147" t="s">
        <v>105</v>
      </c>
      <c r="C22" s="148" t="s">
        <v>0</v>
      </c>
      <c r="D22" s="149">
        <v>6</v>
      </c>
      <c r="E22" s="150"/>
      <c r="F22" s="150">
        <f t="shared" si="0"/>
        <v>0</v>
      </c>
    </row>
    <row r="23" spans="1:6" s="160" customFormat="1" ht="63" customHeight="1" x14ac:dyDescent="0.25">
      <c r="A23" s="151" t="s">
        <v>170</v>
      </c>
      <c r="B23" s="147" t="s">
        <v>106</v>
      </c>
      <c r="C23" s="148" t="s">
        <v>107</v>
      </c>
      <c r="D23" s="149">
        <v>10</v>
      </c>
      <c r="E23" s="150"/>
      <c r="F23" s="150">
        <f t="shared" si="0"/>
        <v>0</v>
      </c>
    </row>
    <row r="24" spans="1:6" s="160" customFormat="1" ht="36.75" customHeight="1" x14ac:dyDescent="0.25">
      <c r="A24" s="151" t="s">
        <v>171</v>
      </c>
      <c r="B24" s="147" t="s">
        <v>108</v>
      </c>
      <c r="C24" s="148" t="s">
        <v>109</v>
      </c>
      <c r="D24" s="149">
        <v>20</v>
      </c>
      <c r="E24" s="150"/>
      <c r="F24" s="150">
        <f t="shared" si="0"/>
        <v>0</v>
      </c>
    </row>
    <row r="25" spans="1:6" s="160" customFormat="1" ht="30" x14ac:dyDescent="0.25">
      <c r="A25" s="151" t="s">
        <v>172</v>
      </c>
      <c r="B25" s="147" t="s">
        <v>110</v>
      </c>
      <c r="C25" s="148" t="s">
        <v>0</v>
      </c>
      <c r="D25" s="149">
        <v>6</v>
      </c>
      <c r="E25" s="150"/>
      <c r="F25" s="150">
        <f t="shared" si="0"/>
        <v>0</v>
      </c>
    </row>
    <row r="26" spans="1:6" s="160" customFormat="1" ht="15" x14ac:dyDescent="0.25">
      <c r="A26" s="151" t="s">
        <v>173</v>
      </c>
      <c r="B26" s="147" t="s">
        <v>111</v>
      </c>
      <c r="C26" s="148" t="s">
        <v>107</v>
      </c>
      <c r="D26" s="149">
        <v>4</v>
      </c>
      <c r="E26" s="150"/>
      <c r="F26" s="150">
        <f t="shared" si="0"/>
        <v>0</v>
      </c>
    </row>
    <row r="27" spans="1:6" s="160" customFormat="1" ht="15" x14ac:dyDescent="0.25">
      <c r="A27" s="142" t="s">
        <v>174</v>
      </c>
      <c r="B27" s="143" t="s">
        <v>112</v>
      </c>
      <c r="C27" s="144"/>
      <c r="D27" s="145"/>
      <c r="E27" s="145"/>
      <c r="F27" s="161">
        <f>SUM(F28:F35)</f>
        <v>0</v>
      </c>
    </row>
    <row r="28" spans="1:6" s="160" customFormat="1" ht="38.25" customHeight="1" x14ac:dyDescent="0.25">
      <c r="A28" s="151" t="s">
        <v>175</v>
      </c>
      <c r="B28" s="147" t="s">
        <v>113</v>
      </c>
      <c r="C28" s="148" t="s">
        <v>114</v>
      </c>
      <c r="D28" s="149">
        <f>9</f>
        <v>9</v>
      </c>
      <c r="E28" s="150"/>
      <c r="F28" s="150">
        <f>ROUND(D28*E28,2)</f>
        <v>0</v>
      </c>
    </row>
    <row r="29" spans="1:6" s="160" customFormat="1" ht="36.75" customHeight="1" x14ac:dyDescent="0.25">
      <c r="A29" s="151" t="s">
        <v>176</v>
      </c>
      <c r="B29" s="147" t="s">
        <v>115</v>
      </c>
      <c r="C29" s="148" t="s">
        <v>116</v>
      </c>
      <c r="D29" s="149">
        <f>11.48*9</f>
        <v>103.32000000000001</v>
      </c>
      <c r="E29" s="150"/>
      <c r="F29" s="150">
        <f t="shared" ref="F29:F35" si="1">ROUND(D29*E29,2)</f>
        <v>0</v>
      </c>
    </row>
    <row r="30" spans="1:6" s="160" customFormat="1" ht="36.75" customHeight="1" x14ac:dyDescent="0.25">
      <c r="A30" s="151" t="s">
        <v>177</v>
      </c>
      <c r="B30" s="147" t="s">
        <v>117</v>
      </c>
      <c r="C30" s="148" t="s">
        <v>116</v>
      </c>
      <c r="D30" s="149">
        <f>D29*0.02</f>
        <v>2.0664000000000002</v>
      </c>
      <c r="E30" s="150"/>
      <c r="F30" s="150">
        <f t="shared" si="1"/>
        <v>0</v>
      </c>
    </row>
    <row r="31" spans="1:6" s="160" customFormat="1" ht="35.25" customHeight="1" x14ac:dyDescent="0.25">
      <c r="A31" s="151" t="s">
        <v>178</v>
      </c>
      <c r="B31" s="147" t="s">
        <v>118</v>
      </c>
      <c r="C31" s="152" t="s">
        <v>116</v>
      </c>
      <c r="D31" s="149">
        <f>3.1*9</f>
        <v>27.900000000000002</v>
      </c>
      <c r="E31" s="150"/>
      <c r="F31" s="150">
        <f t="shared" si="1"/>
        <v>0</v>
      </c>
    </row>
    <row r="32" spans="1:6" s="160" customFormat="1" ht="15" x14ac:dyDescent="0.25">
      <c r="A32" s="151" t="s">
        <v>179</v>
      </c>
      <c r="B32" s="147" t="s">
        <v>119</v>
      </c>
      <c r="C32" s="152" t="s">
        <v>116</v>
      </c>
      <c r="D32" s="149">
        <f>21*(0.75)</f>
        <v>15.75</v>
      </c>
      <c r="E32" s="150"/>
      <c r="F32" s="150">
        <f t="shared" si="1"/>
        <v>0</v>
      </c>
    </row>
    <row r="33" spans="1:6" s="160" customFormat="1" ht="30" x14ac:dyDescent="0.25">
      <c r="A33" s="151" t="s">
        <v>180</v>
      </c>
      <c r="B33" s="147" t="s">
        <v>120</v>
      </c>
      <c r="C33" s="148" t="s">
        <v>116</v>
      </c>
      <c r="D33" s="149">
        <v>10</v>
      </c>
      <c r="E33" s="150"/>
      <c r="F33" s="150">
        <f t="shared" si="1"/>
        <v>0</v>
      </c>
    </row>
    <row r="34" spans="1:6" s="160" customFormat="1" ht="15" x14ac:dyDescent="0.25">
      <c r="A34" s="151" t="s">
        <v>181</v>
      </c>
      <c r="B34" s="147" t="s">
        <v>121</v>
      </c>
      <c r="C34" s="148" t="s">
        <v>109</v>
      </c>
      <c r="D34" s="149">
        <f>2*22.5</f>
        <v>45</v>
      </c>
      <c r="E34" s="150"/>
      <c r="F34" s="150">
        <f t="shared" si="1"/>
        <v>0</v>
      </c>
    </row>
    <row r="35" spans="1:6" s="160" customFormat="1" ht="15" x14ac:dyDescent="0.25">
      <c r="A35" s="151" t="s">
        <v>182</v>
      </c>
      <c r="B35" s="147" t="s">
        <v>122</v>
      </c>
      <c r="C35" s="148" t="s">
        <v>109</v>
      </c>
      <c r="D35" s="149">
        <f>D34</f>
        <v>45</v>
      </c>
      <c r="E35" s="150"/>
      <c r="F35" s="150">
        <f t="shared" si="1"/>
        <v>0</v>
      </c>
    </row>
    <row r="36" spans="1:6" s="160" customFormat="1" ht="15" x14ac:dyDescent="0.25">
      <c r="A36" s="142" t="s">
        <v>183</v>
      </c>
      <c r="B36" s="143" t="s">
        <v>123</v>
      </c>
      <c r="C36" s="144"/>
      <c r="D36" s="145"/>
      <c r="E36" s="145"/>
      <c r="F36" s="161">
        <f>SUM(F37:F46)</f>
        <v>0</v>
      </c>
    </row>
    <row r="37" spans="1:6" s="160" customFormat="1" ht="30" x14ac:dyDescent="0.25">
      <c r="A37" s="153" t="s">
        <v>184</v>
      </c>
      <c r="B37" s="147" t="s">
        <v>124</v>
      </c>
      <c r="C37" s="148" t="s">
        <v>109</v>
      </c>
      <c r="D37" s="150">
        <f>9.2*2.7+9*2*0.2</f>
        <v>28.44</v>
      </c>
      <c r="E37" s="150"/>
      <c r="F37" s="150">
        <f t="shared" ref="F37:F46" si="2">ROUND(D37*E37,2)</f>
        <v>0</v>
      </c>
    </row>
    <row r="38" spans="1:6" s="160" customFormat="1" ht="45" x14ac:dyDescent="0.25">
      <c r="A38" s="153" t="s">
        <v>185</v>
      </c>
      <c r="B38" s="147" t="s">
        <v>125</v>
      </c>
      <c r="C38" s="148" t="s">
        <v>109</v>
      </c>
      <c r="D38" s="150">
        <f>0.25*0.3*4+0.25*2.3*4</f>
        <v>2.5999999999999996</v>
      </c>
      <c r="E38" s="150"/>
      <c r="F38" s="150">
        <f t="shared" si="2"/>
        <v>0</v>
      </c>
    </row>
    <row r="39" spans="1:6" s="160" customFormat="1" ht="45" x14ac:dyDescent="0.25">
      <c r="A39" s="153" t="s">
        <v>186</v>
      </c>
      <c r="B39" s="147" t="s">
        <v>126</v>
      </c>
      <c r="C39" s="148" t="s">
        <v>116</v>
      </c>
      <c r="D39" s="149">
        <f>0.1*2.3*9+
0.25*0.3*3.3*2</f>
        <v>2.5649999999999999</v>
      </c>
      <c r="E39" s="150"/>
      <c r="F39" s="150">
        <f t="shared" si="2"/>
        <v>0</v>
      </c>
    </row>
    <row r="40" spans="1:6" s="160" customFormat="1" ht="30" x14ac:dyDescent="0.25">
      <c r="A40" s="153" t="s">
        <v>187</v>
      </c>
      <c r="B40" s="147" t="s">
        <v>127</v>
      </c>
      <c r="C40" s="148" t="s">
        <v>116</v>
      </c>
      <c r="D40" s="149">
        <f>0.2*2.7*9.2</f>
        <v>4.968</v>
      </c>
      <c r="E40" s="150"/>
      <c r="F40" s="150">
        <f t="shared" si="2"/>
        <v>0</v>
      </c>
    </row>
    <row r="41" spans="1:6" s="160" customFormat="1" ht="30" x14ac:dyDescent="0.25">
      <c r="A41" s="153" t="s">
        <v>188</v>
      </c>
      <c r="B41" s="147" t="s">
        <v>160</v>
      </c>
      <c r="C41" s="148" t="s">
        <v>114</v>
      </c>
      <c r="D41" s="149">
        <v>9</v>
      </c>
      <c r="E41" s="150"/>
      <c r="F41" s="150">
        <f t="shared" si="2"/>
        <v>0</v>
      </c>
    </row>
    <row r="42" spans="1:6" s="160" customFormat="1" ht="15" x14ac:dyDescent="0.25">
      <c r="A42" s="153" t="s">
        <v>189</v>
      </c>
      <c r="B42" s="147" t="s">
        <v>128</v>
      </c>
      <c r="C42" s="148" t="s">
        <v>114</v>
      </c>
      <c r="D42" s="149">
        <f>2.3*2</f>
        <v>4.5999999999999996</v>
      </c>
      <c r="E42" s="150"/>
      <c r="F42" s="150">
        <f t="shared" si="2"/>
        <v>0</v>
      </c>
    </row>
    <row r="43" spans="1:6" s="160" customFormat="1" ht="51.75" customHeight="1" x14ac:dyDescent="0.25">
      <c r="A43" s="153" t="s">
        <v>190</v>
      </c>
      <c r="B43" s="147" t="s">
        <v>129</v>
      </c>
      <c r="C43" s="148" t="s">
        <v>130</v>
      </c>
      <c r="D43" s="149">
        <f>131.8*5</f>
        <v>659</v>
      </c>
      <c r="E43" s="150"/>
      <c r="F43" s="150">
        <f t="shared" si="2"/>
        <v>0</v>
      </c>
    </row>
    <row r="44" spans="1:6" s="160" customFormat="1" ht="45" x14ac:dyDescent="0.25">
      <c r="A44" s="153" t="s">
        <v>191</v>
      </c>
      <c r="B44" s="147" t="s">
        <v>131</v>
      </c>
      <c r="C44" s="148" t="s">
        <v>130</v>
      </c>
      <c r="D44" s="149">
        <f>103*7</f>
        <v>721</v>
      </c>
      <c r="E44" s="150"/>
      <c r="F44" s="150">
        <f t="shared" si="2"/>
        <v>0</v>
      </c>
    </row>
    <row r="45" spans="1:6" s="160" customFormat="1" ht="30" x14ac:dyDescent="0.25">
      <c r="A45" s="153" t="s">
        <v>192</v>
      </c>
      <c r="B45" s="147" t="s">
        <v>132</v>
      </c>
      <c r="C45" s="148" t="s">
        <v>130</v>
      </c>
      <c r="D45" s="149">
        <f>(0.25*0.3*2.3*2)*75</f>
        <v>25.874999999999996</v>
      </c>
      <c r="E45" s="150"/>
      <c r="F45" s="150">
        <f t="shared" si="2"/>
        <v>0</v>
      </c>
    </row>
    <row r="46" spans="1:6" s="160" customFormat="1" ht="63.75" customHeight="1" x14ac:dyDescent="0.25">
      <c r="A46" s="153" t="s">
        <v>193</v>
      </c>
      <c r="B46" s="147" t="s">
        <v>133</v>
      </c>
      <c r="C46" s="148" t="s">
        <v>103</v>
      </c>
      <c r="D46" s="149">
        <v>24</v>
      </c>
      <c r="E46" s="150"/>
      <c r="F46" s="150">
        <f t="shared" si="2"/>
        <v>0</v>
      </c>
    </row>
    <row r="47" spans="1:6" s="160" customFormat="1" ht="15" x14ac:dyDescent="0.25">
      <c r="A47" s="142" t="s">
        <v>194</v>
      </c>
      <c r="B47" s="143" t="s">
        <v>134</v>
      </c>
      <c r="C47" s="144"/>
      <c r="D47" s="145"/>
      <c r="E47" s="145"/>
      <c r="F47" s="161">
        <f>SUM(F48:F52)</f>
        <v>0</v>
      </c>
    </row>
    <row r="48" spans="1:6" s="160" customFormat="1" ht="51.75" customHeight="1" x14ac:dyDescent="0.25">
      <c r="A48" s="153" t="s">
        <v>195</v>
      </c>
      <c r="B48" s="147" t="s">
        <v>135</v>
      </c>
      <c r="C48" s="148" t="s">
        <v>109</v>
      </c>
      <c r="D48" s="149">
        <v>9</v>
      </c>
      <c r="E48" s="150"/>
      <c r="F48" s="150">
        <f>ROUND(D48*E48,2)</f>
        <v>0</v>
      </c>
    </row>
    <row r="49" spans="1:6" s="160" customFormat="1" ht="52.5" customHeight="1" x14ac:dyDescent="0.25">
      <c r="A49" s="153" t="s">
        <v>196</v>
      </c>
      <c r="B49" s="147" t="s">
        <v>136</v>
      </c>
      <c r="C49" s="152" t="s">
        <v>116</v>
      </c>
      <c r="D49" s="149">
        <f>1.4*11*2</f>
        <v>30.799999999999997</v>
      </c>
      <c r="E49" s="150"/>
      <c r="F49" s="150">
        <f t="shared" ref="F49:F52" si="3">ROUND(D49*E49,2)</f>
        <v>0</v>
      </c>
    </row>
    <row r="50" spans="1:6" s="160" customFormat="1" ht="54.75" customHeight="1" x14ac:dyDescent="0.25">
      <c r="A50" s="153" t="s">
        <v>197</v>
      </c>
      <c r="B50" s="147" t="s">
        <v>137</v>
      </c>
      <c r="C50" s="148" t="s">
        <v>116</v>
      </c>
      <c r="D50" s="150">
        <f>1.5*3*2</f>
        <v>9</v>
      </c>
      <c r="E50" s="150"/>
      <c r="F50" s="150">
        <f t="shared" si="3"/>
        <v>0</v>
      </c>
    </row>
    <row r="51" spans="1:6" s="160" customFormat="1" ht="30" x14ac:dyDescent="0.25">
      <c r="A51" s="153" t="s">
        <v>198</v>
      </c>
      <c r="B51" s="147" t="s">
        <v>138</v>
      </c>
      <c r="C51" s="148" t="s">
        <v>101</v>
      </c>
      <c r="D51" s="149">
        <f>22</f>
        <v>22</v>
      </c>
      <c r="E51" s="150"/>
      <c r="F51" s="150">
        <f t="shared" si="3"/>
        <v>0</v>
      </c>
    </row>
    <row r="52" spans="1:6" s="160" customFormat="1" ht="30" x14ac:dyDescent="0.25">
      <c r="A52" s="153" t="s">
        <v>199</v>
      </c>
      <c r="B52" s="163" t="s">
        <v>139</v>
      </c>
      <c r="C52" s="148" t="s">
        <v>109</v>
      </c>
      <c r="D52" s="149">
        <f>(5+5+5+10)*1.2</f>
        <v>30</v>
      </c>
      <c r="E52" s="150"/>
      <c r="F52" s="150">
        <f t="shared" si="3"/>
        <v>0</v>
      </c>
    </row>
    <row r="53" spans="1:6" s="160" customFormat="1" ht="15" x14ac:dyDescent="0.25">
      <c r="A53" s="142" t="s">
        <v>200</v>
      </c>
      <c r="B53" s="143" t="s">
        <v>140</v>
      </c>
      <c r="C53" s="144"/>
      <c r="D53" s="145"/>
      <c r="E53" s="145"/>
      <c r="F53" s="161">
        <f>SUM(F54:F56)</f>
        <v>0</v>
      </c>
    </row>
    <row r="54" spans="1:6" s="160" customFormat="1" ht="15" x14ac:dyDescent="0.25">
      <c r="A54" s="151" t="s">
        <v>201</v>
      </c>
      <c r="B54" s="147" t="s">
        <v>141</v>
      </c>
      <c r="C54" s="148" t="s">
        <v>101</v>
      </c>
      <c r="D54" s="149">
        <v>1</v>
      </c>
      <c r="E54" s="150"/>
      <c r="F54" s="150">
        <f t="shared" ref="F54:F56" si="4">ROUND(D54*E54,2)</f>
        <v>0</v>
      </c>
    </row>
    <row r="55" spans="1:6" s="160" customFormat="1" ht="15" x14ac:dyDescent="0.25">
      <c r="A55" s="151" t="s">
        <v>202</v>
      </c>
      <c r="B55" s="147" t="s">
        <v>142</v>
      </c>
      <c r="C55" s="148" t="s">
        <v>107</v>
      </c>
      <c r="D55" s="149">
        <v>8</v>
      </c>
      <c r="E55" s="150"/>
      <c r="F55" s="150">
        <f t="shared" si="4"/>
        <v>0</v>
      </c>
    </row>
    <row r="56" spans="1:6" s="160" customFormat="1" ht="30" x14ac:dyDescent="0.25">
      <c r="A56" s="151" t="s">
        <v>203</v>
      </c>
      <c r="B56" s="147" t="s">
        <v>143</v>
      </c>
      <c r="C56" s="148" t="s">
        <v>144</v>
      </c>
      <c r="D56" s="149">
        <v>1</v>
      </c>
      <c r="E56" s="150"/>
      <c r="F56" s="150">
        <f t="shared" si="4"/>
        <v>0</v>
      </c>
    </row>
    <row r="57" spans="1:6" s="160" customFormat="1" ht="15" x14ac:dyDescent="0.2">
      <c r="A57" s="154"/>
      <c r="B57" s="155" t="s">
        <v>145</v>
      </c>
      <c r="C57" s="156"/>
      <c r="D57" s="156"/>
      <c r="E57" s="156"/>
      <c r="F57" s="162">
        <f>F19+F27+F36+F47+F53</f>
        <v>0</v>
      </c>
    </row>
  </sheetData>
  <protectedRanges>
    <protectedRange sqref="E31" name="Obseg1_7_1_5"/>
    <protectedRange sqref="E35" name="Obseg1_5_4" securityDescriptor="O:WDG:WDD:(A;;CC;;;WD)"/>
    <protectedRange sqref="E32" name="Obseg1_7_1_1_4"/>
    <protectedRange sqref="E49" name="Obseg1_7_2_4"/>
  </protectedRanges>
  <mergeCells count="6">
    <mergeCell ref="A1:F1"/>
    <mergeCell ref="B3:F3"/>
    <mergeCell ref="B5:F5"/>
    <mergeCell ref="B7:D7"/>
    <mergeCell ref="B8:E8"/>
    <mergeCell ref="B6:F6"/>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A. LC464031 JANKOVA-ČREŠNJICE </vt:lpstr>
      <vt:lpstr>B. JP 965991 </vt:lpstr>
      <vt:lpstr>C. PREPUST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OBČINA DOBRNA</dc:creator>
  <cp:lastModifiedBy>Mateja Kozikar</cp:lastModifiedBy>
  <cp:lastPrinted>2025-01-30T13:08:48Z</cp:lastPrinted>
  <dcterms:created xsi:type="dcterms:W3CDTF">1999-06-11T11:01:21Z</dcterms:created>
  <dcterms:modified xsi:type="dcterms:W3CDTF">2026-01-20T13:28:36Z</dcterms:modified>
</cp:coreProperties>
</file>