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JAVNA NAROČILA IN NMV\2026\2. MOST ROVE IN CESTA\"/>
    </mc:Choice>
  </mc:AlternateContent>
  <bookViews>
    <workbookView xWindow="-105" yWindow="-105" windowWidth="38625" windowHeight="21225" activeTab="1"/>
  </bookViews>
  <sheets>
    <sheet name="naslovnica" sheetId="3" r:id="rId1"/>
    <sheet name="A.most" sheetId="6" r:id="rId2"/>
  </sheets>
  <definedNames>
    <definedName name="_xlnm.Print_Area" localSheetId="1">A.most!$A$1:$F$71</definedName>
    <definedName name="_xlnm.Print_Area" localSheetId="0">naslovnica!$A$1:$F$26</definedName>
    <definedName name="_xlnm.Print_Titles" localSheetId="1">A.most!$146:$146</definedName>
    <definedName name="vert" localSheetId="1">A.most!$A$1:$F$71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6" l="1"/>
  <c r="D26" i="6"/>
  <c r="D30" i="6"/>
  <c r="D61" i="6"/>
  <c r="D52" i="6"/>
  <c r="D51" i="6"/>
  <c r="D50" i="6"/>
  <c r="F55" i="6"/>
  <c r="F54" i="6"/>
  <c r="D53" i="6"/>
  <c r="F53" i="6" s="1"/>
  <c r="F51" i="6"/>
  <c r="F50" i="6"/>
  <c r="F52" i="6" l="1"/>
  <c r="F64" i="6" l="1"/>
  <c r="F63" i="6"/>
  <c r="D62" i="6" l="1"/>
  <c r="D27" i="6"/>
  <c r="D34" i="6"/>
  <c r="D48" i="6"/>
  <c r="D42" i="6"/>
  <c r="D40" i="6"/>
  <c r="D39" i="6"/>
  <c r="D38" i="6"/>
  <c r="D37" i="6"/>
  <c r="D36" i="6"/>
  <c r="D35" i="6"/>
  <c r="D29" i="6"/>
  <c r="D28" i="6"/>
  <c r="C18" i="3" l="1"/>
  <c r="F41" i="6" l="1"/>
  <c r="F48" i="6"/>
  <c r="D47" i="6"/>
  <c r="F47" i="6" s="1"/>
  <c r="F46" i="6" l="1"/>
  <c r="F27" i="6" l="1"/>
  <c r="F26" i="6"/>
  <c r="F69" i="6"/>
  <c r="F68" i="6"/>
  <c r="F59" i="6"/>
  <c r="F19" i="6"/>
  <c r="F18" i="6"/>
  <c r="F16" i="6"/>
  <c r="F14" i="6"/>
  <c r="F13" i="6" l="1"/>
  <c r="F56" i="6" l="1"/>
  <c r="F62" i="6" l="1"/>
  <c r="F58" i="6"/>
  <c r="F40" i="6" l="1"/>
  <c r="G8" i="3" l="1"/>
  <c r="F42" i="6"/>
  <c r="F28" i="6" l="1"/>
  <c r="D31" i="6" l="1"/>
  <c r="F31" i="6" s="1"/>
  <c r="F30" i="6"/>
  <c r="F43" i="6" l="1"/>
  <c r="F44" i="6" l="1"/>
  <c r="F45" i="6"/>
  <c r="F29" i="6" l="1"/>
  <c r="F65" i="6"/>
  <c r="F34" i="6" l="1"/>
  <c r="F39" i="6" l="1"/>
  <c r="F61" i="6" l="1"/>
  <c r="F25" i="6" l="1"/>
  <c r="F67" i="6" l="1"/>
  <c r="F15" i="6" l="1"/>
  <c r="F35" i="6" l="1"/>
  <c r="F38" i="6" l="1"/>
  <c r="F37" i="6"/>
  <c r="F36" i="6"/>
  <c r="F17" i="6"/>
  <c r="F12" i="6"/>
  <c r="E70" i="6" l="1"/>
  <c r="F70" i="6" l="1"/>
  <c r="F71" i="6" s="1"/>
  <c r="F23" i="3" l="1"/>
  <c r="F24" i="3" s="1"/>
  <c r="F25" i="3" s="1"/>
  <c r="F26" i="3" s="1"/>
</calcChain>
</file>

<file path=xl/sharedStrings.xml><?xml version="1.0" encoding="utf-8"?>
<sst xmlns="http://schemas.openxmlformats.org/spreadsheetml/2006/main" count="198" uniqueCount="160">
  <si>
    <t>PREDDELA</t>
  </si>
  <si>
    <t>ZEMELJSKA DELA</t>
  </si>
  <si>
    <t>m3</t>
  </si>
  <si>
    <t>GRADBENA DELA</t>
  </si>
  <si>
    <t>m2</t>
  </si>
  <si>
    <t>OSTALA DELA</t>
  </si>
  <si>
    <t>ur</t>
  </si>
  <si>
    <t>eur</t>
  </si>
  <si>
    <t>OBJEKT:</t>
  </si>
  <si>
    <t>PROVOG, inženirske storitve, d.o.o.</t>
  </si>
  <si>
    <t>DATUM:</t>
  </si>
  <si>
    <t>A.</t>
  </si>
  <si>
    <t>22,00 % DDV na osnovo:</t>
  </si>
  <si>
    <t>SKUPAJ Z DDV:</t>
  </si>
  <si>
    <t>E.M.</t>
  </si>
  <si>
    <t>količina</t>
  </si>
  <si>
    <t>cena/E.M.</t>
  </si>
  <si>
    <t>cena skupaj</t>
  </si>
  <si>
    <t>kos</t>
  </si>
  <si>
    <t>VODNOGOSPODARSKE UREDITVE</t>
  </si>
  <si>
    <t>VOZIŠČNE KONSTRUKCIJE</t>
  </si>
  <si>
    <t>A.1</t>
  </si>
  <si>
    <t>A.1.1</t>
  </si>
  <si>
    <t>A.1.2</t>
  </si>
  <si>
    <t>A.2</t>
  </si>
  <si>
    <t>A.2.2</t>
  </si>
  <si>
    <t>A.2.1</t>
  </si>
  <si>
    <t>A.2.5</t>
  </si>
  <si>
    <t>A.3</t>
  </si>
  <si>
    <t>A.3.1</t>
  </si>
  <si>
    <t>A.3.2</t>
  </si>
  <si>
    <t>A.4</t>
  </si>
  <si>
    <t>kom</t>
  </si>
  <si>
    <t>Odlov rib izvajalca ribiškega upravljanja</t>
  </si>
  <si>
    <t>A.5.1</t>
  </si>
  <si>
    <t>A.5</t>
  </si>
  <si>
    <t>kg</t>
  </si>
  <si>
    <t>Dobava in vgrajevanje rebraste armature B St 500 B za AB ploščo in vence s premerom nad 12 mm</t>
  </si>
  <si>
    <t xml:space="preserve">Dobava in vgrajevanje rebraste armature B St 500 B za AB ploščo in vence s premerom do 12 mm </t>
  </si>
  <si>
    <t>PROJEKTANTSKI POPIS DEL S PREDRAČUNOM</t>
  </si>
  <si>
    <t>Dobava in vgradnja izcednic PVC DN100 v KB zavarovanja za odvod zaledni vod</t>
  </si>
  <si>
    <t xml:space="preserve">MOST </t>
  </si>
  <si>
    <t>A.6</t>
  </si>
  <si>
    <t>A.6.1</t>
  </si>
  <si>
    <t>A.1.3</t>
  </si>
  <si>
    <t>A.3.3</t>
  </si>
  <si>
    <t>A.3.4</t>
  </si>
  <si>
    <t>SKUPAJ MOST:</t>
  </si>
  <si>
    <t>A.3.7</t>
  </si>
  <si>
    <t>A.3.8</t>
  </si>
  <si>
    <t>A.3.9</t>
  </si>
  <si>
    <t>A.3.11</t>
  </si>
  <si>
    <t>A.6.3</t>
  </si>
  <si>
    <t xml:space="preserve">A. MOST </t>
  </si>
  <si>
    <t>Ureditev začasne preusmeritve potoka z nasipom iz priročnega materiala</t>
  </si>
  <si>
    <t>A.2.6</t>
  </si>
  <si>
    <t>A.3.6</t>
  </si>
  <si>
    <t>Priprava in organizacija gradbišča z vsemi objekti, instalacijami in orodji,  zagotovitvijo varnostnih, higiensko tehničnih pogojev, predpisanih oznak gradbišča, ureditev dostopov, ureditev gradbiščnih provizorijev, premiki mehanizacije, vključno s končnim čiščenjem gradbišča po končanih delih in vzpostavitvijo prvotnega stanja na prizadetih površinah.</t>
  </si>
  <si>
    <t>A.2.7</t>
  </si>
  <si>
    <t>A.4.3</t>
  </si>
  <si>
    <t>REKAPITULACIJA:</t>
  </si>
  <si>
    <t>SKUPAJ OSNOVA:</t>
  </si>
  <si>
    <t>A.3.10</t>
  </si>
  <si>
    <t>A.2.3</t>
  </si>
  <si>
    <t>OPREMA CEST</t>
  </si>
  <si>
    <t>A.7</t>
  </si>
  <si>
    <t>A.6.4</t>
  </si>
  <si>
    <t>A.7.1</t>
  </si>
  <si>
    <t>A.7.3</t>
  </si>
  <si>
    <t>ARH. ŠT. PROJEKTA:</t>
  </si>
  <si>
    <t>PROJEKTANT:</t>
  </si>
  <si>
    <t>POOBLAŠČENI INŽENIR:</t>
  </si>
  <si>
    <t>Ozelenitev - zatravitev tangiranih površin</t>
  </si>
  <si>
    <t>Uroš Vogrinc, univ. dipl. inž. grad. G-3810</t>
  </si>
  <si>
    <t>Dobava, postavitev in odstranitev dvostranskih gradbenih profilov</t>
  </si>
  <si>
    <t>Nepredvidena dela 10% - obračun po dejanskih stroških</t>
  </si>
  <si>
    <t>Dobava, montaža in demontaža opaža - dvostranski vezan opaž za AB gredo in robne vence. Cena vključuje razopaženje in čiščenje opažev.</t>
  </si>
  <si>
    <t>Formiranje in planiranje brežin</t>
  </si>
  <si>
    <t>A.3.5</t>
  </si>
  <si>
    <t>INVESTITOR:</t>
  </si>
  <si>
    <t>Dobava in vgradnja trikotne letve 2x2 cm</t>
  </si>
  <si>
    <t>Mariborska cesta 86, 3000 Celje</t>
  </si>
  <si>
    <t xml:space="preserve">Dobava in izdelava talnega pragu iz lomljenca v betonu C20/25 (50/50) </t>
  </si>
  <si>
    <t>A.2.4</t>
  </si>
  <si>
    <t>m1</t>
  </si>
  <si>
    <t>A.1.5</t>
  </si>
  <si>
    <t>A.1.6</t>
  </si>
  <si>
    <t>SPLOŠNE OPOMBE:
Količine posameznih postavk so prikazane v raščenem ali vgrajenem stanju. Posamezni koeficienti razrahljivosti morajo biti upoštevani v ceni za enoto mere (E.M.)</t>
  </si>
  <si>
    <t>V popisu morajo biti v vseh postavkah vkalkulirana popolnoma vsa pripravljalna, pomožna in zaključna dela, ki pripadajo k posamezni postavki in so potrebna za nemoteno izvajanje del ter zaključek objekta.</t>
  </si>
  <si>
    <t>Dela se morajo izvajati v skladu z veljavnimi tehničnimi predpisi, standardi, normativi in z upoštevanjem predpisov iz varstva pri delu ter projektno dokumentacijo, ki je sestavni del popisa! Pred vgrajevanjem posameznih nosilnih elementov iz armiranega betona je obvezna kompletna seznanitev izvedbe po projektni dokumentaciji (načrti, tehnično poročilo in navodila projektanta statike).</t>
  </si>
  <si>
    <t>Izvajanje betonskih oz. AB konstrukcij mora biti v skladu s standardom SIST EN 13670:2010, SIST EN 206-1, SIST 1026. Dopustna odstopanja za pravokotnost, površinsko ravnost in dimenzije gradbenih elementov veljajo določila DIN 18202.</t>
  </si>
  <si>
    <t>Tesnost in stabilnost opažev mora biti brezpogojno zagotovljena. Opaž mora biti pripravljen tako, da so po razopaženju betonske ploskve brez deformacij, gladke oziroma v strukturi določeni s projektom in popolnoma zalite brez gnezd ter iztekajočega cementnge mleka. Izvajalec jamči za trdnost, varnost in stabilnost uporabljenih opažev. Vse izpostavljene robove zaključnih konstrukcijskih elementov je potrebno izvesti kot posnete robove (s trikotnimi letvicami dim. 3x3cm - lesene ali iz umetne mase) in ta strošek zajeti v postavki opažev.</t>
  </si>
  <si>
    <t>Betonska jeklena armatura mora biti pred vgradnjo armature oz. betona ustrezno očiščena in mora ustrezati zahtevam projektne dokumentacije (dimenzije, kvaliteta in vgradnja po PZI načrtu armature) ter veljavnim standardom. Pri vgradnji armature je potrebno izvesti:
- zadostne odmike armature od opaža (za zagotovitev zadostnega zaščitnega/krovnega sloja betona) s primernim podložnim materialom;
- z načrtom predvidene medsebojne odmike posameznih slojev armature in zagotoviti stabilnost (pravilna pozicioniranost) vgrajene armature med betoniranjem, ter pri tem uporabiti ustrezen montažni in vezni material, vključno z deli, ki so potrebna za montažo konstruktivne armature.</t>
  </si>
  <si>
    <t>Pri izvedbi upoštevati:
- izvedbo potrebnih prebojev in odprtin (glej ustrezne načrte), naknadna vrtanja in dolbenja niso dovoljena brez predhodnega soglasja projektanta;
- pred pričetkom betoniranja AB konstrukcijskih elementov morata biti opaž in armatura popolnoma pripravljena in armatura pregledana/prevzeta s strani nadzornika;
- višina prostega pada betona pri betoniranju ne sme biti večja od 1m;
- ustrezno negovanje vgrajenega betona, vključno z morebitno zaščito pred škodljivimi vremenskimi vplivi, za dosego ustrezne kvalitete betona;
- zahteve iz projektne dokumentacije, ki je sestavni del popisa, zahteve splošnih določil za betonska dela in zahteve po opisih posameznih postavk;</t>
  </si>
  <si>
    <t>Delovni odri so zajeti v cenah posameznih postavk in se ne obračunavajo posebej!</t>
  </si>
  <si>
    <t>V postavkah kjer je predviden odvoz v trajno deponijo, je potrebno zajeti nakladanje materiala na kamion, odvoz na trajno deponijo in vse stroške povezanane s stalnim deponiranjem. Izvajalec je dolžan izročiti investitorju vsa potrebna dokazila o načinu ravnanja in deponiranja gradbenih odpadkov in odvečnega zemeljskega materiala pri izkopih, skladno z veljavno zakonodajo, pravilniki oz. uredbami, ki urejajo evidenco stalno deponiranega materiala;</t>
  </si>
  <si>
    <t>V postavkah kjer je predviden ponovni zasip z izkopanim materialom, je potrebno v ceni upoštevati odmet na rob izkopa oz. nakladanje na kamion z odvozom na najbližjo možno lokacijo za začasno deponiranje, vključno z vsemi stroški urejanja začasne deponije;</t>
  </si>
  <si>
    <t xml:space="preserve">Izdelava elaborata začasne prometne ureditve med gradnjo ceste, s postavitvijo in vzdrževanjem prometne signalizacije za začasno ureditev prometa za celoten čas gradnje </t>
  </si>
  <si>
    <t>Rušenje obstoječe mostne konstrukcije vključno z vsemi sestavnimi deli in opremo le te. V ceni postavk zajeti nakladanje ruševin na kamion s sortiranjem odpadnega gradbenega materiala in odvozom v obrat za predelavo gradbenih odpadkov z vsemi stroški prevzema odpadkov/ruševin oz. v trajno deponijo z vsemi stroški stalne deponije.</t>
  </si>
  <si>
    <t>Plačilo stroška geodetske uradne zakoličbe, vključno z zakoličbo profilov in zavarovanje le teh</t>
  </si>
  <si>
    <t>kpl</t>
  </si>
  <si>
    <t>Posek odvečne grmovne zarasti z odstranitvijo na deponijo</t>
  </si>
  <si>
    <t>Posek dreves fi 20 - 30 s klestenjem, razžaganjem, odstranitvijo na deponijo</t>
  </si>
  <si>
    <t>A.1.7</t>
  </si>
  <si>
    <t>A.1.8</t>
  </si>
  <si>
    <t>Strojno nakladanje in odvoz viškov materiala  na urejeno stalno deponijo po izbiri izvajalca, vključno s stroški stalnega deponiranja</t>
  </si>
  <si>
    <t>Izvedba zasipa za mostnimi oporniki in krili s tamponskim materialom frakcije 0/64 mm vključno z utrjevanjem po plasteh deb. maks. 30cm.</t>
  </si>
  <si>
    <t>Opaženje obsega dobavo in vgraditev ustreznega opažnega materiala, postavitev, odstranitev, čiščenje in skladiščenje. Odri in opaži  morajo omogočiti vgraditev betona v izmerah po projektu. Načrte za odre in opaže z dokazom nosilnosti in stabilnosti si mora pridobiti izvajalec sam, glede na izbran opažni sistem. Obračun opažev je po stični površini z betonom.</t>
  </si>
  <si>
    <t>Dobava in vgradnja lomljenca Dsr=0,50-1,00m v betonu C20/25 (60/40) za izvedbo KB opornikov (kamnita zložba v betonu), vidno poglobljene fuge.</t>
  </si>
  <si>
    <t>Dobava in vgrajevanje ojačanega cementnega betona kvalitete C30/37, XD3, XF4, Cl 0,2, Dmax16, S4, PV-III , za izvedbo AB robnih vencev 25/25 cm</t>
  </si>
  <si>
    <t>Dobava in vgrajevanje ojačanega cementnega betona C30/37 v prekladno konstrukcijo tipa polne plošče (plošča premostitvene konstrukcije izvedena v nagibu, beton kvalitete C30/37, XD1, XF3, Dmax32, PV-II)</t>
  </si>
  <si>
    <t>Dobava in vgrajevanje ojačanega cementnega betona kvalitete  C30/37, XD2, XF3, Dmax16, PV-II , za izvedbo krone opornikov - AB grede 50/30 cm in prehodni plošči 200/15 cm</t>
  </si>
  <si>
    <t>Dobava in vgrajevanje rebraste armature B St 500 B v zaledje mostnih opornikov in prehodni plošči (mreže Q503)</t>
  </si>
  <si>
    <t>Dobava, montaža in demontaža enostranskega podprtega opaža KB opornikov in opaž prehodnih plošč. Cena vključuje razopaženje in čiščenje opažev.</t>
  </si>
  <si>
    <t>Geotehnični nadzor med gradnjo</t>
  </si>
  <si>
    <t xml:space="preserve">Projektantski nadzor </t>
  </si>
  <si>
    <t>Dobava in vgradnja lomljenca Dsr=0,40-1,00m v betonu C20/25 (70/30) za zavarovanje pete in brežin (kamnita zložba v betonu), vidne fuge poglobljene, humusirane in zatravljene.</t>
  </si>
  <si>
    <t>Strojni izkop III.-IV. ktg. za izvedbo KB opornikov, zavarovanja z odlaganjem na lokaciji - vključno s črpanjem vode iz gradbene jame v času gradnje</t>
  </si>
  <si>
    <t>Strojni izkop IV.-V. ktg. za izvedbo temeljev mostu in pete KB zavarovanja z odlaganjem na lokaciji - vključno s črpanjem vode iz gradbene jame v času gradnje</t>
  </si>
  <si>
    <t>A.3.13</t>
  </si>
  <si>
    <t xml:space="preserve">Dobava in vgrajevanje osnovnega bitumenskega premaza </t>
  </si>
  <si>
    <t>A.3.14</t>
  </si>
  <si>
    <t>Dobava in vgrajevanje bitumenskih hidroizolativnih trakov 5mm s poliestrskim nosilcem</t>
  </si>
  <si>
    <t>Dobava in vgrajevanje PVC DN110 mm za vodenje kablov</t>
  </si>
  <si>
    <t>m</t>
  </si>
  <si>
    <t>Izdelava prehodnih plošč za navezavo na obstoječ teren iz AB deb. 0,15 cm armirane z Q503, vključno z izdelavo sidrišča v mostna opornika.</t>
  </si>
  <si>
    <t>A.3.12</t>
  </si>
  <si>
    <t>V ceni posameznih postavk je potrebno zajeti morebitne dostopne-gradbiščne ceste in delovne platoje za potrebe dostopov in premikov gradbene mehanizacije in transportnih sredstev pri izvajanju del;</t>
  </si>
  <si>
    <t>V kolikor s popisom ni drugače opredeljeno je v ceni posameznih postavk je potrebno zajeti tudi stroške za varovanje gradbene jame, po tehnologiji, ki si jo predvidi izvajalec del;</t>
  </si>
  <si>
    <t xml:space="preserve">MOST ČEZ ROVSKI POTOK V KM 2+492 NA LC464031  </t>
  </si>
  <si>
    <t>IzN št. 25_21_2</t>
  </si>
  <si>
    <t xml:space="preserve">OBČINA VOJNIK </t>
  </si>
  <si>
    <t xml:space="preserve">Keršova 8 </t>
  </si>
  <si>
    <t xml:space="preserve">3212 Vojnik </t>
  </si>
  <si>
    <t>Dobava, montaža in demontaža ločnega opaža prekladne konstrukcije, vključno z ustrezno razširjeno podporno konstrukcijo in opažem za AB ploščo. Na vseh vogalih letve 3/3 cm. Cena vključuje razopaženje in čiščenje opažev. Vidni beton VB2.</t>
  </si>
  <si>
    <t>Izvedba začasne premostitve in preusmeritev prometa preko le te, ki zajema: pripravo trase z izvedbo vseh zemeljskih del na gorvodni strani obstoječega mostu skladno s risbo G.3, dobava in montaža AB škatlastih elementov 1.5x2m za izvedbo začasne premostitve (5kom - 1vrsta po 5 elementov), povezovalno-tlačna plošča iz betona C25/30 debeline 10cm vključno z armaturno mrežo 2kom Q335, zasip ob elementih, obzidava z lomljencem gorvodne in dolvodne strani prepusta, izvedba makadamskega vozišča preko prepusta z navezavo na obstoječo cesto, izvedba označb in varnostnih ograj. Vzdrževanje premostitve za čas trajanja gradnje in kompletna odstranitev po izvedenih delih.</t>
  </si>
  <si>
    <t>Dobava in zabijanje lesenega pilota Φ25-30 cm L=2.0m za izvedbo talnih pragov.</t>
  </si>
  <si>
    <t>Dobava in vgradnja oblic v talne in stopnejske pragove</t>
  </si>
  <si>
    <t>A.1.4</t>
  </si>
  <si>
    <t>A.3.15</t>
  </si>
  <si>
    <t>A.6.5</t>
  </si>
  <si>
    <t>A.6.6</t>
  </si>
  <si>
    <t>A.7.2</t>
  </si>
  <si>
    <t>A.7.4</t>
  </si>
  <si>
    <t>A.4.1</t>
  </si>
  <si>
    <t>A.4.2</t>
  </si>
  <si>
    <t>Drobljenec TD63; dobava in vgradnja nosilne plasti v debelini 40cm iz drobljenca frakcije 0-63mm z utrjevanjem do modula stisljivosti ≥ 80 Mpa, vključno z izvedbo meritev zbitosti. Izravnava nasutja z natančnostjo ±3 cm.</t>
  </si>
  <si>
    <t>A.4.4</t>
  </si>
  <si>
    <t>A.4.5</t>
  </si>
  <si>
    <t xml:space="preserve">Stikovanje starega in novega asfalta </t>
  </si>
  <si>
    <t>A.4.6</t>
  </si>
  <si>
    <t>Izdelava bankin z dobavo in vgradnjo tampona 0-32mm v debelini asfaltnih plasti, izvedba in uvaljanje po projektnem padcu 4%</t>
  </si>
  <si>
    <t>A.4.7</t>
  </si>
  <si>
    <t>Izdelava voziščne nosilne zaščitna plast iz AC 16base B70/100 A4 debeline 6cm</t>
  </si>
  <si>
    <t>Izdelava voziščne obrabno zaporne plast iz AC 11surf B70/100 A4 debeline 4cm</t>
  </si>
  <si>
    <t>Asfaltiranje mostu z dvoslojnim asfaltom, zasčitni sloj hidroizolacije AC 8 surf PmB 45/80 A3 v debelini 3cm in obrabno zaporni sloj asfaltbetona v debelini 4 cm, frakcije 0-11 mm (AC 11 surf B70/100, A4)</t>
  </si>
  <si>
    <t>Tampon 0-32; dobava in vgradnja izravnalno nosilne plasti v debelini 20cm iz drobljenca frakcije 0-22mm z utrjevanjem do modula stisljivosti ≥ 100 Mpa, vključno z izvedbo meritev zbitosti. Izravnava nasutja z natančnostjo ±1 cm.</t>
  </si>
  <si>
    <t>A.5.2</t>
  </si>
  <si>
    <t>Dobava in montaža JVO N2W5 s poviški za pešce (v območju mostu) skladno z navodili proizvajalca, pritrditev na rob prekladne konstrukcije</t>
  </si>
  <si>
    <t>Dobava in montaža vroče cinkane jeklene varnostne ograje N2W5 vključno z vsem pritrdilnim materialom skladno z navodili proizvajalca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</si>
</sst>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_-* #,##0.00\ [$€-424]_-;\-* #,##0.00\ [$€-424]_-;_-* &quot;-&quot;??\ [$€-424]_-;_-@_-"/>
  </numFmts>
  <fonts count="30">
    <font>
      <sz val="11"/>
      <color rgb="FF000000"/>
      <name val="Calibri"/>
      <family val="2"/>
      <scheme val="minor"/>
    </font>
    <font>
      <sz val="11"/>
      <color theme="1"/>
      <name val="Calibri"/>
      <family val="2"/>
      <charset val="238"/>
      <scheme val="minor"/>
    </font>
    <font>
      <sz val="11"/>
      <color theme="1"/>
      <name val="Calibri"/>
      <family val="2"/>
      <charset val="238"/>
      <scheme val="minor"/>
    </font>
    <font>
      <sz val="11"/>
      <color rgb="FF000000"/>
      <name val="Calibri"/>
      <family val="2"/>
      <scheme val="minor"/>
    </font>
    <font>
      <sz val="8"/>
      <name val="Calibri"/>
      <family val="2"/>
      <scheme val="minor"/>
    </font>
    <font>
      <sz val="11"/>
      <name val="Calibri"/>
      <family val="2"/>
      <charset val="238"/>
    </font>
    <font>
      <b/>
      <sz val="18"/>
      <name val="Calibri"/>
      <family val="2"/>
      <charset val="238"/>
    </font>
    <font>
      <b/>
      <sz val="12"/>
      <name val="Calibri"/>
      <family val="2"/>
      <charset val="238"/>
    </font>
    <font>
      <sz val="12"/>
      <name val="Calibri"/>
      <family val="2"/>
      <charset val="238"/>
    </font>
    <font>
      <b/>
      <sz val="8"/>
      <name val="Calibri"/>
      <family val="2"/>
      <charset val="238"/>
    </font>
    <font>
      <sz val="8"/>
      <name val="Calibri"/>
      <family val="2"/>
      <charset val="238"/>
    </font>
    <font>
      <b/>
      <sz val="11"/>
      <name val="Calibri"/>
      <family val="2"/>
      <charset val="238"/>
    </font>
    <font>
      <sz val="10"/>
      <name val="Calibri"/>
      <family val="2"/>
      <charset val="238"/>
    </font>
    <font>
      <sz val="10"/>
      <name val="Arial CE"/>
      <charset val="238"/>
    </font>
    <font>
      <sz val="14"/>
      <name val="Calibri"/>
      <family val="2"/>
      <charset val="238"/>
    </font>
    <font>
      <sz val="18"/>
      <name val="Calibri"/>
      <family val="2"/>
      <charset val="238"/>
    </font>
    <font>
      <sz val="9"/>
      <name val="Calibri"/>
      <family val="2"/>
      <charset val="238"/>
    </font>
    <font>
      <b/>
      <sz val="12"/>
      <color rgb="FF000000"/>
      <name val="Calibri"/>
      <family val="2"/>
      <charset val="238"/>
      <scheme val="minor"/>
    </font>
    <font>
      <sz val="9"/>
      <color rgb="FFFF0000"/>
      <name val="Calibri"/>
      <family val="2"/>
      <charset val="238"/>
    </font>
    <font>
      <sz val="11"/>
      <name val="Calibri"/>
      <family val="2"/>
    </font>
    <font>
      <sz val="9"/>
      <name val="Calibri"/>
      <family val="2"/>
    </font>
    <font>
      <sz val="8"/>
      <name val="Calibri"/>
      <family val="2"/>
    </font>
    <font>
      <u/>
      <sz val="14"/>
      <name val="Calibri"/>
      <family val="2"/>
    </font>
    <font>
      <b/>
      <sz val="14"/>
      <name val="Calibri"/>
      <family val="2"/>
    </font>
    <font>
      <sz val="14"/>
      <name val="Calibri"/>
      <family val="2"/>
    </font>
    <font>
      <b/>
      <sz val="9"/>
      <name val="Calibri"/>
      <family val="2"/>
    </font>
    <font>
      <sz val="11"/>
      <name val="Calibri"/>
      <family val="2"/>
      <scheme val="minor"/>
    </font>
    <font>
      <sz val="8"/>
      <name val="Muli"/>
      <charset val="238"/>
    </font>
    <font>
      <b/>
      <sz val="11"/>
      <name val="Calibri"/>
      <family val="2"/>
    </font>
    <font>
      <sz val="11"/>
      <color theme="1"/>
      <name val="Calibri"/>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indexed="55"/>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2" fillId="0" borderId="0"/>
    <xf numFmtId="0" fontId="13" fillId="0" borderId="0"/>
    <xf numFmtId="0" fontId="13" fillId="0" borderId="0"/>
  </cellStyleXfs>
  <cellXfs count="143">
    <xf numFmtId="0" fontId="0" fillId="0" borderId="0" xfId="0"/>
    <xf numFmtId="0" fontId="2" fillId="0" borderId="0" xfId="2"/>
    <xf numFmtId="0" fontId="7" fillId="0" borderId="4" xfId="2" applyFont="1" applyBorder="1" applyAlignment="1">
      <alignment horizontal="center" vertical="top" wrapText="1"/>
    </xf>
    <xf numFmtId="0" fontId="8" fillId="0" borderId="0" xfId="2" applyFont="1" applyAlignment="1">
      <alignment horizontal="center" vertical="top" wrapText="1"/>
    </xf>
    <xf numFmtId="0" fontId="8" fillId="0" borderId="5" xfId="2" applyFont="1" applyBorder="1" applyAlignment="1">
      <alignment horizontal="center" vertical="top" wrapText="1"/>
    </xf>
    <xf numFmtId="0" fontId="7" fillId="0" borderId="6" xfId="2" applyFont="1" applyBorder="1" applyAlignment="1">
      <alignment horizontal="left" vertical="top"/>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7" fillId="0" borderId="4" xfId="2" applyFont="1" applyBorder="1" applyAlignment="1">
      <alignment horizontal="left" vertical="top"/>
    </xf>
    <xf numFmtId="0" fontId="8" fillId="0" borderId="1" xfId="2" applyFont="1" applyBorder="1" applyAlignment="1">
      <alignment horizontal="center" vertical="top" wrapText="1"/>
    </xf>
    <xf numFmtId="0" fontId="8" fillId="0" borderId="10" xfId="2" applyFont="1" applyBorder="1" applyAlignment="1">
      <alignment horizontal="center" vertical="top" wrapText="1"/>
    </xf>
    <xf numFmtId="0" fontId="7" fillId="0" borderId="11" xfId="2" applyFont="1" applyBorder="1" applyAlignment="1">
      <alignment horizontal="center" vertical="top" wrapText="1"/>
    </xf>
    <xf numFmtId="0" fontId="8" fillId="0" borderId="12" xfId="2" applyFont="1" applyBorder="1" applyAlignment="1">
      <alignment horizontal="center" vertical="top" wrapText="1"/>
    </xf>
    <xf numFmtId="0" fontId="8" fillId="0" borderId="6" xfId="2" applyFont="1" applyBorder="1" applyAlignment="1">
      <alignment horizontal="left" vertical="top"/>
    </xf>
    <xf numFmtId="0" fontId="8" fillId="0" borderId="4" xfId="2" applyFont="1" applyBorder="1" applyAlignment="1">
      <alignment horizontal="left" vertical="top"/>
    </xf>
    <xf numFmtId="0" fontId="7" fillId="0" borderId="9" xfId="2" applyFont="1" applyBorder="1" applyAlignment="1">
      <alignment horizontal="left" vertical="top"/>
    </xf>
    <xf numFmtId="0" fontId="8" fillId="0" borderId="9" xfId="2" applyFont="1" applyBorder="1" applyAlignment="1">
      <alignment horizontal="left" vertical="top"/>
    </xf>
    <xf numFmtId="0" fontId="8" fillId="0" borderId="7" xfId="2" applyFont="1" applyBorder="1" applyAlignment="1">
      <alignment horizontal="left" vertical="top"/>
    </xf>
    <xf numFmtId="0" fontId="9" fillId="0" borderId="11" xfId="2" applyFont="1" applyBorder="1" applyAlignment="1">
      <alignment horizontal="center" vertical="top" wrapText="1"/>
    </xf>
    <xf numFmtId="0" fontId="10" fillId="0" borderId="12" xfId="2" applyFont="1" applyBorder="1" applyAlignment="1">
      <alignment horizontal="center" vertical="top" wrapText="1"/>
    </xf>
    <xf numFmtId="0" fontId="10" fillId="0" borderId="1" xfId="2" applyFont="1" applyBorder="1" applyAlignment="1">
      <alignment horizontal="center" vertical="top" wrapText="1"/>
    </xf>
    <xf numFmtId="0" fontId="10" fillId="0" borderId="10" xfId="2" applyFont="1" applyBorder="1" applyAlignment="1">
      <alignment horizontal="center" vertical="top" wrapText="1"/>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17" fontId="10" fillId="0" borderId="7" xfId="2" applyNumberFormat="1" applyFont="1" applyBorder="1" applyAlignment="1">
      <alignment horizontal="left" vertical="top" wrapText="1"/>
    </xf>
    <xf numFmtId="0" fontId="10" fillId="0" borderId="7" xfId="2" applyFont="1" applyBorder="1" applyAlignment="1">
      <alignment horizontal="left" vertical="top" wrapText="1"/>
    </xf>
    <xf numFmtId="0" fontId="10" fillId="0" borderId="8" xfId="2" applyFont="1" applyBorder="1" applyAlignment="1">
      <alignment horizontal="left" vertical="top" wrapText="1"/>
    </xf>
    <xf numFmtId="0" fontId="9" fillId="0" borderId="6" xfId="2" applyFont="1" applyBorder="1" applyAlignment="1">
      <alignment horizontal="center" vertical="top" wrapText="1"/>
    </xf>
    <xf numFmtId="0" fontId="10" fillId="0" borderId="7" xfId="2" applyFont="1" applyBorder="1" applyAlignment="1">
      <alignment horizontal="center" vertical="top" wrapText="1"/>
    </xf>
    <xf numFmtId="0" fontId="10" fillId="0" borderId="8" xfId="2" applyFont="1" applyBorder="1" applyAlignment="1">
      <alignment horizontal="center" vertical="top" wrapText="1"/>
    </xf>
    <xf numFmtId="0" fontId="11" fillId="0" borderId="6" xfId="2" applyFont="1" applyBorder="1" applyAlignment="1">
      <alignment horizontal="center" vertical="top" wrapText="1"/>
    </xf>
    <xf numFmtId="0" fontId="5" fillId="0" borderId="7" xfId="2" applyFont="1" applyBorder="1" applyAlignment="1">
      <alignment horizontal="center" vertical="top" wrapText="1"/>
    </xf>
    <xf numFmtId="0" fontId="5" fillId="0" borderId="8" xfId="2" applyFont="1" applyBorder="1" applyAlignment="1">
      <alignment horizontal="center" vertical="top" wrapText="1"/>
    </xf>
    <xf numFmtId="0" fontId="11" fillId="2" borderId="2" xfId="2" applyFont="1" applyFill="1" applyBorder="1" applyAlignment="1">
      <alignment horizontal="center" vertical="top" wrapText="1"/>
    </xf>
    <xf numFmtId="0" fontId="11" fillId="2" borderId="11" xfId="2" applyFont="1" applyFill="1" applyBorder="1" applyAlignment="1">
      <alignment horizontal="left" vertical="top"/>
    </xf>
    <xf numFmtId="0" fontId="5" fillId="2" borderId="12" xfId="2" applyFont="1" applyFill="1" applyBorder="1" applyAlignment="1">
      <alignment horizontal="center" vertical="top" wrapText="1"/>
    </xf>
    <xf numFmtId="0" fontId="5" fillId="2" borderId="14" xfId="2" applyFont="1" applyFill="1" applyBorder="1" applyAlignment="1">
      <alignment horizontal="center" vertical="top" wrapText="1"/>
    </xf>
    <xf numFmtId="164" fontId="5" fillId="2" borderId="2" xfId="2" applyNumberFormat="1" applyFont="1" applyFill="1" applyBorder="1" applyAlignment="1">
      <alignment horizontal="right" vertical="top" wrapText="1"/>
    </xf>
    <xf numFmtId="0" fontId="11" fillId="3" borderId="9" xfId="2" applyFont="1" applyFill="1" applyBorder="1" applyAlignment="1">
      <alignment horizontal="left" vertical="top"/>
    </xf>
    <xf numFmtId="0" fontId="5" fillId="3" borderId="1" xfId="2" applyFont="1" applyFill="1" applyBorder="1" applyAlignment="1">
      <alignment horizontal="center" vertical="top" wrapText="1"/>
    </xf>
    <xf numFmtId="0" fontId="5" fillId="3" borderId="10" xfId="2" applyFont="1" applyFill="1" applyBorder="1" applyAlignment="1">
      <alignment horizontal="center" vertical="top" wrapText="1"/>
    </xf>
    <xf numFmtId="164" fontId="11" fillId="3" borderId="5" xfId="2" applyNumberFormat="1" applyFont="1" applyFill="1" applyBorder="1" applyAlignment="1">
      <alignment horizontal="right" vertical="top" wrapText="1"/>
    </xf>
    <xf numFmtId="164" fontId="11" fillId="2" borderId="8" xfId="2" applyNumberFormat="1" applyFont="1" applyFill="1" applyBorder="1" applyAlignment="1">
      <alignment horizontal="right" vertical="top" wrapText="1"/>
    </xf>
    <xf numFmtId="0" fontId="11" fillId="3" borderId="11" xfId="2" applyFont="1" applyFill="1" applyBorder="1" applyAlignment="1">
      <alignment horizontal="left" vertical="top"/>
    </xf>
    <xf numFmtId="0" fontId="5" fillId="3" borderId="12" xfId="2" applyFont="1" applyFill="1" applyBorder="1" applyAlignment="1">
      <alignment horizontal="center" vertical="top" wrapText="1"/>
    </xf>
    <xf numFmtId="164" fontId="11" fillId="3" borderId="2" xfId="2" applyNumberFormat="1" applyFont="1" applyFill="1" applyBorder="1" applyAlignment="1">
      <alignment horizontal="right" vertical="top" wrapText="1"/>
    </xf>
    <xf numFmtId="0" fontId="7" fillId="0" borderId="0" xfId="2" applyFont="1"/>
    <xf numFmtId="0" fontId="12" fillId="0" borderId="0" xfId="2" applyFont="1"/>
    <xf numFmtId="0" fontId="15" fillId="0" borderId="0" xfId="3" applyFont="1"/>
    <xf numFmtId="0" fontId="10" fillId="0" borderId="0" xfId="3" applyFont="1"/>
    <xf numFmtId="0" fontId="16" fillId="0" borderId="0" xfId="3" applyFont="1"/>
    <xf numFmtId="4" fontId="16" fillId="0" borderId="0" xfId="3" applyNumberFormat="1" applyFont="1"/>
    <xf numFmtId="0" fontId="5" fillId="0" borderId="0" xfId="3" applyFont="1"/>
    <xf numFmtId="0" fontId="14" fillId="0" borderId="0" xfId="3" applyFont="1"/>
    <xf numFmtId="0" fontId="8" fillId="0" borderId="17" xfId="2" applyFont="1" applyBorder="1" applyAlignment="1">
      <alignment horizontal="center" vertical="top" wrapText="1"/>
    </xf>
    <xf numFmtId="0" fontId="8" fillId="0" borderId="16" xfId="2" applyFont="1" applyBorder="1" applyAlignment="1">
      <alignment horizontal="center" vertical="top" wrapText="1"/>
    </xf>
    <xf numFmtId="0" fontId="18" fillId="0" borderId="0" xfId="3" applyFont="1" applyAlignment="1">
      <alignment horizontal="justify" vertical="top" wrapText="1"/>
    </xf>
    <xf numFmtId="0" fontId="18" fillId="0" borderId="0" xfId="3" applyFont="1"/>
    <xf numFmtId="4" fontId="18" fillId="0" borderId="0" xfId="3" applyNumberFormat="1" applyFont="1"/>
    <xf numFmtId="0" fontId="18" fillId="0" borderId="0" xfId="3" applyFont="1" applyAlignment="1">
      <alignment horizontal="center"/>
    </xf>
    <xf numFmtId="4" fontId="5" fillId="0" borderId="0" xfId="3" applyNumberFormat="1" applyFont="1"/>
    <xf numFmtId="0" fontId="1" fillId="0" borderId="0" xfId="2" applyFont="1"/>
    <xf numFmtId="0" fontId="5" fillId="0" borderId="2" xfId="3" applyFont="1" applyBorder="1" applyAlignment="1">
      <alignment horizontal="center" wrapText="1"/>
    </xf>
    <xf numFmtId="4" fontId="19" fillId="0" borderId="2" xfId="3" applyNumberFormat="1" applyFont="1" applyBorder="1" applyAlignment="1">
      <alignment horizontal="right"/>
    </xf>
    <xf numFmtId="4" fontId="19" fillId="0" borderId="2" xfId="3" applyNumberFormat="1" applyFont="1" applyBorder="1" applyAlignment="1">
      <alignment horizontal="right" wrapText="1"/>
    </xf>
    <xf numFmtId="0" fontId="20" fillId="0" borderId="6" xfId="3" applyFont="1" applyBorder="1" applyAlignment="1">
      <alignment horizontal="center"/>
    </xf>
    <xf numFmtId="0" fontId="20" fillId="0" borderId="7" xfId="3" applyFont="1" applyBorder="1" applyAlignment="1">
      <alignment horizontal="justify" vertical="top" wrapText="1"/>
    </xf>
    <xf numFmtId="0" fontId="20" fillId="0" borderId="7" xfId="3" applyFont="1" applyBorder="1"/>
    <xf numFmtId="4" fontId="20" fillId="0" borderId="7" xfId="3" applyNumberFormat="1" applyFont="1" applyBorder="1"/>
    <xf numFmtId="4" fontId="20" fillId="0" borderId="8" xfId="3" applyNumberFormat="1" applyFont="1" applyBorder="1"/>
    <xf numFmtId="0" fontId="21" fillId="0" borderId="0" xfId="3" applyFont="1"/>
    <xf numFmtId="0" fontId="20" fillId="0" borderId="4" xfId="3" applyFont="1" applyBorder="1" applyAlignment="1">
      <alignment horizontal="center"/>
    </xf>
    <xf numFmtId="0" fontId="20" fillId="0" borderId="0" xfId="3" applyFont="1" applyAlignment="1">
      <alignment horizontal="justify" vertical="top" wrapText="1"/>
    </xf>
    <xf numFmtId="0" fontId="20" fillId="0" borderId="0" xfId="3" applyFont="1"/>
    <xf numFmtId="4" fontId="20" fillId="0" borderId="0" xfId="3" applyNumberFormat="1" applyFont="1"/>
    <xf numFmtId="4" fontId="20" fillId="0" borderId="5" xfId="3" applyNumberFormat="1" applyFont="1" applyBorder="1"/>
    <xf numFmtId="0" fontId="20" fillId="0" borderId="1" xfId="3" applyFont="1" applyBorder="1" applyAlignment="1">
      <alignment horizontal="justify" vertical="top" wrapText="1"/>
    </xf>
    <xf numFmtId="0" fontId="19" fillId="0" borderId="2" xfId="3" applyFont="1" applyBorder="1" applyAlignment="1">
      <alignment horizontal="left" vertical="top" wrapText="1"/>
    </xf>
    <xf numFmtId="0" fontId="19" fillId="0" borderId="15" xfId="3" quotePrefix="1" applyFont="1" applyBorder="1" applyAlignment="1">
      <alignment horizontal="center" vertical="top"/>
    </xf>
    <xf numFmtId="0" fontId="19" fillId="0" borderId="2" xfId="3" applyFont="1" applyBorder="1" applyAlignment="1">
      <alignment horizontal="center" wrapText="1"/>
    </xf>
    <xf numFmtId="0" fontId="19" fillId="0" borderId="2" xfId="3" applyFont="1" applyBorder="1" applyAlignment="1">
      <alignment horizontal="justify" vertical="top" wrapText="1"/>
    </xf>
    <xf numFmtId="0" fontId="5" fillId="0" borderId="2" xfId="3" applyFont="1" applyBorder="1" applyAlignment="1">
      <alignment horizontal="justify" vertical="top" wrapText="1"/>
    </xf>
    <xf numFmtId="4" fontId="5" fillId="0" borderId="2" xfId="3" applyNumberFormat="1" applyFont="1" applyBorder="1" applyAlignment="1">
      <alignment horizontal="right"/>
    </xf>
    <xf numFmtId="0" fontId="22" fillId="2" borderId="11" xfId="3" applyFont="1" applyFill="1" applyBorder="1" applyAlignment="1">
      <alignment horizontal="justify" vertical="justify"/>
    </xf>
    <xf numFmtId="0" fontId="23" fillId="2" borderId="12" xfId="3" applyFont="1" applyFill="1" applyBorder="1" applyAlignment="1">
      <alignment horizontal="justify" vertical="top"/>
    </xf>
    <xf numFmtId="0" fontId="24" fillId="2" borderId="12" xfId="3" applyFont="1" applyFill="1" applyBorder="1"/>
    <xf numFmtId="4" fontId="24" fillId="2" borderId="12" xfId="3" applyNumberFormat="1" applyFont="1" applyFill="1" applyBorder="1"/>
    <xf numFmtId="4" fontId="24" fillId="2" borderId="14" xfId="3" applyNumberFormat="1" applyFont="1" applyFill="1" applyBorder="1"/>
    <xf numFmtId="0" fontId="25" fillId="0" borderId="11" xfId="3" applyFont="1" applyBorder="1" applyAlignment="1">
      <alignment horizontal="center" vertical="top"/>
    </xf>
    <xf numFmtId="0" fontId="25" fillId="0" borderId="12" xfId="3" applyFont="1" applyBorder="1" applyAlignment="1">
      <alignment horizontal="justify" vertical="top" wrapText="1"/>
    </xf>
    <xf numFmtId="0" fontId="25" fillId="0" borderId="12" xfId="3" applyFont="1" applyBorder="1" applyAlignment="1">
      <alignment horizontal="center" wrapText="1"/>
    </xf>
    <xf numFmtId="4" fontId="25" fillId="0" borderId="12" xfId="3" applyNumberFormat="1" applyFont="1" applyBorder="1" applyAlignment="1">
      <alignment horizontal="right" wrapText="1"/>
    </xf>
    <xf numFmtId="4" fontId="25" fillId="0" borderId="14" xfId="3" applyNumberFormat="1" applyFont="1" applyBorder="1" applyAlignment="1">
      <alignment horizontal="right" wrapText="1"/>
    </xf>
    <xf numFmtId="0" fontId="5" fillId="0" borderId="15" xfId="3" quotePrefix="1" applyFont="1" applyBorder="1" applyAlignment="1">
      <alignment horizontal="center" vertical="top"/>
    </xf>
    <xf numFmtId="4" fontId="5" fillId="0" borderId="2" xfId="3" applyNumberFormat="1" applyFont="1" applyBorder="1" applyAlignment="1">
      <alignment horizontal="right" wrapText="1"/>
    </xf>
    <xf numFmtId="0" fontId="26" fillId="0" borderId="2" xfId="0" applyFont="1" applyBorder="1" applyAlignment="1">
      <alignment wrapText="1"/>
    </xf>
    <xf numFmtId="0" fontId="26" fillId="0" borderId="2" xfId="0" applyFont="1" applyBorder="1" applyAlignment="1">
      <alignment horizontal="center" vertical="center" wrapText="1"/>
    </xf>
    <xf numFmtId="0" fontId="19" fillId="0" borderId="15" xfId="4" quotePrefix="1" applyFont="1" applyBorder="1" applyAlignment="1">
      <alignment horizontal="center" vertical="top"/>
    </xf>
    <xf numFmtId="0" fontId="20" fillId="0" borderId="7" xfId="4" applyFont="1" applyBorder="1" applyAlignment="1">
      <alignment horizontal="justify" vertical="top" wrapText="1"/>
    </xf>
    <xf numFmtId="0" fontId="19" fillId="0" borderId="2" xfId="4" applyFont="1" applyBorder="1" applyAlignment="1">
      <alignment horizontal="center" wrapText="1"/>
    </xf>
    <xf numFmtId="4" fontId="19" fillId="0" borderId="2" xfId="4" applyNumberFormat="1" applyFont="1" applyBorder="1" applyAlignment="1">
      <alignment horizontal="right"/>
    </xf>
    <xf numFmtId="4" fontId="19" fillId="0" borderId="2" xfId="4" applyNumberFormat="1" applyFont="1" applyBorder="1" applyAlignment="1">
      <alignment horizontal="right" wrapText="1"/>
    </xf>
    <xf numFmtId="16" fontId="5" fillId="0" borderId="9" xfId="3" quotePrefix="1" applyNumberFormat="1" applyFont="1" applyBorder="1" applyAlignment="1">
      <alignment horizontal="center" vertical="top"/>
    </xf>
    <xf numFmtId="0" fontId="16" fillId="0" borderId="18" xfId="3" applyFont="1" applyBorder="1" applyAlignment="1">
      <alignment horizontal="justify" vertical="top" wrapText="1"/>
    </xf>
    <xf numFmtId="0" fontId="27" fillId="0" borderId="0" xfId="0" applyFont="1" applyAlignment="1" applyProtection="1">
      <alignment vertical="top" wrapText="1" readingOrder="1"/>
      <protection locked="0"/>
    </xf>
    <xf numFmtId="4" fontId="5" fillId="0" borderId="12" xfId="3" applyNumberFormat="1" applyFont="1" applyBorder="1" applyAlignment="1">
      <alignment wrapText="1"/>
    </xf>
    <xf numFmtId="4" fontId="5" fillId="0" borderId="14" xfId="3" applyNumberFormat="1" applyFont="1" applyBorder="1" applyAlignment="1">
      <alignment wrapText="1"/>
    </xf>
    <xf numFmtId="0" fontId="19" fillId="0" borderId="0" xfId="3" applyFont="1"/>
    <xf numFmtId="0" fontId="26" fillId="0" borderId="2" xfId="0" applyFont="1" applyBorder="1" applyAlignment="1">
      <alignment horizontal="center"/>
    </xf>
    <xf numFmtId="2" fontId="26" fillId="0" borderId="2" xfId="0" applyNumberFormat="1" applyFont="1" applyBorder="1" applyAlignment="1">
      <alignment horizontal="right"/>
    </xf>
    <xf numFmtId="165" fontId="26" fillId="0" borderId="2" xfId="0" applyNumberFormat="1" applyFont="1" applyBorder="1" applyAlignment="1">
      <alignment horizontal="right"/>
    </xf>
    <xf numFmtId="16" fontId="5" fillId="2" borderId="11" xfId="3" quotePrefix="1" applyNumberFormat="1" applyFont="1" applyFill="1" applyBorder="1" applyAlignment="1">
      <alignment horizontal="center" vertical="top"/>
    </xf>
    <xf numFmtId="0" fontId="11" fillId="2" borderId="12" xfId="3" applyFont="1" applyFill="1" applyBorder="1" applyAlignment="1">
      <alignment horizontal="justify" vertical="top" wrapText="1"/>
    </xf>
    <xf numFmtId="0" fontId="5" fillId="2" borderId="12" xfId="3" applyFont="1" applyFill="1" applyBorder="1" applyAlignment="1">
      <alignment horizontal="center" wrapText="1"/>
    </xf>
    <xf numFmtId="4" fontId="5" fillId="2" borderId="12" xfId="3" applyNumberFormat="1" applyFont="1" applyFill="1" applyBorder="1" applyAlignment="1">
      <alignment wrapText="1"/>
    </xf>
    <xf numFmtId="4" fontId="5" fillId="2" borderId="14" xfId="3" applyNumberFormat="1" applyFont="1" applyFill="1" applyBorder="1" applyAlignment="1">
      <alignment wrapText="1"/>
    </xf>
    <xf numFmtId="4" fontId="21" fillId="0" borderId="0" xfId="3" applyNumberFormat="1" applyFont="1"/>
    <xf numFmtId="16" fontId="19" fillId="2" borderId="11" xfId="3" quotePrefix="1" applyNumberFormat="1" applyFont="1" applyFill="1" applyBorder="1" applyAlignment="1">
      <alignment horizontal="center" vertical="top"/>
    </xf>
    <xf numFmtId="0" fontId="28" fillId="2" borderId="12" xfId="3" applyFont="1" applyFill="1" applyBorder="1" applyAlignment="1">
      <alignment horizontal="justify" vertical="top" wrapText="1"/>
    </xf>
    <xf numFmtId="0" fontId="19" fillId="2" borderId="12" xfId="3" applyFont="1" applyFill="1" applyBorder="1" applyAlignment="1">
      <alignment horizontal="center" wrapText="1"/>
    </xf>
    <xf numFmtId="4" fontId="19" fillId="2" borderId="12" xfId="3" applyNumberFormat="1" applyFont="1" applyFill="1" applyBorder="1" applyAlignment="1">
      <alignment wrapText="1"/>
    </xf>
    <xf numFmtId="4" fontId="19" fillId="2" borderId="14" xfId="3" applyNumberFormat="1" applyFont="1" applyFill="1" applyBorder="1" applyAlignment="1">
      <alignment wrapText="1"/>
    </xf>
    <xf numFmtId="0" fontId="21" fillId="5" borderId="0" xfId="3" applyFont="1" applyFill="1"/>
    <xf numFmtId="4" fontId="28" fillId="4" borderId="11" xfId="3" applyNumberFormat="1" applyFont="1" applyFill="1" applyBorder="1" applyAlignment="1">
      <alignment horizontal="left" vertical="top" wrapText="1"/>
    </xf>
    <xf numFmtId="4" fontId="28" fillId="4" borderId="12" xfId="3" applyNumberFormat="1" applyFont="1" applyFill="1" applyBorder="1" applyAlignment="1">
      <alignment horizontal="left" vertical="top" wrapText="1"/>
    </xf>
    <xf numFmtId="4" fontId="19" fillId="4" borderId="12" xfId="3" applyNumberFormat="1" applyFont="1" applyFill="1" applyBorder="1" applyAlignment="1">
      <alignment horizontal="left" vertical="top"/>
    </xf>
    <xf numFmtId="4" fontId="28" fillId="4" borderId="14" xfId="3" applyNumberFormat="1" applyFont="1" applyFill="1" applyBorder="1" applyAlignment="1">
      <alignment horizontal="right" vertical="top" wrapText="1"/>
    </xf>
    <xf numFmtId="0" fontId="29" fillId="0" borderId="2" xfId="3" applyFont="1" applyBorder="1" applyAlignment="1">
      <alignment horizontal="justify" vertical="top"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11" fillId="0" borderId="2" xfId="2" applyFont="1" applyBorder="1" applyAlignment="1">
      <alignment horizontal="left" vertical="top" wrapText="1"/>
    </xf>
    <xf numFmtId="17" fontId="5" fillId="0" borderId="2" xfId="2" quotePrefix="1" applyNumberFormat="1" applyFont="1" applyBorder="1" applyAlignment="1">
      <alignment horizontal="left" vertical="top" wrapText="1"/>
    </xf>
    <xf numFmtId="0" fontId="5" fillId="0" borderId="2" xfId="2" applyFont="1" applyBorder="1" applyAlignment="1">
      <alignment horizontal="left" vertical="top" wrapText="1"/>
    </xf>
    <xf numFmtId="0" fontId="11" fillId="3" borderId="13" xfId="2" applyFont="1" applyFill="1" applyBorder="1" applyAlignment="1">
      <alignment horizontal="center" vertical="top" wrapText="1"/>
    </xf>
    <xf numFmtId="0" fontId="11" fillId="3" borderId="13" xfId="2" applyFont="1" applyFill="1" applyBorder="1" applyAlignment="1">
      <alignment horizontal="center"/>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10" xfId="0" applyFont="1" applyBorder="1" applyAlignment="1">
      <alignment horizontal="left" vertical="center" wrapText="1"/>
    </xf>
    <xf numFmtId="0" fontId="8" fillId="0" borderId="6" xfId="2" applyFont="1" applyBorder="1" applyAlignment="1">
      <alignment horizontal="left" vertical="top"/>
    </xf>
    <xf numFmtId="0" fontId="8" fillId="0" borderId="7" xfId="2" applyFont="1" applyBorder="1" applyAlignment="1">
      <alignment horizontal="left" vertical="top"/>
    </xf>
    <xf numFmtId="0" fontId="8" fillId="0" borderId="8" xfId="2" applyFont="1" applyBorder="1" applyAlignment="1">
      <alignment horizontal="left" vertical="top"/>
    </xf>
    <xf numFmtId="0" fontId="21" fillId="0" borderId="0" xfId="3" applyFont="1" applyAlignment="1">
      <alignment horizontal="center" vertical="center"/>
    </xf>
  </cellXfs>
  <cellStyles count="5">
    <cellStyle name="Navadno" xfId="0" builtinId="0"/>
    <cellStyle name="Navadno 2" xfId="2"/>
    <cellStyle name="Navadno 2 2" xfId="3"/>
    <cellStyle name="Navadno 2 2 2" xfId="4"/>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CDCDC"/>
      <rgbColor rgb="00808080"/>
      <rgbColor rgb="00696969"/>
      <rgbColor rgb="00FFFFFF"/>
      <rgbColor rgb="00FFFF00"/>
      <rgbColor rgb="00FF00FF"/>
      <rgbColor rgb="0000FFFF"/>
      <rgbColor rgb="00800000"/>
      <rgbColor rgb="00008000"/>
      <rgbColor rgb="00000080"/>
      <rgbColor rgb="00808000"/>
      <rgbColor rgb="00800080"/>
      <rgbColor rgb="00008080"/>
      <rgbColor rgb="00C0C0C0"/>
      <rgbColor rgb="00FF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10" zoomScaleNormal="100" zoomScaleSheetLayoutView="100" workbookViewId="0">
      <selection activeCell="C19" sqref="C19"/>
    </sheetView>
  </sheetViews>
  <sheetFormatPr defaultColWidth="8.85546875" defaultRowHeight="15.75"/>
  <cols>
    <col min="1" max="1" width="12.140625" style="46" customWidth="1"/>
    <col min="2" max="2" width="20.42578125" style="47" customWidth="1"/>
    <col min="3" max="5" width="8.85546875" style="47"/>
    <col min="6" max="6" width="33.85546875" style="47" customWidth="1"/>
    <col min="7" max="16384" width="8.85546875" style="1"/>
  </cols>
  <sheetData>
    <row r="1" spans="1:7" ht="14.45" customHeight="1">
      <c r="A1" s="128" t="s">
        <v>39</v>
      </c>
      <c r="B1" s="128"/>
      <c r="C1" s="128"/>
      <c r="D1" s="128"/>
      <c r="E1" s="128"/>
      <c r="F1" s="128"/>
    </row>
    <row r="2" spans="1:7" ht="37.5" customHeight="1">
      <c r="A2" s="128"/>
      <c r="B2" s="128"/>
      <c r="C2" s="128"/>
      <c r="D2" s="128"/>
      <c r="E2" s="128"/>
      <c r="F2" s="128"/>
    </row>
    <row r="3" spans="1:7" ht="24.75" customHeight="1" thickBot="1">
      <c r="A3" s="129"/>
      <c r="B3" s="129"/>
      <c r="C3" s="129"/>
      <c r="D3" s="129"/>
      <c r="E3" s="129"/>
      <c r="F3" s="129"/>
    </row>
    <row r="4" spans="1:7">
      <c r="A4" s="2"/>
      <c r="B4" s="3"/>
      <c r="C4" s="54"/>
      <c r="D4" s="54"/>
      <c r="E4" s="54"/>
      <c r="F4" s="55"/>
    </row>
    <row r="5" spans="1:7">
      <c r="A5" s="5" t="s">
        <v>8</v>
      </c>
      <c r="B5" s="6"/>
      <c r="C5" s="135" t="s">
        <v>129</v>
      </c>
      <c r="D5" s="135"/>
      <c r="E5" s="135"/>
      <c r="F5" s="136"/>
    </row>
    <row r="6" spans="1:7" ht="38.25" customHeight="1">
      <c r="A6" s="8"/>
      <c r="B6" s="3"/>
      <c r="C6" s="137"/>
      <c r="D6" s="137"/>
      <c r="E6" s="137"/>
      <c r="F6" s="138"/>
    </row>
    <row r="7" spans="1:7">
      <c r="A7" s="11"/>
      <c r="B7" s="12"/>
      <c r="C7" s="6"/>
      <c r="D7" s="6"/>
      <c r="E7" s="6"/>
      <c r="F7" s="7"/>
      <c r="G7" s="61"/>
    </row>
    <row r="8" spans="1:7">
      <c r="A8" s="5" t="s">
        <v>69</v>
      </c>
      <c r="B8" s="6"/>
      <c r="C8" s="139" t="s">
        <v>130</v>
      </c>
      <c r="D8" s="140"/>
      <c r="E8" s="140"/>
      <c r="F8" s="141"/>
      <c r="G8" s="1" t="str">
        <f>UPPER(C7)</f>
        <v/>
      </c>
    </row>
    <row r="9" spans="1:7">
      <c r="A9" s="8" t="s">
        <v>70</v>
      </c>
      <c r="B9" s="3"/>
      <c r="C9" s="14" t="s">
        <v>9</v>
      </c>
      <c r="D9" s="3"/>
      <c r="E9" s="3"/>
      <c r="F9" s="4"/>
    </row>
    <row r="10" spans="1:7">
      <c r="A10" s="15"/>
      <c r="B10" s="9"/>
      <c r="C10" s="16" t="s">
        <v>81</v>
      </c>
      <c r="D10" s="9"/>
      <c r="E10" s="9"/>
      <c r="F10" s="10"/>
    </row>
    <row r="11" spans="1:7">
      <c r="A11" s="11"/>
      <c r="B11" s="12"/>
      <c r="C11" s="9"/>
      <c r="D11" s="9"/>
      <c r="E11" s="9"/>
      <c r="F11" s="10"/>
    </row>
    <row r="12" spans="1:7">
      <c r="A12" s="5" t="s">
        <v>71</v>
      </c>
      <c r="B12" s="7"/>
      <c r="C12" s="17" t="s">
        <v>73</v>
      </c>
      <c r="D12" s="6"/>
      <c r="E12" s="6"/>
      <c r="F12" s="7"/>
    </row>
    <row r="13" spans="1:7">
      <c r="A13" s="11"/>
      <c r="B13" s="12"/>
      <c r="C13" s="6"/>
      <c r="D13" s="6"/>
      <c r="E13" s="6"/>
      <c r="F13" s="7"/>
    </row>
    <row r="14" spans="1:7">
      <c r="A14" s="5" t="s">
        <v>79</v>
      </c>
      <c r="B14" s="6"/>
      <c r="C14" s="13" t="s">
        <v>131</v>
      </c>
      <c r="D14" s="6"/>
      <c r="E14" s="6"/>
      <c r="F14" s="7"/>
    </row>
    <row r="15" spans="1:7">
      <c r="A15" s="8"/>
      <c r="B15" s="3"/>
      <c r="C15" s="14" t="s">
        <v>132</v>
      </c>
      <c r="D15" s="3"/>
      <c r="E15" s="3"/>
      <c r="F15" s="4"/>
    </row>
    <row r="16" spans="1:7">
      <c r="A16" s="8"/>
      <c r="B16" s="3"/>
      <c r="C16" s="16" t="s">
        <v>133</v>
      </c>
      <c r="D16" s="9"/>
      <c r="E16" s="9"/>
      <c r="F16" s="10"/>
    </row>
    <row r="17" spans="1:6" ht="15">
      <c r="A17" s="18"/>
      <c r="B17" s="19"/>
      <c r="C17" s="20"/>
      <c r="D17" s="20"/>
      <c r="E17" s="20"/>
      <c r="F17" s="21"/>
    </row>
    <row r="18" spans="1:6" ht="14.45" customHeight="1">
      <c r="A18" s="130" t="s">
        <v>10</v>
      </c>
      <c r="B18" s="130"/>
      <c r="C18" s="131" t="str">
        <f>"avgust 2025"</f>
        <v>avgust 2025</v>
      </c>
      <c r="D18" s="132"/>
      <c r="E18" s="132"/>
      <c r="F18" s="132"/>
    </row>
    <row r="19" spans="1:6" ht="15">
      <c r="A19" s="22"/>
      <c r="B19" s="23"/>
      <c r="C19" s="24"/>
      <c r="D19" s="25"/>
      <c r="E19" s="25"/>
      <c r="F19" s="26"/>
    </row>
    <row r="20" spans="1:6" ht="29.25" customHeight="1" thickBot="1">
      <c r="A20" s="27"/>
      <c r="B20" s="28"/>
      <c r="C20" s="28"/>
      <c r="D20" s="28"/>
      <c r="E20" s="28"/>
      <c r="F20" s="29"/>
    </row>
    <row r="21" spans="1:6" ht="15">
      <c r="A21" s="133" t="s">
        <v>60</v>
      </c>
      <c r="B21" s="133"/>
      <c r="C21" s="133"/>
      <c r="D21" s="134"/>
      <c r="E21" s="134"/>
      <c r="F21" s="134"/>
    </row>
    <row r="22" spans="1:6" ht="15">
      <c r="A22" s="30"/>
      <c r="B22" s="31"/>
      <c r="C22" s="31"/>
      <c r="D22" s="31"/>
      <c r="E22" s="31"/>
      <c r="F22" s="32"/>
    </row>
    <row r="23" spans="1:6" ht="15.95" customHeight="1">
      <c r="A23" s="33" t="s">
        <v>11</v>
      </c>
      <c r="B23" s="34" t="s">
        <v>41</v>
      </c>
      <c r="C23" s="35"/>
      <c r="D23" s="35"/>
      <c r="E23" s="36"/>
      <c r="F23" s="37">
        <f>A.most!F71</f>
        <v>0</v>
      </c>
    </row>
    <row r="24" spans="1:6" ht="15">
      <c r="A24" s="38" t="s">
        <v>61</v>
      </c>
      <c r="B24" s="39"/>
      <c r="C24" s="39"/>
      <c r="D24" s="39"/>
      <c r="E24" s="40"/>
      <c r="F24" s="41">
        <f>SUM(F23:F23)</f>
        <v>0</v>
      </c>
    </row>
    <row r="25" spans="1:6" ht="15">
      <c r="A25" s="34" t="s">
        <v>12</v>
      </c>
      <c r="B25" s="35"/>
      <c r="C25" s="35"/>
      <c r="D25" s="35"/>
      <c r="E25" s="36"/>
      <c r="F25" s="42">
        <f>F24*0.22</f>
        <v>0</v>
      </c>
    </row>
    <row r="26" spans="1:6" ht="15">
      <c r="A26" s="43" t="s">
        <v>13</v>
      </c>
      <c r="B26" s="44"/>
      <c r="C26" s="44"/>
      <c r="D26" s="44"/>
      <c r="E26" s="44"/>
      <c r="F26" s="45">
        <f>F25+F24</f>
        <v>0</v>
      </c>
    </row>
  </sheetData>
  <mergeCells count="6">
    <mergeCell ref="A1:F3"/>
    <mergeCell ref="A18:B18"/>
    <mergeCell ref="C18:F18"/>
    <mergeCell ref="A21:F21"/>
    <mergeCell ref="C5:F6"/>
    <mergeCell ref="C8:F8"/>
  </mergeCells>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9"/>
  <sheetViews>
    <sheetView tabSelected="1" view="pageBreakPreview" topLeftCell="A61" zoomScale="110" zoomScaleNormal="100" zoomScaleSheetLayoutView="110" workbookViewId="0">
      <selection activeCell="E73" sqref="E73"/>
    </sheetView>
  </sheetViews>
  <sheetFormatPr defaultColWidth="9.140625" defaultRowHeight="12"/>
  <cols>
    <col min="1" max="1" width="6" style="59" bestFit="1" customWidth="1"/>
    <col min="2" max="2" width="77.140625" style="56" customWidth="1"/>
    <col min="3" max="3" width="4.85546875" style="57" customWidth="1"/>
    <col min="4" max="4" width="10.140625" style="58" customWidth="1"/>
    <col min="5" max="5" width="10.5703125" style="58" customWidth="1"/>
    <col min="6" max="6" width="12" style="58" customWidth="1"/>
    <col min="7" max="7" width="16" style="50" customWidth="1"/>
    <col min="8" max="16384" width="9.140625" style="50"/>
  </cols>
  <sheetData>
    <row r="1" spans="1:17" s="48" customFormat="1" ht="23.25">
      <c r="A1" s="83"/>
      <c r="B1" s="84" t="s">
        <v>53</v>
      </c>
      <c r="C1" s="85"/>
      <c r="D1" s="86"/>
      <c r="E1" s="86"/>
      <c r="F1" s="87"/>
    </row>
    <row r="2" spans="1:17" s="70" customFormat="1" ht="36">
      <c r="A2" s="65"/>
      <c r="B2" s="66" t="s">
        <v>87</v>
      </c>
      <c r="C2" s="67"/>
      <c r="D2" s="68"/>
      <c r="E2" s="68"/>
      <c r="F2" s="69"/>
    </row>
    <row r="3" spans="1:17" s="70" customFormat="1" ht="36">
      <c r="A3" s="71"/>
      <c r="B3" s="72" t="s">
        <v>88</v>
      </c>
      <c r="C3" s="73"/>
      <c r="D3" s="74"/>
      <c r="E3" s="74"/>
      <c r="F3" s="75"/>
    </row>
    <row r="4" spans="1:17" s="72" customFormat="1" ht="60">
      <c r="B4" s="72" t="s">
        <v>89</v>
      </c>
    </row>
    <row r="5" spans="1:17" s="72" customFormat="1" ht="36">
      <c r="B5" s="72" t="s">
        <v>90</v>
      </c>
    </row>
    <row r="6" spans="1:17" s="72" customFormat="1" ht="72">
      <c r="B6" s="72" t="s">
        <v>91</v>
      </c>
    </row>
    <row r="7" spans="1:17" s="72" customFormat="1" ht="108">
      <c r="B7" s="72" t="s">
        <v>92</v>
      </c>
    </row>
    <row r="8" spans="1:17" s="72" customFormat="1" ht="120">
      <c r="B8" s="72" t="s">
        <v>93</v>
      </c>
    </row>
    <row r="9" spans="1:17" s="72" customFormat="1">
      <c r="A9" s="76"/>
      <c r="B9" s="76" t="s">
        <v>94</v>
      </c>
      <c r="C9" s="76"/>
      <c r="D9" s="76"/>
      <c r="E9" s="76"/>
      <c r="F9" s="76"/>
    </row>
    <row r="10" spans="1:17" s="49" customFormat="1">
      <c r="A10" s="88"/>
      <c r="B10" s="89"/>
      <c r="C10" s="90" t="s">
        <v>14</v>
      </c>
      <c r="D10" s="91" t="s">
        <v>15</v>
      </c>
      <c r="E10" s="91" t="s">
        <v>16</v>
      </c>
      <c r="F10" s="92" t="s">
        <v>17</v>
      </c>
    </row>
    <row r="11" spans="1:17" s="52" customFormat="1" ht="15">
      <c r="A11" s="111" t="s">
        <v>21</v>
      </c>
      <c r="B11" s="112" t="s">
        <v>0</v>
      </c>
      <c r="C11" s="113"/>
      <c r="D11" s="114"/>
      <c r="E11" s="114"/>
      <c r="F11" s="115"/>
      <c r="J11" s="60"/>
      <c r="Q11" s="49"/>
    </row>
    <row r="12" spans="1:17" s="49" customFormat="1" ht="65.099999999999994" customHeight="1">
      <c r="A12" s="93" t="s">
        <v>22</v>
      </c>
      <c r="B12" s="81" t="s">
        <v>57</v>
      </c>
      <c r="C12" s="62" t="s">
        <v>18</v>
      </c>
      <c r="D12" s="82">
        <v>1</v>
      </c>
      <c r="E12" s="94"/>
      <c r="F12" s="94">
        <f>D12*E12</f>
        <v>0</v>
      </c>
    </row>
    <row r="13" spans="1:17" s="70" customFormat="1" ht="135">
      <c r="A13" s="78" t="s">
        <v>23</v>
      </c>
      <c r="B13" s="80" t="s">
        <v>135</v>
      </c>
      <c r="C13" s="79" t="s">
        <v>32</v>
      </c>
      <c r="D13" s="63">
        <v>1</v>
      </c>
      <c r="E13" s="64"/>
      <c r="F13" s="64">
        <f t="shared" ref="F13:F14" si="0">ROUND(D13*E13,2)</f>
        <v>0</v>
      </c>
    </row>
    <row r="14" spans="1:17" s="70" customFormat="1" ht="37.5" customHeight="1">
      <c r="A14" s="78" t="s">
        <v>44</v>
      </c>
      <c r="B14" s="95" t="s">
        <v>97</v>
      </c>
      <c r="C14" s="96" t="s">
        <v>32</v>
      </c>
      <c r="D14" s="63">
        <v>1</v>
      </c>
      <c r="E14" s="64"/>
      <c r="F14" s="64">
        <f t="shared" si="0"/>
        <v>0</v>
      </c>
    </row>
    <row r="15" spans="1:17" s="70" customFormat="1" ht="75">
      <c r="A15" s="78" t="s">
        <v>138</v>
      </c>
      <c r="B15" s="77" t="s">
        <v>98</v>
      </c>
      <c r="C15" s="79" t="s">
        <v>32</v>
      </c>
      <c r="D15" s="63">
        <v>1</v>
      </c>
      <c r="E15" s="64"/>
      <c r="F15" s="64">
        <f t="shared" ref="F15:F16" si="1">ROUND(D15*E15,2)</f>
        <v>0</v>
      </c>
    </row>
    <row r="16" spans="1:17" s="70" customFormat="1" ht="30">
      <c r="A16" s="78" t="s">
        <v>85</v>
      </c>
      <c r="B16" s="80" t="s">
        <v>99</v>
      </c>
      <c r="C16" s="79" t="s">
        <v>100</v>
      </c>
      <c r="D16" s="63">
        <v>1</v>
      </c>
      <c r="E16" s="64"/>
      <c r="F16" s="64">
        <f t="shared" si="1"/>
        <v>0</v>
      </c>
      <c r="I16" s="142"/>
    </row>
    <row r="17" spans="1:9" s="70" customFormat="1" ht="18" customHeight="1">
      <c r="A17" s="78" t="s">
        <v>86</v>
      </c>
      <c r="B17" s="80" t="s">
        <v>74</v>
      </c>
      <c r="C17" s="79" t="s">
        <v>32</v>
      </c>
      <c r="D17" s="63">
        <v>10</v>
      </c>
      <c r="E17" s="64"/>
      <c r="F17" s="64">
        <f>ROUND(D17*E17,2)</f>
        <v>0</v>
      </c>
      <c r="I17" s="142"/>
    </row>
    <row r="18" spans="1:9" s="70" customFormat="1" ht="18" customHeight="1">
      <c r="A18" s="78" t="s">
        <v>103</v>
      </c>
      <c r="B18" s="80" t="s">
        <v>101</v>
      </c>
      <c r="C18" s="79" t="s">
        <v>4</v>
      </c>
      <c r="D18" s="63">
        <v>70</v>
      </c>
      <c r="E18" s="64"/>
      <c r="F18" s="64">
        <f t="shared" ref="F18:F19" si="2">ROUND(D18*E18,2)</f>
        <v>0</v>
      </c>
    </row>
    <row r="19" spans="1:9" s="70" customFormat="1" ht="18" customHeight="1">
      <c r="A19" s="78" t="s">
        <v>104</v>
      </c>
      <c r="B19" s="80" t="s">
        <v>102</v>
      </c>
      <c r="C19" s="79" t="s">
        <v>32</v>
      </c>
      <c r="D19" s="63">
        <v>15</v>
      </c>
      <c r="E19" s="64"/>
      <c r="F19" s="64">
        <f t="shared" si="2"/>
        <v>0</v>
      </c>
    </row>
    <row r="20" spans="1:9" s="52" customFormat="1" ht="15">
      <c r="A20" s="111" t="s">
        <v>24</v>
      </c>
      <c r="B20" s="112" t="s">
        <v>1</v>
      </c>
      <c r="C20" s="113"/>
      <c r="D20" s="114"/>
      <c r="E20" s="114"/>
      <c r="F20" s="115"/>
      <c r="G20" s="49"/>
      <c r="H20" s="49"/>
      <c r="I20" s="49"/>
    </row>
    <row r="21" spans="1:9" s="70" customFormat="1" ht="60">
      <c r="A21" s="97"/>
      <c r="B21" s="98" t="s">
        <v>95</v>
      </c>
      <c r="C21" s="99"/>
      <c r="D21" s="100"/>
      <c r="E21" s="101"/>
      <c r="F21" s="101"/>
    </row>
    <row r="22" spans="1:9" s="70" customFormat="1" ht="36">
      <c r="A22" s="97"/>
      <c r="B22" s="98" t="s">
        <v>96</v>
      </c>
      <c r="C22" s="99"/>
      <c r="D22" s="100"/>
      <c r="E22" s="101"/>
      <c r="F22" s="101"/>
    </row>
    <row r="23" spans="1:9" s="70" customFormat="1" ht="27" customHeight="1">
      <c r="A23" s="97"/>
      <c r="B23" s="98" t="s">
        <v>127</v>
      </c>
      <c r="C23" s="99"/>
      <c r="D23" s="100"/>
      <c r="E23" s="101"/>
      <c r="F23" s="101"/>
    </row>
    <row r="24" spans="1:9" s="70" customFormat="1" ht="27" customHeight="1">
      <c r="A24" s="97"/>
      <c r="B24" s="98" t="s">
        <v>128</v>
      </c>
      <c r="C24" s="99"/>
      <c r="D24" s="100"/>
      <c r="E24" s="101"/>
      <c r="F24" s="101"/>
    </row>
    <row r="25" spans="1:9" s="49" customFormat="1" ht="18" customHeight="1">
      <c r="A25" s="93" t="s">
        <v>26</v>
      </c>
      <c r="B25" s="81" t="s">
        <v>54</v>
      </c>
      <c r="C25" s="62" t="s">
        <v>2</v>
      </c>
      <c r="D25" s="82">
        <v>41</v>
      </c>
      <c r="E25" s="94"/>
      <c r="F25" s="94">
        <f t="shared" ref="F25:F31" si="3">ROUND(D25*E25,2)</f>
        <v>0</v>
      </c>
    </row>
    <row r="26" spans="1:9" s="49" customFormat="1" ht="30">
      <c r="A26" s="93" t="s">
        <v>25</v>
      </c>
      <c r="B26" s="81" t="s">
        <v>117</v>
      </c>
      <c r="C26" s="62" t="s">
        <v>2</v>
      </c>
      <c r="D26" s="82">
        <f>(30*6+(10*2.9+5*3.5+22.3*2.9+30.5+2.9))*1.2</f>
        <v>389.48400000000004</v>
      </c>
      <c r="E26" s="94"/>
      <c r="F26" s="94">
        <f t="shared" si="3"/>
        <v>0</v>
      </c>
    </row>
    <row r="27" spans="1:9" s="49" customFormat="1" ht="30">
      <c r="A27" s="93" t="s">
        <v>63</v>
      </c>
      <c r="B27" s="81" t="s">
        <v>118</v>
      </c>
      <c r="C27" s="62" t="s">
        <v>2</v>
      </c>
      <c r="D27" s="82">
        <f>D26*0.1</f>
        <v>38.948400000000007</v>
      </c>
      <c r="E27" s="94"/>
      <c r="F27" s="94">
        <f t="shared" si="3"/>
        <v>0</v>
      </c>
    </row>
    <row r="28" spans="1:9" s="70" customFormat="1" ht="30">
      <c r="A28" s="78" t="s">
        <v>83</v>
      </c>
      <c r="B28" s="80" t="s">
        <v>106</v>
      </c>
      <c r="C28" s="79" t="s">
        <v>2</v>
      </c>
      <c r="D28" s="63">
        <f>(6.22)*6</f>
        <v>37.32</v>
      </c>
      <c r="E28" s="64"/>
      <c r="F28" s="64">
        <f t="shared" si="3"/>
        <v>0</v>
      </c>
    </row>
    <row r="29" spans="1:9" s="70" customFormat="1" ht="29.25" customHeight="1">
      <c r="A29" s="78" t="s">
        <v>27</v>
      </c>
      <c r="B29" s="80" t="s">
        <v>105</v>
      </c>
      <c r="C29" s="79" t="s">
        <v>2</v>
      </c>
      <c r="D29" s="63">
        <f>D26*0.7</f>
        <v>272.6388</v>
      </c>
      <c r="E29" s="64"/>
      <c r="F29" s="64">
        <f t="shared" si="3"/>
        <v>0</v>
      </c>
    </row>
    <row r="30" spans="1:9" s="70" customFormat="1" ht="18" customHeight="1">
      <c r="A30" s="78" t="s">
        <v>55</v>
      </c>
      <c r="B30" s="80" t="s">
        <v>77</v>
      </c>
      <c r="C30" s="79" t="s">
        <v>4</v>
      </c>
      <c r="D30" s="63">
        <f>41*4</f>
        <v>164</v>
      </c>
      <c r="E30" s="64"/>
      <c r="F30" s="64">
        <f t="shared" si="3"/>
        <v>0</v>
      </c>
    </row>
    <row r="31" spans="1:9" s="70" customFormat="1" ht="18" customHeight="1">
      <c r="A31" s="78" t="s">
        <v>58</v>
      </c>
      <c r="B31" s="80" t="s">
        <v>72</v>
      </c>
      <c r="C31" s="79" t="s">
        <v>4</v>
      </c>
      <c r="D31" s="63">
        <f>D30</f>
        <v>164</v>
      </c>
      <c r="E31" s="64"/>
      <c r="F31" s="64">
        <f t="shared" si="3"/>
        <v>0</v>
      </c>
    </row>
    <row r="32" spans="1:9" s="52" customFormat="1" ht="15">
      <c r="A32" s="111" t="s">
        <v>28</v>
      </c>
      <c r="B32" s="112" t="s">
        <v>3</v>
      </c>
      <c r="C32" s="113"/>
      <c r="D32" s="114"/>
      <c r="E32" s="114"/>
      <c r="F32" s="115"/>
      <c r="G32" s="49"/>
      <c r="H32" s="49"/>
      <c r="I32" s="49"/>
    </row>
    <row r="33" spans="1:9" s="52" customFormat="1" ht="48">
      <c r="A33" s="102"/>
      <c r="B33" s="103" t="s">
        <v>107</v>
      </c>
      <c r="C33" s="104"/>
      <c r="D33" s="105"/>
      <c r="E33" s="105"/>
      <c r="F33" s="106"/>
    </row>
    <row r="34" spans="1:9" s="70" customFormat="1" ht="30">
      <c r="A34" s="78" t="s">
        <v>29</v>
      </c>
      <c r="B34" s="80" t="s">
        <v>108</v>
      </c>
      <c r="C34" s="79" t="s">
        <v>2</v>
      </c>
      <c r="D34" s="63">
        <f>4.25*2*6</f>
        <v>51</v>
      </c>
      <c r="E34" s="64"/>
      <c r="F34" s="64">
        <f t="shared" ref="F34" si="4">ROUND(D34*E34,2)</f>
        <v>0</v>
      </c>
      <c r="G34" s="107"/>
      <c r="H34" s="107"/>
      <c r="I34" s="107"/>
    </row>
    <row r="35" spans="1:9" s="49" customFormat="1" ht="30">
      <c r="A35" s="93" t="s">
        <v>30</v>
      </c>
      <c r="B35" s="81" t="s">
        <v>113</v>
      </c>
      <c r="C35" s="62" t="s">
        <v>4</v>
      </c>
      <c r="D35" s="82">
        <f>3.2*6*2+12.39*0.25+11.07*0.25</f>
        <v>44.265000000000001</v>
      </c>
      <c r="E35" s="94"/>
      <c r="F35" s="94">
        <f t="shared" ref="F35" si="5">ROUND(D35*E35,2)</f>
        <v>0</v>
      </c>
    </row>
    <row r="36" spans="1:9" s="70" customFormat="1" ht="45">
      <c r="A36" s="78" t="s">
        <v>45</v>
      </c>
      <c r="B36" s="80" t="s">
        <v>134</v>
      </c>
      <c r="C36" s="79" t="s">
        <v>4</v>
      </c>
      <c r="D36" s="63">
        <f>50.86+32*0.5</f>
        <v>66.86</v>
      </c>
      <c r="E36" s="64"/>
      <c r="F36" s="64">
        <f t="shared" ref="F36:F42" si="6">ROUND(D36*E36,2)</f>
        <v>0</v>
      </c>
    </row>
    <row r="37" spans="1:9" s="70" customFormat="1" ht="30">
      <c r="A37" s="78" t="s">
        <v>46</v>
      </c>
      <c r="B37" s="80" t="s">
        <v>76</v>
      </c>
      <c r="C37" s="79" t="s">
        <v>4</v>
      </c>
      <c r="D37" s="63">
        <f>0.25*0.25*4+0.25*40+0.3*2*12+0.3*0.5*4</f>
        <v>18.05</v>
      </c>
      <c r="E37" s="64"/>
      <c r="F37" s="64">
        <f t="shared" si="6"/>
        <v>0</v>
      </c>
    </row>
    <row r="38" spans="1:9" s="70" customFormat="1" ht="33" customHeight="1">
      <c r="A38" s="78" t="s">
        <v>78</v>
      </c>
      <c r="B38" s="80" t="s">
        <v>110</v>
      </c>
      <c r="C38" s="79" t="s">
        <v>2</v>
      </c>
      <c r="D38" s="63">
        <f>50.86*0.5</f>
        <v>25.43</v>
      </c>
      <c r="E38" s="64"/>
      <c r="F38" s="64">
        <f t="shared" si="6"/>
        <v>0</v>
      </c>
    </row>
    <row r="39" spans="1:9" s="49" customFormat="1" ht="45">
      <c r="A39" s="78" t="s">
        <v>56</v>
      </c>
      <c r="B39" s="80" t="s">
        <v>111</v>
      </c>
      <c r="C39" s="79" t="s">
        <v>2</v>
      </c>
      <c r="D39" s="63">
        <f>0.3*0.5*12+(15.37+13.89)*0.25</f>
        <v>9.1149999999999984</v>
      </c>
      <c r="E39" s="64"/>
      <c r="F39" s="64">
        <f t="shared" si="6"/>
        <v>0</v>
      </c>
    </row>
    <row r="40" spans="1:9" s="49" customFormat="1" ht="30">
      <c r="A40" s="78" t="s">
        <v>48</v>
      </c>
      <c r="B40" s="80" t="s">
        <v>109</v>
      </c>
      <c r="C40" s="108" t="s">
        <v>2</v>
      </c>
      <c r="D40" s="109">
        <f>0.25*0.25*10*2</f>
        <v>1.25</v>
      </c>
      <c r="E40" s="109"/>
      <c r="F40" s="110">
        <f t="shared" ref="F40" si="7">D40*E40</f>
        <v>0</v>
      </c>
    </row>
    <row r="41" spans="1:9" s="70" customFormat="1" ht="30">
      <c r="A41" s="78" t="s">
        <v>49</v>
      </c>
      <c r="B41" s="81" t="s">
        <v>125</v>
      </c>
      <c r="C41" s="62" t="s">
        <v>32</v>
      </c>
      <c r="D41" s="82">
        <v>2</v>
      </c>
      <c r="E41" s="94"/>
      <c r="F41" s="94">
        <f t="shared" ref="F41" si="8">ROUND(D41*E41,2)</f>
        <v>0</v>
      </c>
    </row>
    <row r="42" spans="1:9" s="70" customFormat="1" ht="15">
      <c r="A42" s="78" t="s">
        <v>50</v>
      </c>
      <c r="B42" s="81" t="s">
        <v>80</v>
      </c>
      <c r="C42" s="62" t="s">
        <v>84</v>
      </c>
      <c r="D42" s="82">
        <f>10*4</f>
        <v>40</v>
      </c>
      <c r="E42" s="94"/>
      <c r="F42" s="94">
        <f t="shared" si="6"/>
        <v>0</v>
      </c>
      <c r="G42" s="116"/>
    </row>
    <row r="43" spans="1:9" s="107" customFormat="1" ht="30">
      <c r="A43" s="78" t="s">
        <v>62</v>
      </c>
      <c r="B43" s="80" t="s">
        <v>112</v>
      </c>
      <c r="C43" s="79" t="s">
        <v>36</v>
      </c>
      <c r="D43" s="63">
        <v>620</v>
      </c>
      <c r="E43" s="64"/>
      <c r="F43" s="64">
        <f>ROUND(D43*E43,2)</f>
        <v>0</v>
      </c>
      <c r="G43" s="70"/>
      <c r="H43" s="70"/>
      <c r="I43" s="70"/>
    </row>
    <row r="44" spans="1:9" s="70" customFormat="1" ht="29.1" customHeight="1">
      <c r="A44" s="78" t="s">
        <v>51</v>
      </c>
      <c r="B44" s="80" t="s">
        <v>37</v>
      </c>
      <c r="C44" s="79" t="s">
        <v>36</v>
      </c>
      <c r="D44" s="63">
        <v>5905.36</v>
      </c>
      <c r="E44" s="64"/>
      <c r="F44" s="64">
        <f>ROUND(D44*E44,2)</f>
        <v>0</v>
      </c>
    </row>
    <row r="45" spans="1:9" s="70" customFormat="1" ht="32.450000000000003" customHeight="1">
      <c r="A45" s="78" t="s">
        <v>126</v>
      </c>
      <c r="B45" s="80" t="s">
        <v>38</v>
      </c>
      <c r="C45" s="79" t="s">
        <v>36</v>
      </c>
      <c r="D45" s="63">
        <v>659.8</v>
      </c>
      <c r="E45" s="64"/>
      <c r="F45" s="64">
        <f t="shared" ref="F45:F48" si="9">ROUND(D45*E45,2)</f>
        <v>0</v>
      </c>
    </row>
    <row r="46" spans="1:9" s="70" customFormat="1" ht="18" customHeight="1">
      <c r="A46" s="78" t="s">
        <v>119</v>
      </c>
      <c r="B46" s="80" t="s">
        <v>120</v>
      </c>
      <c r="C46" s="79" t="s">
        <v>4</v>
      </c>
      <c r="D46" s="63">
        <v>51</v>
      </c>
      <c r="E46" s="64"/>
      <c r="F46" s="64">
        <f t="shared" si="9"/>
        <v>0</v>
      </c>
    </row>
    <row r="47" spans="1:9" s="70" customFormat="1" ht="30">
      <c r="A47" s="78" t="s">
        <v>121</v>
      </c>
      <c r="B47" s="80" t="s">
        <v>122</v>
      </c>
      <c r="C47" s="79" t="s">
        <v>4</v>
      </c>
      <c r="D47" s="63">
        <f>D46</f>
        <v>51</v>
      </c>
      <c r="E47" s="64"/>
      <c r="F47" s="64">
        <f t="shared" si="9"/>
        <v>0</v>
      </c>
      <c r="G47" s="107"/>
      <c r="H47" s="107"/>
      <c r="I47" s="107"/>
    </row>
    <row r="48" spans="1:9" s="70" customFormat="1" ht="18.95" customHeight="1">
      <c r="A48" s="78" t="s">
        <v>139</v>
      </c>
      <c r="B48" s="80" t="s">
        <v>123</v>
      </c>
      <c r="C48" s="79" t="s">
        <v>124</v>
      </c>
      <c r="D48" s="63">
        <f>10*2</f>
        <v>20</v>
      </c>
      <c r="E48" s="64"/>
      <c r="F48" s="64">
        <f t="shared" si="9"/>
        <v>0</v>
      </c>
    </row>
    <row r="49" spans="1:9" s="107" customFormat="1" ht="17.25" customHeight="1">
      <c r="A49" s="117" t="s">
        <v>31</v>
      </c>
      <c r="B49" s="118" t="s">
        <v>20</v>
      </c>
      <c r="C49" s="119"/>
      <c r="D49" s="120"/>
      <c r="E49" s="120"/>
      <c r="F49" s="121"/>
      <c r="G49" s="122"/>
      <c r="H49" s="122"/>
      <c r="I49" s="122"/>
    </row>
    <row r="50" spans="1:9" s="70" customFormat="1" ht="45">
      <c r="A50" s="78" t="s">
        <v>144</v>
      </c>
      <c r="B50" s="80" t="s">
        <v>156</v>
      </c>
      <c r="C50" s="79" t="s">
        <v>2</v>
      </c>
      <c r="D50" s="64">
        <f>(8.5+9.5)*5*0.2</f>
        <v>18</v>
      </c>
      <c r="E50" s="64"/>
      <c r="F50" s="64">
        <f t="shared" ref="F50:F55" si="10">ROUND(D50*E50,2)</f>
        <v>0</v>
      </c>
    </row>
    <row r="51" spans="1:9" s="70" customFormat="1" ht="45">
      <c r="A51" s="78" t="s">
        <v>145</v>
      </c>
      <c r="B51" s="80" t="s">
        <v>146</v>
      </c>
      <c r="C51" s="79" t="s">
        <v>2</v>
      </c>
      <c r="D51" s="64">
        <f>(8.5+9.5)*5*0.4</f>
        <v>36</v>
      </c>
      <c r="E51" s="64"/>
      <c r="F51" s="64">
        <f t="shared" si="10"/>
        <v>0</v>
      </c>
    </row>
    <row r="52" spans="1:9" s="70" customFormat="1" ht="18" customHeight="1">
      <c r="A52" s="78" t="s">
        <v>59</v>
      </c>
      <c r="B52" s="80" t="s">
        <v>153</v>
      </c>
      <c r="C52" s="79" t="s">
        <v>4</v>
      </c>
      <c r="D52" s="63">
        <f>(8.5+9.5)*4</f>
        <v>72</v>
      </c>
      <c r="E52" s="64"/>
      <c r="F52" s="64">
        <f t="shared" si="10"/>
        <v>0</v>
      </c>
    </row>
    <row r="53" spans="1:9" s="70" customFormat="1" ht="15">
      <c r="A53" s="78" t="s">
        <v>147</v>
      </c>
      <c r="B53" s="80" t="s">
        <v>154</v>
      </c>
      <c r="C53" s="79" t="s">
        <v>4</v>
      </c>
      <c r="D53" s="63">
        <f>D52</f>
        <v>72</v>
      </c>
      <c r="E53" s="64"/>
      <c r="F53" s="64">
        <f t="shared" si="10"/>
        <v>0</v>
      </c>
    </row>
    <row r="54" spans="1:9" s="107" customFormat="1" ht="15">
      <c r="A54" s="78" t="s">
        <v>148</v>
      </c>
      <c r="B54" s="80" t="s">
        <v>149</v>
      </c>
      <c r="C54" s="79" t="s">
        <v>84</v>
      </c>
      <c r="D54" s="63">
        <v>8</v>
      </c>
      <c r="E54" s="64"/>
      <c r="F54" s="64">
        <f t="shared" si="10"/>
        <v>0</v>
      </c>
      <c r="G54" s="70"/>
      <c r="H54" s="70"/>
      <c r="I54" s="70"/>
    </row>
    <row r="55" spans="1:9" s="70" customFormat="1" ht="30">
      <c r="A55" s="78" t="s">
        <v>150</v>
      </c>
      <c r="B55" s="80" t="s">
        <v>151</v>
      </c>
      <c r="C55" s="79" t="s">
        <v>4</v>
      </c>
      <c r="D55" s="63">
        <v>18</v>
      </c>
      <c r="E55" s="64"/>
      <c r="F55" s="64">
        <f t="shared" si="10"/>
        <v>0</v>
      </c>
      <c r="G55" s="107"/>
      <c r="H55" s="107"/>
      <c r="I55" s="107"/>
    </row>
    <row r="56" spans="1:9" s="70" customFormat="1" ht="45">
      <c r="A56" s="78" t="s">
        <v>152</v>
      </c>
      <c r="B56" s="80" t="s">
        <v>155</v>
      </c>
      <c r="C56" s="79" t="s">
        <v>4</v>
      </c>
      <c r="D56" s="63">
        <v>51</v>
      </c>
      <c r="E56" s="64"/>
      <c r="F56" s="64">
        <f>ROUND(D56*E56,2)</f>
        <v>0</v>
      </c>
      <c r="G56" s="107"/>
      <c r="H56" s="107"/>
      <c r="I56" s="107"/>
    </row>
    <row r="57" spans="1:9" s="70" customFormat="1" ht="15">
      <c r="A57" s="117" t="s">
        <v>35</v>
      </c>
      <c r="B57" s="118" t="s">
        <v>64</v>
      </c>
      <c r="C57" s="119"/>
      <c r="D57" s="120"/>
      <c r="E57" s="120"/>
      <c r="F57" s="121"/>
    </row>
    <row r="58" spans="1:9" s="70" customFormat="1" ht="33.950000000000003" customHeight="1">
      <c r="A58" s="78" t="s">
        <v>34</v>
      </c>
      <c r="B58" s="127" t="s">
        <v>159</v>
      </c>
      <c r="C58" s="79" t="s">
        <v>84</v>
      </c>
      <c r="D58" s="63">
        <v>72</v>
      </c>
      <c r="E58" s="64"/>
      <c r="F58" s="64">
        <f>D58*E58</f>
        <v>0</v>
      </c>
    </row>
    <row r="59" spans="1:9" s="70" customFormat="1" ht="47.25" customHeight="1">
      <c r="A59" s="78" t="s">
        <v>157</v>
      </c>
      <c r="B59" s="127" t="s">
        <v>158</v>
      </c>
      <c r="C59" s="79" t="s">
        <v>84</v>
      </c>
      <c r="D59" s="63">
        <v>21</v>
      </c>
      <c r="E59" s="64"/>
      <c r="F59" s="64">
        <f t="shared" ref="F59" si="11">ROUND(D59*E59,2)</f>
        <v>0</v>
      </c>
    </row>
    <row r="60" spans="1:9" s="70" customFormat="1" ht="18" customHeight="1">
      <c r="A60" s="117" t="s">
        <v>42</v>
      </c>
      <c r="B60" s="118" t="s">
        <v>19</v>
      </c>
      <c r="C60" s="119"/>
      <c r="D60" s="120"/>
      <c r="E60" s="120"/>
      <c r="F60" s="121"/>
    </row>
    <row r="61" spans="1:9" s="70" customFormat="1" ht="30.95" customHeight="1">
      <c r="A61" s="78" t="s">
        <v>43</v>
      </c>
      <c r="B61" s="80" t="s">
        <v>116</v>
      </c>
      <c r="C61" s="79" t="s">
        <v>2</v>
      </c>
      <c r="D61" s="63">
        <f>(10*2.9+5*3.5+22.3*2.9+30.5+2.9)+15.1</f>
        <v>159.67000000000002</v>
      </c>
      <c r="E61" s="64"/>
      <c r="F61" s="64">
        <f t="shared" ref="F61" si="12">ROUND(D61*E61,2)</f>
        <v>0</v>
      </c>
    </row>
    <row r="62" spans="1:9" s="107" customFormat="1" ht="15">
      <c r="A62" s="78" t="s">
        <v>52</v>
      </c>
      <c r="B62" s="80" t="s">
        <v>82</v>
      </c>
      <c r="C62" s="79" t="s">
        <v>2</v>
      </c>
      <c r="D62" s="63">
        <f>16+28</f>
        <v>44</v>
      </c>
      <c r="E62" s="64"/>
      <c r="F62" s="64">
        <f t="shared" ref="F62" si="13">D62*E62</f>
        <v>0</v>
      </c>
      <c r="G62" s="70"/>
      <c r="H62" s="70"/>
      <c r="I62" s="70"/>
    </row>
    <row r="63" spans="1:9" s="70" customFormat="1" ht="15">
      <c r="A63" s="78" t="s">
        <v>66</v>
      </c>
      <c r="B63" s="81" t="s">
        <v>136</v>
      </c>
      <c r="C63" s="62" t="s">
        <v>32</v>
      </c>
      <c r="D63" s="82">
        <v>9</v>
      </c>
      <c r="E63" s="94"/>
      <c r="F63" s="94">
        <f>ROUND(D63*E63,2)</f>
        <v>0</v>
      </c>
    </row>
    <row r="64" spans="1:9" s="70" customFormat="1" ht="32.1" customHeight="1">
      <c r="A64" s="78" t="s">
        <v>140</v>
      </c>
      <c r="B64" s="81" t="s">
        <v>137</v>
      </c>
      <c r="C64" s="62" t="s">
        <v>2</v>
      </c>
      <c r="D64" s="82">
        <v>3.9</v>
      </c>
      <c r="E64" s="94"/>
      <c r="F64" s="94">
        <f>ROUND(D64*E64,2)</f>
        <v>0</v>
      </c>
    </row>
    <row r="65" spans="1:9" s="70" customFormat="1" ht="15">
      <c r="A65" s="78" t="s">
        <v>141</v>
      </c>
      <c r="B65" s="80" t="s">
        <v>40</v>
      </c>
      <c r="C65" s="79" t="s">
        <v>18</v>
      </c>
      <c r="D65" s="63">
        <f>41*2</f>
        <v>82</v>
      </c>
      <c r="E65" s="64"/>
      <c r="F65" s="64">
        <f t="shared" ref="F65" si="14">ROUND(D65*E65,2)</f>
        <v>0</v>
      </c>
      <c r="G65" s="107"/>
      <c r="H65" s="107"/>
      <c r="I65" s="107"/>
    </row>
    <row r="66" spans="1:9" s="70" customFormat="1" ht="15">
      <c r="A66" s="117" t="s">
        <v>65</v>
      </c>
      <c r="B66" s="118" t="s">
        <v>5</v>
      </c>
      <c r="C66" s="119"/>
      <c r="D66" s="120"/>
      <c r="E66" s="120"/>
      <c r="F66" s="121"/>
    </row>
    <row r="67" spans="1:9" s="70" customFormat="1" ht="15">
      <c r="A67" s="78" t="s">
        <v>67</v>
      </c>
      <c r="B67" s="80" t="s">
        <v>33</v>
      </c>
      <c r="C67" s="79" t="s">
        <v>18</v>
      </c>
      <c r="D67" s="63">
        <v>1</v>
      </c>
      <c r="E67" s="64"/>
      <c r="F67" s="64">
        <f t="shared" ref="F67:F68" si="15">D67*E67</f>
        <v>0</v>
      </c>
    </row>
    <row r="68" spans="1:9" s="70" customFormat="1" ht="15">
      <c r="A68" s="78" t="s">
        <v>142</v>
      </c>
      <c r="B68" s="80" t="s">
        <v>114</v>
      </c>
      <c r="C68" s="79" t="s">
        <v>6</v>
      </c>
      <c r="D68" s="63">
        <v>8</v>
      </c>
      <c r="E68" s="64"/>
      <c r="F68" s="64">
        <f t="shared" si="15"/>
        <v>0</v>
      </c>
    </row>
    <row r="69" spans="1:9" s="70" customFormat="1" ht="15">
      <c r="A69" s="78" t="s">
        <v>68</v>
      </c>
      <c r="B69" s="80" t="s">
        <v>115</v>
      </c>
      <c r="C69" s="79" t="s">
        <v>6</v>
      </c>
      <c r="D69" s="63">
        <v>10</v>
      </c>
      <c r="E69" s="64"/>
      <c r="F69" s="64">
        <f>D69*E69</f>
        <v>0</v>
      </c>
    </row>
    <row r="70" spans="1:9" s="49" customFormat="1" ht="15">
      <c r="A70" s="78" t="s">
        <v>143</v>
      </c>
      <c r="B70" s="80" t="s">
        <v>75</v>
      </c>
      <c r="C70" s="79" t="s">
        <v>7</v>
      </c>
      <c r="D70" s="63">
        <v>1</v>
      </c>
      <c r="E70" s="64">
        <f>SUM(F12:F69)*0.1</f>
        <v>0</v>
      </c>
      <c r="F70" s="64">
        <f t="shared" ref="F70" si="16">ROUND(D70*E70,2)</f>
        <v>0</v>
      </c>
    </row>
    <row r="71" spans="1:9" s="49" customFormat="1" ht="15">
      <c r="A71" s="123"/>
      <c r="B71" s="124" t="s">
        <v>47</v>
      </c>
      <c r="C71" s="125"/>
      <c r="D71" s="125"/>
      <c r="E71" s="125"/>
      <c r="F71" s="126">
        <f>SUM(F1:F70)</f>
        <v>0</v>
      </c>
    </row>
    <row r="72" spans="1:9" s="49" customFormat="1">
      <c r="A72" s="59"/>
      <c r="B72" s="56"/>
      <c r="C72" s="57"/>
      <c r="D72" s="58"/>
      <c r="E72" s="58"/>
      <c r="F72" s="58"/>
    </row>
    <row r="73" spans="1:9" s="49" customFormat="1">
      <c r="A73" s="59"/>
      <c r="B73" s="56"/>
      <c r="C73" s="57"/>
      <c r="D73" s="58"/>
      <c r="E73" s="58"/>
      <c r="F73" s="58"/>
    </row>
    <row r="74" spans="1:9" s="49" customFormat="1">
      <c r="A74" s="59"/>
      <c r="B74" s="56"/>
      <c r="C74" s="57"/>
      <c r="D74" s="58"/>
      <c r="E74" s="58"/>
      <c r="F74" s="58"/>
    </row>
    <row r="75" spans="1:9" s="49" customFormat="1">
      <c r="A75" s="59"/>
      <c r="B75" s="56"/>
      <c r="C75" s="57"/>
      <c r="D75" s="58"/>
      <c r="E75" s="58"/>
      <c r="F75" s="58"/>
    </row>
    <row r="76" spans="1:9" s="49" customFormat="1">
      <c r="A76" s="59"/>
      <c r="B76" s="56"/>
      <c r="C76" s="57"/>
      <c r="D76" s="58"/>
      <c r="E76" s="58"/>
      <c r="F76" s="58"/>
    </row>
    <row r="77" spans="1:9" s="49" customFormat="1">
      <c r="A77" s="59"/>
      <c r="B77" s="56"/>
      <c r="C77" s="57"/>
      <c r="D77" s="58"/>
      <c r="E77" s="58"/>
      <c r="F77" s="58"/>
    </row>
    <row r="78" spans="1:9" s="49" customFormat="1">
      <c r="A78" s="59"/>
      <c r="B78" s="56"/>
      <c r="C78" s="57"/>
      <c r="D78" s="58"/>
      <c r="E78" s="58"/>
      <c r="F78" s="58"/>
    </row>
    <row r="79" spans="1:9" s="49" customFormat="1">
      <c r="A79" s="59"/>
      <c r="B79" s="56"/>
      <c r="C79" s="57"/>
      <c r="D79" s="58"/>
      <c r="E79" s="58"/>
      <c r="F79" s="58"/>
    </row>
    <row r="80" spans="1:9" s="49" customFormat="1">
      <c r="A80" s="59"/>
      <c r="B80" s="56"/>
      <c r="C80" s="57"/>
      <c r="D80" s="58"/>
      <c r="E80" s="58"/>
      <c r="F80" s="58"/>
    </row>
    <row r="81" spans="1:6" s="49" customFormat="1" ht="22.5" customHeight="1">
      <c r="A81" s="59"/>
      <c r="B81" s="56"/>
      <c r="C81" s="57"/>
      <c r="D81" s="58"/>
      <c r="E81" s="58"/>
      <c r="F81" s="58"/>
    </row>
    <row r="82" spans="1:6" s="49" customFormat="1" ht="22.5" customHeight="1">
      <c r="A82" s="59"/>
      <c r="B82" s="56"/>
      <c r="C82" s="57"/>
      <c r="D82" s="58"/>
      <c r="E82" s="58"/>
      <c r="F82" s="58"/>
    </row>
    <row r="83" spans="1:6" s="49" customFormat="1">
      <c r="A83" s="59"/>
      <c r="B83" s="56"/>
      <c r="C83" s="57"/>
      <c r="D83" s="58"/>
      <c r="E83" s="58"/>
      <c r="F83" s="58"/>
    </row>
    <row r="84" spans="1:6" s="49" customFormat="1">
      <c r="A84" s="59"/>
      <c r="B84" s="56"/>
      <c r="C84" s="57"/>
      <c r="D84" s="58"/>
      <c r="E84" s="58"/>
      <c r="F84" s="58"/>
    </row>
    <row r="85" spans="1:6" s="49" customFormat="1">
      <c r="A85" s="59"/>
      <c r="B85" s="56"/>
      <c r="C85" s="57"/>
      <c r="D85" s="58"/>
      <c r="E85" s="58"/>
      <c r="F85" s="58"/>
    </row>
    <row r="86" spans="1:6" s="49" customFormat="1" ht="57.75" customHeight="1">
      <c r="A86" s="59"/>
      <c r="B86" s="56"/>
      <c r="C86" s="57"/>
      <c r="D86" s="58"/>
      <c r="E86" s="58"/>
      <c r="F86" s="58"/>
    </row>
    <row r="87" spans="1:6" s="49" customFormat="1">
      <c r="A87" s="59"/>
      <c r="B87" s="56"/>
      <c r="C87" s="57"/>
      <c r="D87" s="58"/>
      <c r="E87" s="58"/>
      <c r="F87" s="58"/>
    </row>
    <row r="88" spans="1:6" s="49" customFormat="1">
      <c r="A88" s="59"/>
      <c r="B88" s="56"/>
      <c r="C88" s="57"/>
      <c r="D88" s="58"/>
      <c r="E88" s="58"/>
      <c r="F88" s="58"/>
    </row>
    <row r="89" spans="1:6" s="49" customFormat="1">
      <c r="A89" s="59"/>
      <c r="B89" s="56"/>
      <c r="C89" s="57"/>
      <c r="D89" s="58"/>
      <c r="E89" s="58"/>
      <c r="F89" s="58"/>
    </row>
    <row r="90" spans="1:6" s="49" customFormat="1" ht="36" customHeight="1">
      <c r="A90" s="59"/>
      <c r="B90" s="56"/>
      <c r="C90" s="57"/>
      <c r="D90" s="58"/>
      <c r="E90" s="58"/>
      <c r="F90" s="58"/>
    </row>
    <row r="91" spans="1:6" s="49" customFormat="1" ht="36" customHeight="1">
      <c r="A91" s="59"/>
      <c r="B91" s="56"/>
      <c r="C91" s="57"/>
      <c r="D91" s="58"/>
      <c r="E91" s="58"/>
      <c r="F91" s="58"/>
    </row>
    <row r="92" spans="1:6" s="49" customFormat="1">
      <c r="A92" s="59"/>
      <c r="B92" s="56"/>
      <c r="C92" s="57"/>
      <c r="D92" s="58"/>
      <c r="E92" s="58"/>
      <c r="F92" s="58"/>
    </row>
    <row r="93" spans="1:6" s="49" customFormat="1">
      <c r="A93" s="59"/>
      <c r="B93" s="56"/>
      <c r="C93" s="57"/>
      <c r="D93" s="58"/>
      <c r="E93" s="58"/>
      <c r="F93" s="58"/>
    </row>
    <row r="94" spans="1:6" s="49" customFormat="1">
      <c r="A94" s="59"/>
      <c r="B94" s="56"/>
      <c r="C94" s="57"/>
      <c r="D94" s="58"/>
      <c r="E94" s="58"/>
      <c r="F94" s="58"/>
    </row>
    <row r="95" spans="1:6" s="49" customFormat="1">
      <c r="A95" s="59"/>
      <c r="B95" s="56"/>
      <c r="C95" s="57"/>
      <c r="D95" s="58"/>
      <c r="E95" s="58"/>
      <c r="F95" s="58"/>
    </row>
    <row r="96" spans="1:6" s="49" customFormat="1">
      <c r="A96" s="59"/>
      <c r="B96" s="56"/>
      <c r="C96" s="57"/>
      <c r="D96" s="58"/>
      <c r="E96" s="58"/>
      <c r="F96" s="58"/>
    </row>
    <row r="97" spans="1:6" s="49" customFormat="1">
      <c r="A97" s="59"/>
      <c r="B97" s="56"/>
      <c r="C97" s="57"/>
      <c r="D97" s="58"/>
      <c r="E97" s="58"/>
      <c r="F97" s="58"/>
    </row>
    <row r="98" spans="1:6" s="49" customFormat="1" ht="36" customHeight="1">
      <c r="A98" s="59"/>
      <c r="B98" s="56"/>
      <c r="C98" s="57"/>
      <c r="D98" s="58"/>
      <c r="E98" s="58"/>
      <c r="F98" s="58"/>
    </row>
    <row r="99" spans="1:6" s="49" customFormat="1">
      <c r="A99" s="59"/>
      <c r="B99" s="56"/>
      <c r="C99" s="57"/>
      <c r="D99" s="58"/>
      <c r="E99" s="58"/>
      <c r="F99" s="58"/>
    </row>
    <row r="100" spans="1:6" s="49" customFormat="1">
      <c r="A100" s="59"/>
      <c r="B100" s="56"/>
      <c r="C100" s="57"/>
      <c r="D100" s="58"/>
      <c r="E100" s="58"/>
      <c r="F100" s="58"/>
    </row>
    <row r="101" spans="1:6" s="49" customFormat="1" ht="69.75" customHeight="1">
      <c r="A101" s="59"/>
      <c r="B101" s="56"/>
      <c r="C101" s="57"/>
      <c r="D101" s="58"/>
      <c r="E101" s="58"/>
      <c r="F101" s="58"/>
    </row>
    <row r="102" spans="1:6" s="49" customFormat="1">
      <c r="A102" s="59"/>
      <c r="B102" s="56"/>
      <c r="C102" s="57"/>
      <c r="D102" s="58"/>
      <c r="E102" s="58"/>
      <c r="F102" s="58"/>
    </row>
    <row r="103" spans="1:6" s="49" customFormat="1">
      <c r="A103" s="59"/>
      <c r="B103" s="56"/>
      <c r="C103" s="57"/>
      <c r="D103" s="58"/>
      <c r="E103" s="58"/>
      <c r="F103" s="58"/>
    </row>
    <row r="104" spans="1:6" s="49" customFormat="1" ht="24.75" customHeight="1">
      <c r="A104" s="59"/>
      <c r="B104" s="56"/>
      <c r="C104" s="57"/>
      <c r="D104" s="58"/>
      <c r="E104" s="58"/>
      <c r="F104" s="58"/>
    </row>
    <row r="105" spans="1:6" s="49" customFormat="1">
      <c r="A105" s="59"/>
      <c r="B105" s="56"/>
      <c r="C105" s="57"/>
      <c r="D105" s="58"/>
      <c r="E105" s="58"/>
      <c r="F105" s="58"/>
    </row>
    <row r="106" spans="1:6" s="49" customFormat="1" ht="23.25" customHeight="1">
      <c r="A106" s="59"/>
      <c r="B106" s="56"/>
      <c r="C106" s="57"/>
      <c r="D106" s="58"/>
      <c r="E106" s="58"/>
      <c r="F106" s="58"/>
    </row>
    <row r="107" spans="1:6" s="49" customFormat="1">
      <c r="A107" s="59"/>
      <c r="B107" s="56"/>
      <c r="C107" s="57"/>
      <c r="D107" s="58"/>
      <c r="E107" s="58"/>
      <c r="F107" s="58"/>
    </row>
    <row r="108" spans="1:6" s="49" customFormat="1">
      <c r="A108" s="59"/>
      <c r="B108" s="56"/>
      <c r="C108" s="57"/>
      <c r="D108" s="58"/>
      <c r="E108" s="58"/>
      <c r="F108" s="58"/>
    </row>
    <row r="109" spans="1:6" s="49" customFormat="1">
      <c r="A109" s="59"/>
      <c r="B109" s="56"/>
      <c r="C109" s="57"/>
      <c r="D109" s="58"/>
      <c r="E109" s="58"/>
      <c r="F109" s="58"/>
    </row>
    <row r="110" spans="1:6" s="49" customFormat="1">
      <c r="A110" s="59"/>
      <c r="B110" s="56"/>
      <c r="C110" s="57"/>
      <c r="D110" s="58"/>
      <c r="E110" s="58"/>
      <c r="F110" s="58"/>
    </row>
    <row r="111" spans="1:6" s="49" customFormat="1">
      <c r="A111" s="59"/>
      <c r="B111" s="56"/>
      <c r="C111" s="57"/>
      <c r="D111" s="58"/>
      <c r="E111" s="58"/>
      <c r="F111" s="58"/>
    </row>
    <row r="112" spans="1:6" s="49" customFormat="1">
      <c r="A112" s="59"/>
      <c r="B112" s="56"/>
      <c r="C112" s="57"/>
      <c r="D112" s="58"/>
      <c r="E112" s="58"/>
      <c r="F112" s="58"/>
    </row>
    <row r="113" spans="1:9" s="49" customFormat="1">
      <c r="A113" s="59"/>
      <c r="B113" s="56"/>
      <c r="C113" s="57"/>
      <c r="D113" s="58"/>
      <c r="E113" s="58"/>
      <c r="F113" s="58"/>
    </row>
    <row r="114" spans="1:9" s="49" customFormat="1">
      <c r="A114" s="59"/>
      <c r="B114" s="56"/>
      <c r="C114" s="57"/>
      <c r="D114" s="58"/>
      <c r="E114" s="58"/>
      <c r="F114" s="58"/>
    </row>
    <row r="115" spans="1:9" s="49" customFormat="1">
      <c r="A115" s="59"/>
      <c r="B115" s="56"/>
      <c r="C115" s="57"/>
      <c r="D115" s="58"/>
      <c r="E115" s="58"/>
      <c r="F115" s="58"/>
    </row>
    <row r="116" spans="1:9" s="49" customFormat="1">
      <c r="A116" s="59"/>
      <c r="B116" s="56"/>
      <c r="C116" s="57"/>
      <c r="D116" s="58"/>
      <c r="E116" s="58"/>
      <c r="F116" s="58"/>
    </row>
    <row r="117" spans="1:9" s="49" customFormat="1">
      <c r="A117" s="59"/>
      <c r="B117" s="56"/>
      <c r="C117" s="57"/>
      <c r="D117" s="58"/>
      <c r="E117" s="58"/>
      <c r="F117" s="58"/>
    </row>
    <row r="118" spans="1:9" s="49" customFormat="1">
      <c r="A118" s="59"/>
      <c r="B118" s="56"/>
      <c r="C118" s="57"/>
      <c r="D118" s="58"/>
      <c r="E118" s="58"/>
      <c r="F118" s="58"/>
    </row>
    <row r="119" spans="1:9" s="49" customFormat="1">
      <c r="A119" s="59"/>
      <c r="B119" s="56"/>
      <c r="C119" s="57"/>
      <c r="D119" s="58"/>
      <c r="E119" s="58"/>
      <c r="F119" s="58"/>
    </row>
    <row r="120" spans="1:9" s="49" customFormat="1">
      <c r="A120" s="59"/>
      <c r="B120" s="56"/>
      <c r="C120" s="57"/>
      <c r="D120" s="58"/>
      <c r="E120" s="58"/>
      <c r="F120" s="58"/>
    </row>
    <row r="121" spans="1:9" s="49" customFormat="1">
      <c r="A121" s="59"/>
      <c r="B121" s="56"/>
      <c r="C121" s="57"/>
      <c r="D121" s="58"/>
      <c r="E121" s="58"/>
      <c r="F121" s="58"/>
    </row>
    <row r="122" spans="1:9" s="49" customFormat="1">
      <c r="A122" s="59"/>
      <c r="B122" s="56"/>
      <c r="C122" s="57"/>
      <c r="D122" s="58"/>
      <c r="E122" s="58"/>
      <c r="F122" s="58"/>
    </row>
    <row r="123" spans="1:9" s="49" customFormat="1">
      <c r="A123" s="59"/>
      <c r="B123" s="56"/>
      <c r="C123" s="57"/>
      <c r="D123" s="58"/>
      <c r="E123" s="58"/>
      <c r="F123" s="58"/>
    </row>
    <row r="124" spans="1:9" s="49" customFormat="1">
      <c r="A124" s="59"/>
      <c r="B124" s="56"/>
      <c r="C124" s="57"/>
      <c r="D124" s="58"/>
      <c r="E124" s="58"/>
      <c r="F124" s="58"/>
    </row>
    <row r="125" spans="1:9">
      <c r="G125" s="49"/>
      <c r="H125" s="49"/>
      <c r="I125" s="49"/>
    </row>
    <row r="126" spans="1:9" s="53" customFormat="1" ht="18.75">
      <c r="A126" s="59"/>
      <c r="B126" s="56"/>
      <c r="C126" s="57"/>
      <c r="D126" s="58"/>
      <c r="E126" s="58"/>
      <c r="F126" s="58"/>
      <c r="G126" s="50"/>
      <c r="H126" s="50"/>
      <c r="I126" s="50"/>
    </row>
    <row r="127" spans="1:9" ht="18.75">
      <c r="G127" s="53"/>
      <c r="H127" s="53"/>
      <c r="I127" s="53"/>
    </row>
    <row r="128" spans="1:9" s="53" customFormat="1" ht="18.75">
      <c r="A128" s="59"/>
      <c r="B128" s="56"/>
      <c r="C128" s="57"/>
      <c r="D128" s="58"/>
      <c r="E128" s="58"/>
      <c r="F128" s="58"/>
      <c r="G128" s="50"/>
      <c r="H128" s="50"/>
      <c r="I128" s="50"/>
    </row>
    <row r="129" spans="7:9" ht="18.75">
      <c r="G129" s="53"/>
      <c r="H129" s="53"/>
      <c r="I129" s="53"/>
    </row>
    <row r="147" spans="1:9" s="51" customFormat="1">
      <c r="A147" s="59"/>
      <c r="B147" s="56"/>
      <c r="C147" s="57"/>
      <c r="D147" s="58"/>
      <c r="E147" s="58"/>
      <c r="F147" s="58"/>
      <c r="G147" s="50"/>
      <c r="H147" s="50"/>
      <c r="I147" s="50"/>
    </row>
    <row r="148" spans="1:9" s="51" customFormat="1">
      <c r="A148" s="59"/>
      <c r="B148" s="56"/>
      <c r="C148" s="57"/>
      <c r="D148" s="58"/>
      <c r="E148" s="58"/>
      <c r="F148" s="58"/>
    </row>
    <row r="149" spans="1:9">
      <c r="G149" s="51"/>
      <c r="H149" s="51"/>
      <c r="I149" s="51"/>
    </row>
  </sheetData>
  <mergeCells count="1">
    <mergeCell ref="I16:I17"/>
  </mergeCells>
  <phoneticPr fontId="4" type="noConversion"/>
  <pageMargins left="0.7" right="0.7" top="0.75" bottom="0.75" header="0.3" footer="0.3"/>
  <pageSetup paperSize="9" scale="72" fitToHeight="0" orientation="portrait" r:id="rId1"/>
  <rowBreaks count="2" manualBreakCount="2">
    <brk id="38" max="5" man="1"/>
    <brk id="56" max="5"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Delovni listi</vt:lpstr>
      </vt:variant>
      <vt:variant>
        <vt:i4>2</vt:i4>
      </vt:variant>
      <vt:variant>
        <vt:lpstr>Imenovani obsegi</vt:lpstr>
      </vt:variant>
      <vt:variant>
        <vt:i4>4</vt:i4>
      </vt:variant>
    </vt:vector>
  </HeadingPairs>
  <TitlesOfParts>
    <vt:vector size="6" baseType="lpstr">
      <vt:lpstr>naslovnica</vt:lpstr>
      <vt:lpstr>A.most</vt:lpstr>
      <vt:lpstr>A.most!Področje_tiskanja</vt:lpstr>
      <vt:lpstr>naslovnica!Področje_tiskanja</vt:lpstr>
      <vt:lpstr>A.most!Tiskanje_naslovov</vt:lpstr>
      <vt:lpstr>A.most!vert</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Uroš Vogrinc</dc:creator>
  <cp:lastModifiedBy>Mateja Kozikar</cp:lastModifiedBy>
  <cp:lastPrinted>2023-05-12T08:48:34Z</cp:lastPrinted>
  <dcterms:created xsi:type="dcterms:W3CDTF">2018-11-26T06:51:24Z</dcterms:created>
  <dcterms:modified xsi:type="dcterms:W3CDTF">2026-01-20T13:52:30Z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