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Objects="none" defaultThemeVersion="124226"/>
  <bookViews>
    <workbookView xWindow="-120" yWindow="-120" windowWidth="24240" windowHeight="13740" tabRatio="795"/>
  </bookViews>
  <sheets>
    <sheet name="REKAPITULACIJA" sheetId="23" r:id="rId1"/>
    <sheet name="Uvod" sheetId="22" r:id="rId2"/>
    <sheet name="KANALIZACIJA" sheetId="13" r:id="rId3"/>
  </sheets>
  <definedNames>
    <definedName name="_xlnm.Print_Area" localSheetId="2">KANALIZACIJA!$A$1:$F$200</definedName>
    <definedName name="_xlnm.Print_Area" localSheetId="0">REKAPITULACIJA!$A$1:$F$34</definedName>
    <definedName name="_xlnm.Print_Area" localSheetId="1">Uvod!$A$1:$F$34</definedName>
  </definedNames>
  <calcPr calcId="191029"/>
</workbook>
</file>

<file path=xl/calcChain.xml><?xml version="1.0" encoding="utf-8"?>
<calcChain xmlns="http://schemas.openxmlformats.org/spreadsheetml/2006/main">
  <c r="F23" i="13" l="1"/>
  <c r="D185" i="13"/>
  <c r="D153" i="13"/>
  <c r="F153" i="13" s="1"/>
  <c r="D150" i="13"/>
  <c r="F150" i="13" s="1"/>
  <c r="D147" i="13"/>
  <c r="F147" i="13" s="1"/>
  <c r="D141" i="13"/>
  <c r="D144" i="13" s="1"/>
  <c r="F144" i="13" s="1"/>
  <c r="D138" i="13"/>
  <c r="F138" i="13" s="1"/>
  <c r="D136" i="13"/>
  <c r="F136" i="13" s="1"/>
  <c r="F158" i="13" l="1"/>
  <c r="F141" i="13"/>
  <c r="E156" i="13" s="1"/>
  <c r="F156" i="13" s="1"/>
  <c r="D164" i="13" l="1"/>
  <c r="F102" i="13"/>
  <c r="D96" i="13"/>
  <c r="D85" i="13"/>
  <c r="D70" i="13"/>
  <c r="D82" i="13"/>
  <c r="D79" i="13" l="1"/>
  <c r="D76" i="13"/>
  <c r="D73" i="13"/>
  <c r="D56" i="13"/>
  <c r="F117" i="13"/>
  <c r="F99" i="13"/>
  <c r="F47" i="13" l="1"/>
  <c r="F108" i="13" l="1"/>
  <c r="F105" i="13"/>
  <c r="F59" i="13" l="1"/>
  <c r="F114" i="13" l="1"/>
  <c r="F111" i="13" l="1"/>
  <c r="F96" i="13"/>
  <c r="D170" i="13" l="1"/>
  <c r="F170" i="13" s="1"/>
  <c r="F164" i="13"/>
  <c r="D167" i="13"/>
  <c r="F167" i="13" s="1"/>
  <c r="E173" i="13" l="1"/>
  <c r="F173" i="13" s="1"/>
  <c r="F175" i="13" l="1"/>
  <c r="F177" i="13" s="1"/>
  <c r="F56" i="13"/>
  <c r="F24" i="13" l="1"/>
  <c r="F53" i="13"/>
  <c r="F25" i="13" l="1"/>
  <c r="F21" i="23" s="1"/>
  <c r="F76" i="13"/>
  <c r="F70" i="13" l="1"/>
  <c r="F195" i="13" l="1"/>
  <c r="F194" i="13"/>
  <c r="F191" i="13"/>
  <c r="F188" i="13"/>
  <c r="F185" i="13"/>
  <c r="E120" i="13"/>
  <c r="F120" i="13" s="1"/>
  <c r="F122" i="13" s="1"/>
  <c r="F73" i="13"/>
  <c r="F79" i="13"/>
  <c r="F82" i="13"/>
  <c r="F85" i="13"/>
  <c r="F50" i="13"/>
  <c r="F61" i="13" s="1"/>
  <c r="E88" i="13" l="1"/>
  <c r="F88" i="13" s="1"/>
  <c r="F90" i="13" s="1"/>
  <c r="F125" i="13" s="1"/>
  <c r="F19" i="13"/>
  <c r="F17" i="13" l="1"/>
  <c r="F18" i="13" l="1"/>
  <c r="F20" i="13" s="1"/>
  <c r="F19" i="23" s="1"/>
  <c r="F197" i="13" l="1"/>
  <c r="F200" i="13" l="1"/>
  <c r="F28" i="13" l="1"/>
  <c r="F29" i="13" s="1"/>
  <c r="F23" i="23" s="1"/>
  <c r="F27" i="23" s="1"/>
  <c r="F29" i="23" s="1"/>
  <c r="F31" i="23" s="1"/>
  <c r="F33" i="23" s="1"/>
  <c r="F33" i="13" l="1"/>
  <c r="F35" i="13" s="1"/>
  <c r="F37" i="13" l="1"/>
  <c r="F39" i="13" s="1"/>
</calcChain>
</file>

<file path=xl/sharedStrings.xml><?xml version="1.0" encoding="utf-8"?>
<sst xmlns="http://schemas.openxmlformats.org/spreadsheetml/2006/main" count="195" uniqueCount="113">
  <si>
    <t>R  E  K  A  P  I  T  U  L  A  C  I  J  A</t>
  </si>
  <si>
    <t>III</t>
  </si>
  <si>
    <t>ZEMELJSKA DELA</t>
  </si>
  <si>
    <t>SKUPAJ:</t>
  </si>
  <si>
    <t>I</t>
  </si>
  <si>
    <t>II</t>
  </si>
  <si>
    <t>popust %:</t>
  </si>
  <si>
    <t>SKUPAJ S POPUSTOM:</t>
  </si>
  <si>
    <t>kom</t>
  </si>
  <si>
    <r>
      <t>m</t>
    </r>
    <r>
      <rPr>
        <vertAlign val="superscript"/>
        <sz val="11"/>
        <rFont val="Century Gothic"/>
        <family val="2"/>
        <charset val="238"/>
      </rPr>
      <t>2</t>
    </r>
  </si>
  <si>
    <t>B</t>
  </si>
  <si>
    <t>SKUPAJ</t>
  </si>
  <si>
    <t>INVESTITOR</t>
  </si>
  <si>
    <t>OBJEKT</t>
  </si>
  <si>
    <t>22% DDV</t>
  </si>
  <si>
    <r>
      <t>m</t>
    </r>
    <r>
      <rPr>
        <vertAlign val="superscript"/>
        <sz val="10"/>
        <rFont val="Arial"/>
        <family val="2"/>
        <charset val="238"/>
      </rPr>
      <t>2</t>
    </r>
  </si>
  <si>
    <t>ZAKLJUČNA IN OSTALA DELA</t>
  </si>
  <si>
    <t>POPIS DEL S PREDIZMERAMI</t>
  </si>
  <si>
    <t>RAZNA DELA</t>
  </si>
  <si>
    <t>Izdelava geodetskega posnetka po končanih delih s certifikatom pooblaščenega geodeta za izdelavo PID projekta</t>
  </si>
  <si>
    <t>B.I</t>
  </si>
  <si>
    <t>m'</t>
  </si>
  <si>
    <t>SKUPAJ ZAKLJUČNA IN OSTALA DELA:</t>
  </si>
  <si>
    <t>KANALIZACIJSKA DELA</t>
  </si>
  <si>
    <t xml:space="preserve">ur PK </t>
  </si>
  <si>
    <t xml:space="preserve">ur KV </t>
  </si>
  <si>
    <t>%</t>
  </si>
  <si>
    <t>PREDDELA</t>
  </si>
  <si>
    <t>C</t>
  </si>
  <si>
    <t>C.I</t>
  </si>
  <si>
    <r>
      <t>m</t>
    </r>
    <r>
      <rPr>
        <vertAlign val="superscript"/>
        <sz val="10"/>
        <rFont val="Arial"/>
        <family val="2"/>
        <charset val="238"/>
      </rPr>
      <t>3</t>
    </r>
  </si>
  <si>
    <t>cev DN 200 mm</t>
  </si>
  <si>
    <t>SKUPAJ KANALIZACIJSKA DELA:</t>
  </si>
  <si>
    <t xml:space="preserve">Izdelava projektne dokumentacije izvedenih del - PID </t>
  </si>
  <si>
    <t>Izvedba tlačnega preizkusa vodotesnosti položenih kanalizacijskih gravitacijskih in tlačne cevi po standardu EN SIST 1610</t>
  </si>
  <si>
    <t>Zavarovanje zakoličene osi kanalizacije in lomnih točk na kanalizaciji in odcepih sekundarne kanalizacije.</t>
  </si>
  <si>
    <t>Dobava in vgraditev 2x sejanega peščenega materiala za peščeno posteljico (0-8 mm) s komprimacijo do zbitosti 93 % SPP, v debelini 10 cm.</t>
  </si>
  <si>
    <t xml:space="preserve">DN 800 </t>
  </si>
  <si>
    <t>Finalno čiščenje pred predajo del, obračuna se enkratna površina po dokončanju del</t>
  </si>
  <si>
    <t>A</t>
  </si>
  <si>
    <t>A.I</t>
  </si>
  <si>
    <t>A.II</t>
  </si>
  <si>
    <t>A.III</t>
  </si>
  <si>
    <t>GRADBENA DELA</t>
  </si>
  <si>
    <t>ASFALTERSKA DELA</t>
  </si>
  <si>
    <t>Zalitje stika med starim in novim robom vozišča z bitumensko emulzijo (Dilaplast ali pdb.)</t>
  </si>
  <si>
    <t>SKUPAJ GRADBENA DELA:</t>
  </si>
  <si>
    <t>Opombe:</t>
  </si>
  <si>
    <t>Komplet dobava materiala in strojna vgraditev asfaltbetona AC 11 surf B70/100 A3 (obrabna plast), debeline 4 cm, komplet z vsemi potrebnimi deli. Pri izvedbi potrebno upoštevati naklone asfalta zaradi odvodnjavanja.</t>
  </si>
  <si>
    <t>SKUPAJ  A  +  B + C :</t>
  </si>
  <si>
    <t>KANALIZACIJA</t>
  </si>
  <si>
    <t>UVOD V PROJEKTANTSKI POPIS DEL</t>
  </si>
  <si>
    <r>
      <t>SPLOŠNA OPOMBA</t>
    </r>
    <r>
      <rPr>
        <sz val="10"/>
        <rFont val="Arial"/>
        <family val="2"/>
        <charset val="238"/>
      </rPr>
      <t xml:space="preserve">: </t>
    </r>
    <r>
      <rPr>
        <b/>
        <sz val="10"/>
        <rFont val="Arial"/>
        <family val="2"/>
        <charset val="238"/>
      </rPr>
      <t>PZI</t>
    </r>
    <r>
      <rPr>
        <sz val="10"/>
        <rFont val="Arial"/>
        <family val="2"/>
        <charset val="238"/>
      </rPr>
      <t xml:space="preserve"> projektantski popis in projektantski predračun je izdelan na podlagi PZI projekta, razgovora z vodjo projektater posameznimi ostalimi projektanti in načrtovalci. Popis zajema zunanjo ureditev večstanovanjskega objekta. Ostale dele  (arhitekturo, elektroinstalacije, strojne instalacije, itd.) opredeljujejo drugi popisi. Pred izdelavo ponudbe je obvezen ogled lokacije objekta in projektne dokumentacije. Izvajalec je dolžan pri sestavi ponudbe upoštevati grafične in tekstualne dele projekta (DGD, PZI). V primeru tiskarskih napak in neskladij v projektu je dolžan na to opozoriti projektanta pred oddajo ponudbe.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</si>
  <si>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</si>
  <si>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</si>
  <si>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r>
      <t xml:space="preserve">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t>
    </r>
    <r>
      <rPr>
        <b/>
        <u/>
        <sz val="10"/>
        <rFont val="Arial"/>
        <family val="2"/>
        <charset val="238"/>
      </rPr>
      <t>Projektna dokumentacija v celoti je sestavni del tega popisa.</t>
    </r>
  </si>
  <si>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</si>
  <si>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gradnji objekta je obvezno upoštevati zahteve raznih Elaboratov, ter vse ostale pogoje posameznih soglasodajalcev, izdelovalcev posameznih načrtov in gradbenega dovoljenja.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</si>
  <si>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</si>
  <si>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</si>
  <si>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color indexed="8"/>
        <rFont val="Arial"/>
        <family val="2"/>
        <charset val="238"/>
      </rPr>
      <t xml:space="preserve"> in če jih predhodno pisno potrdi pooblaščeni inženir!</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</si>
  <si>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</si>
  <si>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</si>
  <si>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dovolenj in soglasij v zvezi z izvedbo </t>
  </si>
  <si>
    <t>- pridobivanje vseh potrebnih soglasij in mnenj, vse meritve kvalitete in projektiranih parametrov vgrajenih materialov in naprav, vsa atestna dokumentacija, garancije in potrdila o vgrajenih materialih ter izvedba kompletnega tehničnega pregleda s pripravo kompletne tehnične dokumentacija za tehnični pregled, oziroma predaje vseh v načrte vnesenih spremembah med gradnjo, izdelavo navodil za obratovanje in vzdrževanje ter ostali potrebni dokumenti.</t>
  </si>
  <si>
    <t>- eventuelni stroški povezani s predstavitvami posameznih predvidenih in vgrajenih materialov investitorju, stroški nastali glede zahtev investitorja o eventuelni faznosti gradnje, prilagajanja terminskega plana izvedbe glede na obstoječe stanje itd.</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</si>
  <si>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</si>
  <si>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</si>
  <si>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Navedene splošne opombe, pripombe in kriteriji veljajo za celoten popis.</t>
  </si>
  <si>
    <t>- obračuni izvršenih izkopov in zasipov se obračunavajo v raščenem stanju</t>
  </si>
  <si>
    <t>- enotna cena mora vsebovati vsa potrebna pripravljalna dela, vse potrebne transporte do mesta vgrajevanja, skladiščenje materiala na gradbišču, vsa potrebna pomožna sredstva za vgrajevanje na objektu kot so lestve in podobno - montaža in demontaža</t>
  </si>
  <si>
    <t>ŠT. NAČRTA</t>
  </si>
  <si>
    <t>OBČINA VOJNIK</t>
  </si>
  <si>
    <t>Keršova ulica 8</t>
  </si>
  <si>
    <t>3212 Vojnik</t>
  </si>
  <si>
    <t>FEKALNA KANALIZACIJA</t>
  </si>
  <si>
    <t>Strojno rezanje obstoječega asfaltnega cestišča s talno diamantno žago v deb. 15 cm (režejo se obe strani jarka)</t>
  </si>
  <si>
    <t xml:space="preserve">Ročni izkop jarka za fekalno kanalizacijo, izkop v terenu III.ktg., z nakladanjem izkopnega materiala na samokolnico in odvozom materiala s samokolnico na začasno gradbiščno deponijo. Dolžina odvoza je cca. 30 m. Ocena izkopa 0,50 m3 na jašek.  Material se obračuna po dejansko izkopani količini. </t>
  </si>
  <si>
    <t xml:space="preserve">Strojno in ročno planiranje (80% - 20%) planuma po izvedenem izkopu z natančnostjo ±3 cm in utrjevanje izkopa dna gradbenega jarka za polaganje kanaliz. cevi s komprimiranjem do potrebne zbitosti Ev2= min. 15 Mpa </t>
  </si>
  <si>
    <t xml:space="preserve">Dobava in vgraditev peščenega materiala kot obsip cevovoda (0-16 mm) s komprimacijo do zbitosti 97 % SPP, v debelini cca. 30 cm nad cevjo-pokrivna plast.  Obsip cevi je potrebno izvajati v slojih po 15 cm istočasno na obeh straneh cevi ter paziti, da se cev ne premakne iz ležišča. </t>
  </si>
  <si>
    <r>
      <t>m</t>
    </r>
    <r>
      <rPr>
        <vertAlign val="superscript"/>
        <sz val="11"/>
        <rFont val="Calibri"/>
        <family val="2"/>
        <charset val="238"/>
        <scheme val="minor"/>
      </rPr>
      <t>3</t>
    </r>
  </si>
  <si>
    <t xml:space="preserve">Nabava, dobava in vgrajevanje betonskih jaškov z že izdelano muldo, vključno z izvedbo posteljice v debelini 15-20 cm (0-32 mm), vtokom in iztokom na mufno. gumijasta KS tesnila in z vgraditvijo okroglega LTŽ pokrova profila 600mm v AB obroču z nosilnostjo 40 t (D400). Vtoki, ki niso takoj v uporabi morajo biti zaščiteni pred vdorom zemljine s pokrovom istega profila, tesnjeni in vidno označeni. Kaskade se rešujejo s praznotočnim vtokom in fajfo (vtok, ki je več kot 50cm nad muldo). Mulda jaškov ne sme imeti ostrih robov in lomov.  Pokrov jaška mora biti položen na nosilnem obroču d=20 do 25cm. Vgradnja jaška skladno z navodili proizvajalca. Globina jaškov do 2,5 m.      </t>
  </si>
  <si>
    <t>Komplet dobava materiala in strojna vgraditev asfaltbetona AC 22 base B50/70 A3 (grobi asfalt), debeline 6 cm - komplet z vsemi potrebnimi deli. Pri izvedbi potrebno upoštevati naklone asfalta zaradi odvodnjavanja.</t>
  </si>
  <si>
    <t xml:space="preserve">Nabava, dobava in vgrajevanje betonskih jaškov z že izdelano muldo, vključno z izvedbo posteljice v debelini 15-20 cm (0-32 mm), vtokom in iztokom na mufno. gumijasta KS tesnila in z vgraditvijo okroglega LTŽ pokrova profila 600mm v AB obroču z nosilnostjo 12.5 t (B125). Vtoki, ki niso takoj v uporabi morajo biti zaščiteni pred vdorom zemljine s pokrovom istega profila, tesnjeni in vidno označeni. Kaskade se rešujejo s praznotočnim vtokom in fajfo (vtok, ki je več kot 50cm nad muldo). Mulda jaškov ne sme imeti ostrih robov in lomov.  Pokrov jaška mora biti položen na nosilnem obroču d=20 do 25cm. Vgradnja jaška skladno z navodili proizvajalca. Globina jaškov do 2,0 m (nad 1,5m).      </t>
  </si>
  <si>
    <t>PRIPRAVLJALNA IN RUŠITVENA DELA</t>
  </si>
  <si>
    <t>Strojni izkop, nakladanje in odvoz asfaltnega betona v širini jarka in v debelini 10 cm, na trajno deponijo, vključno s plačilom takse</t>
  </si>
  <si>
    <t>Zakoličba obstoječih komunalnih in inštalacijskih vodov. Obračun po dejanskih stroških.</t>
  </si>
  <si>
    <t>Izdelava priključka na obstoječo kanalizacijo, kompletno z izdelavo prebojev in dobavo materiala (vsemi fazonskimi kosi in tesnili), upoštevati vsa pripravljalna, zaključna in druga dela</t>
  </si>
  <si>
    <t>Dodatna nepredvidena dela. Obračun po dejanskih stroških porabe časa in materiala - 3% del.</t>
  </si>
  <si>
    <t>Razna režijska dela - obračun po dejanskih stroških. Ocenjeno, obračun po dejanskih stroških.</t>
  </si>
  <si>
    <t>Postavljanje prečnih profilov na vseh lomnih točkah kanala in odcepov v projektiranem padcu kanalizacije za mehansko določanje padcev ter merjenje globine izkopa. Zakoličba trase z investitorjem, upravljavcem in nadzorom. Upoštevani jaški priključkov (peskolovi) in zadrževalnika.</t>
  </si>
  <si>
    <t xml:space="preserve">DN 1000 </t>
  </si>
  <si>
    <t>Pregled in snemanje zgrajene kanalizacije s kamero</t>
  </si>
  <si>
    <t>FEKALNA KANALIZACIJA LEŠJE</t>
  </si>
  <si>
    <t>K-05/023-PZI</t>
  </si>
  <si>
    <t>Strojni izkop jarkov kanalizacije v tamponskem nasutjo in zemljini III. kategorije, v naklonu ca. 70° (ta se prilagodi karakteristikam materiala), širina dna izkopa je DN cevi + 2×20 cm, globine do 2,5 m, z odrivom na rob jarka. V postavki upoštevati deponiranje izkopnega materiala na začasno gradbiščno deponijo .
Material se obračuna po dejansko izkopani količini.</t>
  </si>
  <si>
    <t xml:space="preserve">Dobava, vgradnja in komprimiranje drobljenca granulacije 0 - 64 (100) mm za zasip jarka (do posteljice ceste) ali izkopnega materiala od cestnega telesa za zasip jarka kanalizacije, skupaj s potrebnim utrjevanjem do potrebne trdnosti. Ponovno vgradnjo izkopnega materiala na licu mesta določi geomehanik ali nadzor.      </t>
  </si>
  <si>
    <t>Kompletna dobava in vgradnja PP kanalizacijskih cevi  togostnega razreda SN 12 za odvodnjavanje; vključno z vsemi potrebnimi fazonskimi kosi (se ne obračunavajo posebej), priključitvami, gumijastimi tesnili na jaških, sifoni, kaskadnimi izvedbami, čepi, obdelavami priključkov</t>
  </si>
  <si>
    <t xml:space="preserve">Nabava, dobava in vgrajevanje betonskih jaškov z že izdelano muldo, vključno z izvedbo posteljice v debelini 15-20 cm (0-32 mm), vtokom in iztokom na mufno. gumijasta KS tesnila in z vgraditvijo okroglega LTŽ pokrova profila 600mm v AB obroču z nosilnostjo 12.5 t (B125). Vtoki, ki niso takoj v uporabi morajo biti zaščiteni pred vdorom zemljine s pokrovom istega profila, tesnjeni in vidno označeni. Kaskade se rešujejo s praznotočnim vtokom in fajfo (vtok, ki je več kot 50cm nad muldo). Mulda jaškov ne sme imeti ostrih robov in lomov.  Pokrov jaška mora biti položen na nosilnem obroču d=20 do 25cm. Vgradnja jaška skladno z navodili proizvajalca. Globina jaškov do 2,5 m. (nad 2,0m).      </t>
  </si>
  <si>
    <t xml:space="preserve">Nabava, dobava in vgrajevanje betonskih jaškov z že izdelano muldo, vključno z izvedbo posteljice v debelini 15-20 cm (0-32 mm), vtokom in iztokom na mufno. gumijasta KS tesnila in z vgraditvijo okroglega LTŽ pokrova profila 600mm v AB obroču z nosilnostjo 12.5 t (B125). Vtoki, ki niso takoj v uporabi morajo biti zaščiteni pred vdorom zemljine s pokrovom istega profila, tesnjeni in vidno označeni. Kaskade se rešujejo s praznotočnim vtokom in fajfo (vtok, ki je več kot 50cm nad muldo). Mulda jaškov ne sme imeti ostrih robov in lomov.  Pokrov jaška mora biti položen na nosilnem obroču d=20 do 25cm. Vgradnja jaška skladno z navodili proizvajalca. Globina jaškov do 3,0 m. (nad 2,5m).      </t>
  </si>
  <si>
    <t>A. III</t>
  </si>
  <si>
    <t>- del izkopa upoštevan v izkopu za jarek kanalizacije (A.II postavka 1)</t>
  </si>
  <si>
    <t>Pazljivi ročni izkop v območju obstoječe komunalne infrastrukture (vodovod, TK vod…) in jaškov</t>
  </si>
  <si>
    <r>
      <t>m</t>
    </r>
    <r>
      <rPr>
        <vertAlign val="superscript"/>
        <sz val="11"/>
        <color theme="1"/>
        <rFont val="Calibri"/>
        <family val="2"/>
        <charset val="238"/>
        <scheme val="minor"/>
      </rPr>
      <t>3</t>
    </r>
  </si>
  <si>
    <t>Strojno planiranje in izravnava dna zemeljskega planuma v zahtevani ravnini z izvršitvijo manjših površinskih izkopov (do 0,05 m3/m2 ), ter premeščanjem materiala v vdolbine z utrjevanjem - valjanjem dna do natančnosti +- 3 cm</t>
  </si>
  <si>
    <r>
      <t>m</t>
    </r>
    <r>
      <rPr>
        <vertAlign val="superscript"/>
        <sz val="11"/>
        <rFont val="Calibri"/>
        <family val="2"/>
        <charset val="238"/>
        <scheme val="minor"/>
      </rPr>
      <t>2</t>
    </r>
  </si>
  <si>
    <t>Nabava, dobava in polaganje PP filca (preklop 0.5m) natezne trdnosti 15 kN/m',  kot ločilnega sloja med posteljico,obsipom in ostalim materialom. Potrebo po vgradnji na licu mesta določi geomehanik ali nadzor, preklopi niso upoštevani.</t>
  </si>
  <si>
    <t xml:space="preserve">Dobava, vgradnja in komprimiranje nosilnega tamponskega sloja drobljenca frakcije 0-32 mm, fino planiranje, profiliranje in valjanje planuma zg. ustroja s točnostjo +/-1,00cm na zahtevano nosilnost Ev2=80 MN/m2. V postavki upoštevano zbito stanje, v razsutem stanju upoštevati 30% večji volumen! </t>
  </si>
  <si>
    <t xml:space="preserve">Dobava, vgradnja in komprimiranje po plasteh 30 cm, drobljenca frakcije 0-64 (100) mm - posteljica, fino planiranje, profiliranje in valjanje s točnostjo +/-1,00cm na zahtevano nosilnost Ev2=60 MN/m2. V postavki upoštevano zbito stanje, v razsutem stanju upoštevati ca. 30% večji volumen! </t>
  </si>
  <si>
    <t>Široki strojni izkop zaglinjeno peščene zemljine II. -III. ktg  ter obstoječega nasutja na mestih izvedbe cestišča v globini  do 1,0 m pod površjem, z direktnim nakladanjem odkopanega materiala na kamione in odvozom na trajno deponijo, vključno s plačilom taks (357.5 m3 upoštevano v izkopu za jarek kanalizacije A.II - 1)</t>
  </si>
  <si>
    <r>
      <t>m</t>
    </r>
    <r>
      <rPr>
        <vertAlign val="superscript"/>
        <sz val="11"/>
        <color theme="1"/>
        <rFont val="Calibri"/>
        <family val="2"/>
        <charset val="238"/>
        <scheme val="minor"/>
      </rPr>
      <t>2</t>
    </r>
  </si>
  <si>
    <t>Izdelava bankine, široke do 0.50 m, kompletno z dobavo materiala in utrjevanjem</t>
  </si>
  <si>
    <t>B.II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</si>
</sst>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0_-;\-* #,##0.00_-;_-* &quot;-&quot;??_-;_-@_-"/>
    <numFmt numFmtId="165" formatCode="#,##0.00\ &quot;€&quot;"/>
    <numFmt numFmtId="166" formatCode="_-* #,##0.00\ _S_k_-;\-* #,##0.00\ _S_k_-;_-* &quot;-&quot;??\ _S_k_-;_-@_-"/>
    <numFmt numFmtId="167" formatCode="_-* #,##0\ _S_I_T_-;\-* #,##0\ _S_I_T_-;_-* &quot;-&quot;??\ _S_I_T_-;_-@_-"/>
    <numFmt numFmtId="168" formatCode="_(* #,##0.00_);_(* \(#,##0.00\);_(* &quot;-&quot;??_);_(@_)"/>
    <numFmt numFmtId="169" formatCode="#,##0.0&quot;0&quot;"/>
  </numFmts>
  <fonts count="42" x14ac:knownFonts="1">
    <font>
      <sz val="11"/>
      <color theme="1"/>
      <name val="Calibri"/>
      <family val="2"/>
      <charset val="238"/>
      <scheme val="minor"/>
    </font>
    <font>
      <b/>
      <sz val="11"/>
      <name val="Century Gothic"/>
      <family val="2"/>
      <charset val="238"/>
    </font>
    <font>
      <sz val="11"/>
      <name val="Century Gothic"/>
      <family val="2"/>
      <charset val="238"/>
    </font>
    <font>
      <vertAlign val="superscript"/>
      <sz val="11"/>
      <name val="Century Gothic"/>
      <family val="2"/>
      <charset val="238"/>
    </font>
    <font>
      <sz val="11"/>
      <color rgb="FFFF0000"/>
      <name val="Century Gothic"/>
      <family val="2"/>
      <charset val="238"/>
    </font>
    <font>
      <b/>
      <sz val="11"/>
      <color indexed="8"/>
      <name val="Century Gothic"/>
      <family val="2"/>
      <charset val="238"/>
    </font>
    <font>
      <sz val="11"/>
      <color indexed="8"/>
      <name val="Century Gothic"/>
      <family val="2"/>
      <charset val="238"/>
    </font>
    <font>
      <b/>
      <sz val="14"/>
      <color indexed="8"/>
      <name val="Century Gothic"/>
      <family val="2"/>
      <charset val="238"/>
    </font>
    <font>
      <sz val="10"/>
      <name val="Arial"/>
      <family val="2"/>
      <charset val="238"/>
    </font>
    <font>
      <sz val="10"/>
      <name val="Arial"/>
      <family val="2"/>
      <charset val="238"/>
    </font>
    <font>
      <sz val="10"/>
      <name val="Helv"/>
    </font>
    <font>
      <sz val="12"/>
      <name val="Arial CE"/>
      <charset val="238"/>
    </font>
    <font>
      <vertAlign val="superscript"/>
      <sz val="10"/>
      <name val="Arial"/>
      <family val="2"/>
      <charset val="238"/>
    </font>
    <font>
      <sz val="10"/>
      <name val="Calibri"/>
      <family val="2"/>
      <charset val="238"/>
      <scheme val="minor"/>
    </font>
    <font>
      <i/>
      <sz val="11"/>
      <color indexed="8"/>
      <name val="Century Gothic"/>
      <family val="2"/>
      <charset val="238"/>
    </font>
    <font>
      <b/>
      <sz val="11"/>
      <color rgb="FFFF0000"/>
      <name val="Century Gothic"/>
      <family val="2"/>
      <charset val="238"/>
    </font>
    <font>
      <sz val="9"/>
      <name val="Century Gothic"/>
      <family val="2"/>
      <charset val="238"/>
    </font>
    <font>
      <sz val="10"/>
      <name val="Arial CE"/>
      <family val="2"/>
      <charset val="238"/>
    </font>
    <font>
      <sz val="10"/>
      <name val="Arial CE"/>
      <family val="2"/>
    </font>
    <font>
      <sz val="10"/>
      <name val="Arial CE"/>
      <charset val="238"/>
    </font>
    <font>
      <b/>
      <sz val="12"/>
      <name val="Century Gothic"/>
      <family val="2"/>
      <charset val="238"/>
    </font>
    <font>
      <sz val="12"/>
      <name val="Century Gothic"/>
      <family val="2"/>
      <charset val="238"/>
    </font>
    <font>
      <sz val="10"/>
      <name val="Arial CE"/>
    </font>
    <font>
      <b/>
      <sz val="12"/>
      <color rgb="FFFF0000"/>
      <name val="Century Gothic"/>
      <family val="2"/>
      <charset val="238"/>
    </font>
    <font>
      <sz val="12"/>
      <color rgb="FFFF0000"/>
      <name val="Century Gothic"/>
      <family val="2"/>
      <charset val="238"/>
    </font>
    <font>
      <sz val="9"/>
      <color rgb="FFFF0000"/>
      <name val="Century Gothic"/>
      <family val="2"/>
      <charset val="238"/>
    </font>
    <font>
      <sz val="11"/>
      <color theme="1"/>
      <name val="Calibri"/>
      <family val="2"/>
      <charset val="238"/>
      <scheme val="minor"/>
    </font>
    <font>
      <sz val="11"/>
      <name val="Arial"/>
      <family val="2"/>
      <charset val="238"/>
    </font>
    <font>
      <b/>
      <sz val="14"/>
      <name val="Arial"/>
      <family val="2"/>
      <charset val="238"/>
    </font>
    <font>
      <b/>
      <sz val="12"/>
      <name val="Arial"/>
      <family val="2"/>
      <charset val="238"/>
    </font>
    <font>
      <sz val="12"/>
      <name val="Arial"/>
      <family val="2"/>
      <charset val="238"/>
    </font>
    <font>
      <b/>
      <sz val="10"/>
      <name val="Arial"/>
      <family val="2"/>
      <charset val="238"/>
    </font>
    <font>
      <b/>
      <sz val="11"/>
      <name val="Arial"/>
      <family val="2"/>
      <charset val="238"/>
    </font>
    <font>
      <sz val="10"/>
      <color rgb="FFFF0000"/>
      <name val="Arial"/>
      <family val="2"/>
      <charset val="238"/>
    </font>
    <font>
      <b/>
      <u/>
      <sz val="10"/>
      <name val="Arial"/>
      <family val="2"/>
      <charset val="238"/>
    </font>
    <font>
      <u/>
      <sz val="10"/>
      <color indexed="10"/>
      <name val="Arial"/>
      <family val="2"/>
      <charset val="238"/>
    </font>
    <font>
      <sz val="10"/>
      <color indexed="8"/>
      <name val="Arial"/>
      <family val="2"/>
      <charset val="238"/>
    </font>
    <font>
      <u/>
      <sz val="10"/>
      <color indexed="8"/>
      <name val="Arial"/>
      <family val="2"/>
      <charset val="238"/>
    </font>
    <font>
      <vertAlign val="superscript"/>
      <sz val="11"/>
      <name val="Calibri"/>
      <family val="2"/>
      <charset val="238"/>
      <scheme val="minor"/>
    </font>
    <font>
      <sz val="11"/>
      <color theme="1"/>
      <name val="Century Gothic"/>
      <family val="2"/>
      <charset val="238"/>
    </font>
    <font>
      <vertAlign val="superscript"/>
      <sz val="11"/>
      <color theme="1"/>
      <name val="Calibri"/>
      <family val="2"/>
      <charset val="238"/>
      <scheme val="minor"/>
    </font>
    <font>
      <sz val="11"/>
      <color rgb="FF0070C0"/>
      <name val="Century Gothic"/>
      <family val="2"/>
      <charset val="238"/>
    </font>
  </fonts>
  <fills count="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1">
    <border>
      <left/>
      <right/>
      <top/>
      <bottom/>
      <diagonal/>
    </border>
  </borders>
  <cellStyleXfs count="64">
    <xf numFmtId="0" fontId="0" fillId="0" borderId="0"/>
    <xf numFmtId="0" fontId="8" fillId="0" borderId="0"/>
    <xf numFmtId="0" fontId="9" fillId="0" borderId="0"/>
    <xf numFmtId="1" fontId="10"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9" fillId="0" borderId="0"/>
    <xf numFmtId="166" fontId="9" fillId="0" borderId="0" applyFont="0" applyFill="0" applyBorder="0" applyAlignment="0" applyProtection="0"/>
    <xf numFmtId="167" fontId="19" fillId="0" borderId="0" applyFont="0" applyFill="0" applyBorder="0" applyAlignment="0" applyProtection="0"/>
    <xf numFmtId="168" fontId="22"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0" fontId="8" fillId="0" borderId="0"/>
    <xf numFmtId="43" fontId="11" fillId="0" borderId="0" applyFont="0" applyFill="0" applyBorder="0" applyAlignment="0" applyProtection="0"/>
    <xf numFmtId="44" fontId="11" fillId="0" borderId="0" applyFont="0" applyFill="0" applyBorder="0" applyAlignment="0" applyProtection="0"/>
    <xf numFmtId="0" fontId="8" fillId="0" borderId="0"/>
    <xf numFmtId="166" fontId="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9" fillId="0" borderId="0"/>
    <xf numFmtId="0" fontId="19" fillId="0" borderId="0"/>
    <xf numFmtId="43"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0" fontId="19" fillId="0" borderId="0"/>
    <xf numFmtId="0" fontId="19" fillId="0" borderId="0"/>
    <xf numFmtId="43" fontId="11" fillId="0" borderId="0" applyFont="0" applyFill="0" applyBorder="0" applyAlignment="0" applyProtection="0"/>
    <xf numFmtId="44" fontId="1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6"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1"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146">
    <xf numFmtId="0" fontId="0" fillId="0" borderId="0" xfId="0"/>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left" vertical="top" wrapText="1"/>
    </xf>
    <xf numFmtId="0" fontId="2" fillId="2" borderId="0" xfId="0" applyFont="1" applyFill="1" applyAlignment="1">
      <alignment horizontal="left" vertical="top" wrapText="1"/>
    </xf>
    <xf numFmtId="4" fontId="1" fillId="0" borderId="0" xfId="0" applyNumberFormat="1" applyFont="1" applyAlignment="1">
      <alignment horizontal="center"/>
    </xf>
    <xf numFmtId="4" fontId="4" fillId="0" borderId="0" xfId="0" applyNumberFormat="1" applyFont="1" applyAlignment="1">
      <alignment horizontal="center" wrapText="1"/>
    </xf>
    <xf numFmtId="4" fontId="2" fillId="0" borderId="0" xfId="0" applyNumberFormat="1" applyFont="1" applyAlignment="1">
      <alignment horizontal="center" wrapText="1"/>
    </xf>
    <xf numFmtId="4" fontId="1" fillId="0" borderId="0" xfId="0" applyNumberFormat="1" applyFont="1" applyAlignment="1">
      <alignment horizontal="center" wrapText="1"/>
    </xf>
    <xf numFmtId="0" fontId="13" fillId="0" borderId="0" xfId="4" applyFont="1"/>
    <xf numFmtId="0" fontId="16" fillId="0" borderId="0" xfId="0" applyFont="1" applyAlignment="1">
      <alignment horizontal="center"/>
    </xf>
    <xf numFmtId="2" fontId="16" fillId="0" borderId="0" xfId="0" applyNumberFormat="1" applyFont="1" applyAlignment="1">
      <alignment horizontal="center"/>
    </xf>
    <xf numFmtId="4" fontId="21" fillId="4" borderId="0" xfId="0" applyNumberFormat="1" applyFont="1" applyFill="1" applyAlignment="1">
      <alignment horizontal="center" wrapText="1"/>
    </xf>
    <xf numFmtId="4" fontId="15" fillId="0" borderId="0" xfId="0" applyNumberFormat="1" applyFont="1" applyAlignment="1">
      <alignment horizontal="left"/>
    </xf>
    <xf numFmtId="4" fontId="15" fillId="0" borderId="0" xfId="0" applyNumberFormat="1" applyFont="1" applyAlignment="1">
      <alignment horizontal="left" wrapText="1"/>
    </xf>
    <xf numFmtId="4" fontId="23" fillId="4" borderId="0" xfId="0" applyNumberFormat="1" applyFont="1" applyFill="1" applyAlignment="1">
      <alignment horizontal="left" wrapText="1"/>
    </xf>
    <xf numFmtId="2" fontId="25" fillId="0" borderId="0" xfId="0" applyNumberFormat="1" applyFont="1" applyAlignment="1">
      <alignment horizontal="center"/>
    </xf>
    <xf numFmtId="0" fontId="4" fillId="0" borderId="0" xfId="0" applyFont="1" applyAlignment="1">
      <alignment horizontal="left" vertical="top" wrapText="1"/>
    </xf>
    <xf numFmtId="4" fontId="24" fillId="4" borderId="0" xfId="0" applyNumberFormat="1" applyFont="1" applyFill="1" applyAlignment="1">
      <alignment horizontal="center" wrapText="1"/>
    </xf>
    <xf numFmtId="4" fontId="2" fillId="5" borderId="0" xfId="0" applyNumberFormat="1" applyFont="1" applyFill="1" applyAlignment="1">
      <alignment horizontal="center" wrapText="1"/>
    </xf>
    <xf numFmtId="4" fontId="21" fillId="5" borderId="0" xfId="0" applyNumberFormat="1" applyFont="1" applyFill="1" applyAlignment="1">
      <alignment horizontal="center" wrapText="1"/>
    </xf>
    <xf numFmtId="4" fontId="24" fillId="5" borderId="0" xfId="0" applyNumberFormat="1" applyFont="1" applyFill="1" applyAlignment="1">
      <alignment horizontal="center" wrapText="1"/>
    </xf>
    <xf numFmtId="4" fontId="2" fillId="0" borderId="0" xfId="0" applyNumberFormat="1" applyFont="1" applyAlignment="1">
      <alignment horizontal="center"/>
    </xf>
    <xf numFmtId="0" fontId="28" fillId="0" borderId="0" xfId="20" applyFont="1" applyAlignment="1">
      <alignment vertical="top"/>
    </xf>
    <xf numFmtId="0" fontId="29" fillId="0" borderId="0" xfId="20" applyFont="1" applyAlignment="1">
      <alignment vertical="top"/>
    </xf>
    <xf numFmtId="0" fontId="30" fillId="0" borderId="0" xfId="20" applyFont="1" applyAlignment="1">
      <alignment vertical="top"/>
    </xf>
    <xf numFmtId="0" fontId="31" fillId="0" borderId="0" xfId="20" applyFont="1" applyProtection="1">
      <protection locked="0"/>
    </xf>
    <xf numFmtId="0" fontId="32" fillId="0" borderId="0" xfId="20" applyFont="1" applyAlignment="1">
      <alignment vertical="top"/>
    </xf>
    <xf numFmtId="0" fontId="27" fillId="0" borderId="0" xfId="20" applyFont="1" applyAlignment="1">
      <alignment vertical="top"/>
    </xf>
    <xf numFmtId="0" fontId="33" fillId="0" borderId="0" xfId="20" applyFont="1" applyProtection="1">
      <protection locked="0"/>
    </xf>
    <xf numFmtId="0" fontId="35" fillId="0" borderId="0" xfId="20" applyFont="1" applyAlignment="1">
      <alignment vertical="top"/>
    </xf>
    <xf numFmtId="0" fontId="35" fillId="0" borderId="0" xfId="20" applyFont="1" applyAlignment="1">
      <alignment horizontal="justify" vertical="top" wrapText="1"/>
    </xf>
    <xf numFmtId="0" fontId="8" fillId="0" borderId="0" xfId="20" applyFont="1" applyAlignment="1">
      <alignment vertical="top"/>
    </xf>
    <xf numFmtId="0" fontId="8" fillId="0" borderId="0" xfId="20" applyFont="1" applyProtection="1">
      <protection locked="0"/>
    </xf>
    <xf numFmtId="0" fontId="36" fillId="0" borderId="0" xfId="20" applyFont="1" applyAlignment="1">
      <alignment vertical="top" wrapText="1"/>
    </xf>
    <xf numFmtId="0" fontId="36" fillId="0" borderId="0" xfId="20" applyFont="1" applyAlignment="1">
      <alignment horizontal="justify" vertical="top" wrapText="1"/>
    </xf>
    <xf numFmtId="0" fontId="8" fillId="0" borderId="0" xfId="20" applyFont="1" applyAlignment="1">
      <alignment vertical="top" wrapText="1"/>
    </xf>
    <xf numFmtId="0" fontId="8" fillId="0" borderId="0" xfId="20" applyFont="1" applyAlignment="1">
      <alignment horizontal="justify" vertical="top" wrapText="1"/>
    </xf>
    <xf numFmtId="0" fontId="8" fillId="0" borderId="0" xfId="20" applyFont="1" applyAlignment="1">
      <alignment horizontal="left" vertical="top" wrapText="1"/>
    </xf>
    <xf numFmtId="0" fontId="8" fillId="0" borderId="0" xfId="20" quotePrefix="1" applyFont="1" applyAlignment="1">
      <alignment vertical="top"/>
    </xf>
    <xf numFmtId="0" fontId="8" fillId="0" borderId="0" xfId="20" quotePrefix="1" applyFont="1" applyAlignment="1">
      <alignment vertical="top" wrapText="1"/>
    </xf>
    <xf numFmtId="4" fontId="33" fillId="0" borderId="0" xfId="20" applyNumberFormat="1" applyFont="1" applyProtection="1">
      <protection locked="0"/>
    </xf>
    <xf numFmtId="1" fontId="2" fillId="0" borderId="0" xfId="0" applyNumberFormat="1" applyFont="1" applyAlignment="1" applyProtection="1">
      <alignment horizontal="left" vertical="top" wrapText="1"/>
      <protection locked="0"/>
    </xf>
    <xf numFmtId="49" fontId="2" fillId="0" borderId="0" xfId="0" applyNumberFormat="1" applyFont="1" applyAlignment="1" applyProtection="1">
      <alignment horizontal="left" vertical="top" wrapText="1" shrinkToFit="1"/>
      <protection locked="0"/>
    </xf>
    <xf numFmtId="0" fontId="2" fillId="0" borderId="0" xfId="0" applyFont="1" applyAlignment="1" applyProtection="1">
      <alignment horizontal="left" vertical="top" wrapText="1"/>
      <protection locked="0"/>
    </xf>
    <xf numFmtId="0" fontId="4" fillId="0" borderId="0" xfId="0" applyFont="1" applyAlignment="1" applyProtection="1">
      <alignment horizontal="right" vertical="top" wrapText="1" shrinkToFit="1"/>
      <protection locked="0"/>
    </xf>
    <xf numFmtId="0" fontId="2" fillId="0" borderId="0" xfId="0" applyFont="1" applyAlignment="1" applyProtection="1">
      <alignment horizontal="center" wrapText="1"/>
      <protection locked="0"/>
    </xf>
    <xf numFmtId="2" fontId="2"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protection locked="0"/>
    </xf>
    <xf numFmtId="0" fontId="6" fillId="0" borderId="0" xfId="0" applyFont="1" applyAlignment="1">
      <alignment horizontal="left" vertical="top"/>
    </xf>
    <xf numFmtId="0" fontId="5" fillId="0" borderId="0" xfId="0" applyFont="1" applyAlignment="1">
      <alignment horizontal="left" vertical="top" wrapText="1" shrinkToFit="1"/>
    </xf>
    <xf numFmtId="0" fontId="6" fillId="0" borderId="0" xfId="0" applyFont="1" applyAlignment="1">
      <alignment horizontal="center"/>
    </xf>
    <xf numFmtId="4" fontId="2" fillId="0" borderId="0" xfId="0" applyNumberFormat="1" applyFont="1" applyAlignment="1">
      <alignment horizontal="center" vertical="center"/>
    </xf>
    <xf numFmtId="2" fontId="2" fillId="0" borderId="0" xfId="0" applyNumberFormat="1" applyFont="1" applyAlignment="1">
      <alignment horizontal="center" vertical="center"/>
    </xf>
    <xf numFmtId="0" fontId="14" fillId="0" borderId="0" xfId="0" applyFont="1" applyAlignment="1">
      <alignment horizontal="left" vertical="top" wrapText="1" shrinkToFit="1"/>
    </xf>
    <xf numFmtId="0" fontId="6" fillId="0" borderId="0" xfId="0" applyFont="1" applyAlignment="1">
      <alignment horizontal="left" vertical="top" wrapText="1" shrinkToFit="1"/>
    </xf>
    <xf numFmtId="0" fontId="14" fillId="0" borderId="0" xfId="0" applyFont="1" applyAlignment="1">
      <alignment horizontal="justify" vertical="top" wrapText="1" shrinkToFit="1"/>
    </xf>
    <xf numFmtId="0" fontId="7" fillId="3" borderId="0" xfId="0" applyFont="1" applyFill="1" applyAlignment="1">
      <alignment horizontal="left" vertical="top" wrapText="1" shrinkToFit="1"/>
    </xf>
    <xf numFmtId="0" fontId="7" fillId="0" borderId="0" xfId="0" applyFont="1" applyAlignment="1">
      <alignment horizontal="left" vertical="top" wrapText="1" shrinkToFit="1"/>
    </xf>
    <xf numFmtId="0" fontId="5" fillId="0" borderId="0" xfId="0" applyFont="1" applyAlignment="1">
      <alignment horizontal="left" vertical="top"/>
    </xf>
    <xf numFmtId="0" fontId="5" fillId="0" borderId="0" xfId="0" applyFont="1" applyAlignment="1">
      <alignment horizontal="center"/>
    </xf>
    <xf numFmtId="4" fontId="1" fillId="0" borderId="0" xfId="0" applyNumberFormat="1" applyFont="1" applyAlignment="1">
      <alignment horizontal="center" vertical="center"/>
    </xf>
    <xf numFmtId="2" fontId="1" fillId="0" borderId="0" xfId="0" applyNumberFormat="1" applyFont="1" applyAlignment="1">
      <alignment horizontal="center" vertical="center"/>
    </xf>
    <xf numFmtId="165" fontId="1" fillId="0" borderId="0" xfId="0" applyNumberFormat="1" applyFont="1" applyAlignment="1">
      <alignment horizontal="center" vertical="center"/>
    </xf>
    <xf numFmtId="165" fontId="2" fillId="0" borderId="0" xfId="0" applyNumberFormat="1" applyFont="1" applyAlignment="1">
      <alignment horizontal="center" vertical="center"/>
    </xf>
    <xf numFmtId="1" fontId="2" fillId="0" borderId="0" xfId="0" applyNumberFormat="1" applyFont="1" applyAlignment="1">
      <alignment horizontal="left" vertical="top"/>
    </xf>
    <xf numFmtId="1" fontId="6" fillId="0" borderId="0" xfId="0" applyNumberFormat="1" applyFont="1" applyAlignment="1">
      <alignment horizontal="left" vertical="top"/>
    </xf>
    <xf numFmtId="0" fontId="2" fillId="0" borderId="0" xfId="0" applyFont="1" applyAlignment="1">
      <alignment horizontal="center"/>
    </xf>
    <xf numFmtId="1" fontId="1" fillId="5" borderId="0" xfId="0" applyNumberFormat="1" applyFont="1" applyFill="1" applyAlignment="1">
      <alignment horizontal="left" vertical="top" wrapText="1"/>
    </xf>
    <xf numFmtId="0" fontId="1" fillId="5" borderId="0" xfId="0" applyFont="1" applyFill="1" applyAlignment="1">
      <alignment horizontal="left" vertical="top" wrapText="1" shrinkToFit="1"/>
    </xf>
    <xf numFmtId="0" fontId="2" fillId="5" borderId="0" xfId="0" applyFont="1" applyFill="1" applyAlignment="1">
      <alignment horizontal="center" wrapText="1"/>
    </xf>
    <xf numFmtId="4" fontId="2" fillId="5" borderId="0" xfId="0" applyNumberFormat="1" applyFont="1" applyFill="1" applyAlignment="1">
      <alignment horizontal="center" vertical="center" wrapText="1"/>
    </xf>
    <xf numFmtId="2" fontId="2" fillId="5" borderId="0" xfId="0" applyNumberFormat="1" applyFont="1" applyFill="1" applyAlignment="1">
      <alignment horizontal="center" vertical="center" wrapText="1"/>
    </xf>
    <xf numFmtId="4" fontId="1" fillId="5" borderId="0" xfId="0" applyNumberFormat="1" applyFont="1" applyFill="1" applyAlignment="1">
      <alignment horizontal="center" vertical="center" wrapText="1"/>
    </xf>
    <xf numFmtId="1" fontId="2" fillId="0" borderId="0" xfId="0" applyNumberFormat="1" applyFont="1" applyAlignment="1">
      <alignment horizontal="left" vertical="top" wrapText="1"/>
    </xf>
    <xf numFmtId="0" fontId="1" fillId="0" borderId="0" xfId="0" applyFont="1" applyAlignment="1">
      <alignment horizontal="left" vertical="top" wrapText="1" shrinkToFit="1"/>
    </xf>
    <xf numFmtId="0" fontId="16" fillId="0" borderId="0" xfId="0" applyFont="1" applyAlignment="1">
      <alignment horizontal="center" vertical="center"/>
    </xf>
    <xf numFmtId="2" fontId="2" fillId="0" borderId="0" xfId="0" applyNumberFormat="1" applyFont="1" applyAlignment="1">
      <alignment horizontal="center" vertical="center" wrapText="1"/>
    </xf>
    <xf numFmtId="1" fontId="1" fillId="0" borderId="0" xfId="0" applyNumberFormat="1" applyFont="1" applyAlignment="1">
      <alignment horizontal="left" vertical="top" wrapText="1"/>
    </xf>
    <xf numFmtId="0" fontId="2" fillId="0" borderId="0" xfId="0" applyFont="1" applyAlignment="1">
      <alignment horizontal="center" wrapText="1"/>
    </xf>
    <xf numFmtId="4" fontId="2" fillId="0" borderId="0" xfId="0" applyNumberFormat="1" applyFont="1" applyAlignment="1">
      <alignment horizontal="center" vertical="center" wrapText="1"/>
    </xf>
    <xf numFmtId="0" fontId="17" fillId="0" borderId="0" xfId="8" applyNumberFormat="1" applyFont="1" applyFill="1" applyBorder="1" applyAlignment="1" applyProtection="1">
      <alignment horizontal="left" vertical="top" wrapText="1"/>
    </xf>
    <xf numFmtId="0" fontId="2" fillId="0" borderId="0" xfId="0" applyFont="1" applyAlignment="1">
      <alignment horizontal="left" vertical="top" wrapText="1" shrinkToFit="1"/>
    </xf>
    <xf numFmtId="0" fontId="2" fillId="0" borderId="0" xfId="0" applyFont="1" applyAlignment="1">
      <alignment horizontal="right" vertical="top" wrapText="1"/>
    </xf>
    <xf numFmtId="0" fontId="2" fillId="0" borderId="0" xfId="0" applyFont="1" applyAlignment="1">
      <alignment horizontal="center" vertical="center"/>
    </xf>
    <xf numFmtId="0" fontId="2" fillId="0" borderId="0" xfId="0" applyFont="1" applyAlignment="1">
      <alignment horizontal="right" vertical="top" wrapText="1" shrinkToFit="1"/>
    </xf>
    <xf numFmtId="1" fontId="1" fillId="0" borderId="0" xfId="0" applyNumberFormat="1" applyFont="1" applyAlignment="1">
      <alignment horizontal="center" vertical="top" wrapText="1"/>
    </xf>
    <xf numFmtId="4" fontId="1" fillId="0" borderId="0" xfId="0" applyNumberFormat="1" applyFont="1" applyAlignment="1">
      <alignment horizontal="center" vertical="center" wrapText="1"/>
    </xf>
    <xf numFmtId="0" fontId="1" fillId="0" borderId="0" xfId="0" applyFont="1" applyAlignment="1">
      <alignment horizontal="center" wrapText="1"/>
    </xf>
    <xf numFmtId="0" fontId="2" fillId="0" borderId="0" xfId="0" quotePrefix="1" applyFont="1" applyAlignment="1">
      <alignment horizontal="left" vertical="top" wrapText="1"/>
    </xf>
    <xf numFmtId="0" fontId="2" fillId="0" borderId="0" xfId="0" applyFont="1" applyAlignment="1">
      <alignment horizontal="center" vertical="center" wrapText="1"/>
    </xf>
    <xf numFmtId="0" fontId="27" fillId="0" borderId="0" xfId="0" applyFont="1" applyAlignment="1">
      <alignment vertical="top" wrapText="1"/>
    </xf>
    <xf numFmtId="0" fontId="8" fillId="0" borderId="0" xfId="4" applyFont="1" applyAlignment="1">
      <alignment horizontal="left" vertical="top" wrapText="1"/>
    </xf>
    <xf numFmtId="169" fontId="8" fillId="0" borderId="0" xfId="4" applyNumberFormat="1" applyFont="1" applyAlignment="1">
      <alignment horizontal="left" vertical="top" wrapText="1"/>
    </xf>
    <xf numFmtId="0" fontId="8" fillId="0" borderId="0" xfId="4" applyFont="1" applyAlignment="1">
      <alignment horizontal="center" wrapText="1"/>
    </xf>
    <xf numFmtId="49" fontId="2" fillId="0" borderId="0" xfId="0" applyNumberFormat="1" applyFont="1" applyAlignment="1">
      <alignment horizontal="left" vertical="top" wrapText="1" shrinkToFit="1"/>
    </xf>
    <xf numFmtId="2" fontId="13" fillId="0" borderId="0" xfId="4" applyNumberFormat="1" applyFont="1" applyAlignment="1">
      <alignment horizontal="center" vertical="center"/>
    </xf>
    <xf numFmtId="0" fontId="20" fillId="5" borderId="0" xfId="0" applyFont="1" applyFill="1" applyAlignment="1">
      <alignment horizontal="center" vertical="top" wrapText="1" shrinkToFit="1"/>
    </xf>
    <xf numFmtId="0" fontId="20" fillId="5" borderId="0" xfId="0" applyFont="1" applyFill="1" applyAlignment="1">
      <alignment horizontal="left" vertical="top" wrapText="1" shrinkToFit="1"/>
    </xf>
    <xf numFmtId="0" fontId="21" fillId="5" borderId="0" xfId="0" applyFont="1" applyFill="1" applyAlignment="1">
      <alignment horizontal="center" wrapText="1"/>
    </xf>
    <xf numFmtId="4" fontId="21" fillId="5" borderId="0" xfId="0" applyNumberFormat="1" applyFont="1" applyFill="1" applyAlignment="1">
      <alignment horizontal="center" vertical="center" wrapText="1"/>
    </xf>
    <xf numFmtId="2" fontId="21" fillId="5" borderId="0" xfId="0" applyNumberFormat="1" applyFont="1" applyFill="1" applyAlignment="1">
      <alignment horizontal="center" vertical="center" wrapText="1"/>
    </xf>
    <xf numFmtId="4" fontId="20" fillId="5" borderId="0" xfId="0" applyNumberFormat="1" applyFont="1" applyFill="1" applyAlignment="1">
      <alignment horizontal="center" vertical="center" wrapText="1"/>
    </xf>
    <xf numFmtId="1" fontId="20" fillId="6" borderId="0" xfId="0" applyNumberFormat="1" applyFont="1" applyFill="1" applyAlignment="1">
      <alignment horizontal="left" vertical="top" wrapText="1"/>
    </xf>
    <xf numFmtId="0" fontId="20" fillId="6" borderId="0" xfId="0" applyFont="1" applyFill="1" applyAlignment="1">
      <alignment horizontal="left" vertical="top" wrapText="1" shrinkToFit="1"/>
    </xf>
    <xf numFmtId="0" fontId="21" fillId="6" borderId="0" xfId="0" applyFont="1" applyFill="1" applyAlignment="1">
      <alignment horizontal="center" wrapText="1"/>
    </xf>
    <xf numFmtId="4" fontId="21" fillId="6" borderId="0" xfId="0" applyNumberFormat="1" applyFont="1" applyFill="1" applyAlignment="1">
      <alignment horizontal="center" vertical="center" wrapText="1"/>
    </xf>
    <xf numFmtId="2" fontId="21" fillId="6" borderId="0" xfId="0" applyNumberFormat="1" applyFont="1" applyFill="1" applyAlignment="1">
      <alignment horizontal="center" vertical="center" wrapText="1"/>
    </xf>
    <xf numFmtId="4" fontId="20" fillId="6" borderId="0" xfId="0" applyNumberFormat="1" applyFont="1" applyFill="1" applyAlignment="1">
      <alignment horizontal="center" vertical="center" wrapText="1"/>
    </xf>
    <xf numFmtId="0" fontId="20" fillId="6" borderId="0" xfId="0" applyFont="1" applyFill="1" applyAlignment="1">
      <alignment horizontal="center" vertical="top" wrapText="1" shrinkToFit="1"/>
    </xf>
    <xf numFmtId="1" fontId="20" fillId="4" borderId="0" xfId="0" applyNumberFormat="1" applyFont="1" applyFill="1" applyAlignment="1">
      <alignment horizontal="left" vertical="top" wrapText="1"/>
    </xf>
    <xf numFmtId="0" fontId="20" fillId="4" borderId="0" xfId="0" applyFont="1" applyFill="1" applyAlignment="1">
      <alignment horizontal="left" vertical="top" wrapText="1" shrinkToFit="1"/>
    </xf>
    <xf numFmtId="0" fontId="21" fillId="4" borderId="0" xfId="0" applyFont="1" applyFill="1" applyAlignment="1">
      <alignment horizontal="center" wrapText="1"/>
    </xf>
    <xf numFmtId="4" fontId="21" fillId="4" borderId="0" xfId="0" applyNumberFormat="1" applyFont="1" applyFill="1" applyAlignment="1">
      <alignment horizontal="center" vertical="center" wrapText="1"/>
    </xf>
    <xf numFmtId="2" fontId="21" fillId="4" borderId="0" xfId="0" applyNumberFormat="1" applyFont="1" applyFill="1" applyAlignment="1">
      <alignment horizontal="center" vertical="center" wrapText="1"/>
    </xf>
    <xf numFmtId="4" fontId="20" fillId="4" borderId="0" xfId="0" applyNumberFormat="1" applyFont="1" applyFill="1" applyAlignment="1">
      <alignment horizontal="center" vertical="center" wrapText="1"/>
    </xf>
    <xf numFmtId="0" fontId="18" fillId="0" borderId="0" xfId="0" applyFont="1" applyAlignment="1">
      <alignment vertical="top" wrapText="1"/>
    </xf>
    <xf numFmtId="0" fontId="20" fillId="4" borderId="0" xfId="0" applyFont="1" applyFill="1" applyAlignment="1">
      <alignment horizontal="center" vertical="top" wrapText="1" shrinkToFit="1"/>
    </xf>
    <xf numFmtId="0" fontId="4" fillId="0" borderId="0" xfId="0" applyFont="1" applyAlignment="1">
      <alignment horizontal="center" wrapText="1"/>
    </xf>
    <xf numFmtId="4"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10" fontId="2" fillId="0" borderId="0" xfId="0" applyNumberFormat="1" applyFont="1" applyAlignment="1" applyProtection="1">
      <alignment horizontal="center" vertical="center"/>
      <protection locked="0"/>
    </xf>
    <xf numFmtId="2" fontId="2" fillId="0" borderId="0" xfId="0" applyNumberFormat="1" applyFont="1" applyAlignment="1">
      <alignment horizontal="center"/>
    </xf>
    <xf numFmtId="2" fontId="1" fillId="0" borderId="0" xfId="0" applyNumberFormat="1" applyFont="1" applyAlignment="1">
      <alignment horizontal="center"/>
    </xf>
    <xf numFmtId="165" fontId="1" fillId="0" borderId="0" xfId="0" applyNumberFormat="1" applyFont="1" applyAlignment="1">
      <alignment horizontal="center"/>
    </xf>
    <xf numFmtId="165" fontId="2" fillId="0" borderId="0" xfId="0" applyNumberFormat="1" applyFont="1" applyAlignment="1">
      <alignment horizontal="center"/>
    </xf>
    <xf numFmtId="2" fontId="4" fillId="0" borderId="0" xfId="0" applyNumberFormat="1" applyFont="1" applyAlignment="1">
      <alignment horizontal="center" wrapText="1"/>
    </xf>
    <xf numFmtId="10" fontId="2" fillId="0" borderId="0" xfId="0" applyNumberFormat="1" applyFont="1" applyAlignment="1" applyProtection="1">
      <alignment horizontal="center"/>
      <protection locked="0"/>
    </xf>
    <xf numFmtId="0" fontId="39" fillId="0" borderId="0" xfId="0" applyFont="1" applyAlignment="1" applyProtection="1">
      <alignment horizontal="left" vertical="top" wrapText="1" shrinkToFit="1"/>
      <protection locked="0"/>
    </xf>
    <xf numFmtId="4" fontId="2" fillId="0" borderId="0" xfId="0" applyNumberFormat="1" applyFont="1" applyAlignment="1" applyProtection="1">
      <alignment horizontal="center" wrapText="1"/>
      <protection locked="0"/>
    </xf>
    <xf numFmtId="0" fontId="39" fillId="0" borderId="0" xfId="0" applyFont="1" applyAlignment="1" applyProtection="1">
      <alignment horizontal="left" vertical="top" wrapText="1"/>
      <protection locked="0"/>
    </xf>
    <xf numFmtId="49" fontId="2" fillId="0" borderId="0" xfId="0" applyNumberFormat="1" applyFont="1" applyAlignment="1" applyProtection="1">
      <alignment horizontal="right" vertical="top" wrapText="1" shrinkToFit="1"/>
      <protection locked="0"/>
    </xf>
    <xf numFmtId="1" fontId="4" fillId="0" borderId="0" xfId="0" applyNumberFormat="1" applyFont="1" applyAlignment="1" applyProtection="1">
      <alignment horizontal="left" vertical="top" wrapText="1"/>
      <protection locked="0"/>
    </xf>
    <xf numFmtId="0" fontId="4" fillId="0" borderId="0" xfId="0" applyFont="1" applyAlignment="1" applyProtection="1">
      <alignment horizontal="center" wrapText="1"/>
      <protection locked="0"/>
    </xf>
    <xf numFmtId="4" fontId="4" fillId="0" borderId="0" xfId="0" applyNumberFormat="1" applyFont="1" applyAlignment="1" applyProtection="1">
      <alignment horizontal="center" wrapText="1"/>
      <protection locked="0"/>
    </xf>
    <xf numFmtId="49" fontId="39" fillId="0" borderId="0" xfId="0" applyNumberFormat="1" applyFont="1" applyAlignment="1" applyProtection="1">
      <alignment horizontal="left" vertical="top" wrapText="1" shrinkToFit="1"/>
      <protection locked="0"/>
    </xf>
    <xf numFmtId="49" fontId="4" fillId="0" borderId="0" xfId="0" quotePrefix="1" applyNumberFormat="1" applyFont="1" applyAlignment="1" applyProtection="1">
      <alignment horizontal="right" vertical="top" wrapText="1" shrinkToFit="1"/>
      <protection locked="0"/>
    </xf>
    <xf numFmtId="1" fontId="1" fillId="0" borderId="0" xfId="0" applyNumberFormat="1" applyFont="1" applyAlignment="1" applyProtection="1">
      <alignment horizontal="left" vertical="top" wrapText="1"/>
      <protection locked="0"/>
    </xf>
    <xf numFmtId="49" fontId="2" fillId="0" borderId="0" xfId="0" quotePrefix="1" applyNumberFormat="1" applyFont="1" applyAlignment="1" applyProtection="1">
      <alignment horizontal="left" vertical="top" wrapText="1" shrinkToFit="1"/>
      <protection locked="0"/>
    </xf>
    <xf numFmtId="0" fontId="41" fillId="0" borderId="0" xfId="0" applyFont="1" applyAlignment="1" applyProtection="1">
      <alignment horizontal="left" vertical="top" wrapText="1"/>
      <protection locked="0"/>
    </xf>
    <xf numFmtId="0" fontId="2" fillId="0" borderId="0" xfId="0" applyFont="1" applyAlignment="1" applyProtection="1">
      <alignment horizontal="right" vertical="top" wrapText="1" shrinkToFit="1"/>
      <protection locked="0"/>
    </xf>
    <xf numFmtId="0" fontId="8" fillId="0" borderId="0" xfId="20" quotePrefix="1" applyFont="1" applyAlignment="1">
      <alignment horizontal="left" vertical="top" wrapText="1"/>
    </xf>
    <xf numFmtId="0" fontId="36" fillId="0" borderId="0" xfId="20" applyFont="1" applyAlignment="1">
      <alignment horizontal="left" vertical="top" wrapText="1"/>
    </xf>
    <xf numFmtId="0" fontId="8" fillId="0" borderId="0" xfId="20" applyFont="1" applyAlignment="1">
      <alignment horizontal="left" vertical="top" wrapText="1"/>
    </xf>
    <xf numFmtId="0" fontId="34" fillId="0" borderId="0" xfId="20" applyFont="1" applyAlignment="1">
      <alignment horizontal="left" vertical="top" wrapText="1"/>
    </xf>
  </cellXfs>
  <cellStyles count="64">
    <cellStyle name="Comma 2" xfId="5"/>
    <cellStyle name="Comma 2 2" xfId="14"/>
    <cellStyle name="Comma 2 2 2" xfId="34"/>
    <cellStyle name="Comma 2 2 2 2" xfId="56"/>
    <cellStyle name="Comma 2 2 3" xfId="27"/>
    <cellStyle name="Comma 2 3" xfId="32"/>
    <cellStyle name="Comma 2 3 2" xfId="45"/>
    <cellStyle name="Comma 2 3 2 2" xfId="60"/>
    <cellStyle name="Comma 2 3 3" xfId="52"/>
    <cellStyle name="Comma 2 4" xfId="22"/>
    <cellStyle name="Comma 2 4 2" xfId="54"/>
    <cellStyle name="Comma 2 5" xfId="47"/>
    <cellStyle name="Comma 2 5 2" xfId="62"/>
    <cellStyle name="Comma 2 6" xfId="49"/>
    <cellStyle name="Currency 2" xfId="6"/>
    <cellStyle name="Currency 2 2" xfId="15"/>
    <cellStyle name="Currency 2 2 2" xfId="35"/>
    <cellStyle name="Currency 2 2 2 2" xfId="57"/>
    <cellStyle name="Currency 2 2 2 3" xfId="44"/>
    <cellStyle name="Currency 2 2 3" xfId="28"/>
    <cellStyle name="Currency 2 2 3 2" xfId="51"/>
    <cellStyle name="Currency 2 2 4" xfId="41"/>
    <cellStyle name="Currency 2 3" xfId="33"/>
    <cellStyle name="Currency 2 3 2" xfId="46"/>
    <cellStyle name="Currency 2 3 2 2" xfId="61"/>
    <cellStyle name="Currency 2 3 3" xfId="53"/>
    <cellStyle name="Currency 2 3 4" xfId="42"/>
    <cellStyle name="Currency 2 4" xfId="23"/>
    <cellStyle name="Currency 2 4 2" xfId="55"/>
    <cellStyle name="Currency 2 4 3" xfId="43"/>
    <cellStyle name="Currency 2 5" xfId="48"/>
    <cellStyle name="Currency 2 5 2" xfId="63"/>
    <cellStyle name="Currency 2 6" xfId="50"/>
    <cellStyle name="Currency 2 7" xfId="38"/>
    <cellStyle name="Navadno" xfId="0" builtinId="0"/>
    <cellStyle name="Navadno 2" xfId="7"/>
    <cellStyle name="Navadno 2 2" xfId="16"/>
    <cellStyle name="Navadno 2 3" xfId="20"/>
    <cellStyle name="Navadno 5" xfId="21"/>
    <cellStyle name="Navadno 6" xfId="25"/>
    <cellStyle name="Navadno 8" xfId="26"/>
    <cellStyle name="Normal 2" xfId="1"/>
    <cellStyle name="Normal 3" xfId="2"/>
    <cellStyle name="Normal 3 2" xfId="13"/>
    <cellStyle name="Normal 4" xfId="4"/>
    <cellStyle name="Normal_A08 zid" xfId="3"/>
    <cellStyle name="Valuta 2" xfId="31"/>
    <cellStyle name="Valuta 3" xfId="24"/>
    <cellStyle name="Vejica 2" xfId="8"/>
    <cellStyle name="Vejica 2 2" xfId="9"/>
    <cellStyle name="Vejica 2 2 3" xfId="12"/>
    <cellStyle name="Vejica 2 2 3 2" xfId="19"/>
    <cellStyle name="Vejica 2 2 3 2 2" xfId="37"/>
    <cellStyle name="Vejica 2 2 3 2 2 2" xfId="59"/>
    <cellStyle name="Vejica 2 2 3 2 3" xfId="30"/>
    <cellStyle name="Vejica 2 2 3 3" xfId="40"/>
    <cellStyle name="Vejica 2 3" xfId="10"/>
    <cellStyle name="Vejica 2 3 2" xfId="18"/>
    <cellStyle name="Vejica 2 3 2 2" xfId="36"/>
    <cellStyle name="Vejica 2 3 2 2 2" xfId="58"/>
    <cellStyle name="Vejica 2 3 2 3" xfId="29"/>
    <cellStyle name="Vejica 2 3 3" xfId="39"/>
    <cellStyle name="Vejica 2 4" xfId="17"/>
    <cellStyle name="Vejica 3" xfId="11"/>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H34"/>
  <sheetViews>
    <sheetView tabSelected="1" view="pageBreakPreview" zoomScaleNormal="100" zoomScaleSheetLayoutView="100" workbookViewId="0">
      <selection activeCell="F33" sqref="F33"/>
    </sheetView>
  </sheetViews>
  <sheetFormatPr defaultRowHeight="16.5" x14ac:dyDescent="0.3"/>
  <cols>
    <col min="1" max="1" width="7.28515625" style="3" customWidth="1"/>
    <col min="2" max="2" width="51" style="3" customWidth="1"/>
    <col min="3" max="3" width="6.7109375" style="119" customWidth="1"/>
    <col min="4" max="4" width="9.5703125" style="7" customWidth="1"/>
    <col min="5" max="5" width="11.7109375" style="127" customWidth="1"/>
    <col min="6" max="6" width="13.7109375" style="7" customWidth="1"/>
    <col min="7" max="7" width="21.85546875" style="15" customWidth="1"/>
    <col min="8" max="8" width="9.5703125" style="7" customWidth="1"/>
    <col min="9" max="16384" width="9.140625" style="3"/>
  </cols>
  <sheetData>
    <row r="3" spans="1:8" s="2" customFormat="1" x14ac:dyDescent="0.3">
      <c r="A3" s="50"/>
      <c r="B3" s="51" t="s">
        <v>12</v>
      </c>
      <c r="C3" s="52"/>
      <c r="D3" s="23"/>
      <c r="E3" s="123"/>
      <c r="F3" s="23"/>
      <c r="G3" s="14"/>
      <c r="H3" s="23"/>
    </row>
    <row r="4" spans="1:8" s="2" customFormat="1" x14ac:dyDescent="0.3">
      <c r="A4" s="50"/>
      <c r="B4" s="55" t="s">
        <v>72</v>
      </c>
      <c r="C4" s="52"/>
      <c r="D4" s="23"/>
      <c r="E4" s="123"/>
      <c r="F4" s="23"/>
      <c r="G4" s="14"/>
      <c r="H4" s="23"/>
    </row>
    <row r="5" spans="1:8" s="2" customFormat="1" x14ac:dyDescent="0.3">
      <c r="A5" s="50"/>
      <c r="B5" s="55" t="s">
        <v>73</v>
      </c>
      <c r="C5" s="52"/>
      <c r="D5" s="23"/>
      <c r="E5" s="123"/>
      <c r="F5" s="23"/>
      <c r="G5" s="14"/>
      <c r="H5" s="23"/>
    </row>
    <row r="6" spans="1:8" s="2" customFormat="1" x14ac:dyDescent="0.3">
      <c r="A6" s="50"/>
      <c r="B6" s="55" t="s">
        <v>74</v>
      </c>
      <c r="C6" s="52"/>
      <c r="D6" s="23"/>
      <c r="E6" s="123"/>
      <c r="F6" s="23"/>
      <c r="G6" s="14"/>
      <c r="H6" s="23"/>
    </row>
    <row r="7" spans="1:8" s="2" customFormat="1" x14ac:dyDescent="0.3">
      <c r="A7" s="50"/>
      <c r="B7" s="56"/>
      <c r="C7" s="52"/>
      <c r="D7" s="23"/>
      <c r="E7" s="123"/>
      <c r="F7" s="23"/>
      <c r="G7" s="14"/>
      <c r="H7" s="23"/>
    </row>
    <row r="8" spans="1:8" s="2" customFormat="1" x14ac:dyDescent="0.3">
      <c r="A8" s="50"/>
      <c r="B8" s="51" t="s">
        <v>13</v>
      </c>
      <c r="C8" s="52"/>
      <c r="D8" s="23"/>
      <c r="E8" s="123"/>
      <c r="F8" s="23"/>
      <c r="G8" s="14"/>
      <c r="H8" s="23"/>
    </row>
    <row r="9" spans="1:8" s="2" customFormat="1" x14ac:dyDescent="0.3">
      <c r="A9" s="50"/>
      <c r="B9" s="57" t="s">
        <v>93</v>
      </c>
      <c r="C9" s="52"/>
      <c r="D9" s="23"/>
      <c r="E9" s="123"/>
      <c r="F9" s="23"/>
      <c r="G9" s="14"/>
      <c r="H9" s="23"/>
    </row>
    <row r="10" spans="1:8" s="2" customFormat="1" x14ac:dyDescent="0.3">
      <c r="A10" s="50"/>
      <c r="B10" s="56"/>
      <c r="C10" s="52"/>
      <c r="D10" s="23"/>
      <c r="E10" s="123"/>
      <c r="F10" s="23"/>
      <c r="G10" s="14"/>
      <c r="H10" s="23"/>
    </row>
    <row r="11" spans="1:8" s="2" customFormat="1" x14ac:dyDescent="0.3">
      <c r="A11" s="50"/>
      <c r="B11" s="51" t="s">
        <v>71</v>
      </c>
      <c r="C11" s="52"/>
      <c r="D11" s="23"/>
      <c r="E11" s="123"/>
      <c r="F11" s="23"/>
      <c r="G11" s="14"/>
      <c r="H11" s="23"/>
    </row>
    <row r="12" spans="1:8" s="2" customFormat="1" x14ac:dyDescent="0.3">
      <c r="A12" s="50"/>
      <c r="B12" s="57" t="s">
        <v>94</v>
      </c>
      <c r="C12" s="52"/>
      <c r="D12" s="23"/>
      <c r="E12" s="123"/>
      <c r="F12" s="23"/>
      <c r="G12" s="14"/>
      <c r="H12" s="23"/>
    </row>
    <row r="13" spans="1:8" s="2" customFormat="1" x14ac:dyDescent="0.3">
      <c r="A13" s="50"/>
      <c r="B13" s="56"/>
      <c r="C13" s="52"/>
      <c r="D13" s="23"/>
      <c r="E13" s="123"/>
      <c r="F13" s="23"/>
      <c r="G13" s="14"/>
      <c r="H13" s="23"/>
    </row>
    <row r="14" spans="1:8" s="2" customFormat="1" ht="18" x14ac:dyDescent="0.3">
      <c r="A14" s="50"/>
      <c r="B14" s="58" t="s">
        <v>17</v>
      </c>
      <c r="C14" s="52"/>
      <c r="D14" s="23"/>
      <c r="E14" s="123"/>
      <c r="F14" s="23"/>
      <c r="G14" s="14"/>
      <c r="H14" s="23"/>
    </row>
    <row r="15" spans="1:8" s="2" customFormat="1" x14ac:dyDescent="0.3">
      <c r="A15" s="50"/>
      <c r="B15" s="56"/>
      <c r="C15" s="52"/>
      <c r="D15" s="23"/>
      <c r="E15" s="123"/>
      <c r="F15" s="23"/>
      <c r="G15" s="14"/>
      <c r="H15" s="23"/>
    </row>
    <row r="16" spans="1:8" s="2" customFormat="1" ht="18" x14ac:dyDescent="0.3">
      <c r="A16" s="50"/>
      <c r="B16" s="59" t="s">
        <v>0</v>
      </c>
      <c r="C16" s="52"/>
      <c r="D16" s="23"/>
      <c r="E16" s="123"/>
      <c r="F16" s="23"/>
      <c r="G16" s="14"/>
      <c r="H16" s="23"/>
    </row>
    <row r="17" spans="1:8" s="2" customFormat="1" x14ac:dyDescent="0.3">
      <c r="A17" s="50"/>
      <c r="B17" s="56"/>
      <c r="C17" s="52"/>
      <c r="D17" s="23"/>
      <c r="E17" s="123"/>
      <c r="F17" s="23"/>
      <c r="G17" s="14"/>
      <c r="H17" s="23"/>
    </row>
    <row r="18" spans="1:8" s="2" customFormat="1" x14ac:dyDescent="0.3">
      <c r="A18" s="50"/>
      <c r="B18" s="56"/>
      <c r="C18" s="52"/>
      <c r="D18" s="23"/>
      <c r="E18" s="123"/>
      <c r="F18" s="23"/>
      <c r="G18" s="14"/>
      <c r="H18" s="23"/>
    </row>
    <row r="19" spans="1:8" s="2" customFormat="1" x14ac:dyDescent="0.2">
      <c r="A19" s="60" t="s">
        <v>39</v>
      </c>
      <c r="B19" s="51" t="s">
        <v>75</v>
      </c>
      <c r="C19" s="61"/>
      <c r="D19" s="6"/>
      <c r="E19" s="124"/>
      <c r="F19" s="125">
        <f>KANALIZACIJA!F20</f>
        <v>0</v>
      </c>
      <c r="G19" s="14"/>
      <c r="H19" s="6"/>
    </row>
    <row r="20" spans="1:8" s="2" customFormat="1" x14ac:dyDescent="0.2">
      <c r="A20" s="67"/>
      <c r="B20" s="51"/>
      <c r="C20" s="61"/>
      <c r="D20" s="6"/>
      <c r="E20" s="124"/>
      <c r="F20" s="125"/>
      <c r="G20" s="14"/>
      <c r="H20" s="6"/>
    </row>
    <row r="21" spans="1:8" s="2" customFormat="1" x14ac:dyDescent="0.2">
      <c r="A21" s="60" t="s">
        <v>10</v>
      </c>
      <c r="B21" s="51" t="s">
        <v>43</v>
      </c>
      <c r="C21" s="61"/>
      <c r="D21" s="6"/>
      <c r="E21" s="124"/>
      <c r="F21" s="125">
        <f>KANALIZACIJA!F25</f>
        <v>0</v>
      </c>
      <c r="G21" s="14"/>
      <c r="H21" s="6"/>
    </row>
    <row r="22" spans="1:8" s="2" customFormat="1" x14ac:dyDescent="0.2">
      <c r="A22" s="50"/>
      <c r="B22" s="51"/>
      <c r="C22" s="61"/>
      <c r="D22" s="6"/>
      <c r="E22" s="124"/>
      <c r="F22" s="125"/>
      <c r="G22" s="14"/>
      <c r="H22" s="6"/>
    </row>
    <row r="23" spans="1:8" s="2" customFormat="1" x14ac:dyDescent="0.3">
      <c r="A23" s="60" t="s">
        <v>28</v>
      </c>
      <c r="B23" s="51" t="s">
        <v>16</v>
      </c>
      <c r="C23" s="52"/>
      <c r="D23" s="23"/>
      <c r="E23" s="123"/>
      <c r="F23" s="125">
        <f>KANALIZACIJA!F29</f>
        <v>0</v>
      </c>
      <c r="G23" s="14"/>
      <c r="H23" s="23"/>
    </row>
    <row r="24" spans="1:8" s="2" customFormat="1" x14ac:dyDescent="0.3">
      <c r="A24" s="50"/>
      <c r="B24" s="51"/>
      <c r="C24" s="52"/>
      <c r="D24" s="23"/>
      <c r="E24" s="123"/>
      <c r="F24" s="125"/>
      <c r="G24" s="14"/>
      <c r="H24" s="23"/>
    </row>
    <row r="25" spans="1:8" s="2" customFormat="1" x14ac:dyDescent="0.3">
      <c r="A25" s="50"/>
      <c r="B25" s="51"/>
      <c r="C25" s="52"/>
      <c r="D25" s="23"/>
      <c r="E25" s="123"/>
      <c r="F25" s="125"/>
      <c r="G25" s="14"/>
      <c r="H25" s="23"/>
    </row>
    <row r="26" spans="1:8" s="2" customFormat="1" x14ac:dyDescent="0.3">
      <c r="A26" s="50"/>
      <c r="B26" s="51"/>
      <c r="C26" s="52"/>
      <c r="D26" s="23"/>
      <c r="E26" s="123"/>
      <c r="F26" s="125"/>
      <c r="G26" s="14"/>
      <c r="H26" s="23"/>
    </row>
    <row r="27" spans="1:8" s="2" customFormat="1" x14ac:dyDescent="0.3">
      <c r="A27" s="50"/>
      <c r="B27" s="51" t="s">
        <v>49</v>
      </c>
      <c r="C27" s="52"/>
      <c r="D27" s="23"/>
      <c r="E27" s="123"/>
      <c r="F27" s="125">
        <f>F19+F21+F23</f>
        <v>0</v>
      </c>
      <c r="G27" s="14"/>
      <c r="H27" s="23"/>
    </row>
    <row r="28" spans="1:8" s="2" customFormat="1" x14ac:dyDescent="0.3">
      <c r="A28" s="50"/>
      <c r="B28" s="56" t="s">
        <v>6</v>
      </c>
      <c r="C28" s="52"/>
      <c r="D28" s="23"/>
      <c r="E28" s="123"/>
      <c r="F28" s="128">
        <v>0</v>
      </c>
      <c r="G28" s="14"/>
      <c r="H28" s="23"/>
    </row>
    <row r="29" spans="1:8" s="2" customFormat="1" x14ac:dyDescent="0.2">
      <c r="A29" s="50"/>
      <c r="B29" s="51" t="s">
        <v>7</v>
      </c>
      <c r="C29" s="61"/>
      <c r="D29" s="6"/>
      <c r="E29" s="124"/>
      <c r="F29" s="125">
        <f>F27-(F27*F28)</f>
        <v>0</v>
      </c>
      <c r="G29" s="14"/>
      <c r="H29" s="6"/>
    </row>
    <row r="30" spans="1:8" s="2" customFormat="1" x14ac:dyDescent="0.3">
      <c r="A30" s="50"/>
      <c r="B30" s="56"/>
      <c r="C30" s="52"/>
      <c r="D30" s="23"/>
      <c r="E30" s="123"/>
      <c r="F30" s="126"/>
      <c r="G30" s="14"/>
      <c r="H30" s="23"/>
    </row>
    <row r="31" spans="1:8" s="2" customFormat="1" x14ac:dyDescent="0.3">
      <c r="A31" s="50"/>
      <c r="B31" s="56" t="s">
        <v>14</v>
      </c>
      <c r="C31" s="52"/>
      <c r="D31" s="23"/>
      <c r="E31" s="123"/>
      <c r="F31" s="126">
        <f>F29*0.22</f>
        <v>0</v>
      </c>
      <c r="G31" s="14"/>
      <c r="H31" s="23"/>
    </row>
    <row r="32" spans="1:8" s="2" customFormat="1" x14ac:dyDescent="0.3">
      <c r="A32" s="50"/>
      <c r="B32" s="56"/>
      <c r="C32" s="52"/>
      <c r="D32" s="23"/>
      <c r="E32" s="123"/>
      <c r="F32" s="126"/>
      <c r="G32" s="14"/>
      <c r="H32" s="23"/>
    </row>
    <row r="33" spans="1:8" s="2" customFormat="1" x14ac:dyDescent="0.2">
      <c r="A33" s="50"/>
      <c r="B33" s="51" t="s">
        <v>3</v>
      </c>
      <c r="C33" s="61"/>
      <c r="D33" s="6"/>
      <c r="E33" s="124"/>
      <c r="F33" s="125">
        <f>F29+F31</f>
        <v>0</v>
      </c>
      <c r="G33" s="14"/>
      <c r="H33" s="6"/>
    </row>
    <row r="34" spans="1:8" s="2" customFormat="1" x14ac:dyDescent="0.3">
      <c r="A34" s="50"/>
      <c r="B34" s="56"/>
      <c r="C34" s="52"/>
      <c r="D34" s="23"/>
      <c r="E34" s="123"/>
      <c r="F34" s="23"/>
      <c r="G34" s="14"/>
      <c r="H34" s="23"/>
    </row>
  </sheetData>
  <pageMargins left="0.70866141732283472" right="0.70866141732283472" top="0.94488188976377963" bottom="0.94488188976377963" header="0.31496062992125984" footer="0.31496062992125984"/>
  <pageSetup paperSize="9" scale="87" orientation="portrait" r:id="rId1"/>
  <headerFooter>
    <oddHeader>&amp;R&amp;"Century Gothic,Navadno"Popis del</oddHeader>
    <oddFooter>&amp;L&amp;9ŠT. NAČRTA:
K-05/023-PZI&amp;C&amp;9FEKALNA KANALIZACIJA LEŠJE&amp;R&amp;9&amp;P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2"/>
  <sheetViews>
    <sheetView tabSelected="1" view="pageBreakPreview" zoomScaleNormal="100" zoomScaleSheetLayoutView="100" workbookViewId="0">
      <selection activeCell="F33" sqref="F33"/>
    </sheetView>
  </sheetViews>
  <sheetFormatPr defaultColWidth="9.140625" defaultRowHeight="12.75" x14ac:dyDescent="0.2"/>
  <cols>
    <col min="1" max="1" width="5.85546875" style="30" customWidth="1"/>
    <col min="2" max="2" width="46.85546875" style="30" customWidth="1"/>
    <col min="3" max="3" width="6.140625" style="30" customWidth="1"/>
    <col min="4" max="4" width="9.140625" style="42" customWidth="1"/>
    <col min="5" max="6" width="8.5703125" style="42" customWidth="1"/>
    <col min="7" max="16384" width="9.140625" style="30"/>
  </cols>
  <sheetData>
    <row r="1" spans="1:9" s="27" customFormat="1" ht="18" x14ac:dyDescent="0.2">
      <c r="A1" s="24" t="s">
        <v>51</v>
      </c>
      <c r="B1" s="25"/>
      <c r="C1" s="25"/>
      <c r="D1" s="25"/>
      <c r="E1" s="25"/>
      <c r="F1" s="25"/>
      <c r="G1" s="26"/>
      <c r="H1" s="26"/>
      <c r="I1" s="26"/>
    </row>
    <row r="2" spans="1:9" ht="15" x14ac:dyDescent="0.2">
      <c r="A2" s="28"/>
      <c r="B2" s="28"/>
      <c r="C2" s="28"/>
      <c r="D2" s="28"/>
      <c r="E2" s="28"/>
      <c r="F2" s="28"/>
      <c r="G2" s="29"/>
      <c r="H2" s="29"/>
      <c r="I2" s="29"/>
    </row>
    <row r="3" spans="1:9" ht="112.5" customHeight="1" x14ac:dyDescent="0.2">
      <c r="A3" s="145" t="s">
        <v>52</v>
      </c>
      <c r="B3" s="145"/>
      <c r="C3" s="145"/>
      <c r="D3" s="145"/>
      <c r="E3" s="145"/>
      <c r="F3" s="145"/>
      <c r="G3" s="31"/>
      <c r="H3" s="31"/>
      <c r="I3" s="31"/>
    </row>
    <row r="4" spans="1:9" s="34" customFormat="1" x14ac:dyDescent="0.2">
      <c r="A4" s="32"/>
      <c r="B4" s="32"/>
      <c r="C4" s="32"/>
      <c r="D4" s="32"/>
      <c r="E4" s="32"/>
      <c r="F4" s="32"/>
      <c r="G4" s="33"/>
      <c r="H4" s="33"/>
      <c r="I4" s="33"/>
    </row>
    <row r="5" spans="1:9" s="34" customFormat="1" ht="26.25" customHeight="1" x14ac:dyDescent="0.2">
      <c r="A5" s="143" t="s">
        <v>53</v>
      </c>
      <c r="B5" s="143"/>
      <c r="C5" s="143"/>
      <c r="D5" s="143"/>
      <c r="E5" s="143"/>
      <c r="F5" s="143"/>
      <c r="G5" s="35"/>
      <c r="H5" s="35"/>
      <c r="I5" s="35"/>
    </row>
    <row r="6" spans="1:9" s="34" customFormat="1" x14ac:dyDescent="0.2">
      <c r="A6" s="36"/>
      <c r="B6" s="37"/>
      <c r="C6" s="37"/>
      <c r="D6" s="37"/>
      <c r="E6" s="37"/>
      <c r="F6" s="37"/>
      <c r="G6" s="33"/>
      <c r="H6" s="33"/>
      <c r="I6" s="33"/>
    </row>
    <row r="7" spans="1:9" s="34" customFormat="1" ht="103.5" customHeight="1" x14ac:dyDescent="0.2">
      <c r="A7" s="143" t="s">
        <v>54</v>
      </c>
      <c r="B7" s="143"/>
      <c r="C7" s="143"/>
      <c r="D7" s="143"/>
      <c r="E7" s="143"/>
      <c r="F7" s="143"/>
      <c r="G7" s="35"/>
      <c r="H7" s="35"/>
      <c r="I7" s="35"/>
    </row>
    <row r="8" spans="1:9" s="34" customFormat="1" x14ac:dyDescent="0.2">
      <c r="A8" s="36"/>
      <c r="B8" s="37"/>
      <c r="C8" s="37"/>
      <c r="D8" s="37"/>
      <c r="E8" s="37"/>
      <c r="F8" s="37"/>
      <c r="G8" s="33"/>
      <c r="H8" s="33"/>
      <c r="I8" s="33"/>
    </row>
    <row r="9" spans="1:9" s="34" customFormat="1" ht="53.25" customHeight="1" x14ac:dyDescent="0.2">
      <c r="A9" s="144" t="s">
        <v>55</v>
      </c>
      <c r="B9" s="144"/>
      <c r="C9" s="144"/>
      <c r="D9" s="144"/>
      <c r="E9" s="144"/>
      <c r="F9" s="144"/>
      <c r="G9" s="37"/>
      <c r="H9" s="37"/>
      <c r="I9" s="37"/>
    </row>
    <row r="10" spans="1:9" s="34" customFormat="1" x14ac:dyDescent="0.2">
      <c r="A10" s="38"/>
      <c r="B10" s="33"/>
      <c r="C10" s="33"/>
      <c r="D10" s="33"/>
      <c r="E10" s="33"/>
      <c r="F10" s="33"/>
      <c r="G10" s="33"/>
      <c r="H10" s="33"/>
      <c r="I10" s="33"/>
    </row>
    <row r="11" spans="1:9" s="34" customFormat="1" ht="39.75" customHeight="1" x14ac:dyDescent="0.2">
      <c r="A11" s="144" t="s">
        <v>56</v>
      </c>
      <c r="B11" s="144"/>
      <c r="C11" s="144"/>
      <c r="D11" s="144"/>
      <c r="E11" s="144"/>
      <c r="F11" s="144"/>
      <c r="G11" s="37"/>
      <c r="H11" s="37"/>
      <c r="I11" s="37"/>
    </row>
    <row r="12" spans="1:9" s="34" customFormat="1" x14ac:dyDescent="0.2">
      <c r="A12" s="38"/>
      <c r="B12" s="33"/>
      <c r="C12" s="33"/>
      <c r="D12" s="33"/>
      <c r="E12" s="33"/>
      <c r="F12" s="33"/>
      <c r="G12" s="33"/>
      <c r="H12" s="33"/>
      <c r="I12" s="33"/>
    </row>
    <row r="13" spans="1:9" s="34" customFormat="1" ht="79.5" customHeight="1" x14ac:dyDescent="0.2">
      <c r="A13" s="144" t="s">
        <v>57</v>
      </c>
      <c r="B13" s="144"/>
      <c r="C13" s="144"/>
      <c r="D13" s="144"/>
      <c r="E13" s="144"/>
      <c r="F13" s="144"/>
      <c r="G13" s="37"/>
      <c r="H13" s="37"/>
      <c r="I13" s="37"/>
    </row>
    <row r="14" spans="1:9" s="34" customFormat="1" x14ac:dyDescent="0.2">
      <c r="A14" s="39"/>
      <c r="B14" s="39"/>
      <c r="C14" s="39"/>
      <c r="D14" s="39"/>
      <c r="E14" s="39"/>
      <c r="F14" s="39"/>
      <c r="G14" s="37"/>
      <c r="H14" s="37"/>
      <c r="I14" s="37"/>
    </row>
    <row r="15" spans="1:9" ht="64.5" customHeight="1" x14ac:dyDescent="0.2">
      <c r="A15" s="144" t="s">
        <v>58</v>
      </c>
      <c r="B15" s="144"/>
      <c r="C15" s="144"/>
      <c r="D15" s="144"/>
      <c r="E15" s="144"/>
      <c r="F15" s="144"/>
      <c r="G15" s="37"/>
      <c r="H15" s="37"/>
      <c r="I15" s="37"/>
    </row>
    <row r="16" spans="1:9" x14ac:dyDescent="0.2">
      <c r="A16" s="38"/>
      <c r="B16" s="33"/>
      <c r="C16" s="33"/>
      <c r="D16" s="33"/>
      <c r="E16" s="33"/>
      <c r="F16" s="33"/>
      <c r="G16" s="33"/>
      <c r="H16" s="33"/>
      <c r="I16" s="33"/>
    </row>
    <row r="17" spans="1:9" ht="41.25" customHeight="1" x14ac:dyDescent="0.2">
      <c r="A17" s="143" t="s">
        <v>59</v>
      </c>
      <c r="B17" s="143"/>
      <c r="C17" s="143"/>
      <c r="D17" s="143"/>
      <c r="E17" s="143"/>
      <c r="F17" s="143"/>
      <c r="G17" s="35"/>
      <c r="H17" s="35"/>
      <c r="I17" s="35"/>
    </row>
    <row r="18" spans="1:9" x14ac:dyDescent="0.2">
      <c r="A18" s="36"/>
      <c r="B18" s="36"/>
      <c r="C18" s="36"/>
      <c r="D18" s="36"/>
      <c r="E18" s="36"/>
      <c r="F18" s="36"/>
      <c r="G18" s="33"/>
      <c r="H18" s="33"/>
      <c r="I18" s="33"/>
    </row>
    <row r="19" spans="1:9" ht="69" customHeight="1" x14ac:dyDescent="0.2">
      <c r="A19" s="143" t="s">
        <v>60</v>
      </c>
      <c r="B19" s="143"/>
      <c r="C19" s="143"/>
      <c r="D19" s="143"/>
      <c r="E19" s="143"/>
      <c r="F19" s="143"/>
      <c r="G19" s="35"/>
      <c r="H19" s="35"/>
      <c r="I19" s="35"/>
    </row>
    <row r="20" spans="1:9" x14ac:dyDescent="0.2">
      <c r="A20" s="36"/>
      <c r="B20" s="36"/>
      <c r="C20" s="36"/>
      <c r="D20" s="36"/>
      <c r="E20" s="36"/>
      <c r="F20" s="36"/>
      <c r="G20" s="33"/>
      <c r="H20" s="33"/>
      <c r="I20" s="33"/>
    </row>
    <row r="21" spans="1:9" x14ac:dyDescent="0.2">
      <c r="A21" s="143" t="s">
        <v>61</v>
      </c>
      <c r="B21" s="143"/>
      <c r="C21" s="143"/>
      <c r="D21" s="143"/>
      <c r="E21" s="143"/>
      <c r="F21" s="143"/>
      <c r="G21" s="143"/>
      <c r="H21" s="143"/>
      <c r="I21" s="143"/>
    </row>
    <row r="22" spans="1:9" x14ac:dyDescent="0.2">
      <c r="A22" s="40" t="s">
        <v>62</v>
      </c>
      <c r="B22" s="33"/>
      <c r="C22" s="33"/>
      <c r="D22" s="33"/>
      <c r="E22" s="33"/>
      <c r="F22" s="33"/>
      <c r="G22" s="33"/>
      <c r="H22" s="33"/>
      <c r="I22" s="33"/>
    </row>
    <row r="23" spans="1:9" ht="26.25" customHeight="1" x14ac:dyDescent="0.2">
      <c r="A23" s="142" t="s">
        <v>63</v>
      </c>
      <c r="B23" s="142"/>
      <c r="C23" s="142"/>
      <c r="D23" s="142"/>
      <c r="E23" s="142"/>
      <c r="F23" s="142"/>
      <c r="G23" s="41"/>
      <c r="H23" s="41"/>
      <c r="I23" s="41"/>
    </row>
    <row r="24" spans="1:9" ht="65.25" customHeight="1" x14ac:dyDescent="0.2">
      <c r="A24" s="142" t="s">
        <v>64</v>
      </c>
      <c r="B24" s="142"/>
      <c r="C24" s="142"/>
      <c r="D24" s="142"/>
      <c r="E24" s="142"/>
      <c r="F24" s="142"/>
      <c r="G24" s="41"/>
      <c r="H24" s="41"/>
      <c r="I24" s="41"/>
    </row>
    <row r="25" spans="1:9" x14ac:dyDescent="0.2">
      <c r="A25" s="41"/>
      <c r="B25" s="41"/>
      <c r="C25" s="41"/>
      <c r="D25" s="41"/>
      <c r="E25" s="41"/>
      <c r="F25" s="41"/>
      <c r="G25" s="41"/>
      <c r="H25" s="41"/>
      <c r="I25" s="41"/>
    </row>
    <row r="26" spans="1:9" ht="38.25" customHeight="1" x14ac:dyDescent="0.2">
      <c r="A26" s="142" t="s">
        <v>65</v>
      </c>
      <c r="B26" s="142"/>
      <c r="C26" s="142"/>
      <c r="D26" s="142"/>
      <c r="E26" s="142"/>
      <c r="F26" s="142"/>
      <c r="G26" s="41"/>
      <c r="H26" s="41"/>
      <c r="I26" s="41"/>
    </row>
    <row r="27" spans="1:9" x14ac:dyDescent="0.2">
      <c r="A27" s="41"/>
      <c r="B27" s="41"/>
      <c r="C27" s="41"/>
      <c r="D27" s="41"/>
      <c r="E27" s="41"/>
      <c r="F27" s="41"/>
      <c r="G27" s="41"/>
      <c r="H27" s="41"/>
      <c r="I27" s="41"/>
    </row>
    <row r="28" spans="1:9" ht="38.25" customHeight="1" x14ac:dyDescent="0.2">
      <c r="A28" s="142" t="s">
        <v>66</v>
      </c>
      <c r="B28" s="142"/>
      <c r="C28" s="142"/>
      <c r="D28" s="142"/>
      <c r="E28" s="142"/>
      <c r="F28" s="142"/>
      <c r="G28" s="41"/>
      <c r="H28" s="41"/>
      <c r="I28" s="41"/>
    </row>
    <row r="29" spans="1:9" x14ac:dyDescent="0.2">
      <c r="A29" s="41"/>
      <c r="B29" s="41"/>
      <c r="C29" s="41"/>
      <c r="D29" s="41"/>
      <c r="E29" s="41"/>
      <c r="F29" s="41"/>
      <c r="G29" s="41"/>
      <c r="H29" s="41"/>
      <c r="I29" s="41"/>
    </row>
    <row r="30" spans="1:9" ht="25.5" customHeight="1" x14ac:dyDescent="0.2">
      <c r="A30" s="142" t="s">
        <v>67</v>
      </c>
      <c r="B30" s="142"/>
      <c r="C30" s="142"/>
      <c r="D30" s="142"/>
      <c r="E30" s="142"/>
      <c r="F30" s="142"/>
      <c r="G30" s="41"/>
      <c r="H30" s="41"/>
      <c r="I30" s="41"/>
    </row>
    <row r="31" spans="1:9" x14ac:dyDescent="0.2">
      <c r="A31" s="36"/>
      <c r="B31" s="36"/>
      <c r="C31" s="36"/>
      <c r="D31" s="36"/>
      <c r="E31" s="36"/>
      <c r="F31" s="36"/>
      <c r="G31" s="33"/>
      <c r="H31" s="33"/>
      <c r="I31" s="33"/>
    </row>
    <row r="32" spans="1:9" x14ac:dyDescent="0.2">
      <c r="A32" s="143" t="s">
        <v>68</v>
      </c>
      <c r="B32" s="143"/>
      <c r="C32" s="143"/>
      <c r="D32" s="143"/>
      <c r="E32" s="143"/>
      <c r="F32" s="143"/>
      <c r="G32" s="143"/>
      <c r="H32" s="143"/>
      <c r="I32" s="143"/>
    </row>
  </sheetData>
  <mergeCells count="16">
    <mergeCell ref="A13:F13"/>
    <mergeCell ref="A3:F3"/>
    <mergeCell ref="A5:F5"/>
    <mergeCell ref="A7:F7"/>
    <mergeCell ref="A9:F9"/>
    <mergeCell ref="A11:F11"/>
    <mergeCell ref="A26:F26"/>
    <mergeCell ref="A28:F28"/>
    <mergeCell ref="A30:F30"/>
    <mergeCell ref="A32:I32"/>
    <mergeCell ref="A15:F15"/>
    <mergeCell ref="A17:F17"/>
    <mergeCell ref="A19:F19"/>
    <mergeCell ref="A21:I21"/>
    <mergeCell ref="A23:F23"/>
    <mergeCell ref="A24:F24"/>
  </mergeCells>
  <pageMargins left="0.70866141732283472" right="0.70866141732283472" top="1.2598425196850394" bottom="0.94488188976377963" header="0.31496062992125984" footer="0.31496062992125984"/>
  <pageSetup paperSize="9" firstPageNumber="2" orientation="portrait" useFirstPageNumber="1" r:id="rId1"/>
  <headerFooter alignWithMargins="0">
    <oddFooter>&amp;R&amp;P</oddFooter>
  </headerFooter>
  <rowBreaks count="1" manualBreakCount="1">
    <brk id="1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H200"/>
  <sheetViews>
    <sheetView tabSelected="1" view="pageBreakPreview" zoomScaleNormal="100" zoomScaleSheetLayoutView="100" workbookViewId="0">
      <selection activeCell="F33" sqref="F33"/>
    </sheetView>
  </sheetViews>
  <sheetFormatPr defaultRowHeight="16.5" x14ac:dyDescent="0.3"/>
  <cols>
    <col min="1" max="1" width="7.28515625" style="3" customWidth="1"/>
    <col min="2" max="2" width="51" style="3" customWidth="1"/>
    <col min="3" max="3" width="6.7109375" style="119" customWidth="1"/>
    <col min="4" max="4" width="9.5703125" style="120" customWidth="1"/>
    <col min="5" max="5" width="11.7109375" style="121" customWidth="1"/>
    <col min="6" max="6" width="13.7109375" style="120" customWidth="1"/>
    <col min="7" max="7" width="21.85546875" style="15" customWidth="1"/>
    <col min="8" max="8" width="9.5703125" style="7" customWidth="1"/>
    <col min="9" max="16384" width="9.140625" style="3"/>
  </cols>
  <sheetData>
    <row r="3" spans="1:8" s="2" customFormat="1" x14ac:dyDescent="0.3">
      <c r="A3" s="50"/>
      <c r="B3" s="51" t="s">
        <v>12</v>
      </c>
      <c r="C3" s="52"/>
      <c r="D3" s="53"/>
      <c r="E3" s="54"/>
      <c r="F3" s="53"/>
      <c r="G3" s="14"/>
      <c r="H3" s="23"/>
    </row>
    <row r="4" spans="1:8" s="2" customFormat="1" x14ac:dyDescent="0.3">
      <c r="A4" s="50"/>
      <c r="B4" s="55" t="s">
        <v>72</v>
      </c>
      <c r="C4" s="52"/>
      <c r="D4" s="53"/>
      <c r="E4" s="54"/>
      <c r="F4" s="53"/>
      <c r="G4" s="14"/>
      <c r="H4" s="23"/>
    </row>
    <row r="5" spans="1:8" s="2" customFormat="1" x14ac:dyDescent="0.3">
      <c r="A5" s="50"/>
      <c r="B5" s="55" t="s">
        <v>73</v>
      </c>
      <c r="C5" s="52"/>
      <c r="D5" s="53"/>
      <c r="E5" s="54"/>
      <c r="F5" s="53"/>
      <c r="G5" s="14"/>
      <c r="H5" s="23"/>
    </row>
    <row r="6" spans="1:8" s="2" customFormat="1" x14ac:dyDescent="0.3">
      <c r="A6" s="50"/>
      <c r="B6" s="55" t="s">
        <v>74</v>
      </c>
      <c r="C6" s="52"/>
      <c r="D6" s="53"/>
      <c r="E6" s="54"/>
      <c r="F6" s="53"/>
      <c r="G6" s="14"/>
      <c r="H6" s="23"/>
    </row>
    <row r="7" spans="1:8" s="2" customFormat="1" x14ac:dyDescent="0.3">
      <c r="A7" s="50"/>
      <c r="B7" s="56"/>
      <c r="C7" s="52"/>
      <c r="D7" s="53"/>
      <c r="E7" s="54"/>
      <c r="F7" s="53"/>
      <c r="G7" s="14"/>
      <c r="H7" s="23"/>
    </row>
    <row r="8" spans="1:8" s="2" customFormat="1" x14ac:dyDescent="0.3">
      <c r="A8" s="50"/>
      <c r="B8" s="51" t="s">
        <v>13</v>
      </c>
      <c r="C8" s="52"/>
      <c r="D8" s="53"/>
      <c r="E8" s="54"/>
      <c r="F8" s="53"/>
      <c r="G8" s="14"/>
      <c r="H8" s="23"/>
    </row>
    <row r="9" spans="1:8" s="2" customFormat="1" x14ac:dyDescent="0.3">
      <c r="A9" s="50"/>
      <c r="B9" s="57" t="s">
        <v>93</v>
      </c>
      <c r="C9" s="52"/>
      <c r="D9" s="53"/>
      <c r="E9" s="54"/>
      <c r="F9" s="53"/>
      <c r="G9" s="14"/>
      <c r="H9" s="23"/>
    </row>
    <row r="10" spans="1:8" s="2" customFormat="1" x14ac:dyDescent="0.3">
      <c r="A10" s="50"/>
      <c r="B10" s="56"/>
      <c r="C10" s="52"/>
      <c r="D10" s="53"/>
      <c r="E10" s="54"/>
      <c r="F10" s="53"/>
      <c r="G10" s="14"/>
      <c r="H10" s="23"/>
    </row>
    <row r="11" spans="1:8" s="2" customFormat="1" ht="18" x14ac:dyDescent="0.3">
      <c r="A11" s="50"/>
      <c r="B11" s="58" t="s">
        <v>17</v>
      </c>
      <c r="C11" s="52"/>
      <c r="D11" s="53"/>
      <c r="E11" s="54"/>
      <c r="F11" s="53"/>
      <c r="G11" s="14"/>
      <c r="H11" s="23"/>
    </row>
    <row r="12" spans="1:8" s="2" customFormat="1" x14ac:dyDescent="0.3">
      <c r="A12" s="50"/>
      <c r="B12" s="56"/>
      <c r="C12" s="52"/>
      <c r="D12" s="53"/>
      <c r="E12" s="54"/>
      <c r="F12" s="53"/>
      <c r="G12" s="14"/>
      <c r="H12" s="23"/>
    </row>
    <row r="13" spans="1:8" s="2" customFormat="1" ht="18" x14ac:dyDescent="0.3">
      <c r="A13" s="50"/>
      <c r="B13" s="59" t="s">
        <v>0</v>
      </c>
      <c r="C13" s="52"/>
      <c r="D13" s="53"/>
      <c r="E13" s="54"/>
      <c r="F13" s="53"/>
      <c r="G13" s="14"/>
      <c r="H13" s="23"/>
    </row>
    <row r="14" spans="1:8" s="2" customFormat="1" x14ac:dyDescent="0.3">
      <c r="A14" s="50"/>
      <c r="B14" s="56"/>
      <c r="C14" s="52"/>
      <c r="D14" s="53"/>
      <c r="E14" s="54"/>
      <c r="F14" s="53"/>
      <c r="G14" s="14"/>
      <c r="H14" s="23"/>
    </row>
    <row r="15" spans="1:8" s="2" customFormat="1" x14ac:dyDescent="0.3">
      <c r="A15" s="50"/>
      <c r="B15" s="56"/>
      <c r="C15" s="52"/>
      <c r="D15" s="53"/>
      <c r="E15" s="54"/>
      <c r="F15" s="53"/>
      <c r="G15" s="14"/>
      <c r="H15" s="23"/>
    </row>
    <row r="16" spans="1:8" s="2" customFormat="1" x14ac:dyDescent="0.2">
      <c r="A16" s="60" t="s">
        <v>39</v>
      </c>
      <c r="B16" s="51" t="s">
        <v>75</v>
      </c>
      <c r="C16" s="61"/>
      <c r="D16" s="62"/>
      <c r="E16" s="63"/>
      <c r="F16" s="64"/>
      <c r="G16" s="14"/>
      <c r="H16" s="6"/>
    </row>
    <row r="17" spans="1:8" s="2" customFormat="1" x14ac:dyDescent="0.2">
      <c r="A17" s="2" t="s">
        <v>4</v>
      </c>
      <c r="B17" s="56" t="s">
        <v>84</v>
      </c>
      <c r="C17" s="61"/>
      <c r="D17" s="62"/>
      <c r="E17" s="63"/>
      <c r="F17" s="65">
        <f>F61</f>
        <v>0</v>
      </c>
      <c r="G17" s="14"/>
      <c r="H17" s="6"/>
    </row>
    <row r="18" spans="1:8" s="2" customFormat="1" x14ac:dyDescent="0.2">
      <c r="A18" s="2" t="s">
        <v>5</v>
      </c>
      <c r="B18" s="56" t="s">
        <v>2</v>
      </c>
      <c r="C18" s="61"/>
      <c r="D18" s="62"/>
      <c r="E18" s="63"/>
      <c r="F18" s="65">
        <f>F90</f>
        <v>0</v>
      </c>
      <c r="G18" s="14"/>
      <c r="H18" s="6"/>
    </row>
    <row r="19" spans="1:8" s="2" customFormat="1" x14ac:dyDescent="0.2">
      <c r="A19" s="66" t="s">
        <v>1</v>
      </c>
      <c r="B19" s="56" t="s">
        <v>23</v>
      </c>
      <c r="C19" s="61"/>
      <c r="D19" s="62"/>
      <c r="E19" s="63"/>
      <c r="F19" s="65">
        <f>F122</f>
        <v>0</v>
      </c>
      <c r="G19" s="14"/>
      <c r="H19" s="6"/>
    </row>
    <row r="20" spans="1:8" s="2" customFormat="1" x14ac:dyDescent="0.2">
      <c r="A20" s="67"/>
      <c r="B20" s="51" t="s">
        <v>3</v>
      </c>
      <c r="C20" s="61"/>
      <c r="D20" s="62"/>
      <c r="E20" s="63"/>
      <c r="F20" s="64">
        <f>SUM(F17:F19)</f>
        <v>0</v>
      </c>
      <c r="G20" s="14"/>
      <c r="H20" s="6"/>
    </row>
    <row r="21" spans="1:8" s="2" customFormat="1" x14ac:dyDescent="0.2">
      <c r="A21" s="67"/>
      <c r="B21" s="51"/>
      <c r="C21" s="61"/>
      <c r="D21" s="62"/>
      <c r="E21" s="63"/>
      <c r="F21" s="64"/>
      <c r="G21" s="14"/>
      <c r="H21" s="6"/>
    </row>
    <row r="22" spans="1:8" s="2" customFormat="1" x14ac:dyDescent="0.2">
      <c r="A22" s="60" t="s">
        <v>10</v>
      </c>
      <c r="B22" s="51" t="s">
        <v>43</v>
      </c>
      <c r="C22" s="61"/>
      <c r="D22" s="62"/>
      <c r="E22" s="63"/>
      <c r="F22" s="64"/>
      <c r="G22" s="14"/>
      <c r="H22" s="6"/>
    </row>
    <row r="23" spans="1:8" s="2" customFormat="1" x14ac:dyDescent="0.2">
      <c r="A23" s="2" t="s">
        <v>4</v>
      </c>
      <c r="B23" s="56" t="s">
        <v>2</v>
      </c>
      <c r="C23" s="61"/>
      <c r="D23" s="62"/>
      <c r="E23" s="63"/>
      <c r="F23" s="65">
        <f>F158</f>
        <v>0</v>
      </c>
      <c r="G23" s="14"/>
      <c r="H23" s="6"/>
    </row>
    <row r="24" spans="1:8" s="2" customFormat="1" x14ac:dyDescent="0.2">
      <c r="A24" s="2" t="s">
        <v>5</v>
      </c>
      <c r="B24" s="56" t="s">
        <v>44</v>
      </c>
      <c r="C24" s="61"/>
      <c r="D24" s="62"/>
      <c r="E24" s="63"/>
      <c r="F24" s="65">
        <f>F175</f>
        <v>0</v>
      </c>
      <c r="G24" s="14"/>
      <c r="H24" s="6"/>
    </row>
    <row r="25" spans="1:8" s="2" customFormat="1" x14ac:dyDescent="0.2">
      <c r="A25" s="67"/>
      <c r="B25" s="51" t="s">
        <v>3</v>
      </c>
      <c r="C25" s="61"/>
      <c r="D25" s="62"/>
      <c r="E25" s="63"/>
      <c r="F25" s="64">
        <f>SUM(F23:F24)</f>
        <v>0</v>
      </c>
      <c r="G25" s="14"/>
      <c r="H25" s="6"/>
    </row>
    <row r="26" spans="1:8" s="2" customFormat="1" x14ac:dyDescent="0.2">
      <c r="A26" s="50"/>
      <c r="B26" s="51"/>
      <c r="C26" s="61"/>
      <c r="D26" s="62"/>
      <c r="E26" s="63"/>
      <c r="F26" s="64"/>
      <c r="G26" s="14"/>
      <c r="H26" s="6"/>
    </row>
    <row r="27" spans="1:8" s="2" customFormat="1" x14ac:dyDescent="0.3">
      <c r="A27" s="60" t="s">
        <v>28</v>
      </c>
      <c r="B27" s="51" t="s">
        <v>16</v>
      </c>
      <c r="C27" s="52"/>
      <c r="D27" s="53"/>
      <c r="E27" s="54"/>
      <c r="F27" s="65"/>
      <c r="G27" s="14"/>
      <c r="H27" s="23"/>
    </row>
    <row r="28" spans="1:8" s="2" customFormat="1" x14ac:dyDescent="0.3">
      <c r="A28" s="50" t="s">
        <v>4</v>
      </c>
      <c r="B28" s="56" t="s">
        <v>18</v>
      </c>
      <c r="C28" s="52"/>
      <c r="D28" s="53"/>
      <c r="E28" s="54"/>
      <c r="F28" s="65">
        <f>F200</f>
        <v>0</v>
      </c>
      <c r="G28" s="14"/>
      <c r="H28" s="23"/>
    </row>
    <row r="29" spans="1:8" s="2" customFormat="1" x14ac:dyDescent="0.3">
      <c r="A29" s="50"/>
      <c r="B29" s="51" t="s">
        <v>3</v>
      </c>
      <c r="C29" s="52"/>
      <c r="D29" s="53"/>
      <c r="E29" s="54"/>
      <c r="F29" s="64">
        <f>SUM(F28:F28)</f>
        <v>0</v>
      </c>
      <c r="G29" s="14"/>
      <c r="H29" s="23"/>
    </row>
    <row r="30" spans="1:8" s="2" customFormat="1" x14ac:dyDescent="0.3">
      <c r="A30" s="50"/>
      <c r="B30" s="51"/>
      <c r="C30" s="52"/>
      <c r="D30" s="53"/>
      <c r="E30" s="54"/>
      <c r="F30" s="64"/>
      <c r="G30" s="14"/>
      <c r="H30" s="23"/>
    </row>
    <row r="31" spans="1:8" s="2" customFormat="1" x14ac:dyDescent="0.3">
      <c r="A31" s="50"/>
      <c r="B31" s="51"/>
      <c r="C31" s="52"/>
      <c r="D31" s="53"/>
      <c r="E31" s="54"/>
      <c r="F31" s="64"/>
      <c r="G31" s="14"/>
      <c r="H31" s="23"/>
    </row>
    <row r="32" spans="1:8" s="2" customFormat="1" x14ac:dyDescent="0.3">
      <c r="A32" s="50"/>
      <c r="B32" s="51"/>
      <c r="C32" s="52"/>
      <c r="D32" s="53"/>
      <c r="E32" s="54"/>
      <c r="F32" s="64"/>
      <c r="G32" s="14"/>
      <c r="H32" s="23"/>
    </row>
    <row r="33" spans="1:8" s="2" customFormat="1" x14ac:dyDescent="0.3">
      <c r="A33" s="50"/>
      <c r="B33" s="51" t="s">
        <v>49</v>
      </c>
      <c r="C33" s="52"/>
      <c r="D33" s="53"/>
      <c r="E33" s="54"/>
      <c r="F33" s="64">
        <f>F20+F25+F29</f>
        <v>0</v>
      </c>
      <c r="G33" s="14"/>
      <c r="H33" s="23"/>
    </row>
    <row r="34" spans="1:8" s="2" customFormat="1" x14ac:dyDescent="0.3">
      <c r="A34" s="50"/>
      <c r="B34" s="56" t="s">
        <v>6</v>
      </c>
      <c r="C34" s="52"/>
      <c r="D34" s="53"/>
      <c r="E34" s="54"/>
      <c r="F34" s="122">
        <v>0</v>
      </c>
      <c r="G34" s="14"/>
      <c r="H34" s="23"/>
    </row>
    <row r="35" spans="1:8" s="2" customFormat="1" x14ac:dyDescent="0.2">
      <c r="A35" s="50"/>
      <c r="B35" s="51" t="s">
        <v>7</v>
      </c>
      <c r="C35" s="61"/>
      <c r="D35" s="62"/>
      <c r="E35" s="63"/>
      <c r="F35" s="64">
        <f>F33-(F33*F34)</f>
        <v>0</v>
      </c>
      <c r="G35" s="14"/>
      <c r="H35" s="6"/>
    </row>
    <row r="36" spans="1:8" s="2" customFormat="1" x14ac:dyDescent="0.3">
      <c r="A36" s="50"/>
      <c r="B36" s="56"/>
      <c r="C36" s="52"/>
      <c r="D36" s="53"/>
      <c r="E36" s="54"/>
      <c r="F36" s="65"/>
      <c r="G36" s="14"/>
      <c r="H36" s="23"/>
    </row>
    <row r="37" spans="1:8" s="2" customFormat="1" x14ac:dyDescent="0.3">
      <c r="A37" s="50"/>
      <c r="B37" s="56" t="s">
        <v>14</v>
      </c>
      <c r="C37" s="52"/>
      <c r="D37" s="53"/>
      <c r="E37" s="54"/>
      <c r="F37" s="65">
        <f>F35*0.22</f>
        <v>0</v>
      </c>
      <c r="G37" s="14"/>
      <c r="H37" s="23"/>
    </row>
    <row r="38" spans="1:8" s="2" customFormat="1" x14ac:dyDescent="0.3">
      <c r="A38" s="50"/>
      <c r="B38" s="56"/>
      <c r="C38" s="52"/>
      <c r="D38" s="53"/>
      <c r="E38" s="54"/>
      <c r="F38" s="65"/>
      <c r="G38" s="14"/>
      <c r="H38" s="23"/>
    </row>
    <row r="39" spans="1:8" s="2" customFormat="1" x14ac:dyDescent="0.2">
      <c r="A39" s="50"/>
      <c r="B39" s="51" t="s">
        <v>3</v>
      </c>
      <c r="C39" s="61"/>
      <c r="D39" s="62"/>
      <c r="E39" s="63"/>
      <c r="F39" s="64">
        <f>F35+F37</f>
        <v>0</v>
      </c>
      <c r="G39" s="14"/>
      <c r="H39" s="6"/>
    </row>
    <row r="40" spans="1:8" s="2" customFormat="1" x14ac:dyDescent="0.3">
      <c r="A40" s="50"/>
      <c r="B40" s="56"/>
      <c r="C40" s="52"/>
      <c r="D40" s="53"/>
      <c r="E40" s="54"/>
      <c r="F40" s="53"/>
      <c r="G40" s="14"/>
      <c r="H40" s="23"/>
    </row>
    <row r="41" spans="1:8" s="2" customFormat="1" x14ac:dyDescent="0.3">
      <c r="C41" s="68"/>
      <c r="D41" s="53"/>
      <c r="E41" s="54"/>
      <c r="F41" s="53"/>
      <c r="G41" s="14"/>
      <c r="H41" s="23"/>
    </row>
    <row r="42" spans="1:8" s="1" customFormat="1" x14ac:dyDescent="0.3">
      <c r="A42" s="69" t="s">
        <v>39</v>
      </c>
      <c r="B42" s="70" t="s">
        <v>75</v>
      </c>
      <c r="C42" s="71"/>
      <c r="D42" s="72"/>
      <c r="E42" s="73"/>
      <c r="F42" s="74"/>
      <c r="G42" s="20"/>
      <c r="H42" s="20"/>
    </row>
    <row r="43" spans="1:8" s="1" customFormat="1" x14ac:dyDescent="0.3">
      <c r="A43" s="75"/>
      <c r="B43" s="76"/>
      <c r="C43" s="11"/>
      <c r="D43" s="77"/>
      <c r="E43" s="78"/>
      <c r="F43" s="77"/>
      <c r="G43" s="12"/>
      <c r="H43" s="11"/>
    </row>
    <row r="44" spans="1:8" s="1" customFormat="1" x14ac:dyDescent="0.3">
      <c r="A44" s="79" t="s">
        <v>40</v>
      </c>
      <c r="B44" s="76" t="s">
        <v>27</v>
      </c>
      <c r="C44" s="80"/>
      <c r="D44" s="81"/>
      <c r="E44" s="78"/>
      <c r="F44" s="81"/>
      <c r="G44" s="8"/>
      <c r="H44" s="8"/>
    </row>
    <row r="45" spans="1:8" s="1" customFormat="1" x14ac:dyDescent="0.3">
      <c r="A45" s="75"/>
      <c r="B45" s="82"/>
      <c r="C45" s="80"/>
      <c r="D45" s="81"/>
      <c r="E45" s="78"/>
      <c r="F45" s="81"/>
      <c r="G45" s="8"/>
      <c r="H45" s="8"/>
    </row>
    <row r="46" spans="1:8" s="1" customFormat="1" ht="115.5" x14ac:dyDescent="0.3">
      <c r="A46" s="75">
        <v>1</v>
      </c>
      <c r="B46" s="83" t="s">
        <v>90</v>
      </c>
      <c r="C46" s="80"/>
      <c r="D46" s="81"/>
      <c r="E46" s="78"/>
      <c r="F46" s="81"/>
      <c r="G46" s="8"/>
      <c r="H46" s="8"/>
    </row>
    <row r="47" spans="1:8" s="1" customFormat="1" x14ac:dyDescent="0.3">
      <c r="A47" s="75"/>
      <c r="B47" s="84"/>
      <c r="C47" s="80" t="s">
        <v>8</v>
      </c>
      <c r="D47" s="81">
        <v>8</v>
      </c>
      <c r="E47" s="48"/>
      <c r="F47" s="81">
        <f>D47*E47</f>
        <v>0</v>
      </c>
      <c r="G47" s="8"/>
      <c r="H47" s="8"/>
    </row>
    <row r="48" spans="1:8" s="1" customFormat="1" x14ac:dyDescent="0.3">
      <c r="A48" s="75"/>
      <c r="B48" s="82"/>
      <c r="C48" s="80"/>
      <c r="D48" s="81"/>
      <c r="E48" s="48"/>
      <c r="F48" s="81"/>
      <c r="G48" s="8"/>
      <c r="H48" s="8"/>
    </row>
    <row r="49" spans="1:8" s="1" customFormat="1" ht="49.5" x14ac:dyDescent="0.3">
      <c r="A49" s="75">
        <v>2</v>
      </c>
      <c r="B49" s="83" t="s">
        <v>35</v>
      </c>
      <c r="C49" s="80"/>
      <c r="D49" s="81"/>
      <c r="E49" s="48"/>
      <c r="F49" s="81"/>
      <c r="G49" s="8"/>
      <c r="H49" s="8"/>
    </row>
    <row r="50" spans="1:8" s="1" customFormat="1" x14ac:dyDescent="0.3">
      <c r="A50" s="75"/>
      <c r="B50" s="84"/>
      <c r="C50" s="80" t="s">
        <v>21</v>
      </c>
      <c r="D50" s="81">
        <v>272</v>
      </c>
      <c r="E50" s="48"/>
      <c r="F50" s="81">
        <f>D50*E50</f>
        <v>0</v>
      </c>
      <c r="G50" s="8"/>
      <c r="H50" s="8"/>
    </row>
    <row r="51" spans="1:8" s="1" customFormat="1" x14ac:dyDescent="0.3">
      <c r="A51" s="2"/>
      <c r="B51" s="83"/>
      <c r="C51" s="80"/>
      <c r="D51" s="53"/>
      <c r="E51" s="49"/>
      <c r="F51" s="81"/>
      <c r="G51" s="8"/>
      <c r="H51" s="23"/>
    </row>
    <row r="52" spans="1:8" s="1" customFormat="1" ht="49.5" x14ac:dyDescent="0.3">
      <c r="A52" s="2">
        <v>3</v>
      </c>
      <c r="B52" s="83" t="s">
        <v>76</v>
      </c>
      <c r="C52" s="68"/>
      <c r="D52" s="53"/>
      <c r="E52" s="49"/>
      <c r="F52" s="85"/>
      <c r="G52" s="8"/>
      <c r="H52" s="8"/>
    </row>
    <row r="53" spans="1:8" s="1" customFormat="1" x14ac:dyDescent="0.3">
      <c r="A53" s="2"/>
      <c r="B53" s="86"/>
      <c r="C53" s="68" t="s">
        <v>21</v>
      </c>
      <c r="D53" s="53">
        <v>6</v>
      </c>
      <c r="E53" s="49"/>
      <c r="F53" s="53">
        <f t="shared" ref="F53" si="0">D53*E53</f>
        <v>0</v>
      </c>
      <c r="G53" s="8"/>
      <c r="H53" s="8"/>
    </row>
    <row r="54" spans="1:8" s="1" customFormat="1" x14ac:dyDescent="0.3">
      <c r="A54" s="2"/>
      <c r="B54" s="86"/>
      <c r="C54" s="68"/>
      <c r="D54" s="53"/>
      <c r="E54" s="49"/>
      <c r="F54" s="53"/>
      <c r="G54" s="8"/>
      <c r="H54" s="8"/>
    </row>
    <row r="55" spans="1:8" s="1" customFormat="1" ht="49.5" x14ac:dyDescent="0.3">
      <c r="A55" s="2">
        <v>4</v>
      </c>
      <c r="B55" s="83" t="s">
        <v>85</v>
      </c>
      <c r="C55" s="80"/>
      <c r="D55" s="53"/>
      <c r="E55" s="49"/>
      <c r="F55" s="53"/>
      <c r="G55" s="8"/>
      <c r="H55" s="8"/>
    </row>
    <row r="56" spans="1:8" s="1" customFormat="1" ht="18" x14ac:dyDescent="0.3">
      <c r="A56" s="2"/>
      <c r="B56" s="86"/>
      <c r="C56" s="80" t="s">
        <v>9</v>
      </c>
      <c r="D56" s="53">
        <f>282*3</f>
        <v>846</v>
      </c>
      <c r="E56" s="49"/>
      <c r="F56" s="53">
        <f>D56*E56</f>
        <v>0</v>
      </c>
      <c r="G56" s="8"/>
      <c r="H56" s="8"/>
    </row>
    <row r="57" spans="1:8" s="1" customFormat="1" x14ac:dyDescent="0.3">
      <c r="A57" s="2"/>
      <c r="B57" s="86"/>
      <c r="C57" s="68"/>
      <c r="D57" s="53"/>
      <c r="E57" s="49"/>
      <c r="F57" s="53"/>
      <c r="G57" s="8"/>
      <c r="H57" s="8"/>
    </row>
    <row r="58" spans="1:8" s="1" customFormat="1" ht="49.5" x14ac:dyDescent="0.3">
      <c r="A58" s="2">
        <v>5</v>
      </c>
      <c r="B58" s="83" t="s">
        <v>86</v>
      </c>
      <c r="C58" s="2"/>
      <c r="D58" s="85"/>
      <c r="E58" s="49"/>
      <c r="F58" s="85"/>
      <c r="G58" s="8"/>
      <c r="H58" s="8"/>
    </row>
    <row r="59" spans="1:8" s="1" customFormat="1" x14ac:dyDescent="0.3">
      <c r="A59" s="2"/>
      <c r="B59" s="83"/>
      <c r="C59" s="80" t="s">
        <v>21</v>
      </c>
      <c r="D59" s="53">
        <v>280</v>
      </c>
      <c r="E59" s="49"/>
      <c r="F59" s="81">
        <f>D59*E59</f>
        <v>0</v>
      </c>
      <c r="G59" s="8"/>
      <c r="H59" s="8"/>
    </row>
    <row r="60" spans="1:8" s="1" customFormat="1" x14ac:dyDescent="0.3">
      <c r="A60" s="2"/>
      <c r="B60" s="83"/>
      <c r="C60" s="80"/>
      <c r="D60" s="53"/>
      <c r="E60" s="49"/>
      <c r="F60" s="81"/>
      <c r="G60" s="8"/>
      <c r="H60" s="23"/>
    </row>
    <row r="61" spans="1:8" s="1" customFormat="1" x14ac:dyDescent="0.3">
      <c r="A61" s="87" t="s">
        <v>40</v>
      </c>
      <c r="B61" s="76" t="s">
        <v>11</v>
      </c>
      <c r="C61" s="80"/>
      <c r="D61" s="81"/>
      <c r="E61" s="49"/>
      <c r="F61" s="88">
        <f>SUM(F46:F60)</f>
        <v>0</v>
      </c>
      <c r="G61" s="8"/>
      <c r="H61" s="8"/>
    </row>
    <row r="62" spans="1:8" s="1" customFormat="1" x14ac:dyDescent="0.3">
      <c r="A62" s="79"/>
      <c r="B62" s="76"/>
      <c r="C62" s="89"/>
      <c r="D62" s="88"/>
      <c r="E62" s="49"/>
      <c r="F62" s="88"/>
      <c r="G62" s="8"/>
      <c r="H62" s="9"/>
    </row>
    <row r="63" spans="1:8" s="1" customFormat="1" x14ac:dyDescent="0.3">
      <c r="A63" s="79"/>
      <c r="B63" s="76"/>
      <c r="C63" s="89"/>
      <c r="D63" s="88"/>
      <c r="E63" s="49"/>
      <c r="F63" s="88"/>
      <c r="G63" s="8"/>
      <c r="H63" s="9"/>
    </row>
    <row r="64" spans="1:8" s="1" customFormat="1" x14ac:dyDescent="0.3">
      <c r="A64" s="79" t="s">
        <v>41</v>
      </c>
      <c r="B64" s="76" t="s">
        <v>2</v>
      </c>
      <c r="C64" s="80"/>
      <c r="D64" s="81"/>
      <c r="E64" s="49"/>
      <c r="F64" s="81"/>
      <c r="G64" s="8"/>
      <c r="H64" s="8"/>
    </row>
    <row r="65" spans="1:8" s="1" customFormat="1" x14ac:dyDescent="0.3">
      <c r="A65" s="79"/>
      <c r="B65" s="1" t="s">
        <v>47</v>
      </c>
      <c r="C65" s="89"/>
      <c r="D65" s="88"/>
      <c r="E65" s="49"/>
      <c r="F65" s="88"/>
      <c r="G65" s="8"/>
      <c r="H65" s="9"/>
    </row>
    <row r="66" spans="1:8" s="1" customFormat="1" ht="33" x14ac:dyDescent="0.3">
      <c r="A66" s="79"/>
      <c r="B66" s="90" t="s">
        <v>69</v>
      </c>
      <c r="C66" s="89"/>
      <c r="D66" s="88"/>
      <c r="E66" s="49"/>
      <c r="F66" s="88"/>
      <c r="G66" s="8"/>
      <c r="H66" s="9"/>
    </row>
    <row r="67" spans="1:8" s="1" customFormat="1" ht="99" x14ac:dyDescent="0.3">
      <c r="A67" s="79"/>
      <c r="B67" s="90" t="s">
        <v>70</v>
      </c>
      <c r="C67" s="89"/>
      <c r="D67" s="88"/>
      <c r="E67" s="49"/>
      <c r="F67" s="88"/>
      <c r="G67" s="8"/>
      <c r="H67" s="9"/>
    </row>
    <row r="68" spans="1:8" s="1" customFormat="1" x14ac:dyDescent="0.3">
      <c r="A68" s="79"/>
      <c r="C68" s="89"/>
      <c r="D68" s="88"/>
      <c r="E68" s="49"/>
      <c r="F68" s="88"/>
      <c r="G68" s="8"/>
      <c r="H68" s="9"/>
    </row>
    <row r="69" spans="1:8" s="1" customFormat="1" ht="148.5" x14ac:dyDescent="0.3">
      <c r="A69" s="75">
        <v>1</v>
      </c>
      <c r="B69" s="1" t="s">
        <v>95</v>
      </c>
      <c r="C69" s="8"/>
      <c r="D69" s="81"/>
      <c r="E69" s="49"/>
      <c r="F69" s="81"/>
      <c r="G69" s="8"/>
      <c r="H69" s="8"/>
    </row>
    <row r="70" spans="1:8" s="1" customFormat="1" x14ac:dyDescent="0.3">
      <c r="A70" s="75"/>
      <c r="B70" s="84"/>
      <c r="C70" s="8" t="s">
        <v>30</v>
      </c>
      <c r="D70" s="81">
        <f>2.2*37+2.2*47+2.5*28+3.7*48+4.4*23+3.1*26+2.4*25+2.4*38</f>
        <v>765.40000000000009</v>
      </c>
      <c r="E70" s="49"/>
      <c r="F70" s="81">
        <f>D70*E70</f>
        <v>0</v>
      </c>
      <c r="G70" s="8"/>
      <c r="H70" s="8"/>
    </row>
    <row r="71" spans="1:8" s="1" customFormat="1" x14ac:dyDescent="0.3">
      <c r="A71" s="75"/>
      <c r="C71" s="8"/>
      <c r="D71" s="81"/>
      <c r="E71" s="49"/>
      <c r="F71" s="81"/>
      <c r="G71" s="8"/>
      <c r="H71" s="8"/>
    </row>
    <row r="72" spans="1:8" s="1" customFormat="1" ht="115.5" x14ac:dyDescent="0.3">
      <c r="A72" s="75">
        <v>2</v>
      </c>
      <c r="B72" s="1" t="s">
        <v>77</v>
      </c>
      <c r="C72" s="8"/>
      <c r="D72" s="81"/>
      <c r="E72" s="49"/>
      <c r="F72" s="81"/>
      <c r="G72" s="8"/>
      <c r="H72" s="8"/>
    </row>
    <row r="73" spans="1:8" s="1" customFormat="1" x14ac:dyDescent="0.3">
      <c r="A73" s="75"/>
      <c r="B73" s="84"/>
      <c r="C73" s="8" t="s">
        <v>30</v>
      </c>
      <c r="D73" s="81">
        <f>8*0.5+272*0.05</f>
        <v>17.600000000000001</v>
      </c>
      <c r="E73" s="49"/>
      <c r="F73" s="81">
        <f t="shared" ref="F73" si="1">D73*E73</f>
        <v>0</v>
      </c>
      <c r="G73" s="8"/>
      <c r="H73" s="8"/>
    </row>
    <row r="74" spans="1:8" s="1" customFormat="1" x14ac:dyDescent="0.3">
      <c r="A74" s="75"/>
      <c r="B74" s="84"/>
      <c r="C74" s="8"/>
      <c r="D74" s="81"/>
      <c r="E74" s="49"/>
      <c r="F74" s="81"/>
      <c r="G74" s="8"/>
      <c r="H74" s="8"/>
    </row>
    <row r="75" spans="1:8" s="1" customFormat="1" ht="82.5" x14ac:dyDescent="0.3">
      <c r="A75" s="75">
        <v>3</v>
      </c>
      <c r="B75" s="1" t="s">
        <v>78</v>
      </c>
      <c r="C75" s="8"/>
      <c r="D75" s="81"/>
      <c r="E75" s="49"/>
      <c r="F75" s="81"/>
      <c r="G75" s="8"/>
      <c r="H75" s="8"/>
    </row>
    <row r="76" spans="1:8" s="1" customFormat="1" x14ac:dyDescent="0.3">
      <c r="A76" s="75"/>
      <c r="B76" s="84"/>
      <c r="C76" s="8" t="s">
        <v>15</v>
      </c>
      <c r="D76" s="81">
        <f>272*0.6</f>
        <v>163.19999999999999</v>
      </c>
      <c r="E76" s="49"/>
      <c r="F76" s="81">
        <f t="shared" ref="F76" si="2">D76*E76</f>
        <v>0</v>
      </c>
      <c r="G76" s="8"/>
      <c r="H76" s="8"/>
    </row>
    <row r="77" spans="1:8" s="1" customFormat="1" x14ac:dyDescent="0.3">
      <c r="A77" s="79"/>
      <c r="B77" s="84"/>
      <c r="C77" s="8"/>
      <c r="D77" s="81"/>
      <c r="E77" s="49"/>
      <c r="F77" s="81"/>
      <c r="G77" s="8"/>
      <c r="H77" s="8"/>
    </row>
    <row r="78" spans="1:8" s="1" customFormat="1" ht="66" x14ac:dyDescent="0.3">
      <c r="A78" s="75">
        <v>4</v>
      </c>
      <c r="B78" s="1" t="s">
        <v>36</v>
      </c>
      <c r="C78" s="8"/>
      <c r="D78" s="81"/>
      <c r="E78" s="49"/>
      <c r="F78" s="81"/>
      <c r="G78" s="8"/>
      <c r="H78" s="8"/>
    </row>
    <row r="79" spans="1:8" s="1" customFormat="1" x14ac:dyDescent="0.3">
      <c r="A79" s="75"/>
      <c r="B79" s="84"/>
      <c r="C79" s="8" t="s">
        <v>30</v>
      </c>
      <c r="D79" s="81">
        <f>272*0.064</f>
        <v>17.408000000000001</v>
      </c>
      <c r="E79" s="49"/>
      <c r="F79" s="81">
        <f t="shared" ref="F79" si="3">D79*E79</f>
        <v>0</v>
      </c>
      <c r="G79" s="8"/>
      <c r="H79" s="8"/>
    </row>
    <row r="80" spans="1:8" s="1" customFormat="1" x14ac:dyDescent="0.3">
      <c r="A80" s="79"/>
      <c r="C80" s="8"/>
      <c r="D80" s="81"/>
      <c r="E80" s="49"/>
      <c r="F80" s="81"/>
      <c r="G80" s="8"/>
      <c r="H80" s="8"/>
    </row>
    <row r="81" spans="1:8" s="1" customFormat="1" ht="115.5" x14ac:dyDescent="0.3">
      <c r="A81" s="75">
        <v>5</v>
      </c>
      <c r="B81" s="1" t="s">
        <v>79</v>
      </c>
      <c r="C81" s="8"/>
      <c r="D81" s="81"/>
      <c r="E81" s="49"/>
      <c r="F81" s="81"/>
      <c r="G81" s="8"/>
      <c r="H81" s="8"/>
    </row>
    <row r="82" spans="1:8" s="1" customFormat="1" x14ac:dyDescent="0.3">
      <c r="A82" s="75"/>
      <c r="B82" s="84"/>
      <c r="C82" s="8" t="s">
        <v>30</v>
      </c>
      <c r="D82" s="81">
        <f>272*0.4</f>
        <v>108.80000000000001</v>
      </c>
      <c r="E82" s="49"/>
      <c r="F82" s="81">
        <f t="shared" ref="F82" si="4">D82*E82</f>
        <v>0</v>
      </c>
      <c r="G82" s="8"/>
      <c r="H82" s="8"/>
    </row>
    <row r="83" spans="1:8" s="1" customFormat="1" x14ac:dyDescent="0.3">
      <c r="A83" s="75"/>
      <c r="C83" s="8"/>
      <c r="D83" s="81"/>
      <c r="E83" s="49"/>
      <c r="F83" s="81"/>
      <c r="G83" s="8"/>
      <c r="H83" s="8"/>
    </row>
    <row r="84" spans="1:8" s="1" customFormat="1" ht="132" x14ac:dyDescent="0.3">
      <c r="A84" s="75">
        <v>6</v>
      </c>
      <c r="B84" s="1" t="s">
        <v>96</v>
      </c>
      <c r="C84" s="8"/>
      <c r="D84" s="81"/>
      <c r="E84" s="49"/>
      <c r="F84" s="81"/>
      <c r="G84" s="8"/>
      <c r="H84" s="8"/>
    </row>
    <row r="85" spans="1:8" s="1" customFormat="1" x14ac:dyDescent="0.3">
      <c r="A85" s="75"/>
      <c r="B85" s="84"/>
      <c r="C85" s="8" t="s">
        <v>30</v>
      </c>
      <c r="D85" s="91">
        <f>0.6*37+0.6*47+0.8*28+1.8*48+2.3*23+1.3*26+0.7*25+0.8*38</f>
        <v>293.79999999999995</v>
      </c>
      <c r="E85" s="49"/>
      <c r="F85" s="81">
        <f t="shared" ref="F85" si="5">D85*E85</f>
        <v>0</v>
      </c>
      <c r="G85" s="8"/>
      <c r="H85" s="8"/>
    </row>
    <row r="86" spans="1:8" s="1" customFormat="1" x14ac:dyDescent="0.3">
      <c r="A86" s="75"/>
      <c r="B86" s="84"/>
      <c r="C86" s="8"/>
      <c r="D86" s="81"/>
      <c r="E86" s="48"/>
      <c r="F86" s="81"/>
      <c r="G86" s="8"/>
      <c r="H86" s="8"/>
    </row>
    <row r="87" spans="1:8" s="1" customFormat="1" ht="49.5" x14ac:dyDescent="0.3">
      <c r="A87" s="2">
        <v>7</v>
      </c>
      <c r="B87" s="83" t="s">
        <v>88</v>
      </c>
      <c r="C87" s="80"/>
      <c r="D87" s="81"/>
      <c r="E87" s="78"/>
      <c r="F87" s="81"/>
      <c r="G87" s="8"/>
      <c r="H87" s="8"/>
    </row>
    <row r="88" spans="1:8" s="1" customFormat="1" x14ac:dyDescent="0.3">
      <c r="A88" s="2"/>
      <c r="B88" s="92"/>
      <c r="C88" s="80" t="s">
        <v>26</v>
      </c>
      <c r="D88" s="81">
        <v>3</v>
      </c>
      <c r="E88" s="78">
        <f>SUM(F69:F87)</f>
        <v>0</v>
      </c>
      <c r="F88" s="81">
        <f>D88*E88/100</f>
        <v>0</v>
      </c>
      <c r="G88" s="8"/>
      <c r="H88" s="8"/>
    </row>
    <row r="89" spans="1:8" s="1" customFormat="1" x14ac:dyDescent="0.3">
      <c r="A89" s="75"/>
      <c r="C89" s="8"/>
      <c r="D89" s="81"/>
      <c r="E89" s="78"/>
      <c r="F89" s="81"/>
      <c r="G89" s="8"/>
      <c r="H89" s="8"/>
    </row>
    <row r="90" spans="1:8" s="1" customFormat="1" x14ac:dyDescent="0.3">
      <c r="A90" s="87" t="s">
        <v>41</v>
      </c>
      <c r="B90" s="76" t="s">
        <v>11</v>
      </c>
      <c r="C90" s="80"/>
      <c r="D90" s="81"/>
      <c r="E90" s="78"/>
      <c r="F90" s="88">
        <f>SUM(F69:F89)</f>
        <v>0</v>
      </c>
      <c r="G90" s="8"/>
      <c r="H90" s="8"/>
    </row>
    <row r="91" spans="1:8" s="1" customFormat="1" x14ac:dyDescent="0.3">
      <c r="A91" s="75"/>
      <c r="C91" s="80"/>
      <c r="D91" s="81"/>
      <c r="E91" s="78"/>
      <c r="F91" s="81"/>
      <c r="G91" s="8"/>
      <c r="H91" s="8"/>
    </row>
    <row r="92" spans="1:8" s="1" customFormat="1" x14ac:dyDescent="0.3">
      <c r="A92" s="75"/>
      <c r="C92" s="80"/>
      <c r="D92" s="81"/>
      <c r="E92" s="78"/>
      <c r="F92" s="81"/>
      <c r="G92" s="8"/>
      <c r="H92" s="8"/>
    </row>
    <row r="93" spans="1:8" s="1" customFormat="1" x14ac:dyDescent="0.3">
      <c r="A93" s="79" t="s">
        <v>42</v>
      </c>
      <c r="B93" s="76" t="s">
        <v>50</v>
      </c>
      <c r="C93" s="80"/>
      <c r="D93" s="81"/>
      <c r="E93" s="78"/>
      <c r="F93" s="81"/>
      <c r="G93" s="8"/>
      <c r="H93" s="8"/>
    </row>
    <row r="94" spans="1:8" s="1" customFormat="1" x14ac:dyDescent="0.3">
      <c r="A94" s="93"/>
      <c r="B94" s="94"/>
      <c r="C94" s="11"/>
      <c r="D94" s="77"/>
      <c r="E94" s="78"/>
      <c r="F94" s="77"/>
      <c r="G94" s="12"/>
      <c r="H94" s="11"/>
    </row>
    <row r="95" spans="1:8" s="1" customFormat="1" ht="115.5" x14ac:dyDescent="0.3">
      <c r="A95" s="75">
        <v>1</v>
      </c>
      <c r="B95" s="1" t="s">
        <v>97</v>
      </c>
      <c r="C95" s="8"/>
      <c r="D95" s="81"/>
      <c r="E95" s="78"/>
      <c r="F95" s="81"/>
      <c r="G95" s="8"/>
      <c r="H95" s="8"/>
    </row>
    <row r="96" spans="1:8" s="1" customFormat="1" x14ac:dyDescent="0.3">
      <c r="A96" s="93"/>
      <c r="B96" s="84" t="s">
        <v>31</v>
      </c>
      <c r="C96" s="80" t="s">
        <v>21</v>
      </c>
      <c r="D96" s="81">
        <f>272</f>
        <v>272</v>
      </c>
      <c r="E96" s="48"/>
      <c r="F96" s="81">
        <f t="shared" ref="F96" si="6">D96*E96</f>
        <v>0</v>
      </c>
      <c r="G96" s="8"/>
      <c r="H96" s="8"/>
    </row>
    <row r="97" spans="1:8" s="1" customFormat="1" x14ac:dyDescent="0.3">
      <c r="A97" s="93"/>
      <c r="B97" s="84"/>
      <c r="C97" s="80"/>
      <c r="D97" s="81"/>
      <c r="E97" s="48"/>
      <c r="F97" s="81"/>
      <c r="G97" s="8"/>
      <c r="H97" s="8"/>
    </row>
    <row r="98" spans="1:8" s="1" customFormat="1" ht="264" x14ac:dyDescent="0.3">
      <c r="A98" s="93">
        <v>2</v>
      </c>
      <c r="B98" s="1" t="s">
        <v>81</v>
      </c>
      <c r="C98" s="8"/>
      <c r="D98" s="81"/>
      <c r="E98" s="48"/>
      <c r="F98" s="81"/>
      <c r="G98" s="8"/>
      <c r="H98" s="8"/>
    </row>
    <row r="99" spans="1:8" s="1" customFormat="1" x14ac:dyDescent="0.3">
      <c r="A99" s="93"/>
      <c r="B99" s="84" t="s">
        <v>91</v>
      </c>
      <c r="C99" s="80" t="s">
        <v>8</v>
      </c>
      <c r="D99" s="81">
        <v>1</v>
      </c>
      <c r="E99" s="48"/>
      <c r="F99" s="81">
        <f t="shared" ref="F99" si="7">D99*E99</f>
        <v>0</v>
      </c>
      <c r="G99" s="8"/>
      <c r="H99" s="8"/>
    </row>
    <row r="100" spans="1:8" s="1" customFormat="1" x14ac:dyDescent="0.3">
      <c r="A100" s="93"/>
      <c r="B100" s="84"/>
      <c r="C100" s="80"/>
      <c r="D100" s="81"/>
      <c r="E100" s="48"/>
      <c r="F100" s="81"/>
      <c r="G100" s="8"/>
      <c r="H100" s="8"/>
    </row>
    <row r="101" spans="1:8" s="1" customFormat="1" ht="264" x14ac:dyDescent="0.3">
      <c r="A101" s="93">
        <v>3</v>
      </c>
      <c r="B101" s="1" t="s">
        <v>99</v>
      </c>
      <c r="C101" s="8"/>
      <c r="D101" s="81"/>
      <c r="E101" s="45"/>
      <c r="F101" s="81"/>
      <c r="G101" s="8"/>
      <c r="H101" s="8"/>
    </row>
    <row r="102" spans="1:8" s="1" customFormat="1" x14ac:dyDescent="0.3">
      <c r="A102" s="93"/>
      <c r="B102" s="84" t="s">
        <v>91</v>
      </c>
      <c r="C102" s="80" t="s">
        <v>8</v>
      </c>
      <c r="D102" s="81">
        <v>1</v>
      </c>
      <c r="E102" s="48"/>
      <c r="F102" s="81">
        <f t="shared" ref="F102" si="8">D102*E102</f>
        <v>0</v>
      </c>
      <c r="G102" s="8"/>
      <c r="H102" s="8"/>
    </row>
    <row r="103" spans="1:8" s="1" customFormat="1" x14ac:dyDescent="0.3">
      <c r="A103" s="93"/>
      <c r="B103" s="84"/>
      <c r="C103" s="80"/>
      <c r="D103" s="81"/>
      <c r="E103" s="48"/>
      <c r="F103" s="81"/>
      <c r="G103" s="8"/>
      <c r="H103" s="8"/>
    </row>
    <row r="104" spans="1:8" s="1" customFormat="1" ht="264" x14ac:dyDescent="0.3">
      <c r="A104" s="93">
        <v>4</v>
      </c>
      <c r="B104" s="1" t="s">
        <v>98</v>
      </c>
      <c r="C104" s="8"/>
      <c r="D104" s="81"/>
      <c r="E104" s="45"/>
      <c r="F104" s="81"/>
      <c r="G104" s="8"/>
      <c r="H104" s="8"/>
    </row>
    <row r="105" spans="1:8" s="1" customFormat="1" x14ac:dyDescent="0.3">
      <c r="A105" s="93"/>
      <c r="B105" s="84" t="s">
        <v>91</v>
      </c>
      <c r="C105" s="80" t="s">
        <v>8</v>
      </c>
      <c r="D105" s="81">
        <v>1</v>
      </c>
      <c r="E105" s="48"/>
      <c r="F105" s="81">
        <f t="shared" ref="F105" si="9">D105*E105</f>
        <v>0</v>
      </c>
      <c r="G105" s="8"/>
      <c r="H105" s="8"/>
    </row>
    <row r="106" spans="1:8" s="1" customFormat="1" x14ac:dyDescent="0.3">
      <c r="A106" s="93"/>
      <c r="B106" s="84"/>
      <c r="C106" s="80"/>
      <c r="D106" s="81"/>
      <c r="E106" s="48"/>
      <c r="F106" s="81"/>
      <c r="G106" s="8"/>
      <c r="H106" s="8"/>
    </row>
    <row r="107" spans="1:8" s="1" customFormat="1" ht="264" x14ac:dyDescent="0.3">
      <c r="A107" s="93">
        <v>5</v>
      </c>
      <c r="B107" s="1" t="s">
        <v>83</v>
      </c>
      <c r="C107" s="8"/>
      <c r="D107" s="81"/>
      <c r="E107" s="48"/>
      <c r="F107" s="81"/>
      <c r="G107" s="8"/>
      <c r="H107" s="8"/>
    </row>
    <row r="108" spans="1:8" s="1" customFormat="1" x14ac:dyDescent="0.3">
      <c r="A108" s="93"/>
      <c r="B108" s="84" t="s">
        <v>37</v>
      </c>
      <c r="C108" s="80" t="s">
        <v>8</v>
      </c>
      <c r="D108" s="81">
        <v>6</v>
      </c>
      <c r="E108" s="48"/>
      <c r="F108" s="81">
        <f t="shared" ref="F108" si="10">D108*E108</f>
        <v>0</v>
      </c>
      <c r="G108" s="8"/>
      <c r="H108" s="8"/>
    </row>
    <row r="109" spans="1:8" s="1" customFormat="1" x14ac:dyDescent="0.3">
      <c r="A109" s="93"/>
      <c r="C109" s="95"/>
      <c r="D109" s="81"/>
      <c r="E109" s="48"/>
      <c r="F109" s="81"/>
      <c r="G109" s="8"/>
      <c r="H109" s="8"/>
    </row>
    <row r="110" spans="1:8" s="1" customFormat="1" ht="82.5" x14ac:dyDescent="0.3">
      <c r="A110" s="1">
        <v>6</v>
      </c>
      <c r="B110" s="96" t="s">
        <v>87</v>
      </c>
      <c r="C110" s="8"/>
      <c r="D110" s="81"/>
      <c r="E110" s="48"/>
      <c r="F110" s="81"/>
      <c r="G110" s="8"/>
      <c r="H110" s="8"/>
    </row>
    <row r="111" spans="1:8" s="1" customFormat="1" x14ac:dyDescent="0.3">
      <c r="B111" s="84"/>
      <c r="C111" s="8" t="s">
        <v>8</v>
      </c>
      <c r="D111" s="81">
        <v>1</v>
      </c>
      <c r="E111" s="48"/>
      <c r="F111" s="81">
        <f t="shared" ref="F111" si="11">D111*E111</f>
        <v>0</v>
      </c>
      <c r="G111" s="8"/>
      <c r="H111" s="8"/>
    </row>
    <row r="112" spans="1:8" s="1" customFormat="1" x14ac:dyDescent="0.3">
      <c r="B112" s="84"/>
      <c r="C112" s="8"/>
      <c r="D112" s="81"/>
      <c r="E112" s="48"/>
      <c r="F112" s="81"/>
      <c r="G112" s="8"/>
      <c r="H112" s="8"/>
    </row>
    <row r="113" spans="1:8" s="1" customFormat="1" ht="49.5" x14ac:dyDescent="0.3">
      <c r="A113" s="75">
        <v>7</v>
      </c>
      <c r="B113" s="96" t="s">
        <v>34</v>
      </c>
      <c r="C113" s="80"/>
      <c r="D113" s="81"/>
      <c r="E113" s="48"/>
      <c r="F113" s="81"/>
      <c r="G113" s="8"/>
      <c r="H113" s="8"/>
    </row>
    <row r="114" spans="1:8" s="1" customFormat="1" x14ac:dyDescent="0.3">
      <c r="A114" s="75"/>
      <c r="B114" s="96"/>
      <c r="C114" s="80" t="s">
        <v>21</v>
      </c>
      <c r="D114" s="81">
        <v>272</v>
      </c>
      <c r="E114" s="48"/>
      <c r="F114" s="81">
        <f t="shared" ref="F114" si="12">D114*E114</f>
        <v>0</v>
      </c>
      <c r="G114" s="8"/>
      <c r="H114" s="8"/>
    </row>
    <row r="115" spans="1:8" s="1" customFormat="1" x14ac:dyDescent="0.3">
      <c r="B115" s="84"/>
      <c r="C115" s="8"/>
      <c r="D115" s="81"/>
      <c r="E115" s="48"/>
      <c r="F115" s="81"/>
      <c r="G115" s="8"/>
      <c r="H115" s="8"/>
    </row>
    <row r="116" spans="1:8" s="1" customFormat="1" ht="33" x14ac:dyDescent="0.3">
      <c r="A116" s="75">
        <v>8</v>
      </c>
      <c r="B116" s="96" t="s">
        <v>92</v>
      </c>
      <c r="C116" s="80"/>
      <c r="D116" s="81"/>
      <c r="E116" s="48"/>
      <c r="F116" s="81"/>
      <c r="G116" s="8"/>
      <c r="H116" s="8"/>
    </row>
    <row r="117" spans="1:8" s="1" customFormat="1" x14ac:dyDescent="0.3">
      <c r="A117" s="75"/>
      <c r="B117" s="96"/>
      <c r="C117" s="80" t="s">
        <v>21</v>
      </c>
      <c r="D117" s="81">
        <v>272</v>
      </c>
      <c r="E117" s="48"/>
      <c r="F117" s="81">
        <f t="shared" ref="F117" si="13">D117*E117</f>
        <v>0</v>
      </c>
      <c r="G117" s="8"/>
      <c r="H117" s="8"/>
    </row>
    <row r="118" spans="1:8" s="1" customFormat="1" x14ac:dyDescent="0.3">
      <c r="B118" s="84"/>
      <c r="C118" s="8"/>
      <c r="D118" s="81"/>
      <c r="E118" s="48"/>
      <c r="F118" s="81"/>
      <c r="G118" s="8"/>
      <c r="H118" s="8"/>
    </row>
    <row r="119" spans="1:8" s="1" customFormat="1" ht="49.5" x14ac:dyDescent="0.3">
      <c r="A119" s="2">
        <v>9</v>
      </c>
      <c r="B119" s="83" t="s">
        <v>88</v>
      </c>
      <c r="C119" s="80"/>
      <c r="D119" s="81"/>
      <c r="E119" s="78"/>
      <c r="F119" s="81"/>
      <c r="G119" s="8"/>
      <c r="H119" s="8"/>
    </row>
    <row r="120" spans="1:8" s="1" customFormat="1" x14ac:dyDescent="0.3">
      <c r="A120" s="2"/>
      <c r="B120" s="92"/>
      <c r="C120" s="80" t="s">
        <v>26</v>
      </c>
      <c r="D120" s="81">
        <v>3</v>
      </c>
      <c r="E120" s="78">
        <f>SUM(F95:F119)</f>
        <v>0</v>
      </c>
      <c r="F120" s="81">
        <f>D120*E120/100</f>
        <v>0</v>
      </c>
      <c r="G120" s="8"/>
      <c r="H120" s="8"/>
    </row>
    <row r="121" spans="1:8" s="1" customFormat="1" x14ac:dyDescent="0.3">
      <c r="A121" s="87"/>
      <c r="B121" s="86"/>
      <c r="C121" s="80"/>
      <c r="D121" s="81"/>
      <c r="E121" s="78"/>
      <c r="F121" s="81"/>
      <c r="G121" s="7"/>
      <c r="H121" s="8"/>
    </row>
    <row r="122" spans="1:8" s="1" customFormat="1" x14ac:dyDescent="0.3">
      <c r="A122" s="87" t="s">
        <v>100</v>
      </c>
      <c r="B122" s="76" t="s">
        <v>11</v>
      </c>
      <c r="C122" s="80"/>
      <c r="D122" s="81"/>
      <c r="E122" s="78"/>
      <c r="F122" s="88">
        <f>SUM(F95:F121)</f>
        <v>0</v>
      </c>
      <c r="G122" s="7"/>
      <c r="H122" s="8"/>
    </row>
    <row r="123" spans="1:8" s="1" customFormat="1" x14ac:dyDescent="0.3">
      <c r="A123" s="75"/>
      <c r="B123" s="76"/>
      <c r="C123" s="80"/>
      <c r="D123" s="81"/>
      <c r="E123" s="78"/>
      <c r="F123" s="88"/>
      <c r="G123" s="7"/>
      <c r="H123" s="8"/>
    </row>
    <row r="124" spans="1:8" s="10" customFormat="1" x14ac:dyDescent="0.3">
      <c r="A124" s="75"/>
      <c r="B124" s="76"/>
      <c r="C124" s="80"/>
      <c r="D124" s="81"/>
      <c r="E124" s="97"/>
      <c r="F124" s="88"/>
      <c r="G124" s="7"/>
      <c r="H124" s="8"/>
    </row>
    <row r="125" spans="1:8" s="10" customFormat="1" ht="17.25" x14ac:dyDescent="0.3">
      <c r="A125" s="98" t="s">
        <v>39</v>
      </c>
      <c r="B125" s="99" t="s">
        <v>32</v>
      </c>
      <c r="C125" s="100"/>
      <c r="D125" s="101"/>
      <c r="E125" s="102"/>
      <c r="F125" s="103">
        <f>F61+F90+F122</f>
        <v>0</v>
      </c>
      <c r="G125" s="22"/>
      <c r="H125" s="21"/>
    </row>
    <row r="126" spans="1:8" s="1" customFormat="1" x14ac:dyDescent="0.3">
      <c r="A126" s="75"/>
      <c r="B126" s="76"/>
      <c r="C126" s="80"/>
      <c r="D126" s="81"/>
      <c r="E126" s="78"/>
      <c r="F126" s="88"/>
      <c r="G126" s="7"/>
      <c r="H126" s="8"/>
    </row>
    <row r="127" spans="1:8" s="1" customFormat="1" x14ac:dyDescent="0.3">
      <c r="A127" s="75"/>
      <c r="B127" s="76"/>
      <c r="C127" s="80"/>
      <c r="D127" s="81"/>
      <c r="E127" s="78"/>
      <c r="F127" s="88"/>
      <c r="G127" s="7"/>
      <c r="H127" s="8"/>
    </row>
    <row r="128" spans="1:8" s="1" customFormat="1" ht="17.25" x14ac:dyDescent="0.3">
      <c r="A128" s="104" t="s">
        <v>10</v>
      </c>
      <c r="B128" s="105" t="s">
        <v>43</v>
      </c>
      <c r="C128" s="106"/>
      <c r="D128" s="107"/>
      <c r="E128" s="108"/>
      <c r="F128" s="109"/>
      <c r="G128" s="7"/>
      <c r="H128" s="8"/>
    </row>
    <row r="129" spans="1:8" s="1" customFormat="1" x14ac:dyDescent="0.3">
      <c r="A129" s="75"/>
      <c r="B129" s="76"/>
      <c r="C129" s="80"/>
      <c r="D129" s="81"/>
      <c r="E129" s="78"/>
      <c r="F129" s="88"/>
      <c r="G129" s="7"/>
      <c r="H129" s="8"/>
    </row>
    <row r="130" spans="1:8" s="1" customFormat="1" x14ac:dyDescent="0.3">
      <c r="A130" s="79" t="s">
        <v>20</v>
      </c>
      <c r="B130" s="76" t="s">
        <v>2</v>
      </c>
      <c r="C130" s="80"/>
      <c r="D130" s="81"/>
      <c r="E130" s="78"/>
      <c r="F130" s="88"/>
      <c r="G130" s="7"/>
      <c r="H130" s="8"/>
    </row>
    <row r="131" spans="1:8" s="1" customFormat="1" ht="33" x14ac:dyDescent="0.3">
      <c r="A131" s="75"/>
      <c r="B131" s="90" t="s">
        <v>69</v>
      </c>
      <c r="C131" s="80"/>
      <c r="D131" s="81"/>
      <c r="E131" s="78"/>
      <c r="F131" s="88"/>
      <c r="G131" s="7"/>
      <c r="H131" s="8"/>
    </row>
    <row r="132" spans="1:8" s="1" customFormat="1" ht="99" x14ac:dyDescent="0.3">
      <c r="A132" s="75"/>
      <c r="B132" s="90" t="s">
        <v>70</v>
      </c>
      <c r="C132" s="80"/>
      <c r="D132" s="81"/>
      <c r="E132" s="78"/>
      <c r="F132" s="88"/>
      <c r="G132" s="7"/>
      <c r="H132" s="8"/>
    </row>
    <row r="133" spans="1:8" s="1" customFormat="1" ht="33" x14ac:dyDescent="0.3">
      <c r="A133" s="75"/>
      <c r="B133" s="90" t="s">
        <v>101</v>
      </c>
      <c r="C133" s="80"/>
      <c r="D133" s="81"/>
      <c r="E133" s="78"/>
      <c r="F133" s="88"/>
      <c r="G133" s="7"/>
      <c r="H133" s="8"/>
    </row>
    <row r="134" spans="1:8" s="1" customFormat="1" x14ac:dyDescent="0.3">
      <c r="A134" s="75"/>
      <c r="B134" s="76"/>
      <c r="C134" s="80"/>
      <c r="D134" s="81"/>
      <c r="E134" s="78"/>
      <c r="F134" s="88"/>
      <c r="G134" s="7"/>
      <c r="H134" s="8"/>
    </row>
    <row r="135" spans="1:8" s="1" customFormat="1" ht="132" x14ac:dyDescent="0.3">
      <c r="A135" s="75">
        <v>1</v>
      </c>
      <c r="B135" s="45" t="s">
        <v>109</v>
      </c>
      <c r="C135" s="80"/>
      <c r="D135" s="81"/>
      <c r="E135" s="78"/>
      <c r="F135" s="88"/>
      <c r="G135" s="7"/>
      <c r="H135" s="8"/>
    </row>
    <row r="136" spans="1:8" s="1" customFormat="1" x14ac:dyDescent="0.3">
      <c r="A136" s="75"/>
      <c r="B136" s="76"/>
      <c r="C136" s="8" t="s">
        <v>30</v>
      </c>
      <c r="D136" s="81">
        <f>282*3*0.7-(1.2*37+1.2*47+1.2*28+1.5*48+1.7*23+1.4*26+1.2*25+1.2*38)</f>
        <v>234.69999999999993</v>
      </c>
      <c r="E136" s="49"/>
      <c r="F136" s="81">
        <f>D136*E136</f>
        <v>0</v>
      </c>
      <c r="G136" s="7"/>
      <c r="H136" s="8"/>
    </row>
    <row r="137" spans="1:8" s="1" customFormat="1" x14ac:dyDescent="0.3">
      <c r="A137" s="75"/>
      <c r="B137" s="76"/>
      <c r="C137" s="80"/>
      <c r="D137" s="81"/>
      <c r="E137" s="78"/>
      <c r="F137" s="88"/>
      <c r="G137" s="7"/>
      <c r="H137" s="8"/>
    </row>
    <row r="138" spans="1:8" s="1" customFormat="1" ht="49.5" x14ac:dyDescent="0.3">
      <c r="A138" s="43">
        <v>2</v>
      </c>
      <c r="B138" s="129" t="s">
        <v>102</v>
      </c>
      <c r="C138" s="47" t="s">
        <v>103</v>
      </c>
      <c r="D138" s="130">
        <f>45*0.5*0.5</f>
        <v>11.25</v>
      </c>
      <c r="E138" s="130"/>
      <c r="F138" s="130">
        <f t="shared" ref="F138" si="14">D138*E138</f>
        <v>0</v>
      </c>
      <c r="G138" s="7"/>
      <c r="H138" s="8"/>
    </row>
    <row r="139" spans="1:8" s="1" customFormat="1" x14ac:dyDescent="0.3">
      <c r="A139" s="75"/>
      <c r="B139" s="76"/>
      <c r="C139" s="80"/>
      <c r="D139" s="81"/>
      <c r="E139" s="78"/>
      <c r="F139" s="88"/>
      <c r="G139" s="7"/>
      <c r="H139" s="8"/>
    </row>
    <row r="140" spans="1:8" s="1" customFormat="1" ht="99" x14ac:dyDescent="0.3">
      <c r="A140" s="43">
        <v>3</v>
      </c>
      <c r="B140" s="131" t="s">
        <v>104</v>
      </c>
      <c r="C140" s="45"/>
      <c r="D140" s="45"/>
      <c r="E140" s="45"/>
      <c r="F140" s="45"/>
      <c r="G140" s="7"/>
      <c r="H140" s="8"/>
    </row>
    <row r="141" spans="1:8" s="1" customFormat="1" ht="18" x14ac:dyDescent="0.3">
      <c r="A141" s="43"/>
      <c r="B141" s="132"/>
      <c r="C141" s="47" t="s">
        <v>105</v>
      </c>
      <c r="D141" s="130">
        <f>282*4.5</f>
        <v>1269</v>
      </c>
      <c r="E141" s="130"/>
      <c r="F141" s="130">
        <f t="shared" ref="F141" si="15">D141*E141</f>
        <v>0</v>
      </c>
      <c r="G141" s="7"/>
      <c r="H141" s="8"/>
    </row>
    <row r="142" spans="1:8" s="1" customFormat="1" x14ac:dyDescent="0.3">
      <c r="A142" s="133"/>
      <c r="B142" s="46"/>
      <c r="C142" s="134"/>
      <c r="D142" s="135"/>
      <c r="E142" s="130"/>
      <c r="F142" s="130"/>
      <c r="G142" s="7"/>
      <c r="H142" s="8"/>
    </row>
    <row r="143" spans="1:8" s="1" customFormat="1" ht="99" x14ac:dyDescent="0.3">
      <c r="A143" s="43">
        <v>4</v>
      </c>
      <c r="B143" s="136" t="s">
        <v>106</v>
      </c>
      <c r="C143" s="45"/>
      <c r="D143" s="45"/>
      <c r="E143" s="45"/>
      <c r="F143" s="45"/>
      <c r="G143" s="7"/>
      <c r="H143" s="8"/>
    </row>
    <row r="144" spans="1:8" s="1" customFormat="1" ht="18" x14ac:dyDescent="0.3">
      <c r="A144" s="43"/>
      <c r="B144" s="132"/>
      <c r="C144" s="47" t="s">
        <v>105</v>
      </c>
      <c r="D144" s="130">
        <f>D141+282*0.5*2</f>
        <v>1551</v>
      </c>
      <c r="E144" s="130"/>
      <c r="F144" s="130">
        <f t="shared" ref="F144" si="16">D144*E144</f>
        <v>0</v>
      </c>
      <c r="G144" s="7"/>
      <c r="H144" s="8"/>
    </row>
    <row r="145" spans="1:8" s="1" customFormat="1" x14ac:dyDescent="0.3">
      <c r="A145" s="43"/>
      <c r="B145" s="137"/>
      <c r="C145" s="47"/>
      <c r="D145" s="130"/>
      <c r="E145" s="130"/>
      <c r="F145" s="130"/>
      <c r="G145" s="7"/>
      <c r="H145" s="8"/>
    </row>
    <row r="146" spans="1:8" s="1" customFormat="1" ht="115.5" x14ac:dyDescent="0.3">
      <c r="A146" s="43">
        <v>5</v>
      </c>
      <c r="B146" s="44" t="s">
        <v>108</v>
      </c>
      <c r="C146" s="47"/>
      <c r="D146" s="130"/>
      <c r="E146" s="130"/>
      <c r="F146" s="130"/>
      <c r="G146" s="7"/>
      <c r="H146" s="8"/>
    </row>
    <row r="147" spans="1:8" s="1" customFormat="1" ht="18" x14ac:dyDescent="0.3">
      <c r="A147" s="43"/>
      <c r="B147" s="132"/>
      <c r="C147" s="47" t="s">
        <v>103</v>
      </c>
      <c r="D147" s="130">
        <f>282*4.5*0.4</f>
        <v>507.6</v>
      </c>
      <c r="E147" s="130"/>
      <c r="F147" s="130">
        <f>D147*E147</f>
        <v>0</v>
      </c>
      <c r="G147" s="7"/>
      <c r="H147" s="8"/>
    </row>
    <row r="148" spans="1:8" s="1" customFormat="1" x14ac:dyDescent="0.3">
      <c r="A148" s="138"/>
      <c r="B148" s="137"/>
      <c r="C148" s="47"/>
      <c r="D148" s="130"/>
      <c r="E148" s="130"/>
      <c r="F148" s="130"/>
      <c r="G148" s="7"/>
      <c r="H148" s="8"/>
    </row>
    <row r="149" spans="1:8" s="1" customFormat="1" ht="115.5" x14ac:dyDescent="0.3">
      <c r="A149" s="43">
        <v>6</v>
      </c>
      <c r="B149" s="44" t="s">
        <v>107</v>
      </c>
      <c r="C149" s="45"/>
      <c r="D149" s="45"/>
      <c r="E149" s="45"/>
      <c r="F149" s="45"/>
      <c r="G149" s="7"/>
      <c r="H149" s="8"/>
    </row>
    <row r="150" spans="1:8" s="1" customFormat="1" ht="18" x14ac:dyDescent="0.3">
      <c r="A150" s="43"/>
      <c r="B150" s="132"/>
      <c r="C150" s="47" t="s">
        <v>80</v>
      </c>
      <c r="D150" s="130">
        <f>282*4.5*0.2</f>
        <v>253.8</v>
      </c>
      <c r="E150" s="130"/>
      <c r="F150" s="130">
        <f t="shared" ref="F150" si="17">D150*E150</f>
        <v>0</v>
      </c>
      <c r="G150" s="7"/>
      <c r="H150" s="8"/>
    </row>
    <row r="151" spans="1:8" s="1" customFormat="1" x14ac:dyDescent="0.3">
      <c r="A151" s="75"/>
      <c r="B151" s="76"/>
      <c r="C151" s="80"/>
      <c r="D151" s="81"/>
      <c r="E151" s="78"/>
      <c r="F151" s="88"/>
      <c r="G151" s="7"/>
      <c r="H151" s="8"/>
    </row>
    <row r="152" spans="1:8" s="1" customFormat="1" ht="33" x14ac:dyDescent="0.3">
      <c r="A152" s="43">
        <v>7</v>
      </c>
      <c r="B152" s="139" t="s">
        <v>111</v>
      </c>
      <c r="C152" s="140"/>
      <c r="D152" s="140"/>
      <c r="E152" s="45"/>
      <c r="F152" s="45"/>
      <c r="G152" s="7"/>
      <c r="H152" s="8"/>
    </row>
    <row r="153" spans="1:8" s="1" customFormat="1" ht="18" x14ac:dyDescent="0.3">
      <c r="A153" s="43"/>
      <c r="B153" s="141"/>
      <c r="C153" s="47" t="s">
        <v>110</v>
      </c>
      <c r="D153" s="130">
        <f>(282+282)*0.5</f>
        <v>282</v>
      </c>
      <c r="E153" s="130"/>
      <c r="F153" s="130">
        <f t="shared" ref="F153" si="18">D153*E153</f>
        <v>0</v>
      </c>
      <c r="G153" s="7"/>
      <c r="H153" s="8"/>
    </row>
    <row r="154" spans="1:8" s="1" customFormat="1" x14ac:dyDescent="0.3">
      <c r="A154" s="43"/>
      <c r="B154" s="141"/>
      <c r="C154" s="47"/>
      <c r="D154" s="130"/>
      <c r="E154" s="130"/>
      <c r="F154" s="130"/>
      <c r="G154" s="7"/>
      <c r="H154" s="8"/>
    </row>
    <row r="155" spans="1:8" s="1" customFormat="1" ht="49.5" x14ac:dyDescent="0.3">
      <c r="A155" s="2">
        <v>8</v>
      </c>
      <c r="B155" s="83" t="s">
        <v>88</v>
      </c>
      <c r="C155" s="80"/>
      <c r="D155" s="81"/>
      <c r="E155" s="78"/>
      <c r="F155" s="81"/>
      <c r="G155" s="7"/>
      <c r="H155" s="8"/>
    </row>
    <row r="156" spans="1:8" s="1" customFormat="1" x14ac:dyDescent="0.3">
      <c r="A156" s="2"/>
      <c r="B156" s="92"/>
      <c r="C156" s="80" t="s">
        <v>26</v>
      </c>
      <c r="D156" s="81">
        <v>3</v>
      </c>
      <c r="E156" s="78">
        <f>SUM(F135:F155)</f>
        <v>0</v>
      </c>
      <c r="F156" s="81">
        <f>D156*E156/100</f>
        <v>0</v>
      </c>
      <c r="G156" s="7"/>
      <c r="H156" s="8"/>
    </row>
    <row r="157" spans="1:8" s="1" customFormat="1" x14ac:dyDescent="0.3">
      <c r="A157" s="75"/>
      <c r="B157" s="76"/>
      <c r="C157" s="80"/>
      <c r="D157" s="81"/>
      <c r="E157" s="78"/>
      <c r="F157" s="88"/>
      <c r="G157" s="7"/>
      <c r="H157" s="8"/>
    </row>
    <row r="158" spans="1:8" s="1" customFormat="1" x14ac:dyDescent="0.3">
      <c r="A158" s="87" t="s">
        <v>20</v>
      </c>
      <c r="B158" s="76" t="s">
        <v>11</v>
      </c>
      <c r="C158" s="80"/>
      <c r="D158" s="81"/>
      <c r="E158" s="78"/>
      <c r="F158" s="88">
        <f>SUM(F135:F157)</f>
        <v>0</v>
      </c>
      <c r="G158" s="7"/>
      <c r="H158" s="8"/>
    </row>
    <row r="159" spans="1:8" s="1" customFormat="1" x14ac:dyDescent="0.3">
      <c r="A159" s="87"/>
      <c r="B159" s="76"/>
      <c r="C159" s="80"/>
      <c r="D159" s="81"/>
      <c r="E159" s="78"/>
      <c r="F159" s="88"/>
      <c r="G159" s="7"/>
      <c r="H159" s="8"/>
    </row>
    <row r="160" spans="1:8" s="1" customFormat="1" x14ac:dyDescent="0.3">
      <c r="A160" s="87"/>
      <c r="B160" s="76"/>
      <c r="C160" s="80"/>
      <c r="D160" s="81"/>
      <c r="E160" s="78"/>
      <c r="F160" s="88"/>
      <c r="G160" s="7"/>
      <c r="H160" s="8"/>
    </row>
    <row r="161" spans="1:8" s="1" customFormat="1" x14ac:dyDescent="0.3">
      <c r="A161" s="79" t="s">
        <v>112</v>
      </c>
      <c r="B161" s="76" t="s">
        <v>44</v>
      </c>
      <c r="C161" s="11"/>
      <c r="D161" s="77"/>
      <c r="E161" s="78"/>
      <c r="F161" s="77"/>
      <c r="G161" s="7"/>
      <c r="H161" s="8"/>
    </row>
    <row r="162" spans="1:8" s="1" customFormat="1" x14ac:dyDescent="0.3">
      <c r="A162" s="75"/>
      <c r="B162" s="90"/>
      <c r="C162" s="80"/>
      <c r="D162" s="81"/>
      <c r="E162" s="78"/>
      <c r="F162" s="88"/>
      <c r="G162" s="7"/>
      <c r="H162" s="8"/>
    </row>
    <row r="163" spans="1:8" s="1" customFormat="1" ht="99" x14ac:dyDescent="0.3">
      <c r="A163" s="75">
        <v>1</v>
      </c>
      <c r="B163" s="1" t="s">
        <v>82</v>
      </c>
      <c r="D163" s="91"/>
      <c r="E163" s="48"/>
      <c r="F163" s="91"/>
      <c r="G163" s="7"/>
      <c r="H163" s="8"/>
    </row>
    <row r="164" spans="1:8" s="1" customFormat="1" ht="18" x14ac:dyDescent="0.3">
      <c r="A164" s="75"/>
      <c r="B164" s="86"/>
      <c r="C164" s="80" t="s">
        <v>9</v>
      </c>
      <c r="D164" s="81">
        <f>282*3.5</f>
        <v>987</v>
      </c>
      <c r="E164" s="48"/>
      <c r="F164" s="81">
        <f>D164*E164</f>
        <v>0</v>
      </c>
      <c r="G164" s="7"/>
      <c r="H164" s="8"/>
    </row>
    <row r="165" spans="1:8" s="1" customFormat="1" x14ac:dyDescent="0.3">
      <c r="A165" s="75"/>
      <c r="B165" s="84"/>
      <c r="C165" s="80"/>
      <c r="D165" s="81"/>
      <c r="E165" s="48"/>
      <c r="F165" s="81"/>
      <c r="G165" s="7"/>
      <c r="H165" s="8"/>
    </row>
    <row r="166" spans="1:8" s="1" customFormat="1" ht="99" x14ac:dyDescent="0.3">
      <c r="A166" s="75">
        <v>2</v>
      </c>
      <c r="B166" s="1" t="s">
        <v>48</v>
      </c>
      <c r="D166" s="91"/>
      <c r="E166" s="48"/>
      <c r="F166" s="91"/>
      <c r="G166" s="7"/>
      <c r="H166" s="8"/>
    </row>
    <row r="167" spans="1:8" s="1" customFormat="1" ht="18" x14ac:dyDescent="0.3">
      <c r="A167" s="75"/>
      <c r="B167" s="86"/>
      <c r="C167" s="80" t="s">
        <v>9</v>
      </c>
      <c r="D167" s="81">
        <f>D164</f>
        <v>987</v>
      </c>
      <c r="E167" s="48"/>
      <c r="F167" s="81">
        <f t="shared" ref="F167" si="19">D167*E167</f>
        <v>0</v>
      </c>
      <c r="G167" s="7"/>
      <c r="H167" s="8"/>
    </row>
    <row r="168" spans="1:8" s="1" customFormat="1" x14ac:dyDescent="0.3">
      <c r="A168" s="75"/>
      <c r="B168" s="86"/>
      <c r="C168" s="80"/>
      <c r="D168" s="81"/>
      <c r="E168" s="48"/>
      <c r="F168" s="81"/>
      <c r="G168" s="7"/>
      <c r="H168" s="8"/>
    </row>
    <row r="169" spans="1:8" s="1" customFormat="1" ht="33" x14ac:dyDescent="0.3">
      <c r="A169" s="75">
        <v>3</v>
      </c>
      <c r="B169" s="1" t="s">
        <v>45</v>
      </c>
      <c r="D169" s="91"/>
      <c r="E169" s="48"/>
      <c r="F169" s="91"/>
      <c r="G169" s="7"/>
      <c r="H169" s="8"/>
    </row>
    <row r="170" spans="1:8" s="1" customFormat="1" x14ac:dyDescent="0.3">
      <c r="A170" s="75"/>
      <c r="B170" s="86"/>
      <c r="C170" s="80" t="s">
        <v>21</v>
      </c>
      <c r="D170" s="81">
        <f>D53</f>
        <v>6</v>
      </c>
      <c r="E170" s="48"/>
      <c r="F170" s="81">
        <f t="shared" ref="F170" si="20">D170*E170</f>
        <v>0</v>
      </c>
      <c r="G170" s="7"/>
      <c r="H170" s="8"/>
    </row>
    <row r="171" spans="1:8" s="1" customFormat="1" x14ac:dyDescent="0.3">
      <c r="A171" s="75"/>
      <c r="B171" s="86"/>
      <c r="C171" s="80"/>
      <c r="D171" s="81"/>
      <c r="E171" s="48"/>
      <c r="F171" s="81"/>
      <c r="G171" s="7"/>
      <c r="H171" s="8"/>
    </row>
    <row r="172" spans="1:8" s="1" customFormat="1" ht="49.5" x14ac:dyDescent="0.3">
      <c r="A172" s="2">
        <v>4</v>
      </c>
      <c r="B172" s="83" t="s">
        <v>88</v>
      </c>
      <c r="C172" s="80"/>
      <c r="D172" s="81"/>
      <c r="E172" s="78"/>
      <c r="F172" s="81"/>
      <c r="G172" s="7"/>
      <c r="H172" s="8"/>
    </row>
    <row r="173" spans="1:8" s="1" customFormat="1" x14ac:dyDescent="0.3">
      <c r="A173" s="2"/>
      <c r="B173" s="92"/>
      <c r="C173" s="80" t="s">
        <v>26</v>
      </c>
      <c r="D173" s="81">
        <v>3</v>
      </c>
      <c r="E173" s="78">
        <f>SUM(F163:F172)</f>
        <v>0</v>
      </c>
      <c r="F173" s="81">
        <f>D173*E173/100</f>
        <v>0</v>
      </c>
      <c r="G173" s="7"/>
      <c r="H173" s="8"/>
    </row>
    <row r="174" spans="1:8" s="1" customFormat="1" x14ac:dyDescent="0.3">
      <c r="A174" s="75"/>
      <c r="B174" s="83"/>
      <c r="C174" s="80"/>
      <c r="D174" s="81"/>
      <c r="E174" s="78"/>
      <c r="F174" s="81"/>
      <c r="G174" s="7"/>
      <c r="H174" s="8"/>
    </row>
    <row r="175" spans="1:8" s="1" customFormat="1" x14ac:dyDescent="0.3">
      <c r="A175" s="87" t="s">
        <v>112</v>
      </c>
      <c r="B175" s="76" t="s">
        <v>11</v>
      </c>
      <c r="C175" s="80"/>
      <c r="D175" s="81"/>
      <c r="E175" s="78"/>
      <c r="F175" s="88">
        <f>SUM(F163:F174)</f>
        <v>0</v>
      </c>
      <c r="G175" s="7"/>
      <c r="H175" s="8"/>
    </row>
    <row r="176" spans="1:8" s="1" customFormat="1" x14ac:dyDescent="0.3">
      <c r="A176" s="87"/>
      <c r="B176" s="76"/>
      <c r="C176" s="80"/>
      <c r="D176" s="81"/>
      <c r="E176" s="78"/>
      <c r="F176" s="88"/>
      <c r="G176" s="7"/>
      <c r="H176" s="8"/>
    </row>
    <row r="177" spans="1:8" s="1" customFormat="1" ht="17.25" x14ac:dyDescent="0.3">
      <c r="A177" s="110" t="s">
        <v>10</v>
      </c>
      <c r="B177" s="105" t="s">
        <v>46</v>
      </c>
      <c r="C177" s="106"/>
      <c r="D177" s="107"/>
      <c r="E177" s="108"/>
      <c r="F177" s="109">
        <f>F158+F175</f>
        <v>0</v>
      </c>
      <c r="G177" s="7"/>
      <c r="H177" s="8"/>
    </row>
    <row r="178" spans="1:8" s="1" customFormat="1" x14ac:dyDescent="0.3">
      <c r="A178" s="75"/>
      <c r="B178" s="76"/>
      <c r="C178" s="80"/>
      <c r="D178" s="81"/>
      <c r="E178" s="78"/>
      <c r="F178" s="88"/>
      <c r="G178" s="7"/>
      <c r="H178" s="8"/>
    </row>
    <row r="179" spans="1:8" s="1" customFormat="1" x14ac:dyDescent="0.3">
      <c r="A179" s="75"/>
      <c r="B179" s="76"/>
      <c r="C179" s="80"/>
      <c r="D179" s="81"/>
      <c r="E179" s="78"/>
      <c r="F179" s="88"/>
      <c r="G179" s="7"/>
      <c r="H179" s="8"/>
    </row>
    <row r="180" spans="1:8" s="2" customFormat="1" ht="17.25" x14ac:dyDescent="0.3">
      <c r="A180" s="111" t="s">
        <v>28</v>
      </c>
      <c r="B180" s="112" t="s">
        <v>16</v>
      </c>
      <c r="C180" s="113"/>
      <c r="D180" s="114"/>
      <c r="E180" s="115"/>
      <c r="F180" s="116"/>
      <c r="G180" s="19"/>
      <c r="H180" s="13"/>
    </row>
    <row r="181" spans="1:8" s="1" customFormat="1" x14ac:dyDescent="0.3">
      <c r="A181" s="75"/>
      <c r="B181" s="76"/>
      <c r="C181" s="80"/>
      <c r="D181" s="81"/>
      <c r="E181" s="78"/>
      <c r="F181" s="88"/>
      <c r="G181" s="7"/>
      <c r="H181" s="8"/>
    </row>
    <row r="182" spans="1:8" s="1" customFormat="1" x14ac:dyDescent="0.3">
      <c r="A182" s="79" t="s">
        <v>29</v>
      </c>
      <c r="B182" s="76" t="s">
        <v>18</v>
      </c>
      <c r="C182" s="11"/>
      <c r="D182" s="77"/>
      <c r="E182" s="78"/>
      <c r="F182" s="77"/>
      <c r="G182" s="17"/>
      <c r="H182" s="11"/>
    </row>
    <row r="183" spans="1:8" s="5" customFormat="1" x14ac:dyDescent="0.3">
      <c r="A183" s="75"/>
      <c r="B183" s="83"/>
      <c r="C183" s="80"/>
      <c r="D183" s="81"/>
      <c r="E183" s="78"/>
      <c r="F183" s="81"/>
      <c r="G183" s="7"/>
      <c r="H183" s="8"/>
    </row>
    <row r="184" spans="1:8" s="1" customFormat="1" ht="33" x14ac:dyDescent="0.25">
      <c r="A184" s="75">
        <v>1</v>
      </c>
      <c r="B184" s="1" t="s">
        <v>38</v>
      </c>
      <c r="D184" s="91"/>
      <c r="E184" s="48"/>
      <c r="F184" s="91"/>
      <c r="G184" s="18"/>
    </row>
    <row r="185" spans="1:8" s="1" customFormat="1" ht="18" x14ac:dyDescent="0.3">
      <c r="A185" s="75"/>
      <c r="C185" s="80" t="s">
        <v>9</v>
      </c>
      <c r="D185" s="81">
        <f>282*2</f>
        <v>564</v>
      </c>
      <c r="E185" s="48"/>
      <c r="F185" s="81">
        <f t="shared" ref="F185" si="21">D185*E185</f>
        <v>0</v>
      </c>
      <c r="G185" s="7"/>
      <c r="H185" s="8"/>
    </row>
    <row r="186" spans="1:8" s="1" customFormat="1" x14ac:dyDescent="0.3">
      <c r="A186" s="75"/>
      <c r="C186" s="80"/>
      <c r="D186" s="81"/>
      <c r="E186" s="48"/>
      <c r="F186" s="81"/>
      <c r="G186" s="7"/>
      <c r="H186" s="8"/>
    </row>
    <row r="187" spans="1:8" s="1" customFormat="1" ht="49.5" x14ac:dyDescent="0.25">
      <c r="A187" s="75">
        <v>2</v>
      </c>
      <c r="B187" s="1" t="s">
        <v>19</v>
      </c>
      <c r="D187" s="91"/>
      <c r="E187" s="48"/>
      <c r="F187" s="91"/>
      <c r="G187" s="18"/>
    </row>
    <row r="188" spans="1:8" s="1" customFormat="1" x14ac:dyDescent="0.3">
      <c r="A188" s="75"/>
      <c r="C188" s="80" t="s">
        <v>8</v>
      </c>
      <c r="D188" s="81">
        <v>1</v>
      </c>
      <c r="E188" s="48"/>
      <c r="F188" s="81">
        <f t="shared" ref="F188" si="22">D188*E188</f>
        <v>0</v>
      </c>
      <c r="G188" s="7"/>
      <c r="H188" s="8"/>
    </row>
    <row r="189" spans="1:8" s="1" customFormat="1" x14ac:dyDescent="0.3">
      <c r="A189" s="75"/>
      <c r="C189" s="80"/>
      <c r="D189" s="81"/>
      <c r="E189" s="48"/>
      <c r="F189" s="81"/>
      <c r="G189" s="7"/>
      <c r="H189" s="8"/>
    </row>
    <row r="190" spans="1:8" s="1" customFormat="1" ht="33" x14ac:dyDescent="0.25">
      <c r="A190" s="75">
        <v>3</v>
      </c>
      <c r="B190" s="1" t="s">
        <v>33</v>
      </c>
      <c r="D190" s="91"/>
      <c r="E190" s="48"/>
      <c r="F190" s="91"/>
      <c r="G190" s="18"/>
    </row>
    <row r="191" spans="1:8" s="1" customFormat="1" x14ac:dyDescent="0.3">
      <c r="A191" s="75"/>
      <c r="C191" s="80" t="s">
        <v>8</v>
      </c>
      <c r="D191" s="81">
        <v>1</v>
      </c>
      <c r="E191" s="48"/>
      <c r="F191" s="81">
        <f t="shared" ref="F191" si="23">D191*E191</f>
        <v>0</v>
      </c>
      <c r="G191" s="7"/>
      <c r="H191" s="8"/>
    </row>
    <row r="192" spans="1:8" s="1" customFormat="1" x14ac:dyDescent="0.3">
      <c r="A192" s="75"/>
      <c r="C192" s="80"/>
      <c r="D192" s="81"/>
      <c r="E192" s="48"/>
      <c r="F192" s="81"/>
      <c r="G192" s="7"/>
      <c r="H192" s="8"/>
    </row>
    <row r="193" spans="1:8" s="1" customFormat="1" ht="49.5" x14ac:dyDescent="0.3">
      <c r="A193" s="75">
        <v>4</v>
      </c>
      <c r="B193" s="1" t="s">
        <v>89</v>
      </c>
      <c r="D193" s="81"/>
      <c r="E193" s="48"/>
      <c r="F193" s="81"/>
      <c r="G193" s="7"/>
      <c r="H193" s="8"/>
    </row>
    <row r="194" spans="1:8" s="1" customFormat="1" x14ac:dyDescent="0.3">
      <c r="A194" s="75"/>
      <c r="B194" s="117"/>
      <c r="C194" s="80" t="s">
        <v>24</v>
      </c>
      <c r="D194" s="81">
        <v>30</v>
      </c>
      <c r="E194" s="48"/>
      <c r="F194" s="81">
        <f t="shared" ref="F194:F195" si="24">D194*E194</f>
        <v>0</v>
      </c>
      <c r="G194" s="7"/>
      <c r="H194" s="8"/>
    </row>
    <row r="195" spans="1:8" s="1" customFormat="1" x14ac:dyDescent="0.3">
      <c r="A195" s="75"/>
      <c r="B195" s="117"/>
      <c r="C195" s="80" t="s">
        <v>25</v>
      </c>
      <c r="D195" s="81">
        <v>10</v>
      </c>
      <c r="E195" s="48"/>
      <c r="F195" s="81">
        <f t="shared" si="24"/>
        <v>0</v>
      </c>
      <c r="G195" s="7"/>
      <c r="H195" s="8"/>
    </row>
    <row r="196" spans="1:8" s="1" customFormat="1" x14ac:dyDescent="0.3">
      <c r="A196" s="75"/>
      <c r="B196" s="83"/>
      <c r="C196" s="80"/>
      <c r="D196" s="81"/>
      <c r="E196" s="78"/>
      <c r="F196" s="81"/>
      <c r="G196" s="8"/>
      <c r="H196" s="8"/>
    </row>
    <row r="197" spans="1:8" s="4" customFormat="1" x14ac:dyDescent="0.2">
      <c r="A197" s="87" t="s">
        <v>29</v>
      </c>
      <c r="B197" s="76" t="s">
        <v>3</v>
      </c>
      <c r="C197" s="89"/>
      <c r="D197" s="88"/>
      <c r="E197" s="78"/>
      <c r="F197" s="88">
        <f>SUM(F183:F196)</f>
        <v>0</v>
      </c>
      <c r="G197" s="15"/>
      <c r="H197" s="9"/>
    </row>
    <row r="198" spans="1:8" s="4" customFormat="1" x14ac:dyDescent="0.2">
      <c r="A198" s="79"/>
      <c r="B198" s="76"/>
      <c r="C198" s="89"/>
      <c r="D198" s="88"/>
      <c r="E198" s="78"/>
      <c r="F198" s="88"/>
      <c r="G198" s="15"/>
      <c r="H198" s="9"/>
    </row>
    <row r="199" spans="1:8" s="4" customFormat="1" x14ac:dyDescent="0.3">
      <c r="A199" s="79"/>
      <c r="B199" s="76"/>
      <c r="C199" s="80"/>
      <c r="D199" s="81"/>
      <c r="E199" s="78"/>
      <c r="F199" s="88"/>
      <c r="G199" s="15"/>
      <c r="H199" s="8"/>
    </row>
    <row r="200" spans="1:8" ht="17.25" x14ac:dyDescent="0.3">
      <c r="A200" s="118" t="s">
        <v>28</v>
      </c>
      <c r="B200" s="112" t="s">
        <v>22</v>
      </c>
      <c r="C200" s="113"/>
      <c r="D200" s="114"/>
      <c r="E200" s="115"/>
      <c r="F200" s="116">
        <f>F197</f>
        <v>0</v>
      </c>
      <c r="G200" s="16"/>
      <c r="H200" s="13"/>
    </row>
  </sheetData>
  <pageMargins left="0.70866141732283472" right="0.70866141732283472" top="0.94488188976377963" bottom="0.94488188976377963" header="0.31496062992125984" footer="0.31496062992125984"/>
  <pageSetup paperSize="9" scale="87" firstPageNumber="4" orientation="portrait" useFirstPageNumber="1" r:id="rId1"/>
  <headerFooter>
    <oddHeader>&amp;R&amp;"Century Gothic,Navadno"Popis del</oddHeader>
    <oddFooter>&amp;L&amp;9ŠT. NAČRTA:
K-05/023-PZI&amp;C&amp;9FEKALNA KANALIZACIJA LEŠJE&amp;R&amp;9&amp;P</oddFooter>
  </headerFooter>
  <rowBreaks count="9" manualBreakCount="9">
    <brk id="40" max="5" man="1"/>
    <brk id="62" max="5" man="1"/>
    <brk id="79" max="5" man="1"/>
    <brk id="96" max="5" man="1"/>
    <brk id="114" max="5" man="1"/>
    <brk id="126" max="5" man="1"/>
    <brk id="144" max="5" man="1"/>
    <brk id="167" max="5" man="1"/>
    <brk id="1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3</vt:i4>
      </vt:variant>
    </vt:vector>
  </HeadingPairs>
  <TitlesOfParts>
    <vt:vector size="6" baseType="lpstr">
      <vt:lpstr>REKAPITULACIJA</vt:lpstr>
      <vt:lpstr>Uvod</vt:lpstr>
      <vt:lpstr>KANALIZACIJA</vt:lpstr>
      <vt:lpstr>KANALIZACIJA!Področje_tiskanja</vt:lpstr>
      <vt:lpstr>REKAPITULACIJA!Področje_tiskanja</vt:lpstr>
      <vt:lpstr>Uvod!Področje_tiskanja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Matevz</dc:creator>
  <cp:lastModifiedBy>LEA</cp:lastModifiedBy>
  <cp:lastPrinted>2023-02-22T12:25:47Z</cp:lastPrinted>
  <dcterms:created xsi:type="dcterms:W3CDTF">2012-01-11T12:59:10Z</dcterms:created>
  <dcterms:modified xsi:type="dcterms:W3CDTF">2023-03-09T10:48:37Z</dcterms:modified>
</cp:coreProperties>
</file>