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38295" yWindow="-105" windowWidth="24240" windowHeight="13740" activeTab="1"/>
  </bookViews>
  <sheets>
    <sheet name="naslovnica" sheetId="2" r:id="rId1"/>
    <sheet name="most brez cen" sheetId="3" r:id="rId2"/>
  </sheets>
  <definedNames>
    <definedName name="_xlnm.Print_Area" localSheetId="1">'most brez cen'!$A$1:$H$70</definedName>
  </definedNames>
  <calcPr calcId="191029"/>
</workbook>
</file>

<file path=xl/calcChain.xml><?xml version="1.0" encoding="utf-8"?>
<calcChain xmlns="http://schemas.openxmlformats.org/spreadsheetml/2006/main">
  <c r="G65" i="3" l="1"/>
  <c r="G64" i="3"/>
  <c r="G63" i="3"/>
  <c r="G62" i="3"/>
  <c r="G61" i="3"/>
  <c r="G60" i="3"/>
  <c r="G58" i="3"/>
  <c r="G57" i="3"/>
  <c r="G56" i="3"/>
  <c r="G55" i="3"/>
  <c r="E54" i="3"/>
  <c r="G54" i="3" s="1"/>
  <c r="G53" i="3" s="1"/>
  <c r="E52" i="3"/>
  <c r="G52" i="3" s="1"/>
  <c r="G51" i="3"/>
  <c r="G50" i="3"/>
  <c r="G49" i="3"/>
  <c r="G48" i="3"/>
  <c r="E47" i="3"/>
  <c r="G47" i="3" s="1"/>
  <c r="G45" i="3"/>
  <c r="G44" i="3"/>
  <c r="G43" i="3"/>
  <c r="G42" i="3"/>
  <c r="G41" i="3"/>
  <c r="G40" i="3"/>
  <c r="G39" i="3"/>
  <c r="G38" i="3" s="1"/>
  <c r="E39" i="3"/>
  <c r="G37" i="3"/>
  <c r="G36" i="3"/>
  <c r="G35" i="3"/>
  <c r="G34" i="3" s="1"/>
  <c r="G33" i="3"/>
  <c r="E33" i="3"/>
  <c r="E32" i="3"/>
  <c r="G32" i="3" s="1"/>
  <c r="G31" i="3"/>
  <c r="E31" i="3"/>
  <c r="G30" i="3"/>
  <c r="G29" i="3"/>
  <c r="E28" i="3"/>
  <c r="G28" i="3" s="1"/>
  <c r="G27" i="3"/>
  <c r="G24" i="3"/>
  <c r="G23" i="3"/>
  <c r="G21" i="3"/>
  <c r="E21" i="3"/>
  <c r="E20" i="3"/>
  <c r="E22" i="3" s="1"/>
  <c r="G22" i="3" s="1"/>
  <c r="G19" i="3"/>
  <c r="G17" i="3"/>
  <c r="E17" i="3"/>
  <c r="G16" i="3"/>
  <c r="G15" i="3"/>
  <c r="G14" i="3"/>
  <c r="G13" i="3"/>
  <c r="G12" i="3"/>
  <c r="G11" i="3"/>
  <c r="G10" i="3"/>
  <c r="G9" i="3"/>
  <c r="G8" i="3" l="1"/>
  <c r="G46" i="3"/>
  <c r="G25" i="3"/>
  <c r="G20" i="3"/>
  <c r="G18" i="3" s="1"/>
  <c r="F66" i="3" l="1"/>
  <c r="G66" i="3" s="1"/>
  <c r="G59" i="3" s="1"/>
  <c r="G7" i="3" s="1"/>
  <c r="G70" i="3" l="1"/>
  <c r="G69" i="3"/>
  <c r="G68" i="3"/>
  <c r="F23" i="2" s="1"/>
  <c r="F24" i="2" s="1"/>
  <c r="F25" i="2" s="1"/>
</calcChain>
</file>

<file path=xl/sharedStrings.xml><?xml version="1.0" encoding="utf-8"?>
<sst xmlns="http://schemas.openxmlformats.org/spreadsheetml/2006/main" count="202" uniqueCount="149">
  <si>
    <t/>
  </si>
  <si>
    <t>Opis postavke</t>
  </si>
  <si>
    <t>Em</t>
  </si>
  <si>
    <t>Količina</t>
  </si>
  <si>
    <t>Cena ( € )</t>
  </si>
  <si>
    <t>Znesek ( € )</t>
  </si>
  <si>
    <t>PREDDELA</t>
  </si>
  <si>
    <t>Dobava, postavitev in odstranitev enostranskih gradbenih profilov</t>
  </si>
  <si>
    <t>kom</t>
  </si>
  <si>
    <t>ZEMELJSKA DELA</t>
  </si>
  <si>
    <t>m3</t>
  </si>
  <si>
    <t>kg</t>
  </si>
  <si>
    <t>m2</t>
  </si>
  <si>
    <t>m</t>
  </si>
  <si>
    <t>Dobava in vgrajevanje PVC DN110 mm za vodenje kablov</t>
  </si>
  <si>
    <t>OSTALA DELA</t>
  </si>
  <si>
    <t>ur</t>
  </si>
  <si>
    <t>Strojno-ročno čiščenje gradbišča po končanju del</t>
  </si>
  <si>
    <t>eur</t>
  </si>
  <si>
    <t>Skupaj:</t>
  </si>
  <si>
    <t>Zakoličba objekta in višinska navezava</t>
  </si>
  <si>
    <t>Zarez in premaz roba asfalta pred asfaltiranjem z dilaplastom</t>
  </si>
  <si>
    <t>Strojno nakladanje in odvoz viškov materiala na urejeno deponijo do 10km</t>
  </si>
  <si>
    <t>Rušenje obstoječega mostu - demontaža ograj, demontaža podenja, demontaža nosilcev, rušenje opornikov - s trajno odstranitvijo</t>
  </si>
  <si>
    <t>Posek odvečne grmovne zarasti z odstranitvijo na deponijo</t>
  </si>
  <si>
    <t>Črpanje vode med izvedbo mostnih opornikov</t>
  </si>
  <si>
    <t>Strojno-ročno formiranje in planiranje tangiranih površin</t>
  </si>
  <si>
    <t>Zatravitev brežin in prizadetih površin</t>
  </si>
  <si>
    <t>PROJEKTANTSKI POPIS DEL S PREDRAČUNOM</t>
  </si>
  <si>
    <t>Skupaj z DDV: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</si>
  <si>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</si>
  <si>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</si>
  <si>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</si>
  <si>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</si>
  <si>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</si>
  <si>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</si>
  <si>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</si>
  <si>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</si>
  <si>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</si>
  <si>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2.1</t>
  </si>
  <si>
    <t>2.2</t>
  </si>
  <si>
    <t>2.3</t>
  </si>
  <si>
    <t>2.4</t>
  </si>
  <si>
    <t>2.5</t>
  </si>
  <si>
    <t>2.6</t>
  </si>
  <si>
    <t>3.1</t>
  </si>
  <si>
    <t>3.2</t>
  </si>
  <si>
    <t>3.3</t>
  </si>
  <si>
    <t>3.4</t>
  </si>
  <si>
    <t>3.5</t>
  </si>
  <si>
    <t>3.6</t>
  </si>
  <si>
    <t>3.7</t>
  </si>
  <si>
    <t>4.1</t>
  </si>
  <si>
    <t>4.2</t>
  </si>
  <si>
    <t>4.3</t>
  </si>
  <si>
    <t>Priprava in organizacija gradbišča z vsemi objekti, instalacijami in orodji,  zagotovitvijo varnostnih, higiensko tehničnih pogojev, predpisanih oznak gradbišča, ureditev dostopov, ureditev gradbiščnih provizorijev, premiki mehanizacije …</t>
  </si>
  <si>
    <t>Strojni izkop IV.-V ktg. (70/30) Za izvedbo novih mostnih opornikov in KB zavarovanja z odlaganjem na lokaciji</t>
  </si>
  <si>
    <t xml:space="preserve">Dobava in montaža klasične jeklene varnostne ograje s poviški za pešce, vroče cinkana, vključno z vsem pritrdilnim materialom. </t>
  </si>
  <si>
    <t>Projektantski nadzor med gradnjo</t>
  </si>
  <si>
    <t>Izdelava geodetskega posnetka izvedenih del in projekta izvedenih del (PID)</t>
  </si>
  <si>
    <t>DDV 22%:</t>
  </si>
  <si>
    <t>MOST ČEZ HUDINJO</t>
  </si>
  <si>
    <t>Asfaltiranje mostu z dvoslojnim asfaltom, zaščitna plast asfalt betona v debelini 3 cm, frakcije 0-8 mm (AC 8 surf PMB 45/80 A3, Z4) in obrabna plast asfalt betona v debelini 4 cm, frakcije 0-8 mm (AC 8 surf B50/70 A3)</t>
  </si>
  <si>
    <t>Asfaltiranje cestišča z dvoslojnim asfaltom, nosilna plast asfalt betona v debelini 6 cm, frakcije 0-22 mm (AC 22 base B50/70 A3) in obrabna plast asfaltbetona v debelini 4 cm, frakcije 0-8 mm (AC 8 surf B50/70 A3)</t>
  </si>
  <si>
    <t xml:space="preserve">Dobava in vgrajevanje podložnega betona C12/15 (beton kvalitete X0) </t>
  </si>
  <si>
    <t>Dobava in vgradnja betona za izvedbo robnih vencev (vrhnja površina venca je metličena, beton kvalitete C30/37, XD3, XF4, Cl 0,2, Dmax16, S4, PV-III)</t>
  </si>
  <si>
    <t>Dobava in vgradnja lomljenca  v betonu C20/25 (70/30) za zavarovanje brežin ob mostu (kamnita zložba v betonu), vidne fuge poglobljene</t>
  </si>
  <si>
    <t>Nepredvidena dela - ocena 10%, obračun po dejanskih stroških</t>
  </si>
  <si>
    <t>Dobava in vgradnja mostovnih rezanih granitnih robnikov 20/23 cm</t>
  </si>
  <si>
    <t>Izvedba zasipa za mostnimi oporniki in krili z tamponskim materialom frakcije 0/32 mm vključno z utrjevanjem po plasteh</t>
  </si>
  <si>
    <t>OBJEKT:</t>
  </si>
  <si>
    <t>PROJEKT:</t>
  </si>
  <si>
    <t>PROVOG, inženirske storitve, d.o.o.</t>
  </si>
  <si>
    <t>Pernovo 4b, 3310 Žalec</t>
  </si>
  <si>
    <t>VODJA PROJEKTA:</t>
  </si>
  <si>
    <t>Uroš Vogrinc, univ.dipl.inž.grad. G-3810</t>
  </si>
  <si>
    <t>NAROČNIK:</t>
  </si>
  <si>
    <t>DATUM:</t>
  </si>
  <si>
    <t>22,00 % DDV na osnovo:</t>
  </si>
  <si>
    <t>SKUPAJ Z DDV:</t>
  </si>
  <si>
    <t>SPLOŠNE OPOMBE:
1. Količine posameznih postavk so prikazane v raščenem ali vgrajenem stanju. Posamezni koeficienti razrahljivosti morajo biti upoštevani v ceni za enoto mere (E.M.)</t>
  </si>
  <si>
    <t>Zamenjava mostu čez Hudinjo v Višnji vasi na JP 964081</t>
  </si>
  <si>
    <t>Občina VOJNIK</t>
  </si>
  <si>
    <t>Keršova ulica 8</t>
  </si>
  <si>
    <t>3212 Vojnik</t>
  </si>
  <si>
    <t>februar 2021</t>
  </si>
  <si>
    <t>SKUPNA REKAPITULACIJA "Zamenjava mostu čez Hudinjo v Višnji vasi na JP 964081":</t>
  </si>
  <si>
    <t>Most čez Hudinjo</t>
  </si>
  <si>
    <t>Skupaj</t>
  </si>
  <si>
    <t>PZI št. 015/20</t>
  </si>
  <si>
    <t>2. V popisu morajo biti v vseh postavkah vkalkulirana popolnoma vsa pripravljalna, pomožna in zaključna dela, ki pripadajo k posamezni postavki in so potrebna za nemoteno izvajanje del!</t>
  </si>
  <si>
    <t>Začasna prestavitev in zaščita komunalnih vodov na območju predvidene rekonstrukcije - po navodilih upravljalca (ocena)</t>
  </si>
  <si>
    <t>Izvedba začasne premostitve in preusmeritev prometa preko le te, ki zajema: pripravo trase na dolvodni strani obstoječega mostu skladnoz risbo G.4, dobava in montaža AB škatlastih elementov 2x2m za izvedbo začasne premostitve (15kom), zasip ob elementih, obzidava z lomljencem gorvodne in dolvodne strani prepusta ter izvedba makadamskega vozišča preko prepusta z navezavo na obstoječi makadamski poti. Vzdrževanje premostitve za čas trajanja gradnje in kompletna odstranitev po izvedenih delih.</t>
  </si>
  <si>
    <t>Izdelava elaborata zapore ceste, z postavitvijo prometne signalizacije za začasno ureditev prometa za čas trajanja gradnje.</t>
  </si>
  <si>
    <t>Ureditev začasne preusmeritve potoka z nasipom iz priročnega materiala z odstranitvijo po koncu del, ob upoštevanju pogojev ZZRS</t>
  </si>
  <si>
    <t>Ročno čiščenje asfaltnega vozišča med deli - PK delavec</t>
  </si>
  <si>
    <t>TESARSKA DELA</t>
  </si>
  <si>
    <t>Opaž podložnega betona pod opornikom</t>
  </si>
  <si>
    <t>Opaženje obsega dobavo in vgraditev ustreznega materiala, postavitev, odstranitev, čiščenje in skladiščenje. Odri in opaži  morajo omogočiti vgraditev betona v izmerah po projektu. Načrte za odre in opaže z dokazom nosilnosti in stabilnosti si mora pridobiti izvajalec sam.</t>
  </si>
  <si>
    <t>Opaž za izvedbo temeljev, mostnih opornikov in kril - dvostranski</t>
  </si>
  <si>
    <t>Nosilni opažni oder iz jeklenih cevi za opaženje prekladne konstrukcije. Oder se izvede širši od mostne konstrukcije, da se zagotovi prostor za delo. V ceni zajeti vse ukrepe za ustrezno temeljenje konstrukcije odra.</t>
  </si>
  <si>
    <t>Opaž spodnje površine voziščne plošče nalega na nosilnem odru iz prejšnje postavke.</t>
  </si>
  <si>
    <t>Bočni opaž voziščne plošče z utori za armaturna sidra.</t>
  </si>
  <si>
    <t>Opaž robnih vencev na monolitni mostni konstrukciji z dodatki za vidni beton.</t>
  </si>
  <si>
    <t>m1</t>
  </si>
  <si>
    <t>Dobava in vgradnja trikotnih letvic v opažu za posnete robove kril, AB plošče in robnih vencev</t>
  </si>
  <si>
    <t>ŽELEZOKRIVSKA DELA</t>
  </si>
  <si>
    <t>DELA Z BETONOM</t>
  </si>
  <si>
    <t>Dobava in vgrajevanje rebraste armature B St 500 B za vse vrste konstrukcijskih elementov s premerom nad 12 mm</t>
  </si>
  <si>
    <t>Dobava in vgrajevanje rebraste armature B St 500 B za vse vrste konstrukcijskih elementov s premerom do 12 mm</t>
  </si>
  <si>
    <t>Dobava in vgrajevanje rebraste armature B St 500 B za mostne opornike (Zaledne mreže Q636)</t>
  </si>
  <si>
    <t>5.1</t>
  </si>
  <si>
    <t>5.2</t>
  </si>
  <si>
    <t>5.3</t>
  </si>
  <si>
    <t>5.4</t>
  </si>
  <si>
    <t>5.5</t>
  </si>
  <si>
    <t xml:space="preserve">Dobava in vgrajevanje ojačanega cementnega betona v prekladno konstrukcijo tipa polne plošče (plošča premostitvene konstrukcije izvedena v nagibu, beton kvalitete C30/37, XD1, XF3, PV-II) </t>
  </si>
  <si>
    <t xml:space="preserve">Dobava in vgrajevanje ojačanega cementnega betona za  krila (beton kvalitete C30/37, XD3, XF4, PV-II) </t>
  </si>
  <si>
    <t xml:space="preserve">Dobava in vgrajevanje ojačanega cementnega betona za mostne opornike (beton kvalitete C25/30, XD2, XF3, PV-II) </t>
  </si>
  <si>
    <t>Dobava in vgradnja betona za izvedbo temeljev in prehodnih plošč (kvaliteta betona  C25/30 , XC2, XF2 Dmax32 S3, PV-I</t>
  </si>
  <si>
    <t>OPREMA OBJEKTA</t>
  </si>
  <si>
    <t>VOZIŠČNE KONSTRUKCIJE</t>
  </si>
  <si>
    <t>Dobava in polaganje bituminizirane plute za oblikovanje ležišča prehodnih plošč</t>
  </si>
  <si>
    <t xml:space="preserve">Hidroizolacija z bitumenskimi varilnimi trakovi deb. 5mm s poliestrskim filcem na predhodnem premazu z reakcijsko smolo in posipom s kremenčevim peskom, po smernicah TSC 07.                                                                  </t>
  </si>
  <si>
    <t xml:space="preserve">Fuge med robniki  in betonom hodnikov in med fasadnimi elementi hodnika in betonom  hodnikom. Zaliti je potrebno z zalivno maso za fuge - npr."Tiokit".                                       </t>
  </si>
  <si>
    <t>Robne fuge med robniki in asfaltom vozišča - npr."Tiokit".</t>
  </si>
  <si>
    <t>5.6</t>
  </si>
  <si>
    <t>5.7</t>
  </si>
  <si>
    <t>6.1</t>
  </si>
  <si>
    <t>6.2</t>
  </si>
  <si>
    <t>6.3</t>
  </si>
  <si>
    <t>6.4</t>
  </si>
  <si>
    <t>6.5</t>
  </si>
  <si>
    <t>6.6</t>
  </si>
  <si>
    <t>Tampon 0-32; dobava in vgradnja izravnalno nosilne plasti v debelini 40cm iz drobljenca frakcije 0-32mm z utrjevanjem do modula stisljivosti ≥ 100 Mpa. Izravnava nasutja z natančnostjo ±1 cm.</t>
  </si>
  <si>
    <t>7.1</t>
  </si>
  <si>
    <t>7.2</t>
  </si>
  <si>
    <t>7.3</t>
  </si>
  <si>
    <t>7.4</t>
  </si>
  <si>
    <t>7.5</t>
  </si>
  <si>
    <t>8.1</t>
  </si>
  <si>
    <t>8.2</t>
  </si>
  <si>
    <t>8.3</t>
  </si>
  <si>
    <t>8.4</t>
  </si>
  <si>
    <t>8.5</t>
  </si>
  <si>
    <t>8.6</t>
  </si>
  <si>
    <t>Geotehnični nadzor med gradnjo</t>
  </si>
  <si>
    <t>8.7</t>
  </si>
  <si>
    <t>Odlovi rib izvajalca ribiškega upravljanja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</si>
</sst>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10424]#,##0.00;\-#,##0.00"/>
    <numFmt numFmtId="165" formatCode="#,##0.000_ ;\-#,##0.000\ "/>
    <numFmt numFmtId="166" formatCode="#,##0.00\ &quot;€&quot;"/>
    <numFmt numFmtId="167" formatCode="_-* #,##0.00\ &quot;SIT&quot;_-;\-* #,##0.00\ &quot;SIT&quot;_-;_-* &quot;-&quot;??\ &quot;SIT&quot;_-;_-@_-"/>
  </numFmts>
  <fonts count="3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8"/>
      <color rgb="FF808080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9"/>
      <color rgb="FF000000"/>
      <name val="Muli"/>
      <charset val="238"/>
    </font>
    <font>
      <sz val="11"/>
      <name val="Muli"/>
      <charset val="238"/>
    </font>
    <font>
      <b/>
      <sz val="8"/>
      <color rgb="FF000000"/>
      <name val="Muli"/>
      <charset val="238"/>
    </font>
    <font>
      <sz val="8"/>
      <color indexed="11"/>
      <name val="Muli"/>
      <charset val="238"/>
    </font>
    <font>
      <sz val="8"/>
      <color rgb="FF696969"/>
      <name val="Muli"/>
      <charset val="238"/>
    </font>
    <font>
      <sz val="8"/>
      <color indexed="8"/>
      <name val="Muli"/>
      <charset val="238"/>
    </font>
    <font>
      <sz val="11"/>
      <color rgb="FF000000"/>
      <name val="Muli"/>
      <charset val="238"/>
    </font>
    <font>
      <sz val="8"/>
      <color rgb="FF000000"/>
      <name val="Muli"/>
      <charset val="238"/>
    </font>
    <font>
      <sz val="8"/>
      <name val="Muli"/>
      <charset val="238"/>
    </font>
    <font>
      <sz val="10"/>
      <name val="Muli"/>
      <charset val="238"/>
    </font>
    <font>
      <b/>
      <u/>
      <sz val="10"/>
      <name val="Muli"/>
      <charset val="238"/>
    </font>
    <font>
      <b/>
      <u/>
      <sz val="8"/>
      <color rgb="FF000000"/>
      <name val="Muli"/>
      <charset val="238"/>
    </font>
    <font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4"/>
      <name val="Calibri"/>
      <family val="2"/>
      <charset val="238"/>
    </font>
    <font>
      <b/>
      <sz val="8"/>
      <name val="Calibri"/>
      <family val="2"/>
      <charset val="238"/>
    </font>
    <font>
      <sz val="8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0"/>
      <name val="Arial CE"/>
      <charset val="238"/>
    </font>
    <font>
      <sz val="9"/>
      <name val="Calibri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CDCDC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rgb="FF696969"/>
      </bottom>
      <diagonal/>
    </border>
    <border>
      <left/>
      <right/>
      <top/>
      <bottom style="dotted">
        <color rgb="FF696969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rgb="FF696969"/>
      </top>
      <bottom/>
      <diagonal/>
    </border>
    <border>
      <left/>
      <right/>
      <top style="thin">
        <color rgb="FF696969"/>
      </top>
      <bottom style="dotted">
        <color rgb="FF696969"/>
      </bottom>
      <diagonal/>
    </border>
  </borders>
  <cellStyleXfs count="6">
    <xf numFmtId="0" fontId="0" fillId="0" borderId="0"/>
    <xf numFmtId="0" fontId="1" fillId="0" borderId="0"/>
    <xf numFmtId="0" fontId="19" fillId="0" borderId="0"/>
    <xf numFmtId="0" fontId="28" fillId="0" borderId="0"/>
    <xf numFmtId="0" fontId="30" fillId="0" borderId="0"/>
    <xf numFmtId="167" fontId="30" fillId="0" borderId="0" applyFont="0" applyFill="0" applyBorder="0" applyAlignment="0" applyProtection="0"/>
  </cellStyleXfs>
  <cellXfs count="138">
    <xf numFmtId="0" fontId="0" fillId="0" borderId="0" xfId="0" applyFont="1"/>
    <xf numFmtId="0" fontId="2" fillId="0" borderId="0" xfId="0" applyFont="1" applyFill="1"/>
    <xf numFmtId="0" fontId="2" fillId="2" borderId="6" xfId="0" applyFont="1" applyFill="1" applyBorder="1" applyAlignment="1"/>
    <xf numFmtId="0" fontId="5" fillId="0" borderId="0" xfId="1" applyFont="1" applyAlignment="1">
      <alignment horizontal="center" vertical="top" wrapText="1" readingOrder="1"/>
    </xf>
    <xf numFmtId="0" fontId="5" fillId="0" borderId="0" xfId="1" applyFont="1" applyFill="1" applyAlignment="1">
      <alignment horizontal="center" vertical="top" wrapText="1" readingOrder="1"/>
    </xf>
    <xf numFmtId="0" fontId="6" fillId="0" borderId="0" xfId="0" applyFont="1"/>
    <xf numFmtId="0" fontId="7" fillId="0" borderId="1" xfId="1" applyFont="1" applyBorder="1" applyAlignment="1">
      <alignment horizontal="center" wrapText="1" readingOrder="1"/>
    </xf>
    <xf numFmtId="0" fontId="7" fillId="0" borderId="1" xfId="1" applyFont="1" applyBorder="1" applyAlignment="1">
      <alignment horizontal="right" wrapText="1" readingOrder="1"/>
    </xf>
    <xf numFmtId="0" fontId="7" fillId="0" borderId="1" xfId="1" applyFont="1" applyFill="1" applyBorder="1" applyAlignment="1">
      <alignment horizontal="right" wrapText="1" readingOrder="1"/>
    </xf>
    <xf numFmtId="164" fontId="9" fillId="0" borderId="3" xfId="1" applyNumberFormat="1" applyFont="1" applyBorder="1" applyAlignment="1">
      <alignment horizontal="right" wrapText="1" readingOrder="1"/>
    </xf>
    <xf numFmtId="0" fontId="9" fillId="0" borderId="2" xfId="1" applyFont="1" applyBorder="1" applyAlignment="1">
      <alignment horizontal="center" wrapText="1" readingOrder="1"/>
    </xf>
    <xf numFmtId="0" fontId="9" fillId="0" borderId="2" xfId="1" applyFont="1" applyBorder="1" applyAlignment="1">
      <alignment horizontal="right" wrapText="1" readingOrder="1"/>
    </xf>
    <xf numFmtId="0" fontId="9" fillId="0" borderId="2" xfId="1" applyFont="1" applyFill="1" applyBorder="1" applyAlignment="1">
      <alignment horizontal="right" wrapText="1" readingOrder="1"/>
    </xf>
    <xf numFmtId="164" fontId="9" fillId="0" borderId="2" xfId="1" applyNumberFormat="1" applyFont="1" applyBorder="1" applyAlignment="1">
      <alignment horizontal="right" wrapText="1" readingOrder="1"/>
    </xf>
    <xf numFmtId="0" fontId="10" fillId="0" borderId="0" xfId="0" quotePrefix="1" applyFont="1" applyAlignment="1" applyProtection="1">
      <alignment horizontal="left" vertical="top" wrapText="1" readingOrder="1"/>
      <protection locked="0"/>
    </xf>
    <xf numFmtId="0" fontId="12" fillId="0" borderId="0" xfId="0" applyFont="1" applyAlignment="1" applyProtection="1">
      <alignment horizontal="center" vertical="top" wrapText="1" readingOrder="1"/>
      <protection locked="0"/>
    </xf>
    <xf numFmtId="164" fontId="12" fillId="0" borderId="0" xfId="0" applyNumberFormat="1" applyFont="1" applyFill="1" applyAlignment="1" applyProtection="1">
      <alignment horizontal="right" vertical="top" wrapText="1" readingOrder="1"/>
      <protection locked="0"/>
    </xf>
    <xf numFmtId="164" fontId="12" fillId="0" borderId="0" xfId="0" applyNumberFormat="1" applyFont="1" applyAlignment="1" applyProtection="1">
      <alignment horizontal="right" vertical="top" wrapText="1" readingOrder="1"/>
      <protection locked="0"/>
    </xf>
    <xf numFmtId="0" fontId="12" fillId="0" borderId="0" xfId="0" applyFont="1" applyBorder="1" applyAlignment="1" applyProtection="1">
      <alignment horizontal="center" vertical="top" wrapText="1" readingOrder="1"/>
      <protection locked="0"/>
    </xf>
    <xf numFmtId="164" fontId="12" fillId="0" borderId="0" xfId="0" applyNumberFormat="1" applyFont="1" applyFill="1" applyBorder="1" applyAlignment="1" applyProtection="1">
      <alignment horizontal="right" vertical="top" wrapText="1" readingOrder="1"/>
      <protection locked="0"/>
    </xf>
    <xf numFmtId="164" fontId="12" fillId="0" borderId="0" xfId="0" applyNumberFormat="1" applyFont="1" applyBorder="1" applyAlignment="1" applyProtection="1">
      <alignment horizontal="right" vertical="top" wrapText="1" readingOrder="1"/>
      <protection locked="0"/>
    </xf>
    <xf numFmtId="0" fontId="14" fillId="0" borderId="0" xfId="1" applyFont="1" applyBorder="1" applyAlignment="1">
      <alignment horizontal="center" vertical="top" wrapText="1" readingOrder="1"/>
    </xf>
    <xf numFmtId="164" fontId="14" fillId="0" borderId="0" xfId="1" applyNumberFormat="1" applyFont="1" applyFill="1" applyBorder="1" applyAlignment="1">
      <alignment horizontal="right" vertical="top" wrapText="1" readingOrder="1"/>
    </xf>
    <xf numFmtId="164" fontId="14" fillId="0" borderId="0" xfId="1" applyNumberFormat="1" applyFont="1" applyBorder="1" applyAlignment="1">
      <alignment horizontal="right" vertical="top" wrapText="1" readingOrder="1"/>
    </xf>
    <xf numFmtId="16" fontId="11" fillId="0" borderId="0" xfId="1" quotePrefix="1" applyNumberFormat="1" applyFont="1" applyBorder="1" applyAlignment="1">
      <alignment horizontal="left" vertical="top" wrapText="1" readingOrder="1"/>
    </xf>
    <xf numFmtId="0" fontId="16" fillId="0" borderId="0" xfId="0" applyFont="1" applyFill="1" applyAlignment="1">
      <alignment horizontal="right"/>
    </xf>
    <xf numFmtId="164" fontId="14" fillId="0" borderId="2" xfId="1" applyNumberFormat="1" applyFont="1" applyBorder="1" applyAlignment="1">
      <alignment horizontal="right" vertical="top" wrapText="1" readingOrder="1"/>
    </xf>
    <xf numFmtId="0" fontId="17" fillId="0" borderId="0" xfId="0" applyFont="1" applyFill="1" applyAlignment="1">
      <alignment horizontal="right" vertical="center"/>
    </xf>
    <xf numFmtId="164" fontId="18" fillId="0" borderId="2" xfId="1" applyNumberFormat="1" applyFont="1" applyBorder="1" applyAlignment="1">
      <alignment horizontal="right" vertical="center" wrapText="1" readingOrder="1"/>
    </xf>
    <xf numFmtId="0" fontId="14" fillId="0" borderId="0" xfId="1" applyFont="1" applyAlignment="1">
      <alignment horizontal="center" vertical="top" wrapText="1" readingOrder="1"/>
    </xf>
    <xf numFmtId="164" fontId="14" fillId="0" borderId="0" xfId="1" applyNumberFormat="1" applyFont="1" applyAlignment="1">
      <alignment horizontal="right" vertical="top" wrapText="1" readingOrder="1"/>
    </xf>
    <xf numFmtId="16" fontId="11" fillId="0" borderId="0" xfId="1" quotePrefix="1" applyNumberFormat="1" applyFont="1" applyFill="1" applyBorder="1" applyAlignment="1">
      <alignment horizontal="left" vertical="top" wrapText="1" readingOrder="1"/>
    </xf>
    <xf numFmtId="0" fontId="5" fillId="0" borderId="0" xfId="1" applyFont="1" applyAlignment="1">
      <alignment vertical="top" wrapText="1" readingOrder="1"/>
    </xf>
    <xf numFmtId="0" fontId="2" fillId="0" borderId="0" xfId="0" applyFont="1"/>
    <xf numFmtId="0" fontId="9" fillId="0" borderId="2" xfId="1" applyFont="1" applyBorder="1" applyAlignment="1">
      <alignment horizontal="left" wrapText="1" readingOrder="1"/>
    </xf>
    <xf numFmtId="0" fontId="8" fillId="0" borderId="0" xfId="0" applyFont="1"/>
    <xf numFmtId="0" fontId="8" fillId="0" borderId="0" xfId="0" applyFont="1" applyBorder="1"/>
    <xf numFmtId="0" fontId="7" fillId="0" borderId="1" xfId="1" applyFont="1" applyBorder="1" applyAlignment="1">
      <alignment horizontal="left" wrapText="1" readingOrder="1"/>
    </xf>
    <xf numFmtId="0" fontId="13" fillId="0" borderId="0" xfId="0" applyFont="1" applyBorder="1"/>
    <xf numFmtId="0" fontId="19" fillId="0" borderId="0" xfId="2"/>
    <xf numFmtId="0" fontId="21" fillId="0" borderId="9" xfId="2" applyFont="1" applyBorder="1" applyAlignment="1">
      <alignment horizontal="center" vertical="top" wrapText="1"/>
    </xf>
    <xf numFmtId="0" fontId="22" fillId="0" borderId="0" xfId="2" applyFont="1" applyAlignment="1">
      <alignment horizontal="center" vertical="top" wrapText="1"/>
    </xf>
    <xf numFmtId="0" fontId="22" fillId="0" borderId="10" xfId="2" applyFont="1" applyBorder="1" applyAlignment="1">
      <alignment horizontal="center" vertical="top" wrapText="1"/>
    </xf>
    <xf numFmtId="0" fontId="21" fillId="0" borderId="11" xfId="2" applyFont="1" applyBorder="1" applyAlignment="1">
      <alignment horizontal="left" vertical="top"/>
    </xf>
    <xf numFmtId="0" fontId="22" fillId="0" borderId="12" xfId="2" applyFont="1" applyBorder="1" applyAlignment="1">
      <alignment horizontal="center" vertical="top" wrapText="1"/>
    </xf>
    <xf numFmtId="0" fontId="23" fillId="0" borderId="11" xfId="2" applyFont="1" applyBorder="1" applyAlignment="1">
      <alignment horizontal="left" vertical="top"/>
    </xf>
    <xf numFmtId="0" fontId="22" fillId="0" borderId="13" xfId="2" applyFont="1" applyBorder="1" applyAlignment="1">
      <alignment horizontal="center" vertical="top" wrapText="1"/>
    </xf>
    <xf numFmtId="0" fontId="21" fillId="0" borderId="9" xfId="2" applyFont="1" applyBorder="1" applyAlignment="1">
      <alignment horizontal="left" vertical="top"/>
    </xf>
    <xf numFmtId="0" fontId="23" fillId="0" borderId="14" xfId="2" applyFont="1" applyBorder="1" applyAlignment="1">
      <alignment horizontal="left" vertical="top"/>
    </xf>
    <xf numFmtId="0" fontId="22" fillId="0" borderId="3" xfId="2" applyFont="1" applyBorder="1" applyAlignment="1">
      <alignment horizontal="center" vertical="top" wrapText="1"/>
    </xf>
    <xf numFmtId="0" fontId="22" fillId="0" borderId="15" xfId="2" applyFont="1" applyBorder="1" applyAlignment="1">
      <alignment horizontal="center" vertical="top" wrapText="1"/>
    </xf>
    <xf numFmtId="0" fontId="21" fillId="0" borderId="16" xfId="2" applyFont="1" applyBorder="1" applyAlignment="1">
      <alignment horizontal="center" vertical="top" wrapText="1"/>
    </xf>
    <xf numFmtId="0" fontId="22" fillId="0" borderId="17" xfId="2" applyFont="1" applyBorder="1" applyAlignment="1">
      <alignment horizontal="center" vertical="top" wrapText="1"/>
    </xf>
    <xf numFmtId="0" fontId="22" fillId="0" borderId="11" xfId="2" applyFont="1" applyBorder="1" applyAlignment="1">
      <alignment horizontal="left" vertical="top"/>
    </xf>
    <xf numFmtId="0" fontId="22" fillId="0" borderId="9" xfId="2" applyFont="1" applyBorder="1" applyAlignment="1">
      <alignment horizontal="left" vertical="top"/>
    </xf>
    <xf numFmtId="0" fontId="21" fillId="0" borderId="14" xfId="2" applyFont="1" applyBorder="1" applyAlignment="1">
      <alignment horizontal="left" vertical="top"/>
    </xf>
    <xf numFmtId="0" fontId="22" fillId="0" borderId="14" xfId="2" applyFont="1" applyBorder="1" applyAlignment="1">
      <alignment horizontal="left" vertical="top"/>
    </xf>
    <xf numFmtId="0" fontId="22" fillId="0" borderId="12" xfId="2" applyFont="1" applyBorder="1" applyAlignment="1">
      <alignment horizontal="left" vertical="top"/>
    </xf>
    <xf numFmtId="0" fontId="24" fillId="0" borderId="16" xfId="2" applyFont="1" applyBorder="1" applyAlignment="1">
      <alignment horizontal="center" vertical="top" wrapText="1"/>
    </xf>
    <xf numFmtId="0" fontId="25" fillId="0" borderId="17" xfId="2" applyFont="1" applyBorder="1" applyAlignment="1">
      <alignment horizontal="center" vertical="top" wrapText="1"/>
    </xf>
    <xf numFmtId="0" fontId="25" fillId="0" borderId="3" xfId="2" applyFont="1" applyBorder="1" applyAlignment="1">
      <alignment horizontal="center" vertical="top" wrapText="1"/>
    </xf>
    <xf numFmtId="0" fontId="25" fillId="0" borderId="15" xfId="2" applyFont="1" applyBorder="1" applyAlignment="1">
      <alignment horizontal="center" vertical="top" wrapText="1"/>
    </xf>
    <xf numFmtId="0" fontId="24" fillId="0" borderId="11" xfId="2" applyFont="1" applyBorder="1" applyAlignment="1">
      <alignment horizontal="left" vertical="top" wrapText="1"/>
    </xf>
    <xf numFmtId="0" fontId="24" fillId="0" borderId="12" xfId="2" applyFont="1" applyBorder="1" applyAlignment="1">
      <alignment horizontal="left" vertical="top" wrapText="1"/>
    </xf>
    <xf numFmtId="17" fontId="25" fillId="0" borderId="12" xfId="2" applyNumberFormat="1" applyFont="1" applyBorder="1" applyAlignment="1">
      <alignment horizontal="left" vertical="top" wrapText="1"/>
    </xf>
    <xf numFmtId="0" fontId="25" fillId="0" borderId="12" xfId="2" applyFont="1" applyBorder="1" applyAlignment="1">
      <alignment horizontal="left" vertical="top" wrapText="1"/>
    </xf>
    <xf numFmtId="0" fontId="25" fillId="0" borderId="13" xfId="2" applyFont="1" applyBorder="1" applyAlignment="1">
      <alignment horizontal="left" vertical="top" wrapText="1"/>
    </xf>
    <xf numFmtId="0" fontId="24" fillId="0" borderId="11" xfId="2" applyFont="1" applyBorder="1" applyAlignment="1">
      <alignment horizontal="center" vertical="top" wrapText="1"/>
    </xf>
    <xf numFmtId="0" fontId="25" fillId="0" borderId="12" xfId="2" applyFont="1" applyBorder="1" applyAlignment="1">
      <alignment horizontal="center" vertical="top" wrapText="1"/>
    </xf>
    <xf numFmtId="0" fontId="25" fillId="0" borderId="13" xfId="2" applyFont="1" applyBorder="1" applyAlignment="1">
      <alignment horizontal="center" vertical="top" wrapText="1"/>
    </xf>
    <xf numFmtId="0" fontId="26" fillId="0" borderId="11" xfId="2" applyFont="1" applyBorder="1" applyAlignment="1">
      <alignment horizontal="center" vertical="top" wrapText="1"/>
    </xf>
    <xf numFmtId="0" fontId="6" fillId="0" borderId="12" xfId="2" applyFont="1" applyBorder="1" applyAlignment="1">
      <alignment horizontal="center" vertical="top" wrapText="1"/>
    </xf>
    <xf numFmtId="0" fontId="6" fillId="0" borderId="13" xfId="2" applyFont="1" applyBorder="1" applyAlignment="1">
      <alignment horizontal="center" vertical="top" wrapText="1"/>
    </xf>
    <xf numFmtId="0" fontId="26" fillId="2" borderId="16" xfId="2" applyFont="1" applyFill="1" applyBorder="1" applyAlignment="1">
      <alignment horizontal="left" vertical="top"/>
    </xf>
    <xf numFmtId="0" fontId="6" fillId="2" borderId="17" xfId="2" applyFont="1" applyFill="1" applyBorder="1" applyAlignment="1">
      <alignment horizontal="center" vertical="top" wrapText="1"/>
    </xf>
    <xf numFmtId="0" fontId="6" fillId="2" borderId="19" xfId="2" applyFont="1" applyFill="1" applyBorder="1" applyAlignment="1">
      <alignment horizontal="center" vertical="top" wrapText="1"/>
    </xf>
    <xf numFmtId="166" fontId="6" fillId="2" borderId="7" xfId="2" applyNumberFormat="1" applyFont="1" applyFill="1" applyBorder="1" applyAlignment="1">
      <alignment horizontal="right" vertical="top" wrapText="1"/>
    </xf>
    <xf numFmtId="166" fontId="26" fillId="2" borderId="13" xfId="2" applyNumberFormat="1" applyFont="1" applyFill="1" applyBorder="1" applyAlignment="1">
      <alignment horizontal="right" vertical="top" wrapText="1"/>
    </xf>
    <xf numFmtId="0" fontId="26" fillId="4" borderId="16" xfId="2" applyFont="1" applyFill="1" applyBorder="1" applyAlignment="1">
      <alignment horizontal="left" vertical="top"/>
    </xf>
    <xf numFmtId="0" fontId="6" fillId="4" borderId="17" xfId="2" applyFont="1" applyFill="1" applyBorder="1" applyAlignment="1">
      <alignment horizontal="center" vertical="top" wrapText="1"/>
    </xf>
    <xf numFmtId="166" fontId="26" fillId="4" borderId="7" xfId="2" applyNumberFormat="1" applyFont="1" applyFill="1" applyBorder="1" applyAlignment="1">
      <alignment horizontal="right" vertical="top" wrapText="1"/>
    </xf>
    <xf numFmtId="0" fontId="21" fillId="0" borderId="0" xfId="2" applyFont="1"/>
    <xf numFmtId="0" fontId="27" fillId="0" borderId="0" xfId="2" applyFont="1"/>
    <xf numFmtId="0" fontId="25" fillId="0" borderId="0" xfId="3" applyFont="1"/>
    <xf numFmtId="0" fontId="26" fillId="2" borderId="16" xfId="2" applyFont="1" applyFill="1" applyBorder="1" applyAlignment="1">
      <alignment horizontal="left" vertical="top" wrapText="1"/>
    </xf>
    <xf numFmtId="0" fontId="26" fillId="2" borderId="17" xfId="2" applyFont="1" applyFill="1" applyBorder="1" applyAlignment="1">
      <alignment horizontal="left" vertical="top"/>
    </xf>
    <xf numFmtId="0" fontId="29" fillId="0" borderId="3" xfId="3" applyFont="1" applyBorder="1" applyAlignment="1">
      <alignment horizontal="center"/>
    </xf>
    <xf numFmtId="0" fontId="29" fillId="0" borderId="0" xfId="3" applyFont="1" applyBorder="1" applyAlignment="1">
      <alignment horizontal="center"/>
    </xf>
    <xf numFmtId="0" fontId="25" fillId="0" borderId="0" xfId="3" applyFont="1" applyBorder="1"/>
    <xf numFmtId="0" fontId="25" fillId="0" borderId="3" xfId="3" applyFont="1" applyBorder="1"/>
    <xf numFmtId="0" fontId="10" fillId="0" borderId="0" xfId="0" quotePrefix="1" applyFont="1" applyFill="1" applyAlignment="1" applyProtection="1">
      <alignment horizontal="left" vertical="top" wrapText="1" readingOrder="1"/>
      <protection locked="0"/>
    </xf>
    <xf numFmtId="0" fontId="12" fillId="0" borderId="0" xfId="0" applyFont="1" applyFill="1" applyBorder="1" applyAlignment="1" applyProtection="1">
      <alignment horizontal="center" vertical="top" wrapText="1" readingOrder="1"/>
      <protection locked="0"/>
    </xf>
    <xf numFmtId="4" fontId="12" fillId="0" borderId="0" xfId="0" applyNumberFormat="1" applyFont="1" applyFill="1" applyBorder="1" applyAlignment="1" applyProtection="1">
      <alignment horizontal="right" vertical="top" wrapText="1" readingOrder="1"/>
      <protection locked="0"/>
    </xf>
    <xf numFmtId="0" fontId="8" fillId="0" borderId="0" xfId="0" applyFont="1" applyFill="1"/>
    <xf numFmtId="0" fontId="8" fillId="0" borderId="0" xfId="0" applyFont="1" applyFill="1" applyBorder="1" applyAlignment="1"/>
    <xf numFmtId="0" fontId="11" fillId="0" borderId="0" xfId="1" quotePrefix="1" applyFont="1" applyFill="1" applyBorder="1" applyAlignment="1">
      <alignment horizontal="left" vertical="top" wrapText="1" readingOrder="1"/>
    </xf>
    <xf numFmtId="0" fontId="14" fillId="0" borderId="0" xfId="1" applyFont="1" applyFill="1" applyBorder="1" applyAlignment="1">
      <alignment horizontal="center" vertical="top" wrapText="1" readingOrder="1"/>
    </xf>
    <xf numFmtId="164" fontId="15" fillId="0" borderId="0" xfId="1" applyNumberFormat="1" applyFont="1" applyFill="1" applyBorder="1" applyAlignment="1">
      <alignment horizontal="right" vertical="top" wrapText="1" readingOrder="1"/>
    </xf>
    <xf numFmtId="164" fontId="15" fillId="0" borderId="0" xfId="0" applyNumberFormat="1" applyFont="1" applyFill="1" applyBorder="1" applyAlignment="1" applyProtection="1">
      <alignment horizontal="right" vertical="top" wrapText="1" readingOrder="1"/>
      <protection locked="0"/>
    </xf>
    <xf numFmtId="165" fontId="8" fillId="0" borderId="0" xfId="0" applyNumberFormat="1" applyFont="1" applyFill="1" applyBorder="1"/>
    <xf numFmtId="0" fontId="8" fillId="0" borderId="0" xfId="0" applyFont="1" applyFill="1" applyBorder="1"/>
    <xf numFmtId="0" fontId="9" fillId="0" borderId="0" xfId="1" applyFont="1" applyBorder="1" applyAlignment="1">
      <alignment horizontal="left" wrapText="1" readingOrder="1"/>
    </xf>
    <xf numFmtId="0" fontId="9" fillId="0" borderId="0" xfId="1" applyFont="1" applyBorder="1" applyAlignment="1">
      <alignment horizontal="center" wrapText="1" readingOrder="1"/>
    </xf>
    <xf numFmtId="0" fontId="9" fillId="0" borderId="0" xfId="1" applyFont="1" applyFill="1" applyBorder="1" applyAlignment="1">
      <alignment horizontal="right" wrapText="1" readingOrder="1"/>
    </xf>
    <xf numFmtId="164" fontId="9" fillId="0" borderId="0" xfId="1" applyNumberFormat="1" applyFont="1" applyBorder="1" applyAlignment="1">
      <alignment horizontal="right" wrapText="1" readingOrder="1"/>
    </xf>
    <xf numFmtId="0" fontId="20" fillId="2" borderId="7" xfId="2" applyFont="1" applyFill="1" applyBorder="1" applyAlignment="1">
      <alignment horizontal="center" vertical="center" wrapText="1"/>
    </xf>
    <xf numFmtId="0" fontId="20" fillId="2" borderId="8" xfId="2" applyFont="1" applyFill="1" applyBorder="1" applyAlignment="1">
      <alignment horizontal="center" vertical="center" wrapText="1"/>
    </xf>
    <xf numFmtId="0" fontId="26" fillId="0" borderId="7" xfId="2" applyFont="1" applyBorder="1" applyAlignment="1">
      <alignment horizontal="left" vertical="top" wrapText="1"/>
    </xf>
    <xf numFmtId="17" fontId="6" fillId="0" borderId="7" xfId="2" quotePrefix="1" applyNumberFormat="1" applyFont="1" applyBorder="1" applyAlignment="1">
      <alignment horizontal="left" vertical="top" wrapText="1"/>
    </xf>
    <xf numFmtId="0" fontId="6" fillId="0" borderId="7" xfId="2" applyFont="1" applyBorder="1" applyAlignment="1">
      <alignment horizontal="left" vertical="top" wrapText="1"/>
    </xf>
    <xf numFmtId="0" fontId="26" fillId="4" borderId="18" xfId="2" applyFont="1" applyFill="1" applyBorder="1" applyAlignment="1">
      <alignment horizontal="center" vertical="top" wrapText="1"/>
    </xf>
    <xf numFmtId="0" fontId="26" fillId="4" borderId="18" xfId="2" applyFont="1" applyFill="1" applyBorder="1" applyAlignment="1">
      <alignment horizontal="center"/>
    </xf>
    <xf numFmtId="0" fontId="10" fillId="0" borderId="0" xfId="0" applyFont="1" applyFill="1" applyBorder="1" applyAlignment="1" applyProtection="1">
      <alignment horizontal="left" vertical="top" wrapText="1" readingOrder="1"/>
      <protection locked="0"/>
    </xf>
    <xf numFmtId="0" fontId="13" fillId="0" borderId="0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 wrapText="1" readingOrder="1"/>
    </xf>
    <xf numFmtId="0" fontId="4" fillId="3" borderId="5" xfId="1" applyFont="1" applyFill="1" applyBorder="1" applyAlignment="1">
      <alignment horizontal="center" vertical="center" wrapText="1" readingOrder="1"/>
    </xf>
    <xf numFmtId="0" fontId="4" fillId="3" borderId="6" xfId="1" applyFont="1" applyFill="1" applyBorder="1" applyAlignment="1">
      <alignment horizontal="center" vertical="center" wrapText="1" readingOrder="1"/>
    </xf>
    <xf numFmtId="0" fontId="29" fillId="0" borderId="0" xfId="3" applyFont="1" applyBorder="1" applyAlignment="1">
      <alignment horizontal="left" vertical="top" wrapText="1"/>
    </xf>
    <xf numFmtId="0" fontId="29" fillId="0" borderId="3" xfId="3" applyFont="1" applyBorder="1" applyAlignment="1">
      <alignment horizontal="left" vertical="top" wrapText="1"/>
    </xf>
    <xf numFmtId="0" fontId="5" fillId="0" borderId="0" xfId="1" applyFont="1" applyBorder="1" applyAlignment="1">
      <alignment vertical="top" wrapText="1" readingOrder="1"/>
    </xf>
    <xf numFmtId="0" fontId="7" fillId="0" borderId="1" xfId="1" applyFont="1" applyBorder="1" applyAlignment="1">
      <alignment horizontal="left" wrapText="1" readingOrder="1"/>
    </xf>
    <xf numFmtId="0" fontId="9" fillId="0" borderId="21" xfId="1" applyFont="1" applyBorder="1" applyAlignment="1">
      <alignment horizontal="left" wrapText="1" readingOrder="1"/>
    </xf>
    <xf numFmtId="0" fontId="11" fillId="0" borderId="20" xfId="1" applyFont="1" applyBorder="1" applyAlignment="1">
      <alignment horizontal="left" vertical="top" wrapText="1" readingOrder="1"/>
    </xf>
    <xf numFmtId="0" fontId="11" fillId="0" borderId="0" xfId="1" applyFont="1" applyBorder="1" applyAlignment="1">
      <alignment horizontal="left" vertical="top" wrapText="1" readingOrder="1"/>
    </xf>
    <xf numFmtId="0" fontId="9" fillId="0" borderId="2" xfId="1" applyFont="1" applyBorder="1" applyAlignment="1">
      <alignment horizontal="left" wrapText="1" readingOrder="1"/>
    </xf>
    <xf numFmtId="0" fontId="8" fillId="0" borderId="2" xfId="1" applyFont="1" applyBorder="1" applyAlignment="1">
      <alignment vertical="top" wrapText="1"/>
    </xf>
    <xf numFmtId="0" fontId="11" fillId="0" borderId="0" xfId="1" applyFont="1" applyFill="1" applyAlignment="1">
      <alignment horizontal="left" vertical="top" wrapText="1" readingOrder="1"/>
    </xf>
    <xf numFmtId="0" fontId="8" fillId="0" borderId="0" xfId="0" applyFont="1" applyFill="1"/>
    <xf numFmtId="0" fontId="8" fillId="0" borderId="0" xfId="0" applyFont="1" applyBorder="1"/>
    <xf numFmtId="0" fontId="11" fillId="0" borderId="0" xfId="1" applyFont="1" applyFill="1" applyBorder="1" applyAlignment="1">
      <alignment horizontal="left" vertical="top" wrapText="1" readingOrder="1"/>
    </xf>
    <xf numFmtId="0" fontId="8" fillId="0" borderId="0" xfId="0" applyFont="1" applyFill="1" applyBorder="1"/>
    <xf numFmtId="0" fontId="10" fillId="0" borderId="0" xfId="0" applyFont="1" applyBorder="1" applyAlignment="1" applyProtection="1">
      <alignment horizontal="left" vertical="top" wrapText="1" readingOrder="1"/>
      <protection locked="0"/>
    </xf>
    <xf numFmtId="0" fontId="13" fillId="0" borderId="0" xfId="0" applyFont="1" applyBorder="1"/>
    <xf numFmtId="0" fontId="8" fillId="0" borderId="0" xfId="0" applyFont="1"/>
    <xf numFmtId="0" fontId="11" fillId="0" borderId="0" xfId="1" applyFont="1" applyAlignment="1">
      <alignment horizontal="left" vertical="top" wrapText="1" readingOrder="1"/>
    </xf>
  </cellXfs>
  <cellStyles count="6">
    <cellStyle name="Navadno" xfId="0" builtinId="0"/>
    <cellStyle name="Navadno 2" xfId="2"/>
    <cellStyle name="Navadno 2 2" xfId="3"/>
    <cellStyle name="Navadno 3" xfId="4"/>
    <cellStyle name="Normal" xfId="1"/>
    <cellStyle name="Valuta 2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CDCDC"/>
      <rgbColor rgb="00808080"/>
      <rgbColor rgb="00696969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FF00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34193</xdr:rowOff>
    </xdr:from>
    <xdr:to>
      <xdr:col>6</xdr:col>
      <xdr:colOff>224057</xdr:colOff>
      <xdr:row>0</xdr:row>
      <xdr:rowOff>526953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xmlns="" id="{CFD4A52A-D723-4006-B553-869182063BE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88" t="37023" r="18069" b="32893"/>
        <a:stretch/>
      </xdr:blipFill>
      <xdr:spPr bwMode="auto">
        <a:xfrm>
          <a:off x="4044950" y="34193"/>
          <a:ext cx="1900457" cy="49276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view="pageBreakPreview" zoomScaleNormal="100" zoomScaleSheetLayoutView="100" workbookViewId="0">
      <selection activeCell="F24" sqref="F24"/>
    </sheetView>
  </sheetViews>
  <sheetFormatPr defaultColWidth="8.7109375" defaultRowHeight="15.75"/>
  <cols>
    <col min="1" max="1" width="12.140625" style="81" customWidth="1"/>
    <col min="2" max="2" width="20.42578125" style="82" customWidth="1"/>
    <col min="3" max="5" width="8.7109375" style="82"/>
    <col min="6" max="6" width="38.42578125" style="82" customWidth="1"/>
    <col min="7" max="16384" width="8.7109375" style="39"/>
  </cols>
  <sheetData>
    <row r="1" spans="1:6" ht="14.45" customHeight="1">
      <c r="A1" s="105" t="s">
        <v>28</v>
      </c>
      <c r="B1" s="105"/>
      <c r="C1" s="105"/>
      <c r="D1" s="105"/>
      <c r="E1" s="105"/>
      <c r="F1" s="105"/>
    </row>
    <row r="2" spans="1:6" ht="14.45" customHeight="1">
      <c r="A2" s="105"/>
      <c r="B2" s="105"/>
      <c r="C2" s="105"/>
      <c r="D2" s="105"/>
      <c r="E2" s="105"/>
      <c r="F2" s="105"/>
    </row>
    <row r="3" spans="1:6" ht="15" customHeight="1" thickBot="1">
      <c r="A3" s="106"/>
      <c r="B3" s="106"/>
      <c r="C3" s="106"/>
      <c r="D3" s="106"/>
      <c r="E3" s="106"/>
      <c r="F3" s="106"/>
    </row>
    <row r="4" spans="1:6">
      <c r="A4" s="40"/>
      <c r="B4" s="41"/>
      <c r="C4" s="41"/>
      <c r="D4" s="41"/>
      <c r="E4" s="41"/>
      <c r="F4" s="42"/>
    </row>
    <row r="5" spans="1:6" ht="18.75">
      <c r="A5" s="43" t="s">
        <v>70</v>
      </c>
      <c r="B5" s="44"/>
      <c r="C5" s="45" t="s">
        <v>81</v>
      </c>
      <c r="D5" s="44"/>
      <c r="E5" s="44"/>
      <c r="F5" s="46"/>
    </row>
    <row r="6" spans="1:6" ht="18.75">
      <c r="A6" s="47"/>
      <c r="B6" s="41"/>
      <c r="C6" s="48"/>
      <c r="D6" s="49"/>
      <c r="E6" s="49"/>
      <c r="F6" s="50"/>
    </row>
    <row r="7" spans="1:6">
      <c r="A7" s="51"/>
      <c r="B7" s="52"/>
      <c r="C7" s="44"/>
      <c r="D7" s="44"/>
      <c r="E7" s="44"/>
      <c r="F7" s="46"/>
    </row>
    <row r="8" spans="1:6">
      <c r="A8" s="43" t="s">
        <v>71</v>
      </c>
      <c r="B8" s="44"/>
      <c r="C8" s="53" t="s">
        <v>89</v>
      </c>
      <c r="D8" s="44"/>
      <c r="E8" s="44"/>
      <c r="F8" s="46"/>
    </row>
    <row r="9" spans="1:6">
      <c r="A9" s="47"/>
      <c r="B9" s="41"/>
      <c r="C9" s="54" t="s">
        <v>72</v>
      </c>
      <c r="D9" s="41"/>
      <c r="E9" s="41"/>
      <c r="F9" s="42"/>
    </row>
    <row r="10" spans="1:6">
      <c r="A10" s="55"/>
      <c r="B10" s="49"/>
      <c r="C10" s="56" t="s">
        <v>73</v>
      </c>
      <c r="D10" s="49"/>
      <c r="E10" s="49"/>
      <c r="F10" s="50"/>
    </row>
    <row r="11" spans="1:6">
      <c r="A11" s="51"/>
      <c r="B11" s="52"/>
      <c r="C11" s="49"/>
      <c r="D11" s="49"/>
      <c r="E11" s="49"/>
      <c r="F11" s="50"/>
    </row>
    <row r="12" spans="1:6">
      <c r="A12" s="43" t="s">
        <v>74</v>
      </c>
      <c r="B12" s="46"/>
      <c r="C12" s="57" t="s">
        <v>75</v>
      </c>
      <c r="D12" s="44"/>
      <c r="E12" s="44"/>
      <c r="F12" s="46"/>
    </row>
    <row r="13" spans="1:6">
      <c r="A13" s="51"/>
      <c r="B13" s="52"/>
      <c r="C13" s="44"/>
      <c r="D13" s="44"/>
      <c r="E13" s="44"/>
      <c r="F13" s="46"/>
    </row>
    <row r="14" spans="1:6">
      <c r="A14" s="43" t="s">
        <v>76</v>
      </c>
      <c r="B14" s="44"/>
      <c r="C14" s="53" t="s">
        <v>82</v>
      </c>
      <c r="D14" s="44"/>
      <c r="E14" s="44"/>
      <c r="F14" s="46"/>
    </row>
    <row r="15" spans="1:6">
      <c r="A15" s="47"/>
      <c r="B15" s="41"/>
      <c r="C15" s="54" t="s">
        <v>83</v>
      </c>
      <c r="D15" s="41"/>
      <c r="E15" s="41"/>
      <c r="F15" s="42"/>
    </row>
    <row r="16" spans="1:6">
      <c r="A16" s="47"/>
      <c r="B16" s="41"/>
      <c r="C16" s="56" t="s">
        <v>84</v>
      </c>
      <c r="D16" s="49"/>
      <c r="E16" s="49"/>
      <c r="F16" s="50"/>
    </row>
    <row r="17" spans="1:6" ht="15">
      <c r="A17" s="58"/>
      <c r="B17" s="59"/>
      <c r="C17" s="60"/>
      <c r="D17" s="60"/>
      <c r="E17" s="60"/>
      <c r="F17" s="61"/>
    </row>
    <row r="18" spans="1:6" ht="14.45" customHeight="1">
      <c r="A18" s="107" t="s">
        <v>77</v>
      </c>
      <c r="B18" s="107"/>
      <c r="C18" s="108" t="s">
        <v>85</v>
      </c>
      <c r="D18" s="109"/>
      <c r="E18" s="109"/>
      <c r="F18" s="109"/>
    </row>
    <row r="19" spans="1:6" ht="15">
      <c r="A19" s="62"/>
      <c r="B19" s="63"/>
      <c r="C19" s="64"/>
      <c r="D19" s="65"/>
      <c r="E19" s="65"/>
      <c r="F19" s="66"/>
    </row>
    <row r="20" spans="1:6" thickBot="1">
      <c r="A20" s="67"/>
      <c r="B20" s="68"/>
      <c r="C20" s="68"/>
      <c r="D20" s="68"/>
      <c r="E20" s="68"/>
      <c r="F20" s="69"/>
    </row>
    <row r="21" spans="1:6" ht="14.45" customHeight="1">
      <c r="A21" s="110" t="s">
        <v>86</v>
      </c>
      <c r="B21" s="110"/>
      <c r="C21" s="110"/>
      <c r="D21" s="111"/>
      <c r="E21" s="111"/>
      <c r="F21" s="111"/>
    </row>
    <row r="22" spans="1:6" ht="15">
      <c r="A22" s="70"/>
      <c r="B22" s="71"/>
      <c r="C22" s="71"/>
      <c r="D22" s="71"/>
      <c r="E22" s="71"/>
      <c r="F22" s="72"/>
    </row>
    <row r="23" spans="1:6" ht="15.95" customHeight="1">
      <c r="A23" s="84" t="s">
        <v>88</v>
      </c>
      <c r="B23" s="85" t="s">
        <v>87</v>
      </c>
      <c r="C23" s="74"/>
      <c r="D23" s="74"/>
      <c r="E23" s="75"/>
      <c r="F23" s="76">
        <f>'most brez cen'!G68</f>
        <v>0</v>
      </c>
    </row>
    <row r="24" spans="1:6" ht="15">
      <c r="A24" s="73" t="s">
        <v>78</v>
      </c>
      <c r="B24" s="74"/>
      <c r="C24" s="74"/>
      <c r="D24" s="74"/>
      <c r="E24" s="75"/>
      <c r="F24" s="77">
        <f>F23*0.22</f>
        <v>0</v>
      </c>
    </row>
    <row r="25" spans="1:6" ht="15">
      <c r="A25" s="78" t="s">
        <v>79</v>
      </c>
      <c r="B25" s="79"/>
      <c r="C25" s="79"/>
      <c r="D25" s="79"/>
      <c r="E25" s="79"/>
      <c r="F25" s="80">
        <f>F23+F24</f>
        <v>0</v>
      </c>
    </row>
  </sheetData>
  <mergeCells count="4">
    <mergeCell ref="A1:F3"/>
    <mergeCell ref="A18:B18"/>
    <mergeCell ref="C18:F18"/>
    <mergeCell ref="A21:F21"/>
  </mergeCells>
  <pageMargins left="0.7" right="0.7" top="0.75" bottom="0.75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showGridLines="0" tabSelected="1" view="pageBreakPreview" zoomScale="130" zoomScaleNormal="130" zoomScaleSheetLayoutView="130" workbookViewId="0">
      <selection activeCell="F64" sqref="F64"/>
    </sheetView>
  </sheetViews>
  <sheetFormatPr defaultColWidth="8.7109375" defaultRowHeight="15"/>
  <cols>
    <col min="1" max="1" width="5.42578125" style="33" bestFit="1" customWidth="1"/>
    <col min="2" max="2" width="19" style="33" customWidth="1"/>
    <col min="3" max="3" width="33.42578125" style="33" customWidth="1"/>
    <col min="4" max="4" width="5.7109375" style="33" customWidth="1"/>
    <col min="5" max="5" width="9.42578125" style="33" customWidth="1"/>
    <col min="6" max="6" width="8.85546875" style="1" bestFit="1" customWidth="1"/>
    <col min="7" max="7" width="12.28515625" style="33" customWidth="1"/>
    <col min="8" max="8" width="0.140625" style="33" customWidth="1"/>
    <col min="9" max="9" width="8.7109375" style="33"/>
    <col min="10" max="10" width="12.28515625" style="33" customWidth="1"/>
    <col min="11" max="16384" width="8.7109375" style="33"/>
  </cols>
  <sheetData>
    <row r="1" spans="1:8" s="5" customFormat="1" ht="71.099999999999994" customHeight="1" thickBot="1"/>
    <row r="2" spans="1:8" ht="17.45" customHeight="1" thickBot="1">
      <c r="A2" s="114" t="s">
        <v>28</v>
      </c>
      <c r="B2" s="115"/>
      <c r="C2" s="115"/>
      <c r="D2" s="115"/>
      <c r="E2" s="115"/>
      <c r="F2" s="115"/>
      <c r="G2" s="116"/>
    </row>
    <row r="3" spans="1:8" ht="35.1" customHeight="1" thickBot="1">
      <c r="A3" s="117" t="s">
        <v>81</v>
      </c>
      <c r="B3" s="118"/>
      <c r="C3" s="118"/>
      <c r="D3" s="118"/>
      <c r="E3" s="118"/>
      <c r="F3" s="118"/>
      <c r="G3" s="119"/>
      <c r="H3" s="2"/>
    </row>
    <row r="4" spans="1:8" s="83" customFormat="1" ht="41.25" customHeight="1">
      <c r="A4" s="87"/>
      <c r="B4" s="120" t="s">
        <v>80</v>
      </c>
      <c r="C4" s="120"/>
      <c r="D4" s="120"/>
      <c r="E4" s="120"/>
      <c r="F4" s="120"/>
      <c r="G4" s="88"/>
    </row>
    <row r="5" spans="1:8" s="83" customFormat="1" ht="28.5" customHeight="1">
      <c r="A5" s="86"/>
      <c r="B5" s="121" t="s">
        <v>90</v>
      </c>
      <c r="C5" s="121"/>
      <c r="D5" s="121"/>
      <c r="E5" s="121"/>
      <c r="F5" s="121"/>
      <c r="G5" s="89"/>
    </row>
    <row r="6" spans="1:8">
      <c r="A6" s="32" t="s">
        <v>0</v>
      </c>
      <c r="B6" s="122" t="s">
        <v>1</v>
      </c>
      <c r="C6" s="122"/>
      <c r="D6" s="3" t="s">
        <v>2</v>
      </c>
      <c r="E6" s="3" t="s">
        <v>3</v>
      </c>
      <c r="F6" s="4" t="s">
        <v>4</v>
      </c>
      <c r="G6" s="3" t="s">
        <v>5</v>
      </c>
    </row>
    <row r="7" spans="1:8" s="35" customFormat="1" ht="14.25">
      <c r="A7" s="37"/>
      <c r="B7" s="123" t="s">
        <v>61</v>
      </c>
      <c r="C7" s="123"/>
      <c r="D7" s="6" t="s">
        <v>0</v>
      </c>
      <c r="E7" s="7"/>
      <c r="F7" s="8"/>
      <c r="G7" s="9">
        <f>G8+G18+G25+G34+G38+G46+G53+G59</f>
        <v>0</v>
      </c>
    </row>
    <row r="8" spans="1:8" s="35" customFormat="1" ht="14.25">
      <c r="A8" s="34">
        <v>1</v>
      </c>
      <c r="B8" s="124" t="s">
        <v>6</v>
      </c>
      <c r="C8" s="124"/>
      <c r="D8" s="10" t="s">
        <v>0</v>
      </c>
      <c r="E8" s="11"/>
      <c r="F8" s="12"/>
      <c r="G8" s="13">
        <f>SUM(G9:H17)</f>
        <v>0</v>
      </c>
    </row>
    <row r="9" spans="1:8" s="35" customFormat="1" ht="58.5" customHeight="1">
      <c r="A9" s="14" t="s">
        <v>30</v>
      </c>
      <c r="B9" s="125" t="s">
        <v>55</v>
      </c>
      <c r="C9" s="125"/>
      <c r="D9" s="15" t="s">
        <v>8</v>
      </c>
      <c r="E9" s="16">
        <v>1</v>
      </c>
      <c r="F9" s="16"/>
      <c r="G9" s="17">
        <f>ROUND(E9*F9,2)</f>
        <v>0</v>
      </c>
    </row>
    <row r="10" spans="1:8" s="36" customFormat="1" ht="32.1" customHeight="1">
      <c r="A10" s="14" t="s">
        <v>31</v>
      </c>
      <c r="B10" s="126" t="s">
        <v>23</v>
      </c>
      <c r="C10" s="126"/>
      <c r="D10" s="18" t="s">
        <v>8</v>
      </c>
      <c r="E10" s="19">
        <v>1</v>
      </c>
      <c r="F10" s="19"/>
      <c r="G10" s="20">
        <f>ROUND(E10*F10,2)</f>
        <v>0</v>
      </c>
    </row>
    <row r="11" spans="1:8" s="36" customFormat="1" ht="19.5" customHeight="1">
      <c r="A11" s="14" t="s">
        <v>32</v>
      </c>
      <c r="B11" s="126" t="s">
        <v>20</v>
      </c>
      <c r="C11" s="126"/>
      <c r="D11" s="18" t="s">
        <v>16</v>
      </c>
      <c r="E11" s="19">
        <v>4</v>
      </c>
      <c r="F11" s="19"/>
      <c r="G11" s="20">
        <f>ROUND(E11*F11,2)</f>
        <v>0</v>
      </c>
    </row>
    <row r="12" spans="1:8" s="100" customFormat="1" ht="34.5" customHeight="1">
      <c r="A12" s="90" t="s">
        <v>33</v>
      </c>
      <c r="B12" s="112" t="s">
        <v>91</v>
      </c>
      <c r="C12" s="113"/>
      <c r="D12" s="91" t="s">
        <v>8</v>
      </c>
      <c r="E12" s="19">
        <v>1</v>
      </c>
      <c r="F12" s="19"/>
      <c r="G12" s="19">
        <f>ROUND(E12*F12,2)</f>
        <v>0</v>
      </c>
    </row>
    <row r="13" spans="1:8" s="100" customFormat="1" ht="105.75" customHeight="1">
      <c r="A13" s="90" t="s">
        <v>34</v>
      </c>
      <c r="B13" s="112" t="s">
        <v>92</v>
      </c>
      <c r="C13" s="113"/>
      <c r="D13" s="91" t="s">
        <v>8</v>
      </c>
      <c r="E13" s="92">
        <v>1</v>
      </c>
      <c r="F13" s="92"/>
      <c r="G13" s="92">
        <f t="shared" ref="G13:G14" si="0">ROUND(E13*F13,2)</f>
        <v>0</v>
      </c>
    </row>
    <row r="14" spans="1:8" s="100" customFormat="1" ht="31.5" customHeight="1">
      <c r="A14" s="90" t="s">
        <v>35</v>
      </c>
      <c r="B14" s="129" t="s">
        <v>93</v>
      </c>
      <c r="C14" s="130"/>
      <c r="D14" s="91" t="s">
        <v>8</v>
      </c>
      <c r="E14" s="92">
        <v>1</v>
      </c>
      <c r="F14" s="92"/>
      <c r="G14" s="92">
        <f t="shared" si="0"/>
        <v>0</v>
      </c>
      <c r="H14" s="94"/>
    </row>
    <row r="15" spans="1:8" s="36" customFormat="1" ht="18" customHeight="1">
      <c r="A15" s="14" t="s">
        <v>36</v>
      </c>
      <c r="B15" s="126" t="s">
        <v>7</v>
      </c>
      <c r="C15" s="131"/>
      <c r="D15" s="21" t="s">
        <v>8</v>
      </c>
      <c r="E15" s="22">
        <v>12</v>
      </c>
      <c r="F15" s="22"/>
      <c r="G15" s="23">
        <f>ROUND(E15*F15,2)</f>
        <v>0</v>
      </c>
    </row>
    <row r="16" spans="1:8" s="36" customFormat="1" ht="14.1" customHeight="1">
      <c r="A16" s="14" t="s">
        <v>37</v>
      </c>
      <c r="B16" s="126" t="s">
        <v>24</v>
      </c>
      <c r="C16" s="126"/>
      <c r="D16" s="21" t="s">
        <v>12</v>
      </c>
      <c r="E16" s="22">
        <v>50</v>
      </c>
      <c r="F16" s="22"/>
      <c r="G16" s="23">
        <f>ROUND(E16*F16,2)</f>
        <v>0</v>
      </c>
    </row>
    <row r="17" spans="1:7" s="36" customFormat="1" ht="24" customHeight="1">
      <c r="A17" s="14" t="s">
        <v>38</v>
      </c>
      <c r="B17" s="126" t="s">
        <v>25</v>
      </c>
      <c r="C17" s="126"/>
      <c r="D17" s="21" t="s">
        <v>16</v>
      </c>
      <c r="E17" s="22">
        <f>40*3</f>
        <v>120</v>
      </c>
      <c r="F17" s="22"/>
      <c r="G17" s="23">
        <f t="shared" ref="G17" si="1">ROUND(E17*F17,2)</f>
        <v>0</v>
      </c>
    </row>
    <row r="18" spans="1:7" s="35" customFormat="1" ht="14.25">
      <c r="A18" s="34">
        <v>2</v>
      </c>
      <c r="B18" s="127" t="s">
        <v>9</v>
      </c>
      <c r="C18" s="128"/>
      <c r="D18" s="10" t="s">
        <v>0</v>
      </c>
      <c r="E18" s="12"/>
      <c r="F18" s="12"/>
      <c r="G18" s="13">
        <f>SUM(G19:G24)</f>
        <v>0</v>
      </c>
    </row>
    <row r="19" spans="1:7" s="93" customFormat="1" ht="30.95" customHeight="1">
      <c r="A19" s="95" t="s">
        <v>39</v>
      </c>
      <c r="B19" s="132" t="s">
        <v>94</v>
      </c>
      <c r="C19" s="130"/>
      <c r="D19" s="96" t="s">
        <v>10</v>
      </c>
      <c r="E19" s="97">
        <v>150</v>
      </c>
      <c r="F19" s="22"/>
      <c r="G19" s="22">
        <f t="shared" ref="G19:G66" si="2">ROUND(E19*F19,2)</f>
        <v>0</v>
      </c>
    </row>
    <row r="20" spans="1:7" s="100" customFormat="1" ht="29.45" customHeight="1">
      <c r="A20" s="95" t="s">
        <v>40</v>
      </c>
      <c r="B20" s="112" t="s">
        <v>56</v>
      </c>
      <c r="C20" s="113"/>
      <c r="D20" s="96" t="s">
        <v>10</v>
      </c>
      <c r="E20" s="97">
        <f>1.1*(14*11.5*2+12*6.15*2+3.8*(8.9+6.4+6.5+8.6))</f>
        <v>643.63200000000006</v>
      </c>
      <c r="F20" s="22"/>
      <c r="G20" s="22">
        <f t="shared" si="2"/>
        <v>0</v>
      </c>
    </row>
    <row r="21" spans="1:7" s="100" customFormat="1" ht="33" customHeight="1">
      <c r="A21" s="95" t="s">
        <v>41</v>
      </c>
      <c r="B21" s="112" t="s">
        <v>69</v>
      </c>
      <c r="C21" s="113"/>
      <c r="D21" s="96" t="s">
        <v>10</v>
      </c>
      <c r="E21" s="97">
        <f>12*9*2*1.1</f>
        <v>237.60000000000002</v>
      </c>
      <c r="F21" s="22"/>
      <c r="G21" s="22">
        <f t="shared" si="2"/>
        <v>0</v>
      </c>
    </row>
    <row r="22" spans="1:7" s="100" customFormat="1" ht="31.5" customHeight="1">
      <c r="A22" s="95" t="s">
        <v>42</v>
      </c>
      <c r="B22" s="132" t="s">
        <v>22</v>
      </c>
      <c r="C22" s="132"/>
      <c r="D22" s="96" t="s">
        <v>10</v>
      </c>
      <c r="E22" s="97">
        <f>ROUND(E20,2)</f>
        <v>643.63</v>
      </c>
      <c r="F22" s="19"/>
      <c r="G22" s="22">
        <f t="shared" si="2"/>
        <v>0</v>
      </c>
    </row>
    <row r="23" spans="1:7" s="100" customFormat="1" ht="17.45" customHeight="1">
      <c r="A23" s="95" t="s">
        <v>43</v>
      </c>
      <c r="B23" s="112" t="s">
        <v>26</v>
      </c>
      <c r="C23" s="113"/>
      <c r="D23" s="96" t="s">
        <v>12</v>
      </c>
      <c r="E23" s="97">
        <v>250</v>
      </c>
      <c r="F23" s="19"/>
      <c r="G23" s="22">
        <f t="shared" si="2"/>
        <v>0</v>
      </c>
    </row>
    <row r="24" spans="1:7" s="100" customFormat="1" ht="26.25" customHeight="1">
      <c r="A24" s="95" t="s">
        <v>44</v>
      </c>
      <c r="B24" s="112" t="s">
        <v>27</v>
      </c>
      <c r="C24" s="113"/>
      <c r="D24" s="96" t="s">
        <v>12</v>
      </c>
      <c r="E24" s="97">
        <v>250</v>
      </c>
      <c r="F24" s="19"/>
      <c r="G24" s="22">
        <f t="shared" si="2"/>
        <v>0</v>
      </c>
    </row>
    <row r="25" spans="1:7" s="35" customFormat="1" ht="14.25">
      <c r="A25" s="34">
        <v>3</v>
      </c>
      <c r="B25" s="127" t="s">
        <v>96</v>
      </c>
      <c r="C25" s="128"/>
      <c r="D25" s="10" t="s">
        <v>0</v>
      </c>
      <c r="E25" s="12"/>
      <c r="F25" s="12"/>
      <c r="G25" s="13">
        <f>SUM(G27:G33)</f>
        <v>0</v>
      </c>
    </row>
    <row r="26" spans="1:7" s="35" customFormat="1" ht="74.25" customHeight="1">
      <c r="A26" s="101"/>
      <c r="B26" s="112" t="s">
        <v>98</v>
      </c>
      <c r="C26" s="112"/>
      <c r="D26" s="102"/>
      <c r="E26" s="103"/>
      <c r="F26" s="103"/>
      <c r="G26" s="104"/>
    </row>
    <row r="27" spans="1:7" s="35" customFormat="1" ht="21" customHeight="1">
      <c r="A27" s="31" t="s">
        <v>45</v>
      </c>
      <c r="B27" s="112" t="s">
        <v>97</v>
      </c>
      <c r="C27" s="112"/>
      <c r="D27" s="91" t="s">
        <v>12</v>
      </c>
      <c r="E27" s="98">
        <v>7.5</v>
      </c>
      <c r="F27" s="19"/>
      <c r="G27" s="19">
        <f t="shared" ref="G27:G45" si="3">ROUND(E27*F27,2)</f>
        <v>0</v>
      </c>
    </row>
    <row r="28" spans="1:7" s="100" customFormat="1" ht="25.5" customHeight="1">
      <c r="A28" s="31" t="s">
        <v>46</v>
      </c>
      <c r="B28" s="112" t="s">
        <v>99</v>
      </c>
      <c r="C28" s="112"/>
      <c r="D28" s="91" t="s">
        <v>12</v>
      </c>
      <c r="E28" s="98">
        <f>((30.1+29.93)*0.8+(15.15*3.28+15.15*3.2)+(6.9+6.5)*4.2+(6.7+6.9)*4.11)*1.1</f>
        <v>284.20920000000007</v>
      </c>
      <c r="F28" s="19"/>
      <c r="G28" s="19">
        <f t="shared" si="3"/>
        <v>0</v>
      </c>
    </row>
    <row r="29" spans="1:7" s="100" customFormat="1" ht="64.5" customHeight="1">
      <c r="A29" s="31" t="s">
        <v>47</v>
      </c>
      <c r="B29" s="112" t="s">
        <v>100</v>
      </c>
      <c r="C29" s="112"/>
      <c r="D29" s="91" t="s">
        <v>12</v>
      </c>
      <c r="E29" s="98">
        <v>120</v>
      </c>
      <c r="F29" s="19"/>
      <c r="G29" s="19">
        <f t="shared" si="3"/>
        <v>0</v>
      </c>
    </row>
    <row r="30" spans="1:7" s="100" customFormat="1" ht="32.25" customHeight="1">
      <c r="A30" s="31" t="s">
        <v>48</v>
      </c>
      <c r="B30" s="112" t="s">
        <v>101</v>
      </c>
      <c r="C30" s="113"/>
      <c r="D30" s="91" t="s">
        <v>12</v>
      </c>
      <c r="E30" s="98">
        <v>90</v>
      </c>
      <c r="F30" s="19"/>
      <c r="G30" s="19">
        <f t="shared" si="3"/>
        <v>0</v>
      </c>
    </row>
    <row r="31" spans="1:7" s="100" customFormat="1" ht="21.75" customHeight="1">
      <c r="A31" s="31" t="s">
        <v>49</v>
      </c>
      <c r="B31" s="112" t="s">
        <v>102</v>
      </c>
      <c r="C31" s="112"/>
      <c r="D31" s="91" t="s">
        <v>12</v>
      </c>
      <c r="E31" s="98">
        <f>((0.6+0.35+0.22)*2*16.4+(0.25*2))*1.1</f>
        <v>42.763600000000004</v>
      </c>
      <c r="F31" s="19"/>
      <c r="G31" s="19">
        <f t="shared" si="3"/>
        <v>0</v>
      </c>
    </row>
    <row r="32" spans="1:7" s="100" customFormat="1" ht="47.25" customHeight="1">
      <c r="A32" s="31" t="s">
        <v>50</v>
      </c>
      <c r="B32" s="112" t="s">
        <v>103</v>
      </c>
      <c r="C32" s="112"/>
      <c r="D32" s="91" t="s">
        <v>12</v>
      </c>
      <c r="E32" s="98">
        <f>((0.6+0.35+0.22)*2*16.4+(0.25*2))*1.1</f>
        <v>42.763600000000004</v>
      </c>
      <c r="F32" s="19"/>
      <c r="G32" s="19">
        <f t="shared" si="3"/>
        <v>0</v>
      </c>
    </row>
    <row r="33" spans="1:9" s="100" customFormat="1" ht="47.25" customHeight="1">
      <c r="A33" s="31" t="s">
        <v>51</v>
      </c>
      <c r="B33" s="112" t="s">
        <v>105</v>
      </c>
      <c r="C33" s="112"/>
      <c r="D33" s="91" t="s">
        <v>104</v>
      </c>
      <c r="E33" s="98">
        <f>24+4*4+17*2+17*6+17*2</f>
        <v>210</v>
      </c>
      <c r="F33" s="19"/>
      <c r="G33" s="19">
        <f t="shared" si="3"/>
        <v>0</v>
      </c>
    </row>
    <row r="34" spans="1:9" s="35" customFormat="1" ht="14.25">
      <c r="A34" s="34">
        <v>4</v>
      </c>
      <c r="B34" s="127" t="s">
        <v>106</v>
      </c>
      <c r="C34" s="128"/>
      <c r="D34" s="10" t="s">
        <v>0</v>
      </c>
      <c r="E34" s="12"/>
      <c r="F34" s="12"/>
      <c r="G34" s="13">
        <f>SUM(G35:G37)</f>
        <v>0</v>
      </c>
    </row>
    <row r="35" spans="1:9" s="100" customFormat="1" ht="29.45" customHeight="1">
      <c r="A35" s="31" t="s">
        <v>52</v>
      </c>
      <c r="B35" s="132" t="s">
        <v>110</v>
      </c>
      <c r="C35" s="132"/>
      <c r="D35" s="96" t="s">
        <v>11</v>
      </c>
      <c r="E35" s="98">
        <v>1100</v>
      </c>
      <c r="F35" s="22"/>
      <c r="G35" s="19">
        <f t="shared" ref="G35:G37" si="4">ROUND(E35*F35,2)</f>
        <v>0</v>
      </c>
    </row>
    <row r="36" spans="1:9" s="100" customFormat="1" ht="29.45" customHeight="1">
      <c r="A36" s="31" t="s">
        <v>53</v>
      </c>
      <c r="B36" s="132" t="s">
        <v>109</v>
      </c>
      <c r="C36" s="132"/>
      <c r="D36" s="96" t="s">
        <v>11</v>
      </c>
      <c r="E36" s="98">
        <v>1600</v>
      </c>
      <c r="F36" s="22"/>
      <c r="G36" s="19">
        <f t="shared" si="4"/>
        <v>0</v>
      </c>
    </row>
    <row r="37" spans="1:9" s="100" customFormat="1" ht="29.45" customHeight="1">
      <c r="A37" s="31" t="s">
        <v>54</v>
      </c>
      <c r="B37" s="132" t="s">
        <v>108</v>
      </c>
      <c r="C37" s="132"/>
      <c r="D37" s="96" t="s">
        <v>11</v>
      </c>
      <c r="E37" s="98">
        <v>17900</v>
      </c>
      <c r="F37" s="22"/>
      <c r="G37" s="19">
        <f t="shared" si="4"/>
        <v>0</v>
      </c>
    </row>
    <row r="38" spans="1:9" s="35" customFormat="1" ht="31.5" customHeight="1">
      <c r="A38" s="34">
        <v>5</v>
      </c>
      <c r="B38" s="127" t="s">
        <v>107</v>
      </c>
      <c r="C38" s="128"/>
      <c r="D38" s="10" t="s">
        <v>0</v>
      </c>
      <c r="E38" s="12"/>
      <c r="F38" s="12"/>
      <c r="G38" s="13">
        <f>SUM(G39:G45)</f>
        <v>0</v>
      </c>
    </row>
    <row r="39" spans="1:9" s="100" customFormat="1" ht="29.45" customHeight="1">
      <c r="A39" s="31" t="s">
        <v>111</v>
      </c>
      <c r="B39" s="132" t="s">
        <v>64</v>
      </c>
      <c r="C39" s="133"/>
      <c r="D39" s="96" t="s">
        <v>10</v>
      </c>
      <c r="E39" s="98">
        <f>(38.3+38.1)*0.2*1.1</f>
        <v>16.808000000000003</v>
      </c>
      <c r="F39" s="22"/>
      <c r="G39" s="19">
        <f t="shared" ref="G39:G42" si="5">ROUND(E39*F39,2)</f>
        <v>0</v>
      </c>
    </row>
    <row r="40" spans="1:9" s="100" customFormat="1" ht="32.450000000000003" customHeight="1">
      <c r="A40" s="31" t="s">
        <v>112</v>
      </c>
      <c r="B40" s="112" t="s">
        <v>119</v>
      </c>
      <c r="C40" s="113"/>
      <c r="D40" s="91" t="s">
        <v>10</v>
      </c>
      <c r="E40" s="98">
        <v>70</v>
      </c>
      <c r="F40" s="19"/>
      <c r="G40" s="19">
        <f t="shared" si="5"/>
        <v>0</v>
      </c>
      <c r="I40" s="99"/>
    </row>
    <row r="41" spans="1:9" s="100" customFormat="1" ht="38.450000000000003" customHeight="1">
      <c r="A41" s="31" t="s">
        <v>113</v>
      </c>
      <c r="B41" s="132" t="s">
        <v>118</v>
      </c>
      <c r="C41" s="133"/>
      <c r="D41" s="96" t="s">
        <v>10</v>
      </c>
      <c r="E41" s="22">
        <v>40</v>
      </c>
      <c r="F41" s="22"/>
      <c r="G41" s="22">
        <f t="shared" si="5"/>
        <v>0</v>
      </c>
    </row>
    <row r="42" spans="1:9" s="100" customFormat="1" ht="38.450000000000003" customHeight="1">
      <c r="A42" s="31" t="s">
        <v>114</v>
      </c>
      <c r="B42" s="132" t="s">
        <v>117</v>
      </c>
      <c r="C42" s="133"/>
      <c r="D42" s="96" t="s">
        <v>10</v>
      </c>
      <c r="E42" s="22">
        <v>14.5</v>
      </c>
      <c r="F42" s="22"/>
      <c r="G42" s="22">
        <f t="shared" si="5"/>
        <v>0</v>
      </c>
    </row>
    <row r="43" spans="1:9" s="100" customFormat="1" ht="51.95" customHeight="1">
      <c r="A43" s="31" t="s">
        <v>115</v>
      </c>
      <c r="B43" s="132" t="s">
        <v>116</v>
      </c>
      <c r="C43" s="133"/>
      <c r="D43" s="96" t="s">
        <v>10</v>
      </c>
      <c r="E43" s="22">
        <v>67</v>
      </c>
      <c r="F43" s="22"/>
      <c r="G43" s="22">
        <f t="shared" si="3"/>
        <v>0</v>
      </c>
    </row>
    <row r="44" spans="1:9" s="100" customFormat="1" ht="49.5" customHeight="1">
      <c r="A44" s="31" t="s">
        <v>126</v>
      </c>
      <c r="B44" s="112" t="s">
        <v>65</v>
      </c>
      <c r="C44" s="113"/>
      <c r="D44" s="91" t="s">
        <v>10</v>
      </c>
      <c r="E44" s="98">
        <v>9.5</v>
      </c>
      <c r="F44" s="19"/>
      <c r="G44" s="19">
        <f t="shared" si="3"/>
        <v>0</v>
      </c>
      <c r="I44" s="99"/>
    </row>
    <row r="45" spans="1:9" s="100" customFormat="1" ht="29.45" customHeight="1">
      <c r="A45" s="31" t="s">
        <v>127</v>
      </c>
      <c r="B45" s="132" t="s">
        <v>66</v>
      </c>
      <c r="C45" s="132"/>
      <c r="D45" s="96" t="s">
        <v>10</v>
      </c>
      <c r="E45" s="98">
        <v>135</v>
      </c>
      <c r="F45" s="22"/>
      <c r="G45" s="19">
        <f t="shared" si="3"/>
        <v>0</v>
      </c>
    </row>
    <row r="46" spans="1:9" s="35" customFormat="1" ht="25.5" customHeight="1">
      <c r="A46" s="34">
        <v>6</v>
      </c>
      <c r="B46" s="127" t="s">
        <v>120</v>
      </c>
      <c r="C46" s="128"/>
      <c r="D46" s="10" t="s">
        <v>0</v>
      </c>
      <c r="E46" s="12"/>
      <c r="F46" s="12"/>
      <c r="G46" s="13">
        <f>SUM(G47:G52)</f>
        <v>0</v>
      </c>
    </row>
    <row r="47" spans="1:9" s="100" customFormat="1" ht="14.25">
      <c r="A47" s="31" t="s">
        <v>128</v>
      </c>
      <c r="B47" s="132" t="s">
        <v>14</v>
      </c>
      <c r="C47" s="133"/>
      <c r="D47" s="96" t="s">
        <v>13</v>
      </c>
      <c r="E47" s="22">
        <f>17*2</f>
        <v>34</v>
      </c>
      <c r="F47" s="22"/>
      <c r="G47" s="22">
        <f>ROUND(E47*F47,2)</f>
        <v>0</v>
      </c>
    </row>
    <row r="48" spans="1:9" s="100" customFormat="1" ht="48" customHeight="1">
      <c r="A48" s="31" t="s">
        <v>129</v>
      </c>
      <c r="B48" s="132" t="s">
        <v>124</v>
      </c>
      <c r="C48" s="133"/>
      <c r="D48" s="96" t="s">
        <v>13</v>
      </c>
      <c r="E48" s="22">
        <v>33</v>
      </c>
      <c r="F48" s="22"/>
      <c r="G48" s="22">
        <f>ROUND(E48*F48,2)</f>
        <v>0</v>
      </c>
    </row>
    <row r="49" spans="1:7" s="100" customFormat="1" ht="14.25">
      <c r="A49" s="31" t="s">
        <v>130</v>
      </c>
      <c r="B49" s="132" t="s">
        <v>125</v>
      </c>
      <c r="C49" s="133"/>
      <c r="D49" s="96" t="s">
        <v>13</v>
      </c>
      <c r="E49" s="22">
        <v>33</v>
      </c>
      <c r="F49" s="22"/>
      <c r="G49" s="22">
        <f>ROUND(E49*F49,2)</f>
        <v>0</v>
      </c>
    </row>
    <row r="50" spans="1:7" s="100" customFormat="1" ht="47.25" customHeight="1">
      <c r="A50" s="31" t="s">
        <v>131</v>
      </c>
      <c r="B50" s="132" t="s">
        <v>123</v>
      </c>
      <c r="C50" s="133"/>
      <c r="D50" s="21" t="s">
        <v>12</v>
      </c>
      <c r="E50" s="19">
        <v>100</v>
      </c>
      <c r="F50" s="22"/>
      <c r="G50" s="23">
        <f t="shared" ref="G50:G51" si="6">ROUND(E50*F50,2)</f>
        <v>0</v>
      </c>
    </row>
    <row r="51" spans="1:7" s="100" customFormat="1" ht="32.25" customHeight="1">
      <c r="A51" s="31" t="s">
        <v>132</v>
      </c>
      <c r="B51" s="132" t="s">
        <v>122</v>
      </c>
      <c r="C51" s="133"/>
      <c r="D51" s="21" t="s">
        <v>12</v>
      </c>
      <c r="E51" s="19">
        <v>6</v>
      </c>
      <c r="F51" s="22"/>
      <c r="G51" s="23">
        <f t="shared" si="6"/>
        <v>0</v>
      </c>
    </row>
    <row r="52" spans="1:7" s="100" customFormat="1" ht="37.5" customHeight="1">
      <c r="A52" s="31" t="s">
        <v>133</v>
      </c>
      <c r="B52" s="132" t="s">
        <v>57</v>
      </c>
      <c r="C52" s="133"/>
      <c r="D52" s="96" t="s">
        <v>13</v>
      </c>
      <c r="E52" s="22">
        <f>50</f>
        <v>50</v>
      </c>
      <c r="F52" s="22"/>
      <c r="G52" s="22">
        <f>E52*F52</f>
        <v>0</v>
      </c>
    </row>
    <row r="53" spans="1:7" s="35" customFormat="1" ht="14.25">
      <c r="A53" s="34">
        <v>7</v>
      </c>
      <c r="B53" s="127" t="s">
        <v>121</v>
      </c>
      <c r="C53" s="128"/>
      <c r="D53" s="10" t="s">
        <v>0</v>
      </c>
      <c r="E53" s="12"/>
      <c r="F53" s="12"/>
      <c r="G53" s="13">
        <f>SUM(G54:G58)</f>
        <v>0</v>
      </c>
    </row>
    <row r="54" spans="1:7" s="36" customFormat="1" ht="43.5" customHeight="1">
      <c r="A54" s="31" t="s">
        <v>135</v>
      </c>
      <c r="B54" s="126" t="s">
        <v>134</v>
      </c>
      <c r="C54" s="126"/>
      <c r="D54" s="21" t="s">
        <v>10</v>
      </c>
      <c r="E54" s="19">
        <f>30*4*0.4</f>
        <v>48</v>
      </c>
      <c r="F54" s="22"/>
      <c r="G54" s="23">
        <f t="shared" ref="G54:G58" si="7">ROUND(E54*F54,2)</f>
        <v>0</v>
      </c>
    </row>
    <row r="55" spans="1:7" s="38" customFormat="1" ht="18" customHeight="1">
      <c r="A55" s="31" t="s">
        <v>136</v>
      </c>
      <c r="B55" s="134" t="s">
        <v>21</v>
      </c>
      <c r="C55" s="135"/>
      <c r="D55" s="18" t="s">
        <v>13</v>
      </c>
      <c r="E55" s="19">
        <v>8</v>
      </c>
      <c r="F55" s="19"/>
      <c r="G55" s="20">
        <f t="shared" si="7"/>
        <v>0</v>
      </c>
    </row>
    <row r="56" spans="1:7" s="36" customFormat="1" ht="57.75" customHeight="1">
      <c r="A56" s="31" t="s">
        <v>137</v>
      </c>
      <c r="B56" s="126" t="s">
        <v>62</v>
      </c>
      <c r="C56" s="131"/>
      <c r="D56" s="21" t="s">
        <v>12</v>
      </c>
      <c r="E56" s="19">
        <v>85</v>
      </c>
      <c r="F56" s="22"/>
      <c r="G56" s="23">
        <f t="shared" si="7"/>
        <v>0</v>
      </c>
    </row>
    <row r="57" spans="1:7" s="36" customFormat="1" ht="58.5" customHeight="1">
      <c r="A57" s="31" t="s">
        <v>138</v>
      </c>
      <c r="B57" s="126" t="s">
        <v>63</v>
      </c>
      <c r="C57" s="131"/>
      <c r="D57" s="21" t="s">
        <v>12</v>
      </c>
      <c r="E57" s="19">
        <v>120</v>
      </c>
      <c r="F57" s="22"/>
      <c r="G57" s="23">
        <f t="shared" si="7"/>
        <v>0</v>
      </c>
    </row>
    <row r="58" spans="1:7" s="100" customFormat="1" ht="30" customHeight="1">
      <c r="A58" s="31" t="s">
        <v>139</v>
      </c>
      <c r="B58" s="132" t="s">
        <v>68</v>
      </c>
      <c r="C58" s="132"/>
      <c r="D58" s="96" t="s">
        <v>13</v>
      </c>
      <c r="E58" s="19">
        <v>38</v>
      </c>
      <c r="F58" s="22"/>
      <c r="G58" s="22">
        <f t="shared" si="7"/>
        <v>0</v>
      </c>
    </row>
    <row r="59" spans="1:7" s="35" customFormat="1" ht="14.25">
      <c r="A59" s="34">
        <v>8</v>
      </c>
      <c r="B59" s="127" t="s">
        <v>15</v>
      </c>
      <c r="C59" s="128"/>
      <c r="D59" s="10" t="s">
        <v>0</v>
      </c>
      <c r="E59" s="12"/>
      <c r="F59" s="12"/>
      <c r="G59" s="13">
        <f>SUM(G60:G66)</f>
        <v>0</v>
      </c>
    </row>
    <row r="60" spans="1:7" s="35" customFormat="1" ht="14.25">
      <c r="A60" s="24" t="s">
        <v>140</v>
      </c>
      <c r="B60" s="126" t="s">
        <v>95</v>
      </c>
      <c r="C60" s="136"/>
      <c r="D60" s="21" t="s">
        <v>16</v>
      </c>
      <c r="E60" s="22">
        <v>64</v>
      </c>
      <c r="F60" s="22"/>
      <c r="G60" s="23">
        <f>ROUND(E60*F60,2)</f>
        <v>0</v>
      </c>
    </row>
    <row r="61" spans="1:7" s="36" customFormat="1" ht="14.25">
      <c r="A61" s="24" t="s">
        <v>141</v>
      </c>
      <c r="B61" s="126" t="s">
        <v>17</v>
      </c>
      <c r="C61" s="131"/>
      <c r="D61" s="21" t="s">
        <v>16</v>
      </c>
      <c r="E61" s="22">
        <v>10</v>
      </c>
      <c r="F61" s="22"/>
      <c r="G61" s="23">
        <f>ROUND(E61*F61,2)</f>
        <v>0</v>
      </c>
    </row>
    <row r="62" spans="1:7" s="36" customFormat="1" ht="14.25">
      <c r="A62" s="24" t="s">
        <v>142</v>
      </c>
      <c r="B62" s="137" t="s">
        <v>148</v>
      </c>
      <c r="C62" s="136"/>
      <c r="D62" s="29" t="s">
        <v>8</v>
      </c>
      <c r="E62" s="30">
        <v>1</v>
      </c>
      <c r="F62" s="30"/>
      <c r="G62" s="30">
        <f t="shared" ref="G62" si="8">ROUND(E62*F62,2)</f>
        <v>0</v>
      </c>
    </row>
    <row r="63" spans="1:7" s="36" customFormat="1" ht="14.25">
      <c r="A63" s="24" t="s">
        <v>143</v>
      </c>
      <c r="B63" s="137" t="s">
        <v>58</v>
      </c>
      <c r="C63" s="136"/>
      <c r="D63" s="29" t="s">
        <v>16</v>
      </c>
      <c r="E63" s="30">
        <v>30</v>
      </c>
      <c r="F63" s="30"/>
      <c r="G63" s="30">
        <f>ROUND(E63*F63,2)</f>
        <v>0</v>
      </c>
    </row>
    <row r="64" spans="1:7" s="36" customFormat="1" ht="14.25">
      <c r="A64" s="24" t="s">
        <v>144</v>
      </c>
      <c r="B64" s="137" t="s">
        <v>146</v>
      </c>
      <c r="C64" s="136"/>
      <c r="D64" s="29" t="s">
        <v>16</v>
      </c>
      <c r="E64" s="30">
        <v>10</v>
      </c>
      <c r="F64" s="30"/>
      <c r="G64" s="30">
        <f>ROUND(E64*F64,2)</f>
        <v>0</v>
      </c>
    </row>
    <row r="65" spans="1:7" s="36" customFormat="1" ht="30" customHeight="1">
      <c r="A65" s="24" t="s">
        <v>145</v>
      </c>
      <c r="B65" s="137" t="s">
        <v>59</v>
      </c>
      <c r="C65" s="136"/>
      <c r="D65" s="29" t="s">
        <v>8</v>
      </c>
      <c r="E65" s="30">
        <v>1</v>
      </c>
      <c r="F65" s="22"/>
      <c r="G65" s="30">
        <f>ROUND(E65*F65,2)</f>
        <v>0</v>
      </c>
    </row>
    <row r="66" spans="1:7" s="36" customFormat="1" ht="14.25">
      <c r="A66" s="24" t="s">
        <v>147</v>
      </c>
      <c r="B66" s="126" t="s">
        <v>67</v>
      </c>
      <c r="C66" s="131"/>
      <c r="D66" s="21" t="s">
        <v>18</v>
      </c>
      <c r="E66" s="23">
        <v>1</v>
      </c>
      <c r="F66" s="22">
        <f>0.1*(G65+G64+G63+G62+G61+G60+G53+G46+G38+G34+G25+G18+G8)</f>
        <v>0</v>
      </c>
      <c r="G66" s="23">
        <f t="shared" si="2"/>
        <v>0</v>
      </c>
    </row>
    <row r="67" spans="1:7" s="36" customFormat="1" ht="14.25">
      <c r="F67" s="100"/>
    </row>
    <row r="68" spans="1:7" s="35" customFormat="1" ht="14.45" customHeight="1">
      <c r="F68" s="25" t="s">
        <v>19</v>
      </c>
      <c r="G68" s="26">
        <f>G7</f>
        <v>0</v>
      </c>
    </row>
    <row r="69" spans="1:7" s="35" customFormat="1" ht="14.25">
      <c r="F69" s="25" t="s">
        <v>60</v>
      </c>
      <c r="G69" s="26">
        <f>0.22*G7</f>
        <v>0</v>
      </c>
    </row>
    <row r="70" spans="1:7" s="35" customFormat="1" ht="14.25">
      <c r="F70" s="27" t="s">
        <v>29</v>
      </c>
      <c r="G70" s="28">
        <f>1.22*G7</f>
        <v>0</v>
      </c>
    </row>
    <row r="71" spans="1:7" s="35" customFormat="1" ht="14.25">
      <c r="F71" s="93"/>
    </row>
  </sheetData>
  <mergeCells count="65">
    <mergeCell ref="B62:C62"/>
    <mergeCell ref="B63:C63"/>
    <mergeCell ref="B64:C64"/>
    <mergeCell ref="B65:C65"/>
    <mergeCell ref="B66:C66"/>
    <mergeCell ref="B61:C61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49:C49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13:C13"/>
    <mergeCell ref="A2:G2"/>
    <mergeCell ref="A3:G3"/>
    <mergeCell ref="B4:F4"/>
    <mergeCell ref="B5:F5"/>
    <mergeCell ref="B6:C6"/>
    <mergeCell ref="B7:C7"/>
    <mergeCell ref="B8:C8"/>
    <mergeCell ref="B9:C9"/>
    <mergeCell ref="B10:C10"/>
    <mergeCell ref="B11:C11"/>
    <mergeCell ref="B12:C12"/>
  </mergeCells>
  <pageMargins left="0.78740157480314998" right="0.78740157480314998" top="0.78740157480314998" bottom="1.02362204724409" header="0.78740157480314998" footer="0.78740157480314998"/>
  <pageSetup paperSize="9" scale="85" orientation="portrait" horizontalDpi="300" verticalDpi="300" r:id="rId1"/>
  <headerFooter alignWithMargins="0">
    <oddFooter>&amp;C&amp;"Arial,Regular"&amp;8 Stran 
&amp;"-,Regular"&amp;P 
&amp;"-,Regular"/ 
&amp;"-,Regular"&amp;N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1</vt:i4>
      </vt:variant>
    </vt:vector>
  </HeadingPairs>
  <TitlesOfParts>
    <vt:vector size="3" baseType="lpstr">
      <vt:lpstr>naslovnica</vt:lpstr>
      <vt:lpstr>most brez cen</vt:lpstr>
      <vt:lpstr>'most brez cen'!Področje_tiskanja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Uroš Vogrinc</dc:creator>
  <cp:lastModifiedBy>LEA</cp:lastModifiedBy>
  <dcterms:created xsi:type="dcterms:W3CDTF">2018-11-26T06:51:24Z</dcterms:created>
  <dcterms:modified xsi:type="dcterms:W3CDTF">2021-04-15T05:08:36Z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