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20" yWindow="270" windowWidth="15090" windowHeight="12450"/>
  </bookViews>
  <sheets>
    <sheet name="REKAPITULACIJA" sheetId="8" r:id="rId1"/>
    <sheet name="POPIS 1" sheetId="6" r:id="rId2"/>
    <sheet name="POPIS 2" sheetId="9" r:id="rId3"/>
    <sheet name="POPIS 3" sheetId="10" r:id="rId4"/>
    <sheet name="POPIS 4-1" sheetId="11" r:id="rId5"/>
    <sheet name="POPIS 4-2" sheetId="12" r:id="rId6"/>
    <sheet name="POPIS 5" sheetId="13" r:id="rId7"/>
  </sheets>
  <calcPr calcId="125725"/>
</workbook>
</file>

<file path=xl/calcChain.xml><?xml version="1.0" encoding="utf-8"?>
<calcChain xmlns="http://schemas.openxmlformats.org/spreadsheetml/2006/main">
  <c r="E43" i="13"/>
  <c r="E39"/>
  <c r="E36"/>
  <c r="E34"/>
  <c r="E33"/>
  <c r="E21"/>
  <c r="E19"/>
  <c r="E18"/>
  <c r="E16"/>
  <c r="E35" s="1"/>
  <c r="E15"/>
  <c r="E13"/>
  <c r="E14" s="1"/>
  <c r="B17" i="8"/>
  <c r="B16"/>
  <c r="B15"/>
  <c r="B14"/>
  <c r="B13"/>
  <c r="B12"/>
  <c r="G43" i="13"/>
  <c r="G39"/>
  <c r="G34"/>
  <c r="E17"/>
  <c r="G17"/>
  <c r="E17" i="12"/>
  <c r="G17" s="1"/>
  <c r="G18" i="13"/>
  <c r="G15"/>
  <c r="G42"/>
  <c r="G41"/>
  <c r="G40"/>
  <c r="G36"/>
  <c r="G33"/>
  <c r="G27"/>
  <c r="G26"/>
  <c r="G25"/>
  <c r="G24"/>
  <c r="G23"/>
  <c r="G22"/>
  <c r="G21"/>
  <c r="G20"/>
  <c r="G19"/>
  <c r="G13"/>
  <c r="G12"/>
  <c r="E42" i="12"/>
  <c r="E41"/>
  <c r="G41" s="1"/>
  <c r="E40"/>
  <c r="E37" s="1"/>
  <c r="G37" s="1"/>
  <c r="E35"/>
  <c r="G35" s="1"/>
  <c r="E33"/>
  <c r="G33" s="1"/>
  <c r="E38"/>
  <c r="E32"/>
  <c r="E16"/>
  <c r="E15"/>
  <c r="G42"/>
  <c r="G39"/>
  <c r="G38"/>
  <c r="G32"/>
  <c r="G26"/>
  <c r="G25"/>
  <c r="G24"/>
  <c r="G23"/>
  <c r="G22"/>
  <c r="G21"/>
  <c r="G20"/>
  <c r="G19"/>
  <c r="G18"/>
  <c r="G16"/>
  <c r="G15"/>
  <c r="G13"/>
  <c r="G12"/>
  <c r="G25" i="11"/>
  <c r="E42"/>
  <c r="E37"/>
  <c r="E40"/>
  <c r="E36"/>
  <c r="G40"/>
  <c r="E34"/>
  <c r="G33"/>
  <c r="E17"/>
  <c r="E16"/>
  <c r="E13"/>
  <c r="G14" i="13" l="1"/>
  <c r="E38"/>
  <c r="G38" s="1"/>
  <c r="E37"/>
  <c r="G37" s="1"/>
  <c r="G35"/>
  <c r="G16"/>
  <c r="E36" i="12"/>
  <c r="G36" s="1"/>
  <c r="G40"/>
  <c r="E34"/>
  <c r="G34" s="1"/>
  <c r="E14"/>
  <c r="G14" s="1"/>
  <c r="G27" s="1"/>
  <c r="G49" s="1"/>
  <c r="G42" i="11"/>
  <c r="G41"/>
  <c r="G39"/>
  <c r="G38"/>
  <c r="G32"/>
  <c r="G26"/>
  <c r="G24"/>
  <c r="G23"/>
  <c r="G22"/>
  <c r="G21"/>
  <c r="G20"/>
  <c r="G19"/>
  <c r="G18"/>
  <c r="G17"/>
  <c r="G16"/>
  <c r="G15"/>
  <c r="G13"/>
  <c r="G36"/>
  <c r="G12"/>
  <c r="G20" i="10"/>
  <c r="E39"/>
  <c r="G39" s="1"/>
  <c r="E38"/>
  <c r="E35"/>
  <c r="G35" s="1"/>
  <c r="E31"/>
  <c r="E13"/>
  <c r="G13" s="1"/>
  <c r="G21"/>
  <c r="E17"/>
  <c r="G15"/>
  <c r="G40"/>
  <c r="G38"/>
  <c r="G37"/>
  <c r="G25"/>
  <c r="G24"/>
  <c r="G23"/>
  <c r="G22"/>
  <c r="G19"/>
  <c r="G18"/>
  <c r="G17"/>
  <c r="G16"/>
  <c r="G12"/>
  <c r="E37" i="9"/>
  <c r="E33"/>
  <c r="E35"/>
  <c r="E34"/>
  <c r="E36"/>
  <c r="E32" s="1"/>
  <c r="E31"/>
  <c r="E29"/>
  <c r="E30" s="1"/>
  <c r="G22"/>
  <c r="E17"/>
  <c r="E15"/>
  <c r="G45" i="13" l="1"/>
  <c r="G51" s="1"/>
  <c r="G28"/>
  <c r="G50" s="1"/>
  <c r="G44" i="12"/>
  <c r="G50" s="1"/>
  <c r="G51" s="1"/>
  <c r="G52" s="1"/>
  <c r="G53" s="1"/>
  <c r="G16" i="8" s="1"/>
  <c r="G35" i="11"/>
  <c r="G34"/>
  <c r="E14"/>
  <c r="E34" i="10"/>
  <c r="G34" s="1"/>
  <c r="E14"/>
  <c r="G14" s="1"/>
  <c r="G26" s="1"/>
  <c r="G46" s="1"/>
  <c r="E33"/>
  <c r="G33" s="1"/>
  <c r="E36"/>
  <c r="G36" s="1"/>
  <c r="G38" i="9"/>
  <c r="G37"/>
  <c r="G36"/>
  <c r="G35"/>
  <c r="G34"/>
  <c r="G33"/>
  <c r="G32"/>
  <c r="G31"/>
  <c r="G30"/>
  <c r="G29"/>
  <c r="G23"/>
  <c r="G21"/>
  <c r="G20"/>
  <c r="G19"/>
  <c r="G18"/>
  <c r="G17"/>
  <c r="G16"/>
  <c r="G15"/>
  <c r="G14"/>
  <c r="G13"/>
  <c r="G12"/>
  <c r="G36" i="6"/>
  <c r="E32"/>
  <c r="G32" s="1"/>
  <c r="E35"/>
  <c r="E34"/>
  <c r="G34"/>
  <c r="G35"/>
  <c r="G33"/>
  <c r="G31"/>
  <c r="G30"/>
  <c r="G29"/>
  <c r="G27"/>
  <c r="E28"/>
  <c r="G28" s="1"/>
  <c r="G15"/>
  <c r="G20"/>
  <c r="E17"/>
  <c r="E16"/>
  <c r="G14"/>
  <c r="G52" i="13" l="1"/>
  <c r="G53" s="1"/>
  <c r="G54" s="1"/>
  <c r="G17" i="8" s="1"/>
  <c r="G54" i="12"/>
  <c r="G55" s="1"/>
  <c r="G14" i="11"/>
  <c r="G27" s="1"/>
  <c r="G49" s="1"/>
  <c r="G37"/>
  <c r="G44" s="1"/>
  <c r="G50" s="1"/>
  <c r="G31" i="10"/>
  <c r="E32"/>
  <c r="G32" s="1"/>
  <c r="G39" i="9"/>
  <c r="G45" s="1"/>
  <c r="G24"/>
  <c r="G44" s="1"/>
  <c r="G12" i="6"/>
  <c r="G13"/>
  <c r="G16"/>
  <c r="G17"/>
  <c r="G18"/>
  <c r="G19"/>
  <c r="G21"/>
  <c r="G41" i="10" l="1"/>
  <c r="G47" s="1"/>
  <c r="G48" s="1"/>
  <c r="G49" s="1"/>
  <c r="G50" s="1"/>
  <c r="G55" i="13"/>
  <c r="G56" s="1"/>
  <c r="G51" i="11"/>
  <c r="G46" i="9"/>
  <c r="G47" s="1"/>
  <c r="G48" s="1"/>
  <c r="G22" i="6"/>
  <c r="G42" s="1"/>
  <c r="G37"/>
  <c r="G43" s="1"/>
  <c r="G13" i="8" l="1"/>
  <c r="G14"/>
  <c r="G52" i="11"/>
  <c r="G53" s="1"/>
  <c r="G15" i="8" s="1"/>
  <c r="G51" i="10"/>
  <c r="G52" s="1"/>
  <c r="G49" i="9"/>
  <c r="G50" s="1"/>
  <c r="G44" i="6"/>
  <c r="G45" s="1"/>
  <c r="G46" s="1"/>
  <c r="G12" i="8" s="1"/>
  <c r="G54" i="11" l="1"/>
  <c r="G55" s="1"/>
  <c r="G47" i="6"/>
  <c r="G48" s="1"/>
  <c r="G18" i="8" l="1"/>
  <c r="G19" s="1"/>
  <c r="G20" s="1"/>
</calcChain>
</file>

<file path=xl/sharedStrings.xml><?xml version="1.0" encoding="utf-8"?>
<sst xmlns="http://schemas.openxmlformats.org/spreadsheetml/2006/main" count="857" uniqueCount="101">
  <si>
    <t>SKUPAJ</t>
  </si>
  <si>
    <t>%</t>
  </si>
  <si>
    <t>DDV</t>
  </si>
  <si>
    <t>NETO</t>
  </si>
  <si>
    <t>NEPREDVIDENA DELA</t>
  </si>
  <si>
    <t>VSOTA</t>
  </si>
  <si>
    <t>VOZIŠČNE KONSTRUKCIJE</t>
  </si>
  <si>
    <t>2.</t>
  </si>
  <si>
    <t>PREDDELA</t>
  </si>
  <si>
    <t>1.</t>
  </si>
  <si>
    <t>Cena</t>
  </si>
  <si>
    <t>Vrsta del</t>
  </si>
  <si>
    <t>Zap. št.</t>
  </si>
  <si>
    <t>REKAPITULACIJA</t>
  </si>
  <si>
    <t>3.</t>
  </si>
  <si>
    <t xml:space="preserve">Vsota:  </t>
  </si>
  <si>
    <t xml:space="preserve">                                  .</t>
  </si>
  <si>
    <t>m2</t>
  </si>
  <si>
    <t>Izdelava bankine iz gramoza ali naravno zdrobljenega kamnitega materiala, široke 0.5 m.</t>
  </si>
  <si>
    <t>2.8</t>
  </si>
  <si>
    <t>2.7</t>
  </si>
  <si>
    <t>2.6</t>
  </si>
  <si>
    <t>m</t>
  </si>
  <si>
    <t>2.5</t>
  </si>
  <si>
    <t>Pobrizg očiščenega asfalta z bitumensko emulzijo 0,5 kg/m2 - pri dvoslojnih asfaltih</t>
  </si>
  <si>
    <t>2.4</t>
  </si>
  <si>
    <t>2.3</t>
  </si>
  <si>
    <t>Valjanje tampona TD32 na Ev2 ≥ 60 MN/m2, Ev2/Ev1 ≤ 2.2</t>
  </si>
  <si>
    <t>2.2</t>
  </si>
  <si>
    <t>m3</t>
  </si>
  <si>
    <t>2.1</t>
  </si>
  <si>
    <t>Cena po enoti</t>
  </si>
  <si>
    <t>Količina</t>
  </si>
  <si>
    <t>Enota</t>
  </si>
  <si>
    <t>Tekst</t>
  </si>
  <si>
    <t>Šifra</t>
  </si>
  <si>
    <t>pav</t>
  </si>
  <si>
    <t>Zavarovanje gradbišča s popolno zaporo v času gradnje, izven delovnega časa omogočiti prevoznost - LC, JP  (z dokumentacijo in soglasjem)</t>
  </si>
  <si>
    <t>1.9</t>
  </si>
  <si>
    <t>1.8</t>
  </si>
  <si>
    <t>Profiliranje in izkop obst. ali novega obcestnega jarka z odvozom na stalno deponijo do 5 km</t>
  </si>
  <si>
    <t>1.4</t>
  </si>
  <si>
    <t>1.3</t>
  </si>
  <si>
    <t>Rezanje asfalta v debelini do 10 cm</t>
  </si>
  <si>
    <t>1.2</t>
  </si>
  <si>
    <t>Pregled in zaris predvidenih posegov na terenu s predstavnikom naročnika in postavitev zavarovanja zakoličbe</t>
  </si>
  <si>
    <t>1.1</t>
  </si>
  <si>
    <t>Popis del je sestavljen v skladu z veljavnimi in priporočenimi TSC in se uporablja za vse postavke (tudi brez šifre ali z napačno šifro). Smiselno se uporabijo tudi Splošni in posebni tehnični pogoji za opremo cest - tender SCS YU ISBN 86-81171-10-5 iz leta 1989 ali Gradbene norme GNG iz leta 1984. Vse postavke zajemajo dobavo vseh glavnih in pomožnih materialov, tudi če ti niso posebej navedeni, vse prenose, prevoze, deponiranje in skladiščenje do mesta vgradnje. Uporabljati samo materiale, ki imajo Izjavo ali Certifikat o skladnosti. Prav tako zajemajo uporabo različnega orodja, strojev in naprav z vsemi prevozi, prenosi in premiki opreme do in od gradbišča ter po samem gradbišču. Izvajalec mora zavarovati gradbišče, material in opremo, postaviti gradbiščno in opozorilne table in preprečevati dostop nepooblaščenim osebam ter skrbeti za varnost pri delu. Pri gradnji mora upoštevati veljavno zakonodajo in standarde SIST glede na vrsto materiala, način in mesto (v)gradnje.</t>
  </si>
  <si>
    <t>Načrt ceste</t>
  </si>
  <si>
    <t>P33-20</t>
  </si>
  <si>
    <t>IZN</t>
  </si>
  <si>
    <t>Objekt:</t>
  </si>
  <si>
    <t>Investitor:</t>
  </si>
  <si>
    <t>v.1</t>
  </si>
  <si>
    <t>1.10</t>
  </si>
  <si>
    <t>kos</t>
  </si>
  <si>
    <t>Čiščenje obst. prepustov naplavin in sanacija vtočnih in iztočnih glav, po potrebi zavarovanje brežin</t>
  </si>
  <si>
    <t>1.7</t>
  </si>
  <si>
    <t>1.5</t>
  </si>
  <si>
    <t>1.6</t>
  </si>
  <si>
    <t>Ureditev več odsekov cest</t>
  </si>
  <si>
    <t>SKUPNA REKAPITULACIJA</t>
  </si>
  <si>
    <t>4.</t>
  </si>
  <si>
    <t>5.</t>
  </si>
  <si>
    <t>P31-21</t>
  </si>
  <si>
    <t>Občina Rogašovci, Rogašovci 14b, 9262 Rogašovci</t>
  </si>
  <si>
    <t>Ureditev več odsekov cest - odsek 1 (JP 854011)</t>
  </si>
  <si>
    <t>Rezkanje dela asfalta v debelini 3 cm in širini 1 m prečno za navezavo preplastitve, material vgraditi na trasi</t>
  </si>
  <si>
    <t>Odkop bankin v debelini 10 cm v širini min 50 cm oz. do jarka, obojestransko, z odvozom na stalno deponijo do 5 km</t>
  </si>
  <si>
    <t>Dobava in izgradnja cestnega prepusta iz obb. BC DN400 z 2x AB vtočno / iztočno glavo, opaženjem, komplet z izkopi z odvozom in zasip z gramozom s komprimiranjem</t>
  </si>
  <si>
    <t>Izdelava nevezane nosilne plasti tampona iz drobljenega gramoza v debelini 10 - 15 cm - TD32</t>
  </si>
  <si>
    <t>Rezkanje asfalta vozišča po celotni širini in debelini, material vgraditi lokalno na trasi</t>
  </si>
  <si>
    <t>Planiranje rezkanega materiala in obst. tampona na širino bankin in valjanje na Ev2 ≥ 40 MN/m2, Ev2/Ev1 ≤ 2.2</t>
  </si>
  <si>
    <t>Dobava in izdelava asf. maulde v debelini 3-5 cm, širine 50 cm z delom iztoka preko bankine v jarek</t>
  </si>
  <si>
    <t>Dobava in izdelava obrabne in zaporne plasti bituminizirane zmesi AC 8 surf B 50/70 A4 v debelini 3,0 cm - preplastitev</t>
  </si>
  <si>
    <t>Dobava in izdelava nosilne plasti bituminizirane zmesi AC 16 surf B 50/70 A4 v debelini 6 cm (BNOP) - novogradnja</t>
  </si>
  <si>
    <t>Pobrizg stika na obstoječem asfaltu z bitumensko emulzijo (prečni stiki in mulda)</t>
  </si>
  <si>
    <t>Ureditev več odsekov cest - odsek 2 (JP 855351)</t>
  </si>
  <si>
    <t>Dobava in izgradnja PE DN625 priključnega jaška komunalne kanalizacije z LTŽ pokrovom B125 fi600 mm v AB vencu, jašek vgrajen na 10 cm frakcije 16/32, komplet z izkopom in delnim odvozom, planiranjem in zasipom</t>
  </si>
  <si>
    <t>1.11</t>
  </si>
  <si>
    <t>Dobava in izgradnja komunalne kanalizacije iz PVC DN160 SN8 cevi, vgrajene na 10 cm in polno obsipane s frakcijo 16/32, polno obbetoniranje pod voziščem in bankinami, komplet z izkopom in delnim odvozom, planiranjem in zasipom, pod voziščem zasip z gramozom s komprimiranjem, priključek na obst. jašek</t>
  </si>
  <si>
    <t>Ureditev več odsekov cest - odsek 3 (JP 854481)</t>
  </si>
  <si>
    <t>Čiščenje obst. betonskih kanalet naplavin in zadelava poškodb z betonom</t>
  </si>
  <si>
    <t>Dobava in izdelava oblaganja jarka z betonskimi kanaletami, komplet z zemeljskimi deli</t>
  </si>
  <si>
    <t>Ureditev več odsekov cest - odsek 4-1 (LC 354101)</t>
  </si>
  <si>
    <t>Izdelava nevezane nosilne plasti tampona iz drobljenega gramoza v debelini 30 cm na mestih razširitve - TD32</t>
  </si>
  <si>
    <t>Dobava in izdelava nosilne plasti bituminizirane zmesi AC 16 surf B 50/70 A4 v debelini 5,0 cm - razširitve</t>
  </si>
  <si>
    <t>Prestavitev pašne ograje</t>
  </si>
  <si>
    <t>2.9</t>
  </si>
  <si>
    <t>1.12</t>
  </si>
  <si>
    <t>Ureditev več odsekov cest - odsek 4-2 (JP 854331)</t>
  </si>
  <si>
    <t>Dobava in izgradnja BC DN400 peskolova meteorne kanalizacije z LTŽ rešetko 450x450 mm v AB vencu, jašek vgrajen na 10 cm frakcije 16/32, komplet z izkopom in delnim odvozom, planiranjem in zasipom</t>
  </si>
  <si>
    <t>Dobava in izgradnja meteorne kanalizacije iz PVC DN250 SN4 cevi, vgrajene na 10 cm betona in polno obsipane, AB iztočna glava, komplet z izkopom in delnim odvozom, planiranjem in zasipom, pod voziščem zasip z gramozom s komprimiranjem, priključki na peskolove</t>
  </si>
  <si>
    <t>Ureditev več odsekov cest - odsek 5 (JP 855491)</t>
  </si>
  <si>
    <t>Izkop zaradi znižanja nivelete za 30 cm po celotni širini, rezkan material in gramoz se ponovno uporabi v spodnjem sloju, ostalo odvoz na deponijo do 5 km</t>
  </si>
  <si>
    <t>Izkop vzdolžno zaradi razširitve v debelini 30 cm za dosego planuma za vozišče z odvozom na stalno deponijo do 5 km</t>
  </si>
  <si>
    <t>Izkop vzdolžno zaradi razširitve v krivini v debelini 30 cm za dosego planuma za vozišče z odvozom na stalno deponijo do 5 km</t>
  </si>
  <si>
    <t>2.10</t>
  </si>
  <si>
    <t>Cena (neto)</t>
  </si>
  <si>
    <t>POPIS DEL S PREDIZMERAMI</t>
  </si>
  <si>
    <t>v.2</t>
  </si>
</sst>
</file>

<file path=xl/styles.xml><?xml version="1.0" encoding="utf-8"?>
<styleSheet xmlns="http://schemas.openxmlformats.org/spreadsheetml/2006/main">
  <numFmts count="5">
    <numFmt numFmtId="164" formatCode="_-* #,##0.00&quot; €&quot;_-;\-* #,##0.00&quot; €&quot;_-;_-* \-??&quot; €&quot;_-;_-@_-"/>
    <numFmt numFmtId="165" formatCode="_-* #,##0.00\ [$€-1]_-;\-* #,##0.00\ [$€-1]_-;_-* \-??\ [$€-1]_-;_-@_-"/>
    <numFmt numFmtId="166" formatCode="#,##0.00&quot; €&quot;"/>
    <numFmt numFmtId="167" formatCode="#\ ##0\ "/>
    <numFmt numFmtId="168" formatCode="mmmm\ yyyy"/>
  </numFmts>
  <fonts count="16">
    <font>
      <sz val="10"/>
      <name val="Arial CE"/>
      <family val="2"/>
      <charset val="238"/>
    </font>
    <font>
      <sz val="10"/>
      <name val="Arial CE"/>
      <family val="2"/>
      <charset val="238"/>
    </font>
    <font>
      <sz val="9"/>
      <name val="Arial CE"/>
      <family val="2"/>
      <charset val="238"/>
    </font>
    <font>
      <sz val="9"/>
      <name val="Swis721 BT"/>
      <family val="2"/>
      <charset val="1"/>
    </font>
    <font>
      <b/>
      <sz val="8"/>
      <name val="Swis721 BT"/>
      <family val="2"/>
    </font>
    <font>
      <sz val="10"/>
      <name val="Swis721 BT"/>
      <family val="2"/>
      <charset val="1"/>
    </font>
    <font>
      <b/>
      <sz val="10"/>
      <name val="Swis721 BT"/>
      <family val="2"/>
      <charset val="1"/>
    </font>
    <font>
      <b/>
      <sz val="12"/>
      <name val="Swis721 BT"/>
      <family val="2"/>
      <charset val="1"/>
    </font>
    <font>
      <b/>
      <sz val="9"/>
      <name val="Swis721 BT"/>
      <family val="2"/>
      <charset val="1"/>
    </font>
    <font>
      <sz val="8"/>
      <name val="Swis721 BT"/>
      <family val="2"/>
      <charset val="238"/>
    </font>
    <font>
      <b/>
      <sz val="8"/>
      <name val="Swis721 BT"/>
      <family val="2"/>
      <charset val="1"/>
    </font>
    <font>
      <sz val="10"/>
      <name val="Swis721 BT"/>
      <family val="2"/>
      <charset val="238"/>
    </font>
    <font>
      <sz val="12"/>
      <name val="Swis721 BT"/>
      <family val="2"/>
      <charset val="238"/>
    </font>
    <font>
      <b/>
      <sz val="12"/>
      <name val="Swis721 BT"/>
      <family val="2"/>
      <charset val="238"/>
    </font>
    <font>
      <sz val="9"/>
      <name val="Swis721 BT"/>
      <family val="2"/>
      <charset val="238"/>
    </font>
    <font>
      <b/>
      <sz val="14"/>
      <name val="Swis721 BT"/>
      <family val="2"/>
      <charset val="238"/>
    </font>
  </fonts>
  <fills count="3">
    <fill>
      <patternFill patternType="none"/>
    </fill>
    <fill>
      <patternFill patternType="gray125"/>
    </fill>
    <fill>
      <patternFill patternType="solid">
        <fgColor rgb="FFFFFFCC"/>
        <bgColor indexed="64"/>
      </patternFill>
    </fill>
  </fills>
  <borders count="2">
    <border>
      <left/>
      <right/>
      <top/>
      <bottom/>
      <diagonal/>
    </border>
    <border>
      <left/>
      <right/>
      <top style="hair">
        <color indexed="8"/>
      </top>
      <bottom style="hair">
        <color indexed="8"/>
      </bottom>
      <diagonal/>
    </border>
  </borders>
  <cellStyleXfs count="2">
    <xf numFmtId="0" fontId="0" fillId="0" borderId="0"/>
    <xf numFmtId="164" fontId="1" fillId="0" borderId="0" applyFill="0" applyBorder="0" applyAlignment="0" applyProtection="0"/>
  </cellStyleXfs>
  <cellXfs count="43">
    <xf numFmtId="0" fontId="0" fillId="0" borderId="0" xfId="0"/>
    <xf numFmtId="0" fontId="0" fillId="0" borderId="0" xfId="0" applyFont="1"/>
    <xf numFmtId="164" fontId="2" fillId="0" borderId="1" xfId="1" applyFont="1" applyFill="1" applyBorder="1" applyAlignment="1">
      <alignment horizontal="right"/>
    </xf>
    <xf numFmtId="0" fontId="3" fillId="0" borderId="1" xfId="0" applyFont="1" applyFill="1" applyBorder="1"/>
    <xf numFmtId="0" fontId="3" fillId="0" borderId="1" xfId="0" applyFont="1" applyBorder="1"/>
    <xf numFmtId="165" fontId="3" fillId="0" borderId="1" xfId="1" applyNumberFormat="1" applyFont="1" applyFill="1" applyBorder="1" applyAlignment="1" applyProtection="1"/>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5" fillId="0" borderId="0" xfId="0" applyFont="1"/>
    <xf numFmtId="0" fontId="6" fillId="0" borderId="0" xfId="0" applyFont="1" applyAlignment="1">
      <alignment horizontal="left"/>
    </xf>
    <xf numFmtId="0" fontId="7" fillId="0" borderId="0" xfId="0" applyFont="1" applyAlignment="1">
      <alignment horizontal="left"/>
    </xf>
    <xf numFmtId="0" fontId="7" fillId="0" borderId="0" xfId="0" applyFont="1"/>
    <xf numFmtId="0" fontId="3" fillId="0" borderId="0" xfId="0" applyFont="1" applyAlignment="1">
      <alignment horizontal="right"/>
    </xf>
    <xf numFmtId="166" fontId="8" fillId="0" borderId="1" xfId="0" applyNumberFormat="1" applyFont="1" applyBorder="1" applyAlignment="1">
      <alignment horizontal="right"/>
    </xf>
    <xf numFmtId="2" fontId="8" fillId="0" borderId="1" xfId="0" applyNumberFormat="1" applyFont="1" applyBorder="1" applyAlignment="1">
      <alignment horizontal="left"/>
    </xf>
    <xf numFmtId="49" fontId="3" fillId="0" borderId="1" xfId="0" applyNumberFormat="1" applyFont="1" applyBorder="1"/>
    <xf numFmtId="166" fontId="3" fillId="0" borderId="1" xfId="0" applyNumberFormat="1" applyFont="1" applyBorder="1" applyAlignment="1">
      <alignment horizontal="right"/>
    </xf>
    <xf numFmtId="166" fontId="3" fillId="2" borderId="1" xfId="0" applyNumberFormat="1" applyFont="1" applyFill="1" applyBorder="1" applyAlignment="1" applyProtection="1">
      <alignment horizontal="right"/>
      <protection locked="0"/>
    </xf>
    <xf numFmtId="2" fontId="3" fillId="0" borderId="1" xfId="0" applyNumberFormat="1" applyFont="1" applyBorder="1" applyAlignment="1">
      <alignment horizontal="right"/>
    </xf>
    <xf numFmtId="0" fontId="3" fillId="0" borderId="1" xfId="0" applyFont="1" applyBorder="1" applyAlignment="1">
      <alignment horizontal="center"/>
    </xf>
    <xf numFmtId="0" fontId="3" fillId="0" borderId="1" xfId="0" applyFont="1" applyBorder="1" applyAlignment="1">
      <alignment horizontal="justify" vertical="top" wrapText="1"/>
    </xf>
    <xf numFmtId="167" fontId="3" fillId="0" borderId="1" xfId="0" applyNumberFormat="1" applyFont="1" applyBorder="1" applyAlignment="1">
      <alignment horizontal="right" vertical="top"/>
    </xf>
    <xf numFmtId="49" fontId="3" fillId="0" borderId="1" xfId="0" applyNumberFormat="1" applyFont="1" applyBorder="1" applyAlignment="1">
      <alignment horizontal="right" vertical="top"/>
    </xf>
    <xf numFmtId="0" fontId="9" fillId="0" borderId="0" xfId="0" applyFont="1" applyAlignment="1">
      <alignment horizontal="right"/>
    </xf>
    <xf numFmtId="0" fontId="10" fillId="0" borderId="1" xfId="0" applyFont="1" applyBorder="1" applyAlignment="1">
      <alignment horizontal="center" vertical="center" wrapText="1"/>
    </xf>
    <xf numFmtId="0" fontId="11" fillId="0" borderId="0" xfId="0" applyFont="1" applyAlignment="1">
      <alignment horizontal="right"/>
    </xf>
    <xf numFmtId="0" fontId="11" fillId="0" borderId="0" xfId="0" applyFont="1"/>
    <xf numFmtId="0" fontId="12" fillId="0" borderId="0" xfId="0" applyFont="1" applyAlignment="1">
      <alignment horizontal="right"/>
    </xf>
    <xf numFmtId="0" fontId="12" fillId="0" borderId="0" xfId="0" applyNumberFormat="1" applyFont="1" applyAlignment="1">
      <alignment horizontal="right"/>
    </xf>
    <xf numFmtId="0" fontId="13" fillId="0" borderId="0" xfId="0" applyFont="1"/>
    <xf numFmtId="168" fontId="11" fillId="0" borderId="0" xfId="0" applyNumberFormat="1" applyFont="1" applyFill="1" applyProtection="1"/>
    <xf numFmtId="0" fontId="11" fillId="0" borderId="0" xfId="0" applyFont="1" applyFill="1"/>
    <xf numFmtId="0" fontId="11" fillId="0" borderId="0" xfId="0" applyFont="1" applyFill="1" applyProtection="1"/>
    <xf numFmtId="0" fontId="11" fillId="0" borderId="0" xfId="0" applyFont="1" applyFill="1" applyAlignment="1" applyProtection="1">
      <alignment vertical="top"/>
    </xf>
    <xf numFmtId="0" fontId="15" fillId="0" borderId="0" xfId="0" applyFont="1" applyFill="1"/>
    <xf numFmtId="0" fontId="9" fillId="0" borderId="0" xfId="0" applyFont="1" applyFill="1" applyAlignment="1">
      <alignment horizontal="right"/>
    </xf>
    <xf numFmtId="0" fontId="3" fillId="0" borderId="1" xfId="0" applyNumberFormat="1" applyFont="1" applyBorder="1" applyAlignment="1"/>
    <xf numFmtId="0" fontId="3" fillId="0" borderId="1" xfId="0" applyNumberFormat="1" applyFont="1" applyBorder="1" applyAlignment="1">
      <alignment horizontal="left"/>
    </xf>
    <xf numFmtId="0" fontId="11" fillId="0" borderId="0" xfId="0" applyFont="1" applyFill="1" applyAlignment="1" applyProtection="1">
      <alignment horizontal="left" wrapText="1"/>
    </xf>
    <xf numFmtId="0" fontId="11" fillId="0" borderId="0" xfId="0" applyFont="1" applyFill="1" applyAlignment="1" applyProtection="1">
      <alignment horizontal="left"/>
    </xf>
    <xf numFmtId="0" fontId="11" fillId="0" borderId="0" xfId="0" applyFont="1" applyFill="1" applyAlignment="1" applyProtection="1">
      <alignment horizontal="left" vertical="top" wrapText="1"/>
    </xf>
    <xf numFmtId="0" fontId="14" fillId="0" borderId="0" xfId="0" applyFont="1" applyFill="1" applyAlignment="1" applyProtection="1">
      <alignment horizontal="left" vertical="top" wrapText="1"/>
    </xf>
    <xf numFmtId="0" fontId="13" fillId="0" borderId="0" xfId="0" applyFont="1" applyBorder="1" applyAlignment="1">
      <alignment horizontal="left"/>
    </xf>
  </cellXfs>
  <cellStyles count="2">
    <cellStyle name="Navadno" xfId="0" builtinId="0"/>
    <cellStyle name="Valuta" xfId="1" builtinId="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G179"/>
  <sheetViews>
    <sheetView tabSelected="1" view="pageBreakPreview" zoomScale="150" zoomScaleNormal="100" zoomScaleSheetLayoutView="150" workbookViewId="0">
      <selection activeCell="G2" sqref="G2"/>
    </sheetView>
  </sheetViews>
  <sheetFormatPr defaultColWidth="0" defaultRowHeight="0" customHeight="1" zeroHeight="1"/>
  <cols>
    <col min="1" max="1" width="4" style="1" customWidth="1"/>
    <col min="2" max="2" width="6.7109375" style="1" customWidth="1"/>
    <col min="3" max="3" width="33.5703125" style="1" customWidth="1"/>
    <col min="4" max="4" width="4.85546875" style="1" customWidth="1"/>
    <col min="5" max="5" width="10.140625" style="1" customWidth="1"/>
    <col min="6" max="6" width="14.5703125" style="1" customWidth="1"/>
    <col min="7" max="7" width="14.7109375" style="1" customWidth="1"/>
    <col min="8" max="16384" width="0" style="1" hidden="1"/>
  </cols>
  <sheetData>
    <row r="1" spans="1:7" ht="18">
      <c r="A1" s="34" t="s">
        <v>99</v>
      </c>
      <c r="B1" s="31"/>
      <c r="C1" s="31"/>
      <c r="D1" s="31"/>
      <c r="E1" s="31"/>
      <c r="F1" s="31"/>
      <c r="G1" s="35" t="s">
        <v>100</v>
      </c>
    </row>
    <row r="2" spans="1:7" ht="18">
      <c r="A2" s="34"/>
      <c r="B2" s="31"/>
      <c r="C2" s="31"/>
      <c r="D2" s="31"/>
      <c r="E2" s="31"/>
      <c r="F2" s="31"/>
      <c r="G2" s="31"/>
    </row>
    <row r="3" spans="1:7" ht="12.75" customHeight="1">
      <c r="A3" s="33" t="s">
        <v>52</v>
      </c>
      <c r="B3" s="32"/>
      <c r="C3" s="38" t="s">
        <v>65</v>
      </c>
      <c r="D3" s="39"/>
      <c r="E3" s="39"/>
      <c r="F3" s="39"/>
      <c r="G3" s="39"/>
    </row>
    <row r="4" spans="1:7" ht="12.75" customHeight="1">
      <c r="A4" s="33" t="s">
        <v>51</v>
      </c>
      <c r="B4" s="33"/>
      <c r="C4" s="40" t="s">
        <v>60</v>
      </c>
      <c r="D4" s="40"/>
      <c r="E4" s="40"/>
      <c r="F4" s="40"/>
      <c r="G4" s="40"/>
    </row>
    <row r="5" spans="1:7" ht="12.75">
      <c r="A5" s="32" t="s">
        <v>50</v>
      </c>
      <c r="B5" s="31"/>
      <c r="C5" s="32" t="s">
        <v>64</v>
      </c>
      <c r="D5" s="31" t="s">
        <v>48</v>
      </c>
      <c r="E5" s="31"/>
      <c r="F5" s="31"/>
      <c r="G5" s="30">
        <v>44348</v>
      </c>
    </row>
    <row r="6" spans="1:7" ht="12.75">
      <c r="A6" s="32"/>
      <c r="B6" s="31"/>
      <c r="C6" s="32"/>
      <c r="D6" s="31"/>
      <c r="E6" s="31"/>
      <c r="F6" s="31"/>
      <c r="G6" s="30"/>
    </row>
    <row r="7" spans="1:7" ht="115.5" customHeight="1">
      <c r="A7" s="41" t="s">
        <v>47</v>
      </c>
      <c r="B7" s="41"/>
      <c r="C7" s="41"/>
      <c r="D7" s="41"/>
      <c r="E7" s="41"/>
      <c r="F7" s="41"/>
      <c r="G7" s="41"/>
    </row>
    <row r="8" spans="1:7" ht="12.75"/>
    <row r="9" spans="1:7" ht="15.75">
      <c r="A9" s="11" t="s">
        <v>9</v>
      </c>
      <c r="B9" s="10" t="s">
        <v>61</v>
      </c>
      <c r="C9" s="9"/>
      <c r="D9" s="9"/>
      <c r="E9" s="9"/>
      <c r="F9" s="9"/>
      <c r="G9" s="9"/>
    </row>
    <row r="10" spans="1:7" ht="12.75">
      <c r="A10" s="8"/>
      <c r="B10" s="8"/>
      <c r="C10" s="8"/>
      <c r="D10" s="8"/>
      <c r="E10" s="8"/>
      <c r="F10" s="8"/>
      <c r="G10" s="8"/>
    </row>
    <row r="11" spans="1:7" ht="33.75">
      <c r="A11" s="6" t="s">
        <v>12</v>
      </c>
      <c r="B11" s="6"/>
      <c r="C11" s="6" t="s">
        <v>11</v>
      </c>
      <c r="D11" s="6"/>
      <c r="E11" s="6"/>
      <c r="F11" s="7"/>
      <c r="G11" s="6" t="s">
        <v>98</v>
      </c>
    </row>
    <row r="12" spans="1:7" ht="12.75">
      <c r="A12" s="4" t="s">
        <v>9</v>
      </c>
      <c r="B12" s="37" t="str">
        <f>'POPIS 1'!C4</f>
        <v>Ureditev več odsekov cest - odsek 1 (JP 854011)</v>
      </c>
      <c r="C12" s="37"/>
      <c r="D12" s="37"/>
      <c r="E12" s="37"/>
      <c r="F12" s="36"/>
      <c r="G12" s="5" t="str">
        <f>'POPIS 1'!G46</f>
        <v/>
      </c>
    </row>
    <row r="13" spans="1:7" ht="12.75">
      <c r="A13" s="4" t="s">
        <v>7</v>
      </c>
      <c r="B13" s="37" t="str">
        <f>'POPIS 2'!C4</f>
        <v>Ureditev več odsekov cest - odsek 2 (JP 855351)</v>
      </c>
      <c r="C13" s="37"/>
      <c r="D13" s="37"/>
      <c r="E13" s="37"/>
      <c r="F13" s="4"/>
      <c r="G13" s="5" t="str">
        <f>'POPIS 2'!G48</f>
        <v/>
      </c>
    </row>
    <row r="14" spans="1:7" ht="12.75">
      <c r="A14" s="4" t="s">
        <v>14</v>
      </c>
      <c r="B14" s="37" t="str">
        <f>'POPIS 3'!C4</f>
        <v>Ureditev več odsekov cest - odsek 3 (JP 854481)</v>
      </c>
      <c r="C14" s="37"/>
      <c r="D14" s="37"/>
      <c r="E14" s="37"/>
      <c r="F14" s="4"/>
      <c r="G14" s="5" t="str">
        <f>'POPIS 2'!G48</f>
        <v/>
      </c>
    </row>
    <row r="15" spans="1:7" ht="12.75">
      <c r="A15" s="4" t="s">
        <v>62</v>
      </c>
      <c r="B15" s="37" t="str">
        <f>'POPIS 4-1'!C4</f>
        <v>Ureditev več odsekov cest - odsek 4-1 (LC 354101)</v>
      </c>
      <c r="C15" s="37"/>
      <c r="D15" s="37"/>
      <c r="E15" s="37"/>
      <c r="F15" s="4"/>
      <c r="G15" s="5" t="str">
        <f>'POPIS 4-1'!G53</f>
        <v/>
      </c>
    </row>
    <row r="16" spans="1:7" ht="12.75">
      <c r="A16" s="4"/>
      <c r="B16" s="37" t="str">
        <f>'POPIS 4-2'!C4</f>
        <v>Ureditev več odsekov cest - odsek 4-2 (JP 854331)</v>
      </c>
      <c r="C16" s="37"/>
      <c r="D16" s="37"/>
      <c r="E16" s="37"/>
      <c r="F16" s="4"/>
      <c r="G16" s="5" t="str">
        <f>'POPIS 4-2'!G53</f>
        <v/>
      </c>
    </row>
    <row r="17" spans="1:7" ht="12.75">
      <c r="A17" s="4" t="s">
        <v>63</v>
      </c>
      <c r="B17" s="37" t="str">
        <f>'POPIS 5'!C4</f>
        <v>Ureditev več odsekov cest - odsek 5 (JP 855491)</v>
      </c>
      <c r="C17" s="37"/>
      <c r="D17" s="37"/>
      <c r="E17" s="37"/>
      <c r="F17" s="4"/>
      <c r="G17" s="5" t="str">
        <f>'POPIS 5'!G54</f>
        <v/>
      </c>
    </row>
    <row r="18" spans="1:7" ht="12.75">
      <c r="A18" s="4"/>
      <c r="B18" s="4" t="s">
        <v>5</v>
      </c>
      <c r="C18" s="4"/>
      <c r="D18" s="4"/>
      <c r="E18" s="4"/>
      <c r="F18" s="4"/>
      <c r="G18" s="2" t="str">
        <f>IF(SUM(G12:G17)=0,"",ROUND(SUM(G12:G17),2))</f>
        <v/>
      </c>
    </row>
    <row r="19" spans="1:7" ht="12.75">
      <c r="A19" s="4"/>
      <c r="B19" s="3" t="s">
        <v>2</v>
      </c>
      <c r="C19" s="3"/>
      <c r="D19" s="4">
        <v>22</v>
      </c>
      <c r="E19" s="3" t="s">
        <v>1</v>
      </c>
      <c r="F19" s="3"/>
      <c r="G19" s="2" t="str">
        <f>IF(G18="","",ROUND(G18*D19/100,2))</f>
        <v/>
      </c>
    </row>
    <row r="20" spans="1:7" ht="12.75">
      <c r="A20" s="4"/>
      <c r="B20" s="3" t="s">
        <v>0</v>
      </c>
      <c r="C20" s="3"/>
      <c r="D20" s="3"/>
      <c r="E20" s="3"/>
      <c r="F20" s="3"/>
      <c r="G20" s="2" t="str">
        <f>IF(G18="","",G18+G19)</f>
        <v/>
      </c>
    </row>
    <row r="21" spans="1:7" ht="12.75" hidden="1"/>
    <row r="22" spans="1:7" ht="12.75" hidden="1"/>
    <row r="23" spans="1:7" ht="12.75" hidden="1"/>
    <row r="24" spans="1:7" ht="12.75" hidden="1"/>
    <row r="25" spans="1:7" ht="12.75" hidden="1"/>
    <row r="26" spans="1:7" ht="12.75" hidden="1"/>
    <row r="27" spans="1:7" ht="12.75" hidden="1"/>
    <row r="28" spans="1:7" ht="12.75" hidden="1"/>
    <row r="29" spans="1:7" ht="12.75" hidden="1"/>
    <row r="30" spans="1:7" ht="12.75" hidden="1"/>
    <row r="31" spans="1:7" ht="12.75" hidden="1"/>
    <row r="32" spans="1:7" ht="12.75" hidden="1"/>
    <row r="33" ht="12.75" hidden="1"/>
    <row r="34" ht="12.75" hidden="1"/>
    <row r="35" ht="12.75" hidden="1"/>
    <row r="36" ht="12.75" hidden="1"/>
    <row r="37" ht="12.75" hidden="1"/>
    <row r="38" ht="12.75" hidden="1"/>
    <row r="39" ht="12.75" hidden="1"/>
    <row r="40" ht="12.75" hidden="1"/>
    <row r="41" ht="12.75" hidden="1"/>
    <row r="42" ht="12.75" hidden="1"/>
    <row r="43" ht="12.75" hidden="1"/>
    <row r="44" ht="12.75" hidden="1"/>
    <row r="45" ht="12.75" hidden="1"/>
    <row r="46" ht="12.75" hidden="1"/>
    <row r="47" ht="12.75" hidden="1"/>
    <row r="48" ht="12.75" hidden="1"/>
    <row r="49" ht="12.75" hidden="1"/>
    <row r="50" ht="12.75" hidden="1"/>
    <row r="51" ht="12.75" hidden="1"/>
    <row r="52" ht="12.75" hidden="1"/>
    <row r="53" ht="12.75" hidden="1"/>
    <row r="54" ht="12.75" hidden="1"/>
    <row r="55" ht="12.75" hidden="1"/>
    <row r="56" ht="12.75" hidden="1"/>
    <row r="57" ht="12.75" hidden="1"/>
    <row r="58" ht="12.75" hidden="1"/>
    <row r="59" ht="12.75" hidden="1"/>
    <row r="60" ht="12.75" hidden="1"/>
    <row r="61" ht="12.75" hidden="1"/>
    <row r="62" ht="12.75" hidden="1"/>
    <row r="63" ht="12.75" hidden="1"/>
    <row r="64" ht="12.75" hidden="1"/>
    <row r="65" ht="12.75" hidden="1"/>
    <row r="66" ht="12.75" hidden="1"/>
    <row r="67" ht="12.75" hidden="1"/>
    <row r="68" ht="12.75" hidden="1"/>
    <row r="69" ht="12.75" hidden="1"/>
    <row r="70" ht="12.75" hidden="1"/>
    <row r="71" ht="12.75" hidden="1"/>
    <row r="72" ht="12.75" hidden="1"/>
    <row r="73" ht="12.75" hidden="1"/>
    <row r="74" ht="12.75" hidden="1"/>
    <row r="75" ht="12.75" hidden="1"/>
    <row r="76" ht="12.75" hidden="1"/>
    <row r="77" ht="12.75" hidden="1"/>
    <row r="78" ht="12.75" hidden="1"/>
    <row r="79" ht="12.75" hidden="1"/>
    <row r="80" ht="12.75" hidden="1"/>
    <row r="81" ht="12.75" hidden="1"/>
    <row r="82" ht="12.75" hidden="1"/>
    <row r="83" ht="12.75" hidden="1"/>
    <row r="84" ht="12.75" hidden="1"/>
    <row r="85" ht="12.75" hidden="1"/>
    <row r="86" ht="12.75" hidden="1"/>
    <row r="87" ht="12.75" hidden="1"/>
    <row r="88" ht="12.75" hidden="1"/>
    <row r="89" ht="12.75" hidden="1"/>
    <row r="90" ht="12.75" hidden="1"/>
    <row r="91" ht="12.75" hidden="1"/>
    <row r="92" ht="12.75" hidden="1"/>
    <row r="93" ht="12.75" hidden="1"/>
    <row r="94" ht="12.75" hidden="1"/>
    <row r="95" ht="12.75" hidden="1"/>
    <row r="96" ht="12.75" hidden="1"/>
    <row r="97" ht="12.75" hidden="1"/>
    <row r="98" ht="12.75" hidden="1"/>
    <row r="99" ht="12.75" hidden="1"/>
    <row r="100" ht="12.75" hidden="1"/>
    <row r="101" ht="12.75" hidden="1"/>
    <row r="102" ht="12.75" hidden="1"/>
    <row r="103" ht="12.75" hidden="1"/>
    <row r="104" ht="12.75" hidden="1"/>
    <row r="105" ht="12.75" hidden="1"/>
    <row r="106" ht="12.75" hidden="1"/>
    <row r="107" ht="12.75" hidden="1"/>
    <row r="108" ht="12.75" hidden="1"/>
    <row r="109" ht="12.75" hidden="1"/>
    <row r="110" ht="12.75" hidden="1"/>
    <row r="111" ht="12.75" hidden="1"/>
    <row r="112" ht="12.75" hidden="1"/>
    <row r="113" ht="12.75" hidden="1"/>
    <row r="114" ht="12.75" hidden="1"/>
    <row r="115" ht="12.75" hidden="1"/>
    <row r="116" ht="12.75" hidden="1"/>
    <row r="117" ht="12.75" hidden="1"/>
    <row r="118" ht="12.75" hidden="1"/>
    <row r="119" ht="12.75" hidden="1"/>
    <row r="120" ht="12.75" hidden="1"/>
    <row r="121" ht="12.75" hidden="1"/>
    <row r="122" ht="12.75" hidden="1"/>
    <row r="123" ht="12.75" hidden="1"/>
    <row r="124" ht="12.75" hidden="1"/>
    <row r="125" ht="12.75" hidden="1"/>
    <row r="126" ht="12.75" hidden="1"/>
    <row r="127" ht="12.75" hidden="1"/>
    <row r="128" ht="12.75" hidden="1"/>
    <row r="129" ht="12.75" hidden="1"/>
    <row r="130" ht="12.75" hidden="1"/>
    <row r="131" ht="12.75" hidden="1"/>
    <row r="132" ht="12.75" hidden="1"/>
    <row r="133" ht="12.75" hidden="1"/>
    <row r="134" ht="12.75" hidden="1"/>
    <row r="135" ht="12.75" hidden="1"/>
    <row r="136" ht="12.75" hidden="1"/>
    <row r="137" ht="12.75" hidden="1"/>
    <row r="138" ht="12.75" hidden="1"/>
    <row r="139" ht="12.75" hidden="1"/>
    <row r="140" ht="12.75" hidden="1"/>
    <row r="141" ht="12.75" hidden="1"/>
    <row r="142" ht="12.75" hidden="1"/>
    <row r="143" ht="12.75" hidden="1"/>
    <row r="144" ht="12.75" hidden="1"/>
    <row r="145" ht="12.75" hidden="1"/>
    <row r="146" ht="12.75" hidden="1"/>
    <row r="147" ht="12.75" hidden="1"/>
    <row r="148" ht="12.75" hidden="1"/>
    <row r="149" ht="12.75" hidden="1"/>
    <row r="150" ht="12.75" hidden="1"/>
    <row r="151" ht="12.75" hidden="1"/>
    <row r="152" ht="12.75" hidden="1"/>
    <row r="153" ht="12.75" hidden="1"/>
    <row r="154" ht="12.75" hidden="1"/>
    <row r="155" ht="12.75" hidden="1"/>
    <row r="156" ht="12.75" hidden="1"/>
    <row r="157" ht="12.75" hidden="1"/>
    <row r="158" ht="12.75" hidden="1"/>
    <row r="159" ht="12.75" hidden="1"/>
    <row r="160" ht="12.75" hidden="1"/>
    <row r="161" ht="12.75" hidden="1"/>
    <row r="162" ht="12.75" hidden="1"/>
    <row r="163" ht="12.75" hidden="1"/>
    <row r="164" ht="12.75" hidden="1"/>
    <row r="165" ht="12.75" hidden="1"/>
    <row r="166" ht="12.75" hidden="1"/>
    <row r="167" ht="12.75" hidden="1"/>
    <row r="168" ht="12.75" hidden="1"/>
    <row r="169" ht="12.75" hidden="1"/>
    <row r="170" ht="12.75" hidden="1"/>
    <row r="171" ht="12.75" hidden="1"/>
    <row r="172" ht="12.75" hidden="1"/>
    <row r="173" ht="12.75" hidden="1"/>
    <row r="174" ht="12.75" hidden="1"/>
    <row r="175" ht="12.75" hidden="1"/>
    <row r="176" ht="12.75" hidden="1"/>
    <row r="177" ht="12.75" hidden="1"/>
    <row r="178" ht="12.75" hidden="1"/>
    <row r="179" ht="12.75" hidden="1"/>
  </sheetData>
  <sheetProtection sheet="1" objects="1" scenarios="1"/>
  <mergeCells count="9">
    <mergeCell ref="B14:E14"/>
    <mergeCell ref="B15:E15"/>
    <mergeCell ref="B17:E17"/>
    <mergeCell ref="B16:E16"/>
    <mergeCell ref="C3:G3"/>
    <mergeCell ref="C4:G4"/>
    <mergeCell ref="A7:G7"/>
    <mergeCell ref="B12:E12"/>
    <mergeCell ref="B13:E13"/>
  </mergeCells>
  <pageMargins left="0.70866141732283472" right="0.70866141732283472" top="1.32" bottom="0.7" header="0.31496062992125984" footer="0.31496062992125984"/>
  <pageSetup paperSize="9" orientation="portrait" r:id="rId1"/>
  <headerFooter>
    <oddHeader>&amp;C&amp;G</oddHeader>
    <oddFooter>&amp;C&amp;P/&amp;N</oddFooter>
  </headerFooter>
  <legacyDrawingHF r:id="rId2"/>
</worksheet>
</file>

<file path=xl/worksheets/sheet2.xml><?xml version="1.0" encoding="utf-8"?>
<worksheet xmlns="http://schemas.openxmlformats.org/spreadsheetml/2006/main" xmlns:r="http://schemas.openxmlformats.org/officeDocument/2006/relationships">
  <dimension ref="A1:I207"/>
  <sheetViews>
    <sheetView tabSelected="1" view="pageBreakPreview" zoomScale="150" zoomScaleNormal="100" zoomScaleSheetLayoutView="150" workbookViewId="0">
      <selection activeCell="G2" sqref="G2"/>
    </sheetView>
  </sheetViews>
  <sheetFormatPr defaultColWidth="0" defaultRowHeight="0" customHeight="1" zeroHeight="1"/>
  <cols>
    <col min="1" max="1" width="4" style="1" customWidth="1"/>
    <col min="2" max="2" width="6.7109375" style="1" customWidth="1"/>
    <col min="3" max="3" width="33.5703125" style="1" customWidth="1"/>
    <col min="4" max="4" width="4.85546875" style="1" customWidth="1"/>
    <col min="5" max="5" width="10.140625" style="1" customWidth="1"/>
    <col min="6" max="6" width="14.5703125" style="1" customWidth="1"/>
    <col min="7" max="7" width="14.7109375" style="1" customWidth="1"/>
    <col min="8" max="16384" width="0" style="1" hidden="1"/>
  </cols>
  <sheetData>
    <row r="1" spans="1:9" ht="18">
      <c r="A1" s="34" t="s">
        <v>99</v>
      </c>
      <c r="B1" s="31"/>
      <c r="C1" s="31"/>
      <c r="D1" s="31"/>
      <c r="E1" s="31"/>
      <c r="F1" s="31"/>
      <c r="G1" s="35" t="s">
        <v>53</v>
      </c>
    </row>
    <row r="2" spans="1:9" ht="18">
      <c r="A2" s="34"/>
      <c r="B2" s="31"/>
      <c r="C2" s="31"/>
      <c r="D2" s="31"/>
      <c r="E2" s="31"/>
      <c r="F2" s="31"/>
      <c r="G2" s="31"/>
    </row>
    <row r="3" spans="1:9" ht="12.75" customHeight="1">
      <c r="A3" s="33" t="s">
        <v>52</v>
      </c>
      <c r="B3" s="32"/>
      <c r="C3" s="38" t="s">
        <v>65</v>
      </c>
      <c r="D3" s="39"/>
      <c r="E3" s="39"/>
      <c r="F3" s="39"/>
      <c r="G3" s="39"/>
    </row>
    <row r="4" spans="1:9" ht="12.75" customHeight="1">
      <c r="A4" s="33" t="s">
        <v>51</v>
      </c>
      <c r="B4" s="33"/>
      <c r="C4" s="40" t="s">
        <v>66</v>
      </c>
      <c r="D4" s="40"/>
      <c r="E4" s="40"/>
      <c r="F4" s="40"/>
      <c r="G4" s="40"/>
    </row>
    <row r="5" spans="1:9" ht="12.75">
      <c r="A5" s="32" t="s">
        <v>50</v>
      </c>
      <c r="B5" s="31"/>
      <c r="C5" s="32" t="s">
        <v>49</v>
      </c>
      <c r="D5" s="31" t="s">
        <v>48</v>
      </c>
      <c r="E5" s="31"/>
      <c r="F5" s="31"/>
      <c r="G5" s="30">
        <v>44348</v>
      </c>
    </row>
    <row r="6" spans="1:9" ht="12.75">
      <c r="A6" s="32"/>
      <c r="B6" s="31"/>
      <c r="C6" s="32"/>
      <c r="D6" s="31"/>
      <c r="E6" s="31"/>
      <c r="F6" s="31"/>
      <c r="G6" s="30"/>
    </row>
    <row r="7" spans="1:9" ht="115.5" customHeight="1">
      <c r="A7" s="41" t="s">
        <v>47</v>
      </c>
      <c r="B7" s="41"/>
      <c r="C7" s="41"/>
      <c r="D7" s="41"/>
      <c r="E7" s="41"/>
      <c r="F7" s="41"/>
      <c r="G7" s="41"/>
    </row>
    <row r="8" spans="1:9" ht="12.75"/>
    <row r="9" spans="1:9" ht="15.75">
      <c r="A9" s="29" t="s">
        <v>9</v>
      </c>
      <c r="B9" s="42" t="s">
        <v>8</v>
      </c>
      <c r="C9" s="42"/>
      <c r="D9" s="42"/>
      <c r="E9" s="42"/>
      <c r="F9" s="42"/>
      <c r="G9" s="42"/>
      <c r="H9" s="27">
        <v>1</v>
      </c>
      <c r="I9" s="27" t="s">
        <v>9</v>
      </c>
    </row>
    <row r="10" spans="1:9" ht="12.75">
      <c r="A10" s="26"/>
      <c r="B10" s="26"/>
      <c r="C10" s="26"/>
      <c r="D10" s="26"/>
      <c r="E10" s="26"/>
      <c r="F10" s="26"/>
      <c r="G10" s="26"/>
      <c r="H10" s="25"/>
      <c r="I10" s="25"/>
    </row>
    <row r="11" spans="1:9" ht="33.75">
      <c r="A11" s="24" t="s">
        <v>12</v>
      </c>
      <c r="B11" s="24" t="s">
        <v>35</v>
      </c>
      <c r="C11" s="24" t="s">
        <v>34</v>
      </c>
      <c r="D11" s="24" t="s">
        <v>33</v>
      </c>
      <c r="E11" s="24" t="s">
        <v>32</v>
      </c>
      <c r="F11" s="24" t="s">
        <v>31</v>
      </c>
      <c r="G11" s="24" t="s">
        <v>10</v>
      </c>
      <c r="H11" s="23" t="s">
        <v>9</v>
      </c>
      <c r="I11" s="23"/>
    </row>
    <row r="12" spans="1:9" ht="36">
      <c r="A12" s="22" t="s">
        <v>46</v>
      </c>
      <c r="B12" s="21">
        <v>11131</v>
      </c>
      <c r="C12" s="20" t="s">
        <v>45</v>
      </c>
      <c r="D12" s="19" t="s">
        <v>22</v>
      </c>
      <c r="E12" s="18">
        <v>582</v>
      </c>
      <c r="F12" s="17"/>
      <c r="G12" s="16" t="str">
        <f t="shared" ref="G12:G21" si="0">IF(F12="","",ROUND(E12*F12,2))</f>
        <v/>
      </c>
      <c r="H12" s="12" t="s">
        <v>9</v>
      </c>
      <c r="I12" s="12">
        <v>1</v>
      </c>
    </row>
    <row r="13" spans="1:9" ht="12.75">
      <c r="A13" s="22" t="s">
        <v>44</v>
      </c>
      <c r="B13" s="21"/>
      <c r="C13" s="20" t="s">
        <v>43</v>
      </c>
      <c r="D13" s="19" t="s">
        <v>22</v>
      </c>
      <c r="E13" s="18">
        <v>22</v>
      </c>
      <c r="F13" s="17"/>
      <c r="G13" s="16" t="str">
        <f t="shared" si="0"/>
        <v/>
      </c>
      <c r="H13" s="12" t="s">
        <v>9</v>
      </c>
      <c r="I13" s="12">
        <v>2</v>
      </c>
    </row>
    <row r="14" spans="1:9" ht="36">
      <c r="A14" s="22" t="s">
        <v>42</v>
      </c>
      <c r="B14" s="21"/>
      <c r="C14" s="20" t="s">
        <v>67</v>
      </c>
      <c r="D14" s="19" t="s">
        <v>17</v>
      </c>
      <c r="E14" s="18">
        <v>22</v>
      </c>
      <c r="F14" s="17"/>
      <c r="G14" s="16" t="str">
        <f t="shared" si="0"/>
        <v/>
      </c>
      <c r="H14" s="12"/>
      <c r="I14" s="12"/>
    </row>
    <row r="15" spans="1:9" ht="36">
      <c r="A15" s="22" t="s">
        <v>42</v>
      </c>
      <c r="B15" s="21"/>
      <c r="C15" s="20" t="s">
        <v>71</v>
      </c>
      <c r="D15" s="19" t="s">
        <v>17</v>
      </c>
      <c r="E15" s="18">
        <v>1223</v>
      </c>
      <c r="F15" s="17"/>
      <c r="G15" s="16" t="str">
        <f t="shared" ref="G15" si="1">IF(F15="","",ROUND(E15*F15,2))</f>
        <v/>
      </c>
      <c r="H15" s="12"/>
      <c r="I15" s="12"/>
    </row>
    <row r="16" spans="1:9" ht="48">
      <c r="A16" s="22" t="s">
        <v>41</v>
      </c>
      <c r="B16" s="21"/>
      <c r="C16" s="20" t="s">
        <v>96</v>
      </c>
      <c r="D16" s="19" t="s">
        <v>29</v>
      </c>
      <c r="E16" s="18">
        <f>18*0.75*0.3</f>
        <v>4.05</v>
      </c>
      <c r="F16" s="17"/>
      <c r="G16" s="16" t="str">
        <f t="shared" si="0"/>
        <v/>
      </c>
      <c r="H16" s="12" t="s">
        <v>9</v>
      </c>
      <c r="I16" s="12">
        <v>4</v>
      </c>
    </row>
    <row r="17" spans="1:9" ht="36">
      <c r="A17" s="22" t="s">
        <v>58</v>
      </c>
      <c r="B17" s="21"/>
      <c r="C17" s="20" t="s">
        <v>68</v>
      </c>
      <c r="D17" s="19" t="s">
        <v>29</v>
      </c>
      <c r="E17" s="18">
        <f>(2*16+2*489)*0.5*0.1</f>
        <v>50.5</v>
      </c>
      <c r="F17" s="17"/>
      <c r="G17" s="16" t="str">
        <f t="shared" si="0"/>
        <v/>
      </c>
      <c r="H17" s="12" t="s">
        <v>9</v>
      </c>
      <c r="I17" s="12">
        <v>5</v>
      </c>
    </row>
    <row r="18" spans="1:9" ht="36">
      <c r="A18" s="22" t="s">
        <v>59</v>
      </c>
      <c r="B18" s="21"/>
      <c r="C18" s="20" t="s">
        <v>40</v>
      </c>
      <c r="D18" s="19" t="s">
        <v>22</v>
      </c>
      <c r="E18" s="18">
        <v>57</v>
      </c>
      <c r="F18" s="17"/>
      <c r="G18" s="16" t="str">
        <f t="shared" si="0"/>
        <v/>
      </c>
      <c r="H18" s="12" t="s">
        <v>9</v>
      </c>
      <c r="I18" s="12">
        <v>6</v>
      </c>
    </row>
    <row r="19" spans="1:9" ht="36">
      <c r="A19" s="22" t="s">
        <v>57</v>
      </c>
      <c r="B19" s="21"/>
      <c r="C19" s="20" t="s">
        <v>56</v>
      </c>
      <c r="D19" s="19" t="s">
        <v>55</v>
      </c>
      <c r="E19" s="18">
        <v>1</v>
      </c>
      <c r="F19" s="17"/>
      <c r="G19" s="16" t="str">
        <f t="shared" si="0"/>
        <v/>
      </c>
      <c r="H19" s="12" t="s">
        <v>9</v>
      </c>
      <c r="I19" s="12">
        <v>7</v>
      </c>
    </row>
    <row r="20" spans="1:9" ht="60">
      <c r="A20" s="22" t="s">
        <v>39</v>
      </c>
      <c r="B20" s="21"/>
      <c r="C20" s="20" t="s">
        <v>69</v>
      </c>
      <c r="D20" s="19" t="s">
        <v>55</v>
      </c>
      <c r="E20" s="18">
        <v>1</v>
      </c>
      <c r="F20" s="17"/>
      <c r="G20" s="16" t="str">
        <f t="shared" ref="G20" si="2">IF(F20="","",ROUND(E20*F20,2))</f>
        <v/>
      </c>
      <c r="H20" s="12"/>
      <c r="I20" s="12"/>
    </row>
    <row r="21" spans="1:9" ht="48">
      <c r="A21" s="22" t="s">
        <v>38</v>
      </c>
      <c r="B21" s="21"/>
      <c r="C21" s="20" t="s">
        <v>37</v>
      </c>
      <c r="D21" s="19" t="s">
        <v>36</v>
      </c>
      <c r="E21" s="18">
        <v>1</v>
      </c>
      <c r="F21" s="17"/>
      <c r="G21" s="16" t="str">
        <f t="shared" si="0"/>
        <v/>
      </c>
      <c r="H21" s="12" t="s">
        <v>9</v>
      </c>
      <c r="I21" s="12">
        <v>9</v>
      </c>
    </row>
    <row r="22" spans="1:9" ht="12.75">
      <c r="A22" s="15"/>
      <c r="B22" s="4"/>
      <c r="C22" s="4"/>
      <c r="D22" s="4"/>
      <c r="E22" s="14" t="s">
        <v>16</v>
      </c>
      <c r="F22" s="13" t="s">
        <v>15</v>
      </c>
      <c r="G22" s="13" t="str">
        <f>IF(SUM(G12:G21)=0,"",SUM(G12:G21))</f>
        <v/>
      </c>
      <c r="H22" s="12"/>
      <c r="I22" s="12"/>
    </row>
    <row r="23" spans="1:9" ht="12.75"/>
    <row r="24" spans="1:9" ht="15.75">
      <c r="A24" s="29" t="s">
        <v>7</v>
      </c>
      <c r="B24" s="42" t="s">
        <v>6</v>
      </c>
      <c r="C24" s="42"/>
      <c r="D24" s="42"/>
      <c r="E24" s="42"/>
      <c r="F24" s="42"/>
      <c r="G24" s="42"/>
      <c r="H24" s="28">
        <v>2</v>
      </c>
      <c r="I24" s="27" t="s">
        <v>7</v>
      </c>
    </row>
    <row r="25" spans="1:9" ht="12.75">
      <c r="A25" s="26"/>
      <c r="B25" s="26"/>
      <c r="C25" s="26"/>
      <c r="D25" s="26"/>
      <c r="E25" s="26"/>
      <c r="F25" s="26"/>
      <c r="G25" s="26"/>
      <c r="H25" s="25"/>
      <c r="I25" s="25"/>
    </row>
    <row r="26" spans="1:9" ht="33.75">
      <c r="A26" s="24" t="s">
        <v>12</v>
      </c>
      <c r="B26" s="24" t="s">
        <v>35</v>
      </c>
      <c r="C26" s="24" t="s">
        <v>34</v>
      </c>
      <c r="D26" s="24" t="s">
        <v>33</v>
      </c>
      <c r="E26" s="24" t="s">
        <v>32</v>
      </c>
      <c r="F26" s="24" t="s">
        <v>31</v>
      </c>
      <c r="G26" s="24" t="s">
        <v>10</v>
      </c>
      <c r="H26" s="23" t="s">
        <v>7</v>
      </c>
      <c r="I26" s="23"/>
    </row>
    <row r="27" spans="1:9" ht="36">
      <c r="A27" s="22" t="s">
        <v>30</v>
      </c>
      <c r="B27" s="21">
        <v>31124</v>
      </c>
      <c r="C27" s="20" t="s">
        <v>72</v>
      </c>
      <c r="D27" s="19" t="s">
        <v>17</v>
      </c>
      <c r="E27" s="18">
        <v>1712</v>
      </c>
      <c r="F27" s="17"/>
      <c r="G27" s="16" t="str">
        <f t="shared" ref="G27" si="3">IF(F27="","",ROUND(E27*F27,2))</f>
        <v/>
      </c>
      <c r="H27" s="12" t="s">
        <v>7</v>
      </c>
      <c r="I27" s="12">
        <v>1</v>
      </c>
    </row>
    <row r="28" spans="1:9" ht="36">
      <c r="A28" s="22" t="s">
        <v>28</v>
      </c>
      <c r="B28" s="21">
        <v>31113</v>
      </c>
      <c r="C28" s="20" t="s">
        <v>70</v>
      </c>
      <c r="D28" s="19" t="s">
        <v>29</v>
      </c>
      <c r="E28" s="18">
        <f>1712*0.12+5</f>
        <v>210.44</v>
      </c>
      <c r="F28" s="17"/>
      <c r="G28" s="16" t="str">
        <f t="shared" ref="G28:G33" si="4">IF(F28="","",ROUND(E28*F28,2))</f>
        <v/>
      </c>
      <c r="H28" s="12" t="s">
        <v>7</v>
      </c>
      <c r="I28" s="12">
        <v>1</v>
      </c>
    </row>
    <row r="29" spans="1:9" ht="24">
      <c r="A29" s="22" t="s">
        <v>26</v>
      </c>
      <c r="B29" s="21">
        <v>31124</v>
      </c>
      <c r="C29" s="20" t="s">
        <v>27</v>
      </c>
      <c r="D29" s="19" t="s">
        <v>17</v>
      </c>
      <c r="E29" s="18">
        <v>1712</v>
      </c>
      <c r="F29" s="17"/>
      <c r="G29" s="16" t="str">
        <f t="shared" si="4"/>
        <v/>
      </c>
      <c r="H29" s="12"/>
      <c r="I29" s="12"/>
    </row>
    <row r="30" spans="1:9" ht="36">
      <c r="A30" s="22" t="s">
        <v>25</v>
      </c>
      <c r="B30" s="21"/>
      <c r="C30" s="20" t="s">
        <v>76</v>
      </c>
      <c r="D30" s="19" t="s">
        <v>22</v>
      </c>
      <c r="E30" s="18">
        <v>583</v>
      </c>
      <c r="F30" s="17"/>
      <c r="G30" s="16" t="str">
        <f t="shared" si="4"/>
        <v/>
      </c>
      <c r="H30" s="12" t="s">
        <v>7</v>
      </c>
      <c r="I30" s="12">
        <v>2</v>
      </c>
    </row>
    <row r="31" spans="1:9" ht="36">
      <c r="A31" s="22" t="s">
        <v>23</v>
      </c>
      <c r="B31" s="21"/>
      <c r="C31" s="20" t="s">
        <v>24</v>
      </c>
      <c r="D31" s="19" t="s">
        <v>17</v>
      </c>
      <c r="E31" s="18">
        <v>280</v>
      </c>
      <c r="F31" s="17"/>
      <c r="G31" s="16" t="str">
        <f t="shared" si="4"/>
        <v/>
      </c>
      <c r="H31" s="12" t="s">
        <v>7</v>
      </c>
      <c r="I31" s="12">
        <v>3</v>
      </c>
    </row>
    <row r="32" spans="1:9" ht="36">
      <c r="A32" s="22" t="s">
        <v>21</v>
      </c>
      <c r="B32" s="21">
        <v>31452</v>
      </c>
      <c r="C32" s="20" t="s">
        <v>75</v>
      </c>
      <c r="D32" s="19" t="s">
        <v>17</v>
      </c>
      <c r="E32" s="18">
        <f>1223+5</f>
        <v>1228</v>
      </c>
      <c r="F32" s="17"/>
      <c r="G32" s="16" t="str">
        <f t="shared" si="4"/>
        <v/>
      </c>
      <c r="H32" s="12" t="s">
        <v>7</v>
      </c>
      <c r="I32" s="12">
        <v>4</v>
      </c>
    </row>
    <row r="33" spans="1:9" ht="36">
      <c r="A33" s="22" t="s">
        <v>20</v>
      </c>
      <c r="B33" s="21">
        <v>32242</v>
      </c>
      <c r="C33" s="20" t="s">
        <v>74</v>
      </c>
      <c r="D33" s="19" t="s">
        <v>17</v>
      </c>
      <c r="E33" s="18">
        <v>280</v>
      </c>
      <c r="F33" s="17"/>
      <c r="G33" s="16" t="str">
        <f t="shared" si="4"/>
        <v/>
      </c>
      <c r="H33" s="12" t="s">
        <v>7</v>
      </c>
      <c r="I33" s="12">
        <v>5</v>
      </c>
    </row>
    <row r="34" spans="1:9" ht="36">
      <c r="A34" s="22" t="s">
        <v>19</v>
      </c>
      <c r="B34" s="21"/>
      <c r="C34" s="20" t="s">
        <v>73</v>
      </c>
      <c r="D34" s="19" t="s">
        <v>17</v>
      </c>
      <c r="E34" s="18">
        <f>70+222</f>
        <v>292</v>
      </c>
      <c r="F34" s="17"/>
      <c r="G34" s="16" t="str">
        <f t="shared" ref="G34" si="5">IF(F34="","",ROUND(E34*F34,2))</f>
        <v/>
      </c>
      <c r="H34" s="12" t="s">
        <v>7</v>
      </c>
      <c r="I34" s="12">
        <v>6</v>
      </c>
    </row>
    <row r="35" spans="1:9" ht="36">
      <c r="A35" s="22" t="s">
        <v>88</v>
      </c>
      <c r="B35" s="21">
        <v>36112</v>
      </c>
      <c r="C35" s="20" t="s">
        <v>18</v>
      </c>
      <c r="D35" s="19" t="s">
        <v>17</v>
      </c>
      <c r="E35" s="18">
        <f>224+66</f>
        <v>290</v>
      </c>
      <c r="F35" s="17"/>
      <c r="G35" s="16" t="str">
        <f t="shared" ref="G35:G36" si="6">IF(F35="","",ROUND(E35*F35,2))</f>
        <v/>
      </c>
      <c r="H35" s="12" t="s">
        <v>7</v>
      </c>
      <c r="I35" s="12">
        <v>7</v>
      </c>
    </row>
    <row r="36" spans="1:9" ht="12.75" hidden="1">
      <c r="A36" s="22"/>
      <c r="B36" s="21"/>
      <c r="C36" s="20"/>
      <c r="D36" s="19"/>
      <c r="E36" s="18"/>
      <c r="F36" s="17"/>
      <c r="G36" s="16" t="str">
        <f t="shared" si="6"/>
        <v/>
      </c>
      <c r="H36" s="12" t="s">
        <v>7</v>
      </c>
      <c r="I36" s="12">
        <v>8</v>
      </c>
    </row>
    <row r="37" spans="1:9" ht="12.75">
      <c r="A37" s="15"/>
      <c r="B37" s="4"/>
      <c r="C37" s="4"/>
      <c r="D37" s="4"/>
      <c r="E37" s="14" t="s">
        <v>16</v>
      </c>
      <c r="F37" s="13" t="s">
        <v>15</v>
      </c>
      <c r="G37" s="13" t="str">
        <f>IF(SUM(G27:G36)=0,"",SUM(G27:G36))</f>
        <v/>
      </c>
      <c r="H37" s="12"/>
      <c r="I37" s="12"/>
    </row>
    <row r="38" spans="1:9" ht="12.75"/>
    <row r="39" spans="1:9" ht="15.75">
      <c r="A39" s="11" t="s">
        <v>14</v>
      </c>
      <c r="B39" s="10" t="s">
        <v>13</v>
      </c>
      <c r="C39" s="9"/>
      <c r="D39" s="9"/>
      <c r="E39" s="9"/>
      <c r="F39" s="9"/>
      <c r="G39" s="9"/>
    </row>
    <row r="40" spans="1:9" ht="12.75">
      <c r="A40" s="8"/>
      <c r="B40" s="8"/>
      <c r="C40" s="8"/>
      <c r="D40" s="8"/>
      <c r="E40" s="8"/>
      <c r="F40" s="8"/>
      <c r="G40" s="8"/>
    </row>
    <row r="41" spans="1:9" ht="33.75">
      <c r="A41" s="6" t="s">
        <v>12</v>
      </c>
      <c r="B41" s="6"/>
      <c r="C41" s="6" t="s">
        <v>11</v>
      </c>
      <c r="D41" s="6"/>
      <c r="E41" s="6"/>
      <c r="F41" s="7"/>
      <c r="G41" s="6" t="s">
        <v>10</v>
      </c>
    </row>
    <row r="42" spans="1:9" ht="12.75">
      <c r="A42" s="4" t="s">
        <v>9</v>
      </c>
      <c r="B42" s="4" t="s">
        <v>8</v>
      </c>
      <c r="C42" s="4"/>
      <c r="D42" s="4"/>
      <c r="E42" s="4"/>
      <c r="F42" s="4"/>
      <c r="G42" s="5" t="str">
        <f>G22</f>
        <v/>
      </c>
    </row>
    <row r="43" spans="1:9" ht="12.75">
      <c r="A43" s="4" t="s">
        <v>7</v>
      </c>
      <c r="B43" s="4" t="s">
        <v>6</v>
      </c>
      <c r="C43" s="4"/>
      <c r="D43" s="4"/>
      <c r="E43" s="4"/>
      <c r="F43" s="4"/>
      <c r="G43" s="5" t="str">
        <f>G37</f>
        <v/>
      </c>
    </row>
    <row r="44" spans="1:9" ht="12.75">
      <c r="A44" s="4"/>
      <c r="B44" s="4" t="s">
        <v>5</v>
      </c>
      <c r="C44" s="4"/>
      <c r="D44" s="4"/>
      <c r="E44" s="4"/>
      <c r="F44" s="4"/>
      <c r="G44" s="2" t="str">
        <f>IF(SUM(G42:G43)=0,"",ROUND(SUM(G42:G43),2))</f>
        <v/>
      </c>
    </row>
    <row r="45" spans="1:9" ht="12.75">
      <c r="A45" s="4"/>
      <c r="B45" s="3" t="s">
        <v>4</v>
      </c>
      <c r="C45" s="3"/>
      <c r="D45" s="4">
        <v>5</v>
      </c>
      <c r="E45" s="3" t="s">
        <v>1</v>
      </c>
      <c r="F45" s="3"/>
      <c r="G45" s="2" t="str">
        <f>IF(G44="","",ROUND(G44*D45/100,2))</f>
        <v/>
      </c>
    </row>
    <row r="46" spans="1:9" ht="12.75">
      <c r="A46" s="4"/>
      <c r="B46" s="3" t="s">
        <v>3</v>
      </c>
      <c r="C46" s="3"/>
      <c r="D46" s="3"/>
      <c r="E46" s="3"/>
      <c r="F46" s="3"/>
      <c r="G46" s="2" t="str">
        <f>IF(G44="","",G44+G45)</f>
        <v/>
      </c>
    </row>
    <row r="47" spans="1:9" ht="12.75">
      <c r="A47" s="4"/>
      <c r="B47" s="3" t="s">
        <v>2</v>
      </c>
      <c r="C47" s="3"/>
      <c r="D47" s="4">
        <v>22</v>
      </c>
      <c r="E47" s="3" t="s">
        <v>1</v>
      </c>
      <c r="F47" s="3"/>
      <c r="G47" s="2" t="str">
        <f>IF(G44="","",ROUND(G46*D47/100,2))</f>
        <v/>
      </c>
    </row>
    <row r="48" spans="1:9" ht="12.75">
      <c r="A48" s="4"/>
      <c r="B48" s="3" t="s">
        <v>0</v>
      </c>
      <c r="C48" s="3"/>
      <c r="D48" s="3"/>
      <c r="E48" s="3"/>
      <c r="F48" s="3"/>
      <c r="G48" s="2" t="str">
        <f>IF(G44="","",G46+G47)</f>
        <v/>
      </c>
    </row>
    <row r="49" ht="12.75" hidden="1"/>
    <row r="50" ht="12.75" hidden="1"/>
    <row r="51" ht="12.75" hidden="1"/>
    <row r="52" ht="12.75" hidden="1"/>
    <row r="53" ht="12.75" hidden="1"/>
    <row r="54" ht="12.75" hidden="1"/>
    <row r="55" ht="12.75" hidden="1"/>
    <row r="56" ht="12.75" hidden="1"/>
    <row r="57" ht="12.75" hidden="1"/>
    <row r="58" ht="12.75" hidden="1"/>
    <row r="59" ht="12.75" hidden="1"/>
    <row r="60" ht="12.75" hidden="1"/>
    <row r="61" ht="12.75" hidden="1"/>
    <row r="62" ht="12.75" hidden="1"/>
    <row r="63" ht="12.75" hidden="1"/>
    <row r="64" ht="12.75" hidden="1"/>
    <row r="65" ht="12.75" hidden="1"/>
    <row r="66" ht="12.75" hidden="1"/>
    <row r="67" ht="12.75" hidden="1"/>
    <row r="68" ht="12.75" hidden="1"/>
    <row r="69" ht="12.75" hidden="1"/>
    <row r="70" ht="12.75" hidden="1"/>
    <row r="71" ht="12.75" hidden="1"/>
    <row r="72" ht="12.75" hidden="1"/>
    <row r="73" ht="12.75" hidden="1"/>
    <row r="74" ht="12.75" hidden="1"/>
    <row r="75" ht="12.75" hidden="1"/>
    <row r="76" ht="12.75" hidden="1"/>
    <row r="77" ht="12.75" hidden="1"/>
    <row r="78" ht="12.75" hidden="1"/>
    <row r="79" ht="12.75" hidden="1"/>
    <row r="80" ht="12.75" hidden="1"/>
    <row r="81" ht="12.75" hidden="1"/>
    <row r="82" ht="12.75" hidden="1"/>
    <row r="83" ht="12.75" hidden="1"/>
    <row r="84" ht="12.75" hidden="1"/>
    <row r="85" ht="12.75" hidden="1"/>
    <row r="86" ht="12.75" hidden="1"/>
    <row r="87" ht="12.75" hidden="1"/>
    <row r="88" ht="12.75" hidden="1"/>
    <row r="89" ht="12.75" hidden="1"/>
    <row r="90" ht="12.75" hidden="1"/>
    <row r="91" ht="12.75" hidden="1"/>
    <row r="92" ht="12.75" hidden="1"/>
    <row r="93" ht="12.75" hidden="1"/>
    <row r="94" ht="12.75" hidden="1"/>
    <row r="95" ht="12.75" hidden="1"/>
    <row r="96" ht="12.75" hidden="1"/>
    <row r="97" ht="12.75" hidden="1"/>
    <row r="98" ht="12.75" hidden="1"/>
    <row r="99" ht="12.75" hidden="1"/>
    <row r="100" ht="12.75" hidden="1"/>
    <row r="101" ht="12.75" hidden="1"/>
    <row r="102" ht="12.75" hidden="1"/>
    <row r="103" ht="12.75" hidden="1"/>
    <row r="104" ht="12.75" hidden="1"/>
    <row r="105" ht="12.75" hidden="1"/>
    <row r="106" ht="12.75" hidden="1"/>
    <row r="107" ht="12.75" hidden="1"/>
    <row r="108" ht="12.75" hidden="1"/>
    <row r="109" ht="12.75" hidden="1"/>
    <row r="110" ht="12.75" hidden="1"/>
    <row r="111" ht="12.75" hidden="1"/>
    <row r="112" ht="12.75" hidden="1"/>
    <row r="113" ht="12.75" hidden="1"/>
    <row r="114" ht="12.75" hidden="1"/>
    <row r="115" ht="12.75" hidden="1"/>
    <row r="116" ht="12.75" hidden="1"/>
    <row r="117" ht="12.75" hidden="1"/>
    <row r="118" ht="12.75" hidden="1"/>
    <row r="119" ht="12.75" hidden="1"/>
    <row r="120" ht="12.75" hidden="1"/>
    <row r="121" ht="12.75" hidden="1"/>
    <row r="122" ht="12.75" hidden="1"/>
    <row r="123" ht="12.75" hidden="1"/>
    <row r="124" ht="12.75" hidden="1"/>
    <row r="125" ht="12.75" hidden="1"/>
    <row r="126" ht="12.75" hidden="1"/>
    <row r="127" ht="12.75" hidden="1"/>
    <row r="128" ht="12.75" hidden="1"/>
    <row r="129" ht="12.75" hidden="1"/>
    <row r="130" ht="12.75" hidden="1"/>
    <row r="131" ht="12.75" hidden="1"/>
    <row r="132" ht="12.75" hidden="1"/>
    <row r="133" ht="12.75" hidden="1"/>
    <row r="134" ht="12.75" hidden="1"/>
    <row r="135" ht="12.75" hidden="1"/>
    <row r="136" ht="12.75" hidden="1"/>
    <row r="137" ht="12.75" hidden="1"/>
    <row r="138" ht="12.75" hidden="1"/>
    <row r="139" ht="12.75" hidden="1"/>
    <row r="140" ht="12.75" hidden="1"/>
    <row r="141" ht="12.75" hidden="1"/>
    <row r="142" ht="12.75" hidden="1"/>
    <row r="143" ht="12.75" hidden="1"/>
    <row r="144" ht="12.75" hidden="1"/>
    <row r="145" ht="12.75" hidden="1"/>
    <row r="146" ht="12.75" hidden="1"/>
    <row r="147" ht="12.75" hidden="1"/>
    <row r="148" ht="12.75" hidden="1"/>
    <row r="149" ht="12.75" hidden="1"/>
    <row r="150" ht="12.75" hidden="1"/>
    <row r="151" ht="12.75" hidden="1"/>
    <row r="152" ht="12.75" hidden="1"/>
    <row r="153" ht="12.75" hidden="1"/>
    <row r="154" ht="12.75" hidden="1"/>
    <row r="155" ht="12.75" hidden="1"/>
    <row r="156" ht="12.75" hidden="1"/>
    <row r="157" ht="12.75" hidden="1"/>
    <row r="158" ht="12.75" hidden="1"/>
    <row r="159" ht="12.75" hidden="1"/>
    <row r="160" ht="12.75" hidden="1"/>
    <row r="161" ht="12.75" hidden="1"/>
    <row r="162" ht="12.75" hidden="1"/>
    <row r="163" ht="12.75" hidden="1"/>
    <row r="164" ht="12.75" hidden="1"/>
    <row r="165" ht="12.75" hidden="1"/>
    <row r="166" ht="12.75" hidden="1"/>
    <row r="167" ht="12.75" hidden="1"/>
    <row r="168" ht="12.75" hidden="1"/>
    <row r="169" ht="12.75" hidden="1"/>
    <row r="170" ht="12.75" hidden="1"/>
    <row r="171" ht="12.75" hidden="1"/>
    <row r="172" ht="12.75" hidden="1"/>
    <row r="173" ht="12.75" hidden="1"/>
    <row r="174" ht="12.75" hidden="1"/>
    <row r="175" ht="12.75" hidden="1"/>
    <row r="176" ht="12.75" hidden="1"/>
    <row r="177" ht="12.75" hidden="1"/>
    <row r="178" ht="12.75" hidden="1"/>
    <row r="179" ht="12.75" hidden="1"/>
    <row r="180" ht="12.75" hidden="1"/>
    <row r="181" ht="12.75" hidden="1"/>
    <row r="182" ht="12.75" hidden="1"/>
    <row r="183" ht="12.75" hidden="1"/>
    <row r="184" ht="12.75" hidden="1"/>
    <row r="185" ht="12.75" hidden="1"/>
    <row r="186" ht="12.75" hidden="1"/>
    <row r="187" ht="12.75" hidden="1"/>
    <row r="188" ht="12.75" hidden="1"/>
    <row r="189" ht="12.75" hidden="1"/>
    <row r="190" ht="12.75" hidden="1"/>
    <row r="191" ht="12.75" hidden="1"/>
    <row r="192" ht="12.75" hidden="1"/>
    <row r="193" ht="12.75" hidden="1"/>
    <row r="194" ht="12.75" hidden="1"/>
    <row r="195" ht="12.75" hidden="1"/>
    <row r="196" ht="12.75" hidden="1"/>
    <row r="197" ht="12.75" hidden="1"/>
    <row r="198" ht="12.75" hidden="1"/>
    <row r="199" ht="12.75" hidden="1"/>
    <row r="200" ht="12.75" hidden="1"/>
    <row r="201" ht="12.75" hidden="1"/>
    <row r="202" ht="12.75" hidden="1"/>
    <row r="203" ht="12.75" hidden="1"/>
    <row r="204" ht="12.75" hidden="1"/>
    <row r="205" ht="12.75" hidden="1"/>
    <row r="206" ht="12.75" hidden="1"/>
    <row r="207" ht="12.75" hidden="1"/>
  </sheetData>
  <sheetProtection sheet="1" objects="1" scenarios="1"/>
  <mergeCells count="5">
    <mergeCell ref="C3:G3"/>
    <mergeCell ref="C4:G4"/>
    <mergeCell ref="A7:G7"/>
    <mergeCell ref="B9:G9"/>
    <mergeCell ref="B24:G24"/>
  </mergeCells>
  <pageMargins left="0.70866141732283472" right="0.70866141732283472" top="1.32" bottom="0.7" header="0.31496062992125984" footer="0.31496062992125984"/>
  <pageSetup paperSize="9" orientation="portrait" r:id="rId1"/>
  <headerFooter>
    <oddHeader>&amp;C&amp;G</oddHeader>
    <oddFooter>&amp;C&amp;P/&amp;N</oddFooter>
  </headerFooter>
  <rowBreaks count="1" manualBreakCount="1">
    <brk id="23" max="16383" man="1"/>
  </rowBreaks>
  <legacyDrawingHF r:id="rId2"/>
</worksheet>
</file>

<file path=xl/worksheets/sheet3.xml><?xml version="1.0" encoding="utf-8"?>
<worksheet xmlns="http://schemas.openxmlformats.org/spreadsheetml/2006/main" xmlns:r="http://schemas.openxmlformats.org/officeDocument/2006/relationships">
  <dimension ref="A1:I209"/>
  <sheetViews>
    <sheetView tabSelected="1" view="pageBreakPreview" zoomScale="150" zoomScaleNormal="100" zoomScaleSheetLayoutView="150" workbookViewId="0">
      <selection activeCell="G2" sqref="G2"/>
    </sheetView>
  </sheetViews>
  <sheetFormatPr defaultColWidth="0" defaultRowHeight="0" customHeight="1" zeroHeight="1"/>
  <cols>
    <col min="1" max="1" width="4" style="1" customWidth="1"/>
    <col min="2" max="2" width="6.7109375" style="1" customWidth="1"/>
    <col min="3" max="3" width="33.5703125" style="1" customWidth="1"/>
    <col min="4" max="4" width="4.85546875" style="1" customWidth="1"/>
    <col min="5" max="5" width="10.140625" style="1" customWidth="1"/>
    <col min="6" max="6" width="14.5703125" style="1" customWidth="1"/>
    <col min="7" max="7" width="14.7109375" style="1" customWidth="1"/>
    <col min="8" max="16384" width="0" style="1" hidden="1"/>
  </cols>
  <sheetData>
    <row r="1" spans="1:9" ht="18">
      <c r="A1" s="34" t="s">
        <v>99</v>
      </c>
      <c r="B1" s="31"/>
      <c r="C1" s="31"/>
      <c r="D1" s="31"/>
      <c r="E1" s="31"/>
      <c r="F1" s="31"/>
      <c r="G1" s="35" t="s">
        <v>53</v>
      </c>
    </row>
    <row r="2" spans="1:9" ht="18">
      <c r="A2" s="34"/>
      <c r="B2" s="31"/>
      <c r="C2" s="31"/>
      <c r="D2" s="31"/>
      <c r="E2" s="31"/>
      <c r="F2" s="31"/>
      <c r="G2" s="31"/>
    </row>
    <row r="3" spans="1:9" ht="12.75" customHeight="1">
      <c r="A3" s="33" t="s">
        <v>52</v>
      </c>
      <c r="B3" s="32"/>
      <c r="C3" s="38" t="s">
        <v>65</v>
      </c>
      <c r="D3" s="39"/>
      <c r="E3" s="39"/>
      <c r="F3" s="39"/>
      <c r="G3" s="39"/>
    </row>
    <row r="4" spans="1:9" ht="12.75" customHeight="1">
      <c r="A4" s="33" t="s">
        <v>51</v>
      </c>
      <c r="B4" s="33"/>
      <c r="C4" s="40" t="s">
        <v>77</v>
      </c>
      <c r="D4" s="40"/>
      <c r="E4" s="40"/>
      <c r="F4" s="40"/>
      <c r="G4" s="40"/>
    </row>
    <row r="5" spans="1:9" ht="12.75">
      <c r="A5" s="32" t="s">
        <v>50</v>
      </c>
      <c r="B5" s="31"/>
      <c r="C5" s="32" t="s">
        <v>49</v>
      </c>
      <c r="D5" s="31" t="s">
        <v>48</v>
      </c>
      <c r="E5" s="31"/>
      <c r="F5" s="31"/>
      <c r="G5" s="30">
        <v>44348</v>
      </c>
    </row>
    <row r="6" spans="1:9" ht="12.75">
      <c r="A6" s="32"/>
      <c r="B6" s="31"/>
      <c r="C6" s="32"/>
      <c r="D6" s="31"/>
      <c r="E6" s="31"/>
      <c r="F6" s="31"/>
      <c r="G6" s="30"/>
    </row>
    <row r="7" spans="1:9" ht="115.5" customHeight="1">
      <c r="A7" s="41" t="s">
        <v>47</v>
      </c>
      <c r="B7" s="41"/>
      <c r="C7" s="41"/>
      <c r="D7" s="41"/>
      <c r="E7" s="41"/>
      <c r="F7" s="41"/>
      <c r="G7" s="41"/>
    </row>
    <row r="8" spans="1:9" ht="12.75"/>
    <row r="9" spans="1:9" ht="15.75">
      <c r="A9" s="29" t="s">
        <v>9</v>
      </c>
      <c r="B9" s="42" t="s">
        <v>8</v>
      </c>
      <c r="C9" s="42"/>
      <c r="D9" s="42"/>
      <c r="E9" s="42"/>
      <c r="F9" s="42"/>
      <c r="G9" s="42"/>
      <c r="H9" s="27">
        <v>1</v>
      </c>
      <c r="I9" s="27" t="s">
        <v>9</v>
      </c>
    </row>
    <row r="10" spans="1:9" ht="12.75">
      <c r="A10" s="26"/>
      <c r="B10" s="26"/>
      <c r="C10" s="26"/>
      <c r="D10" s="26"/>
      <c r="E10" s="26"/>
      <c r="F10" s="26"/>
      <c r="G10" s="26"/>
      <c r="H10" s="25"/>
      <c r="I10" s="25"/>
    </row>
    <row r="11" spans="1:9" ht="33.75">
      <c r="A11" s="24" t="s">
        <v>12</v>
      </c>
      <c r="B11" s="24" t="s">
        <v>35</v>
      </c>
      <c r="C11" s="24" t="s">
        <v>34</v>
      </c>
      <c r="D11" s="24" t="s">
        <v>33</v>
      </c>
      <c r="E11" s="24" t="s">
        <v>32</v>
      </c>
      <c r="F11" s="24" t="s">
        <v>31</v>
      </c>
      <c r="G11" s="24" t="s">
        <v>10</v>
      </c>
      <c r="H11" s="23" t="s">
        <v>9</v>
      </c>
      <c r="I11" s="23"/>
    </row>
    <row r="12" spans="1:9" ht="36">
      <c r="A12" s="22" t="s">
        <v>46</v>
      </c>
      <c r="B12" s="21">
        <v>11131</v>
      </c>
      <c r="C12" s="20" t="s">
        <v>45</v>
      </c>
      <c r="D12" s="19" t="s">
        <v>22</v>
      </c>
      <c r="E12" s="18">
        <v>270</v>
      </c>
      <c r="F12" s="17"/>
      <c r="G12" s="16" t="str">
        <f t="shared" ref="G12:G23" si="0">IF(F12="","",ROUND(E12*F12,2))</f>
        <v/>
      </c>
      <c r="H12" s="12" t="s">
        <v>9</v>
      </c>
      <c r="I12" s="12">
        <v>1</v>
      </c>
    </row>
    <row r="13" spans="1:9" ht="12.75">
      <c r="A13" s="22" t="s">
        <v>44</v>
      </c>
      <c r="B13" s="21"/>
      <c r="C13" s="20" t="s">
        <v>43</v>
      </c>
      <c r="D13" s="19" t="s">
        <v>22</v>
      </c>
      <c r="E13" s="18">
        <v>30</v>
      </c>
      <c r="F13" s="17"/>
      <c r="G13" s="16" t="str">
        <f t="shared" si="0"/>
        <v/>
      </c>
      <c r="H13" s="12" t="s">
        <v>9</v>
      </c>
      <c r="I13" s="12">
        <v>2</v>
      </c>
    </row>
    <row r="14" spans="1:9" ht="36">
      <c r="A14" s="22" t="s">
        <v>42</v>
      </c>
      <c r="B14" s="21"/>
      <c r="C14" s="20" t="s">
        <v>67</v>
      </c>
      <c r="D14" s="19" t="s">
        <v>17</v>
      </c>
      <c r="E14" s="18">
        <v>30</v>
      </c>
      <c r="F14" s="17"/>
      <c r="G14" s="16" t="str">
        <f t="shared" si="0"/>
        <v/>
      </c>
      <c r="H14" s="12"/>
      <c r="I14" s="12"/>
    </row>
    <row r="15" spans="1:9" ht="36">
      <c r="A15" s="22" t="s">
        <v>41</v>
      </c>
      <c r="B15" s="21"/>
      <c r="C15" s="20" t="s">
        <v>71</v>
      </c>
      <c r="D15" s="19" t="s">
        <v>17</v>
      </c>
      <c r="E15" s="18">
        <f>209*2.5+25+8+8</f>
        <v>563.5</v>
      </c>
      <c r="F15" s="17"/>
      <c r="G15" s="16" t="str">
        <f t="shared" si="0"/>
        <v/>
      </c>
      <c r="H15" s="12"/>
      <c r="I15" s="12"/>
    </row>
    <row r="16" spans="1:9" ht="48" hidden="1">
      <c r="A16" s="22" t="s">
        <v>41</v>
      </c>
      <c r="B16" s="21"/>
      <c r="C16" s="20" t="s">
        <v>96</v>
      </c>
      <c r="D16" s="19" t="s">
        <v>29</v>
      </c>
      <c r="E16" s="18"/>
      <c r="F16" s="17"/>
      <c r="G16" s="16" t="str">
        <f t="shared" si="0"/>
        <v/>
      </c>
      <c r="H16" s="12" t="s">
        <v>9</v>
      </c>
      <c r="I16" s="12">
        <v>4</v>
      </c>
    </row>
    <row r="17" spans="1:9" ht="36">
      <c r="A17" s="22" t="s">
        <v>58</v>
      </c>
      <c r="B17" s="21"/>
      <c r="C17" s="20" t="s">
        <v>68</v>
      </c>
      <c r="D17" s="19" t="s">
        <v>29</v>
      </c>
      <c r="E17" s="18">
        <f>(517)*0.5*0.1</f>
        <v>25.85</v>
      </c>
      <c r="F17" s="17"/>
      <c r="G17" s="16" t="str">
        <f t="shared" si="0"/>
        <v/>
      </c>
      <c r="H17" s="12" t="s">
        <v>9</v>
      </c>
      <c r="I17" s="12">
        <v>5</v>
      </c>
    </row>
    <row r="18" spans="1:9" ht="36">
      <c r="A18" s="22" t="s">
        <v>59</v>
      </c>
      <c r="B18" s="21"/>
      <c r="C18" s="20" t="s">
        <v>40</v>
      </c>
      <c r="D18" s="19" t="s">
        <v>22</v>
      </c>
      <c r="E18" s="18">
        <v>20</v>
      </c>
      <c r="F18" s="17"/>
      <c r="G18" s="16" t="str">
        <f t="shared" si="0"/>
        <v/>
      </c>
      <c r="H18" s="12" t="s">
        <v>9</v>
      </c>
      <c r="I18" s="12">
        <v>6</v>
      </c>
    </row>
    <row r="19" spans="1:9" ht="36">
      <c r="A19" s="22" t="s">
        <v>57</v>
      </c>
      <c r="B19" s="21"/>
      <c r="C19" s="20" t="s">
        <v>56</v>
      </c>
      <c r="D19" s="19" t="s">
        <v>55</v>
      </c>
      <c r="E19" s="18">
        <v>1</v>
      </c>
      <c r="F19" s="17"/>
      <c r="G19" s="16" t="str">
        <f t="shared" si="0"/>
        <v/>
      </c>
      <c r="H19" s="12" t="s">
        <v>9</v>
      </c>
      <c r="I19" s="12">
        <v>7</v>
      </c>
    </row>
    <row r="20" spans="1:9" ht="60">
      <c r="A20" s="22" t="s">
        <v>39</v>
      </c>
      <c r="B20" s="21"/>
      <c r="C20" s="20" t="s">
        <v>69</v>
      </c>
      <c r="D20" s="19" t="s">
        <v>55</v>
      </c>
      <c r="E20" s="18">
        <v>1</v>
      </c>
      <c r="F20" s="17"/>
      <c r="G20" s="16" t="str">
        <f t="shared" si="0"/>
        <v/>
      </c>
      <c r="H20" s="12"/>
      <c r="I20" s="12"/>
    </row>
    <row r="21" spans="1:9" ht="72">
      <c r="A21" s="22" t="s">
        <v>38</v>
      </c>
      <c r="B21" s="21"/>
      <c r="C21" s="20" t="s">
        <v>78</v>
      </c>
      <c r="D21" s="19" t="s">
        <v>55</v>
      </c>
      <c r="E21" s="18">
        <v>1</v>
      </c>
      <c r="F21" s="17"/>
      <c r="G21" s="16" t="str">
        <f t="shared" si="0"/>
        <v/>
      </c>
      <c r="H21" s="12" t="s">
        <v>9</v>
      </c>
      <c r="I21" s="12">
        <v>8</v>
      </c>
    </row>
    <row r="22" spans="1:9" ht="108">
      <c r="A22" s="22" t="s">
        <v>54</v>
      </c>
      <c r="B22" s="21"/>
      <c r="C22" s="20" t="s">
        <v>80</v>
      </c>
      <c r="D22" s="19" t="s">
        <v>22</v>
      </c>
      <c r="E22" s="18">
        <v>15</v>
      </c>
      <c r="F22" s="17"/>
      <c r="G22" s="16" t="str">
        <f t="shared" si="0"/>
        <v/>
      </c>
      <c r="H22" s="12"/>
      <c r="I22" s="12"/>
    </row>
    <row r="23" spans="1:9" ht="48">
      <c r="A23" s="22" t="s">
        <v>79</v>
      </c>
      <c r="B23" s="21"/>
      <c r="C23" s="20" t="s">
        <v>37</v>
      </c>
      <c r="D23" s="19" t="s">
        <v>36</v>
      </c>
      <c r="E23" s="18">
        <v>1</v>
      </c>
      <c r="F23" s="17"/>
      <c r="G23" s="16" t="str">
        <f t="shared" si="0"/>
        <v/>
      </c>
      <c r="H23" s="12" t="s">
        <v>9</v>
      </c>
      <c r="I23" s="12">
        <v>9</v>
      </c>
    </row>
    <row r="24" spans="1:9" ht="12.75">
      <c r="A24" s="15"/>
      <c r="B24" s="4"/>
      <c r="C24" s="4"/>
      <c r="D24" s="4"/>
      <c r="E24" s="14" t="s">
        <v>16</v>
      </c>
      <c r="F24" s="13" t="s">
        <v>15</v>
      </c>
      <c r="G24" s="13" t="str">
        <f>IF(SUM(G12:G23)=0,"",SUM(G12:G23))</f>
        <v/>
      </c>
      <c r="H24" s="12"/>
      <c r="I24" s="12"/>
    </row>
    <row r="25" spans="1:9" ht="12.75"/>
    <row r="26" spans="1:9" ht="15.75">
      <c r="A26" s="29" t="s">
        <v>7</v>
      </c>
      <c r="B26" s="42" t="s">
        <v>6</v>
      </c>
      <c r="C26" s="42"/>
      <c r="D26" s="42"/>
      <c r="E26" s="42"/>
      <c r="F26" s="42"/>
      <c r="G26" s="42"/>
      <c r="H26" s="28">
        <v>2</v>
      </c>
      <c r="I26" s="27" t="s">
        <v>7</v>
      </c>
    </row>
    <row r="27" spans="1:9" ht="12.75">
      <c r="A27" s="26"/>
      <c r="B27" s="26"/>
      <c r="C27" s="26"/>
      <c r="D27" s="26"/>
      <c r="E27" s="26"/>
      <c r="F27" s="26"/>
      <c r="G27" s="26"/>
      <c r="H27" s="25"/>
      <c r="I27" s="25"/>
    </row>
    <row r="28" spans="1:9" ht="33.75">
      <c r="A28" s="24" t="s">
        <v>12</v>
      </c>
      <c r="B28" s="24" t="s">
        <v>35</v>
      </c>
      <c r="C28" s="24" t="s">
        <v>34</v>
      </c>
      <c r="D28" s="24" t="s">
        <v>33</v>
      </c>
      <c r="E28" s="24" t="s">
        <v>32</v>
      </c>
      <c r="F28" s="24" t="s">
        <v>31</v>
      </c>
      <c r="G28" s="24" t="s">
        <v>10</v>
      </c>
      <c r="H28" s="23" t="s">
        <v>7</v>
      </c>
      <c r="I28" s="23"/>
    </row>
    <row r="29" spans="1:9" ht="36">
      <c r="A29" s="22" t="s">
        <v>30</v>
      </c>
      <c r="B29" s="21">
        <v>31124</v>
      </c>
      <c r="C29" s="20" t="s">
        <v>72</v>
      </c>
      <c r="D29" s="19" t="s">
        <v>17</v>
      </c>
      <c r="E29" s="18">
        <f>E15+517*0.5</f>
        <v>822</v>
      </c>
      <c r="F29" s="17"/>
      <c r="G29" s="16" t="str">
        <f t="shared" ref="G29:G38" si="1">IF(F29="","",ROUND(E29*F29,2))</f>
        <v/>
      </c>
      <c r="H29" s="12" t="s">
        <v>7</v>
      </c>
      <c r="I29" s="12">
        <v>1</v>
      </c>
    </row>
    <row r="30" spans="1:9" ht="36">
      <c r="A30" s="22" t="s">
        <v>28</v>
      </c>
      <c r="B30" s="21">
        <v>31113</v>
      </c>
      <c r="C30" s="20" t="s">
        <v>70</v>
      </c>
      <c r="D30" s="19" t="s">
        <v>29</v>
      </c>
      <c r="E30" s="18">
        <f>E29*0.15</f>
        <v>123.3</v>
      </c>
      <c r="F30" s="17"/>
      <c r="G30" s="16" t="str">
        <f t="shared" si="1"/>
        <v/>
      </c>
      <c r="H30" s="12" t="s">
        <v>7</v>
      </c>
      <c r="I30" s="12">
        <v>1</v>
      </c>
    </row>
    <row r="31" spans="1:9" ht="24">
      <c r="A31" s="22" t="s">
        <v>26</v>
      </c>
      <c r="B31" s="21">
        <v>31124</v>
      </c>
      <c r="C31" s="20" t="s">
        <v>27</v>
      </c>
      <c r="D31" s="19" t="s">
        <v>17</v>
      </c>
      <c r="E31" s="18">
        <f>E29</f>
        <v>822</v>
      </c>
      <c r="F31" s="17"/>
      <c r="G31" s="16" t="str">
        <f t="shared" si="1"/>
        <v/>
      </c>
      <c r="H31" s="12"/>
      <c r="I31" s="12"/>
    </row>
    <row r="32" spans="1:9" ht="36">
      <c r="A32" s="22" t="s">
        <v>25</v>
      </c>
      <c r="B32" s="21"/>
      <c r="C32" s="20" t="s">
        <v>76</v>
      </c>
      <c r="D32" s="19" t="s">
        <v>22</v>
      </c>
      <c r="E32" s="18">
        <f>E13+E36*2</f>
        <v>74</v>
      </c>
      <c r="F32" s="17"/>
      <c r="G32" s="16" t="str">
        <f t="shared" si="1"/>
        <v/>
      </c>
      <c r="H32" s="12" t="s">
        <v>7</v>
      </c>
      <c r="I32" s="12">
        <v>2</v>
      </c>
    </row>
    <row r="33" spans="1:9" ht="36">
      <c r="A33" s="22" t="s">
        <v>23</v>
      </c>
      <c r="B33" s="21"/>
      <c r="C33" s="20" t="s">
        <v>24</v>
      </c>
      <c r="D33" s="19" t="s">
        <v>17</v>
      </c>
      <c r="E33" s="18">
        <f>E35</f>
        <v>155</v>
      </c>
      <c r="F33" s="17"/>
      <c r="G33" s="16" t="str">
        <f t="shared" si="1"/>
        <v/>
      </c>
      <c r="H33" s="12" t="s">
        <v>7</v>
      </c>
      <c r="I33" s="12">
        <v>3</v>
      </c>
    </row>
    <row r="34" spans="1:9" ht="36">
      <c r="A34" s="22" t="s">
        <v>21</v>
      </c>
      <c r="B34" s="21">
        <v>31452</v>
      </c>
      <c r="C34" s="20" t="s">
        <v>75</v>
      </c>
      <c r="D34" s="19" t="s">
        <v>17</v>
      </c>
      <c r="E34" s="18">
        <f>E15</f>
        <v>563.5</v>
      </c>
      <c r="F34" s="17"/>
      <c r="G34" s="16" t="str">
        <f t="shared" si="1"/>
        <v/>
      </c>
      <c r="H34" s="12" t="s">
        <v>7</v>
      </c>
      <c r="I34" s="12">
        <v>4</v>
      </c>
    </row>
    <row r="35" spans="1:9" ht="36">
      <c r="A35" s="22" t="s">
        <v>20</v>
      </c>
      <c r="B35" s="21">
        <v>32242</v>
      </c>
      <c r="C35" s="20" t="s">
        <v>74</v>
      </c>
      <c r="D35" s="19" t="s">
        <v>17</v>
      </c>
      <c r="E35" s="18">
        <f>62*2.5</f>
        <v>155</v>
      </c>
      <c r="F35" s="17"/>
      <c r="G35" s="16" t="str">
        <f t="shared" si="1"/>
        <v/>
      </c>
      <c r="H35" s="12" t="s">
        <v>7</v>
      </c>
      <c r="I35" s="12">
        <v>5</v>
      </c>
    </row>
    <row r="36" spans="1:9" ht="36">
      <c r="A36" s="22" t="s">
        <v>19</v>
      </c>
      <c r="B36" s="21"/>
      <c r="C36" s="20" t="s">
        <v>73</v>
      </c>
      <c r="D36" s="19" t="s">
        <v>17</v>
      </c>
      <c r="E36" s="18">
        <f>44*0.5</f>
        <v>22</v>
      </c>
      <c r="F36" s="17"/>
      <c r="G36" s="16" t="str">
        <f t="shared" si="1"/>
        <v/>
      </c>
      <c r="H36" s="12" t="s">
        <v>7</v>
      </c>
      <c r="I36" s="12">
        <v>6</v>
      </c>
    </row>
    <row r="37" spans="1:9" ht="36">
      <c r="A37" s="22" t="s">
        <v>88</v>
      </c>
      <c r="B37" s="21">
        <v>36112</v>
      </c>
      <c r="C37" s="20" t="s">
        <v>18</v>
      </c>
      <c r="D37" s="19" t="s">
        <v>17</v>
      </c>
      <c r="E37" s="18">
        <f>473*0.5</f>
        <v>236.5</v>
      </c>
      <c r="F37" s="17"/>
      <c r="G37" s="16" t="str">
        <f t="shared" si="1"/>
        <v/>
      </c>
      <c r="H37" s="12" t="s">
        <v>7</v>
      </c>
      <c r="I37" s="12">
        <v>7</v>
      </c>
    </row>
    <row r="38" spans="1:9" ht="12.75" hidden="1">
      <c r="A38" s="22"/>
      <c r="B38" s="21"/>
      <c r="C38" s="20"/>
      <c r="D38" s="19"/>
      <c r="E38" s="18"/>
      <c r="F38" s="17"/>
      <c r="G38" s="16" t="str">
        <f t="shared" si="1"/>
        <v/>
      </c>
      <c r="H38" s="12" t="s">
        <v>7</v>
      </c>
      <c r="I38" s="12">
        <v>8</v>
      </c>
    </row>
    <row r="39" spans="1:9" ht="12.75">
      <c r="A39" s="15"/>
      <c r="B39" s="4"/>
      <c r="C39" s="4"/>
      <c r="D39" s="4"/>
      <c r="E39" s="14" t="s">
        <v>16</v>
      </c>
      <c r="F39" s="13" t="s">
        <v>15</v>
      </c>
      <c r="G39" s="13" t="str">
        <f>IF(SUM(G29:G38)=0,"",SUM(G29:G38))</f>
        <v/>
      </c>
      <c r="H39" s="12"/>
      <c r="I39" s="12"/>
    </row>
    <row r="40" spans="1:9" ht="12.75"/>
    <row r="41" spans="1:9" ht="15.75">
      <c r="A41" s="11" t="s">
        <v>14</v>
      </c>
      <c r="B41" s="10" t="s">
        <v>13</v>
      </c>
      <c r="C41" s="9"/>
      <c r="D41" s="9"/>
      <c r="E41" s="9"/>
      <c r="F41" s="9"/>
      <c r="G41" s="9"/>
    </row>
    <row r="42" spans="1:9" ht="12.75">
      <c r="A42" s="8"/>
      <c r="B42" s="8"/>
      <c r="C42" s="8"/>
      <c r="D42" s="8"/>
      <c r="E42" s="8"/>
      <c r="F42" s="8"/>
      <c r="G42" s="8"/>
    </row>
    <row r="43" spans="1:9" ht="33.75">
      <c r="A43" s="6" t="s">
        <v>12</v>
      </c>
      <c r="B43" s="6"/>
      <c r="C43" s="6" t="s">
        <v>11</v>
      </c>
      <c r="D43" s="6"/>
      <c r="E43" s="6"/>
      <c r="F43" s="7"/>
      <c r="G43" s="6" t="s">
        <v>10</v>
      </c>
    </row>
    <row r="44" spans="1:9" ht="12.75">
      <c r="A44" s="4" t="s">
        <v>9</v>
      </c>
      <c r="B44" s="4" t="s">
        <v>8</v>
      </c>
      <c r="C44" s="4"/>
      <c r="D44" s="4"/>
      <c r="E44" s="4"/>
      <c r="F44" s="4"/>
      <c r="G44" s="5" t="str">
        <f>G24</f>
        <v/>
      </c>
    </row>
    <row r="45" spans="1:9" ht="12.75">
      <c r="A45" s="4" t="s">
        <v>7</v>
      </c>
      <c r="B45" s="4" t="s">
        <v>6</v>
      </c>
      <c r="C45" s="4"/>
      <c r="D45" s="4"/>
      <c r="E45" s="4"/>
      <c r="F45" s="4"/>
      <c r="G45" s="5" t="str">
        <f>G39</f>
        <v/>
      </c>
    </row>
    <row r="46" spans="1:9" ht="12.75">
      <c r="A46" s="4"/>
      <c r="B46" s="4" t="s">
        <v>5</v>
      </c>
      <c r="C46" s="4"/>
      <c r="D46" s="4"/>
      <c r="E46" s="4"/>
      <c r="F46" s="4"/>
      <c r="G46" s="2" t="str">
        <f>IF(SUM(G44:G45)=0,"",ROUND(SUM(G44:G45),2))</f>
        <v/>
      </c>
    </row>
    <row r="47" spans="1:9" ht="12.75">
      <c r="A47" s="4"/>
      <c r="B47" s="3" t="s">
        <v>4</v>
      </c>
      <c r="C47" s="3"/>
      <c r="D47" s="4">
        <v>5</v>
      </c>
      <c r="E47" s="3" t="s">
        <v>1</v>
      </c>
      <c r="F47" s="3"/>
      <c r="G47" s="2" t="str">
        <f>IF(G46="","",ROUND(G46*D47/100,2))</f>
        <v/>
      </c>
    </row>
    <row r="48" spans="1:9" ht="12.75">
      <c r="A48" s="4"/>
      <c r="B48" s="3" t="s">
        <v>3</v>
      </c>
      <c r="C48" s="3"/>
      <c r="D48" s="3"/>
      <c r="E48" s="3"/>
      <c r="F48" s="3"/>
      <c r="G48" s="2" t="str">
        <f>IF(G46="","",G46+G47)</f>
        <v/>
      </c>
    </row>
    <row r="49" spans="1:7" ht="12.75">
      <c r="A49" s="4"/>
      <c r="B49" s="3" t="s">
        <v>2</v>
      </c>
      <c r="C49" s="3"/>
      <c r="D49" s="4">
        <v>22</v>
      </c>
      <c r="E49" s="3" t="s">
        <v>1</v>
      </c>
      <c r="F49" s="3"/>
      <c r="G49" s="2" t="str">
        <f>IF(G46="","",ROUND(G48*D49/100,2))</f>
        <v/>
      </c>
    </row>
    <row r="50" spans="1:7" ht="12.75">
      <c r="A50" s="4"/>
      <c r="B50" s="3" t="s">
        <v>0</v>
      </c>
      <c r="C50" s="3"/>
      <c r="D50" s="3"/>
      <c r="E50" s="3"/>
      <c r="F50" s="3"/>
      <c r="G50" s="2" t="str">
        <f>IF(G46="","",G48+G49)</f>
        <v/>
      </c>
    </row>
    <row r="51" spans="1:7" ht="12.75" hidden="1"/>
    <row r="52" spans="1:7" ht="12.75" hidden="1"/>
    <row r="53" spans="1:7" ht="12.75" hidden="1"/>
    <row r="54" spans="1:7" ht="12.75" hidden="1"/>
    <row r="55" spans="1:7" ht="12.75" hidden="1"/>
    <row r="56" spans="1:7" ht="12.75" hidden="1"/>
    <row r="57" spans="1:7" ht="12.75" hidden="1"/>
    <row r="58" spans="1:7" ht="12.75" hidden="1"/>
    <row r="59" spans="1:7" ht="12.75" hidden="1"/>
    <row r="60" spans="1:7" ht="12.75" hidden="1"/>
    <row r="61" spans="1:7" ht="12.75" hidden="1"/>
    <row r="62" spans="1:7" ht="12.75" hidden="1"/>
    <row r="63" spans="1:7" ht="12.75" hidden="1"/>
    <row r="64" spans="1:7" ht="12.75" hidden="1"/>
    <row r="65" ht="12.75" hidden="1"/>
    <row r="66" ht="12.75" hidden="1"/>
    <row r="67" ht="12.75" hidden="1"/>
    <row r="68" ht="12.75" hidden="1"/>
    <row r="69" ht="12.75" hidden="1"/>
    <row r="70" ht="12.75" hidden="1"/>
    <row r="71" ht="12.75" hidden="1"/>
    <row r="72" ht="12.75" hidden="1"/>
    <row r="73" ht="12.75" hidden="1"/>
    <row r="74" ht="12.75" hidden="1"/>
    <row r="75" ht="12.75" hidden="1"/>
    <row r="76" ht="12.75" hidden="1"/>
    <row r="77" ht="12.75" hidden="1"/>
    <row r="78" ht="12.75" hidden="1"/>
    <row r="79" ht="12.75" hidden="1"/>
    <row r="80" ht="12.75" hidden="1"/>
    <row r="81" ht="12.75" hidden="1"/>
    <row r="82" ht="12.75" hidden="1"/>
    <row r="83" ht="12.75" hidden="1"/>
    <row r="84" ht="12.75" hidden="1"/>
    <row r="85" ht="12.75" hidden="1"/>
    <row r="86" ht="12.75" hidden="1"/>
    <row r="87" ht="12.75" hidden="1"/>
    <row r="88" ht="12.75" hidden="1"/>
    <row r="89" ht="12.75" hidden="1"/>
    <row r="90" ht="12.75" hidden="1"/>
    <row r="91" ht="12.75" hidden="1"/>
    <row r="92" ht="12.75" hidden="1"/>
    <row r="93" ht="12.75" hidden="1"/>
    <row r="94" ht="12.75" hidden="1"/>
    <row r="95" ht="12.75" hidden="1"/>
    <row r="96" ht="12.75" hidden="1"/>
    <row r="97" ht="12.75" hidden="1"/>
    <row r="98" ht="12.75" hidden="1"/>
    <row r="99" ht="12.75" hidden="1"/>
    <row r="100" ht="12.75" hidden="1"/>
    <row r="101" ht="12.75" hidden="1"/>
    <row r="102" ht="12.75" hidden="1"/>
    <row r="103" ht="12.75" hidden="1"/>
    <row r="104" ht="12.75" hidden="1"/>
    <row r="105" ht="12.75" hidden="1"/>
    <row r="106" ht="12.75" hidden="1"/>
    <row r="107" ht="12.75" hidden="1"/>
    <row r="108" ht="12.75" hidden="1"/>
    <row r="109" ht="12.75" hidden="1"/>
    <row r="110" ht="12.75" hidden="1"/>
    <row r="111" ht="12.75" hidden="1"/>
    <row r="112" ht="12.75" hidden="1"/>
    <row r="113" ht="12.75" hidden="1"/>
    <row r="114" ht="12.75" hidden="1"/>
    <row r="115" ht="12.75" hidden="1"/>
    <row r="116" ht="12.75" hidden="1"/>
    <row r="117" ht="12.75" hidden="1"/>
    <row r="118" ht="12.75" hidden="1"/>
    <row r="119" ht="12.75" hidden="1"/>
    <row r="120" ht="12.75" hidden="1"/>
    <row r="121" ht="12.75" hidden="1"/>
    <row r="122" ht="12.75" hidden="1"/>
    <row r="123" ht="12.75" hidden="1"/>
    <row r="124" ht="12.75" hidden="1"/>
    <row r="125" ht="12.75" hidden="1"/>
    <row r="126" ht="12.75" hidden="1"/>
    <row r="127" ht="12.75" hidden="1"/>
    <row r="128" ht="12.75" hidden="1"/>
    <row r="129" ht="12.75" hidden="1"/>
    <row r="130" ht="12.75" hidden="1"/>
    <row r="131" ht="12.75" hidden="1"/>
    <row r="132" ht="12.75" hidden="1"/>
    <row r="133" ht="12.75" hidden="1"/>
    <row r="134" ht="12.75" hidden="1"/>
    <row r="135" ht="12.75" hidden="1"/>
    <row r="136" ht="12.75" hidden="1"/>
    <row r="137" ht="12.75" hidden="1"/>
    <row r="138" ht="12.75" hidden="1"/>
    <row r="139" ht="12.75" hidden="1"/>
    <row r="140" ht="12.75" hidden="1"/>
    <row r="141" ht="12.75" hidden="1"/>
    <row r="142" ht="12.75" hidden="1"/>
    <row r="143" ht="12.75" hidden="1"/>
    <row r="144" ht="12.75" hidden="1"/>
    <row r="145" ht="12.75" hidden="1"/>
    <row r="146" ht="12.75" hidden="1"/>
    <row r="147" ht="12.75" hidden="1"/>
    <row r="148" ht="12.75" hidden="1"/>
    <row r="149" ht="12.75" hidden="1"/>
    <row r="150" ht="12.75" hidden="1"/>
    <row r="151" ht="12.75" hidden="1"/>
    <row r="152" ht="12.75" hidden="1"/>
    <row r="153" ht="12.75" hidden="1"/>
    <row r="154" ht="12.75" hidden="1"/>
    <row r="155" ht="12.75" hidden="1"/>
    <row r="156" ht="12.75" hidden="1"/>
    <row r="157" ht="12.75" hidden="1"/>
    <row r="158" ht="12.75" hidden="1"/>
    <row r="159" ht="12.75" hidden="1"/>
    <row r="160" ht="12.75" hidden="1"/>
    <row r="161" ht="12.75" hidden="1"/>
    <row r="162" ht="12.75" hidden="1"/>
    <row r="163" ht="12.75" hidden="1"/>
    <row r="164" ht="12.75" hidden="1"/>
    <row r="165" ht="12.75" hidden="1"/>
    <row r="166" ht="12.75" hidden="1"/>
    <row r="167" ht="12.75" hidden="1"/>
    <row r="168" ht="12.75" hidden="1"/>
    <row r="169" ht="12.75" hidden="1"/>
    <row r="170" ht="12.75" hidden="1"/>
    <row r="171" ht="12.75" hidden="1"/>
    <row r="172" ht="12.75" hidden="1"/>
    <row r="173" ht="12.75" hidden="1"/>
    <row r="174" ht="12.75" hidden="1"/>
    <row r="175" ht="12.75" hidden="1"/>
    <row r="176" ht="12.75" hidden="1"/>
    <row r="177" ht="12.75" hidden="1"/>
    <row r="178" ht="12.75" hidden="1"/>
    <row r="179" ht="12.75" hidden="1"/>
    <row r="180" ht="12.75" hidden="1"/>
    <row r="181" ht="12.75" hidden="1"/>
    <row r="182" ht="12.75" hidden="1"/>
    <row r="183" ht="12.75" hidden="1"/>
    <row r="184" ht="12.75" hidden="1"/>
    <row r="185" ht="12.75" hidden="1"/>
    <row r="186" ht="12.75" hidden="1"/>
    <row r="187" ht="12.75" hidden="1"/>
    <row r="188" ht="12.75" hidden="1"/>
    <row r="189" ht="12.75" hidden="1"/>
    <row r="190" ht="12.75" hidden="1"/>
    <row r="191" ht="12.75" hidden="1"/>
    <row r="192" ht="12.75" hidden="1"/>
    <row r="193" ht="12.75" hidden="1"/>
    <row r="194" ht="12.75" hidden="1"/>
    <row r="195" ht="12.75" hidden="1"/>
    <row r="196" ht="12.75" hidden="1"/>
    <row r="197" ht="12.75" hidden="1"/>
    <row r="198" ht="12.75" hidden="1"/>
    <row r="199" ht="12.75" hidden="1"/>
    <row r="200" ht="12.75" hidden="1"/>
    <row r="201" ht="12.75" hidden="1"/>
    <row r="202" ht="12.75" hidden="1"/>
    <row r="203" ht="12.75" hidden="1"/>
    <row r="204" ht="12.75" hidden="1"/>
    <row r="205" ht="12.75" hidden="1"/>
    <row r="206" ht="12.75" hidden="1"/>
    <row r="207" ht="12.75" hidden="1"/>
    <row r="208" ht="12.75" hidden="1"/>
    <row r="209" ht="12.75" hidden="1"/>
  </sheetData>
  <sheetProtection sheet="1" objects="1" scenarios="1"/>
  <mergeCells count="5">
    <mergeCell ref="C3:G3"/>
    <mergeCell ref="C4:G4"/>
    <mergeCell ref="A7:G7"/>
    <mergeCell ref="B9:G9"/>
    <mergeCell ref="B26:G26"/>
  </mergeCells>
  <pageMargins left="0.70866141732283472" right="0.70866141732283472" top="1.32" bottom="0.7" header="0.31496062992125984" footer="0.31496062992125984"/>
  <pageSetup paperSize="9" orientation="portrait" r:id="rId1"/>
  <headerFooter>
    <oddHeader>&amp;C&amp;G</oddHeader>
    <oddFooter>&amp;C&amp;P/&amp;N</oddFooter>
  </headerFooter>
  <rowBreaks count="1" manualBreakCount="1">
    <brk id="25" max="16383" man="1"/>
  </rowBreaks>
  <legacyDrawingHF r:id="rId2"/>
</worksheet>
</file>

<file path=xl/worksheets/sheet4.xml><?xml version="1.0" encoding="utf-8"?>
<worksheet xmlns="http://schemas.openxmlformats.org/spreadsheetml/2006/main" xmlns:r="http://schemas.openxmlformats.org/officeDocument/2006/relationships">
  <dimension ref="A1:I211"/>
  <sheetViews>
    <sheetView tabSelected="1" view="pageBreakPreview" zoomScale="150" zoomScaleNormal="100" zoomScaleSheetLayoutView="150" workbookViewId="0">
      <selection activeCell="G2" sqref="G2"/>
    </sheetView>
  </sheetViews>
  <sheetFormatPr defaultColWidth="0" defaultRowHeight="0" customHeight="1" zeroHeight="1"/>
  <cols>
    <col min="1" max="1" width="4" style="1" customWidth="1"/>
    <col min="2" max="2" width="6.7109375" style="1" customWidth="1"/>
    <col min="3" max="3" width="33.5703125" style="1" customWidth="1"/>
    <col min="4" max="4" width="4.85546875" style="1" customWidth="1"/>
    <col min="5" max="5" width="10.140625" style="1" customWidth="1"/>
    <col min="6" max="6" width="14.5703125" style="1" customWidth="1"/>
    <col min="7" max="7" width="14.7109375" style="1" customWidth="1"/>
    <col min="8" max="16384" width="0" style="1" hidden="1"/>
  </cols>
  <sheetData>
    <row r="1" spans="1:9" ht="18">
      <c r="A1" s="34" t="s">
        <v>99</v>
      </c>
      <c r="B1" s="31"/>
      <c r="C1" s="31"/>
      <c r="D1" s="31"/>
      <c r="E1" s="31"/>
      <c r="F1" s="31"/>
      <c r="G1" s="35" t="s">
        <v>53</v>
      </c>
    </row>
    <row r="2" spans="1:9" ht="18">
      <c r="A2" s="34"/>
      <c r="B2" s="31"/>
      <c r="C2" s="31"/>
      <c r="D2" s="31"/>
      <c r="E2" s="31"/>
      <c r="F2" s="31"/>
      <c r="G2" s="31"/>
    </row>
    <row r="3" spans="1:9" ht="12.75" customHeight="1">
      <c r="A3" s="33" t="s">
        <v>52</v>
      </c>
      <c r="B3" s="32"/>
      <c r="C3" s="38" t="s">
        <v>65</v>
      </c>
      <c r="D3" s="39"/>
      <c r="E3" s="39"/>
      <c r="F3" s="39"/>
      <c r="G3" s="39"/>
    </row>
    <row r="4" spans="1:9" ht="12.75" customHeight="1">
      <c r="A4" s="33" t="s">
        <v>51</v>
      </c>
      <c r="B4" s="33"/>
      <c r="C4" s="40" t="s">
        <v>81</v>
      </c>
      <c r="D4" s="40"/>
      <c r="E4" s="40"/>
      <c r="F4" s="40"/>
      <c r="G4" s="40"/>
    </row>
    <row r="5" spans="1:9" ht="12.75">
      <c r="A5" s="32" t="s">
        <v>50</v>
      </c>
      <c r="B5" s="31"/>
      <c r="C5" s="32" t="s">
        <v>49</v>
      </c>
      <c r="D5" s="31" t="s">
        <v>48</v>
      </c>
      <c r="E5" s="31"/>
      <c r="F5" s="31"/>
      <c r="G5" s="30">
        <v>44348</v>
      </c>
    </row>
    <row r="6" spans="1:9" ht="12.75">
      <c r="A6" s="32"/>
      <c r="B6" s="31"/>
      <c r="C6" s="32"/>
      <c r="D6" s="31"/>
      <c r="E6" s="31"/>
      <c r="F6" s="31"/>
      <c r="G6" s="30"/>
    </row>
    <row r="7" spans="1:9" ht="115.5" customHeight="1">
      <c r="A7" s="41" t="s">
        <v>47</v>
      </c>
      <c r="B7" s="41"/>
      <c r="C7" s="41"/>
      <c r="D7" s="41"/>
      <c r="E7" s="41"/>
      <c r="F7" s="41"/>
      <c r="G7" s="41"/>
    </row>
    <row r="8" spans="1:9" ht="12.75"/>
    <row r="9" spans="1:9" ht="15.75">
      <c r="A9" s="29" t="s">
        <v>9</v>
      </c>
      <c r="B9" s="42" t="s">
        <v>8</v>
      </c>
      <c r="C9" s="42"/>
      <c r="D9" s="42"/>
      <c r="E9" s="42"/>
      <c r="F9" s="42"/>
      <c r="G9" s="42"/>
      <c r="H9" s="27">
        <v>1</v>
      </c>
      <c r="I9" s="27" t="s">
        <v>9</v>
      </c>
    </row>
    <row r="10" spans="1:9" ht="12.75">
      <c r="A10" s="26"/>
      <c r="B10" s="26"/>
      <c r="C10" s="26"/>
      <c r="D10" s="26"/>
      <c r="E10" s="26"/>
      <c r="F10" s="26"/>
      <c r="G10" s="26"/>
      <c r="H10" s="25"/>
      <c r="I10" s="25"/>
    </row>
    <row r="11" spans="1:9" ht="33.75">
      <c r="A11" s="24" t="s">
        <v>12</v>
      </c>
      <c r="B11" s="24" t="s">
        <v>35</v>
      </c>
      <c r="C11" s="24" t="s">
        <v>34</v>
      </c>
      <c r="D11" s="24" t="s">
        <v>33</v>
      </c>
      <c r="E11" s="24" t="s">
        <v>32</v>
      </c>
      <c r="F11" s="24" t="s">
        <v>31</v>
      </c>
      <c r="G11" s="24" t="s">
        <v>10</v>
      </c>
      <c r="H11" s="23" t="s">
        <v>9</v>
      </c>
      <c r="I11" s="23"/>
    </row>
    <row r="12" spans="1:9" ht="36">
      <c r="A12" s="22" t="s">
        <v>46</v>
      </c>
      <c r="B12" s="21">
        <v>11131</v>
      </c>
      <c r="C12" s="20" t="s">
        <v>45</v>
      </c>
      <c r="D12" s="19" t="s">
        <v>22</v>
      </c>
      <c r="E12" s="18">
        <v>508</v>
      </c>
      <c r="F12" s="17"/>
      <c r="G12" s="16" t="str">
        <f t="shared" ref="G12:G25" si="0">IF(F12="","",ROUND(E12*F12,2))</f>
        <v/>
      </c>
      <c r="H12" s="12" t="s">
        <v>9</v>
      </c>
      <c r="I12" s="12">
        <v>1</v>
      </c>
    </row>
    <row r="13" spans="1:9" ht="12.75">
      <c r="A13" s="22" t="s">
        <v>44</v>
      </c>
      <c r="B13" s="21"/>
      <c r="C13" s="20" t="s">
        <v>43</v>
      </c>
      <c r="D13" s="19" t="s">
        <v>22</v>
      </c>
      <c r="E13" s="18">
        <f>18+15</f>
        <v>33</v>
      </c>
      <c r="F13" s="17"/>
      <c r="G13" s="16" t="str">
        <f t="shared" si="0"/>
        <v/>
      </c>
      <c r="H13" s="12" t="s">
        <v>9</v>
      </c>
      <c r="I13" s="12">
        <v>2</v>
      </c>
    </row>
    <row r="14" spans="1:9" ht="36">
      <c r="A14" s="22" t="s">
        <v>42</v>
      </c>
      <c r="B14" s="21"/>
      <c r="C14" s="20" t="s">
        <v>67</v>
      </c>
      <c r="D14" s="19" t="s">
        <v>17</v>
      </c>
      <c r="E14" s="18">
        <f>E13</f>
        <v>33</v>
      </c>
      <c r="F14" s="17"/>
      <c r="G14" s="16" t="str">
        <f t="shared" si="0"/>
        <v/>
      </c>
      <c r="H14" s="12"/>
      <c r="I14" s="12"/>
    </row>
    <row r="15" spans="1:9" ht="36">
      <c r="A15" s="22" t="s">
        <v>41</v>
      </c>
      <c r="B15" s="21"/>
      <c r="C15" s="20" t="s">
        <v>71</v>
      </c>
      <c r="D15" s="19" t="s">
        <v>17</v>
      </c>
      <c r="E15" s="18">
        <v>1330</v>
      </c>
      <c r="F15" s="17"/>
      <c r="G15" s="16" t="str">
        <f t="shared" si="0"/>
        <v/>
      </c>
      <c r="H15" s="12"/>
      <c r="I15" s="12"/>
    </row>
    <row r="16" spans="1:9" ht="48" hidden="1">
      <c r="A16" s="22" t="s">
        <v>41</v>
      </c>
      <c r="B16" s="21"/>
      <c r="C16" s="20" t="s">
        <v>96</v>
      </c>
      <c r="D16" s="19" t="s">
        <v>29</v>
      </c>
      <c r="E16" s="18"/>
      <c r="F16" s="17"/>
      <c r="G16" s="16" t="str">
        <f t="shared" si="0"/>
        <v/>
      </c>
      <c r="H16" s="12" t="s">
        <v>9</v>
      </c>
      <c r="I16" s="12">
        <v>4</v>
      </c>
    </row>
    <row r="17" spans="1:9" ht="36">
      <c r="A17" s="22" t="s">
        <v>58</v>
      </c>
      <c r="B17" s="21"/>
      <c r="C17" s="20" t="s">
        <v>68</v>
      </c>
      <c r="D17" s="19" t="s">
        <v>29</v>
      </c>
      <c r="E17" s="18">
        <f>(939)*0.5*0.1</f>
        <v>46.95</v>
      </c>
      <c r="F17" s="17"/>
      <c r="G17" s="16" t="str">
        <f t="shared" si="0"/>
        <v/>
      </c>
      <c r="H17" s="12" t="s">
        <v>9</v>
      </c>
      <c r="I17" s="12">
        <v>5</v>
      </c>
    </row>
    <row r="18" spans="1:9" ht="36">
      <c r="A18" s="22" t="s">
        <v>59</v>
      </c>
      <c r="B18" s="21"/>
      <c r="C18" s="20" t="s">
        <v>40</v>
      </c>
      <c r="D18" s="19" t="s">
        <v>22</v>
      </c>
      <c r="E18" s="18">
        <v>342</v>
      </c>
      <c r="F18" s="17"/>
      <c r="G18" s="16" t="str">
        <f t="shared" si="0"/>
        <v/>
      </c>
      <c r="H18" s="12" t="s">
        <v>9</v>
      </c>
      <c r="I18" s="12">
        <v>6</v>
      </c>
    </row>
    <row r="19" spans="1:9" ht="36" hidden="1">
      <c r="A19" s="22" t="s">
        <v>57</v>
      </c>
      <c r="B19" s="21"/>
      <c r="C19" s="20" t="s">
        <v>56</v>
      </c>
      <c r="D19" s="19" t="s">
        <v>55</v>
      </c>
      <c r="E19" s="18"/>
      <c r="F19" s="17"/>
      <c r="G19" s="16" t="str">
        <f t="shared" si="0"/>
        <v/>
      </c>
      <c r="H19" s="12" t="s">
        <v>9</v>
      </c>
      <c r="I19" s="12">
        <v>7</v>
      </c>
    </row>
    <row r="20" spans="1:9" ht="24">
      <c r="A20" s="22" t="s">
        <v>57</v>
      </c>
      <c r="B20" s="21"/>
      <c r="C20" s="20" t="s">
        <v>82</v>
      </c>
      <c r="D20" s="19" t="s">
        <v>22</v>
      </c>
      <c r="E20" s="18">
        <v>24</v>
      </c>
      <c r="F20" s="17"/>
      <c r="G20" s="16" t="str">
        <f t="shared" si="0"/>
        <v/>
      </c>
      <c r="H20" s="12"/>
      <c r="I20" s="12"/>
    </row>
    <row r="21" spans="1:9" ht="36">
      <c r="A21" s="22" t="s">
        <v>39</v>
      </c>
      <c r="B21" s="21"/>
      <c r="C21" s="20" t="s">
        <v>83</v>
      </c>
      <c r="D21" s="19" t="s">
        <v>22</v>
      </c>
      <c r="E21" s="18">
        <v>9</v>
      </c>
      <c r="F21" s="17"/>
      <c r="G21" s="16" t="str">
        <f t="shared" ref="G21" si="1">IF(F21="","",ROUND(E21*F21,2))</f>
        <v/>
      </c>
      <c r="H21" s="12"/>
      <c r="I21" s="12"/>
    </row>
    <row r="22" spans="1:9" ht="60">
      <c r="A22" s="22" t="s">
        <v>38</v>
      </c>
      <c r="B22" s="21"/>
      <c r="C22" s="20" t="s">
        <v>69</v>
      </c>
      <c r="D22" s="19" t="s">
        <v>55</v>
      </c>
      <c r="E22" s="18">
        <v>2</v>
      </c>
      <c r="F22" s="17"/>
      <c r="G22" s="16" t="str">
        <f t="shared" si="0"/>
        <v/>
      </c>
      <c r="H22" s="12"/>
      <c r="I22" s="12"/>
    </row>
    <row r="23" spans="1:9" ht="72" hidden="1">
      <c r="A23" s="22" t="s">
        <v>54</v>
      </c>
      <c r="B23" s="21"/>
      <c r="C23" s="20" t="s">
        <v>78</v>
      </c>
      <c r="D23" s="19" t="s">
        <v>55</v>
      </c>
      <c r="E23" s="18"/>
      <c r="F23" s="17"/>
      <c r="G23" s="16" t="str">
        <f t="shared" si="0"/>
        <v/>
      </c>
      <c r="H23" s="12" t="s">
        <v>9</v>
      </c>
      <c r="I23" s="12">
        <v>8</v>
      </c>
    </row>
    <row r="24" spans="1:9" ht="108" hidden="1">
      <c r="A24" s="22" t="s">
        <v>54</v>
      </c>
      <c r="B24" s="21"/>
      <c r="C24" s="20" t="s">
        <v>80</v>
      </c>
      <c r="D24" s="19" t="s">
        <v>22</v>
      </c>
      <c r="E24" s="18"/>
      <c r="F24" s="17"/>
      <c r="G24" s="16" t="str">
        <f t="shared" si="0"/>
        <v/>
      </c>
      <c r="H24" s="12"/>
      <c r="I24" s="12"/>
    </row>
    <row r="25" spans="1:9" ht="48">
      <c r="A25" s="22" t="s">
        <v>54</v>
      </c>
      <c r="B25" s="21"/>
      <c r="C25" s="20" t="s">
        <v>37</v>
      </c>
      <c r="D25" s="19" t="s">
        <v>36</v>
      </c>
      <c r="E25" s="18">
        <v>1</v>
      </c>
      <c r="F25" s="17"/>
      <c r="G25" s="16" t="str">
        <f t="shared" si="0"/>
        <v/>
      </c>
      <c r="H25" s="12" t="s">
        <v>9</v>
      </c>
      <c r="I25" s="12">
        <v>9</v>
      </c>
    </row>
    <row r="26" spans="1:9" ht="12.75">
      <c r="A26" s="15"/>
      <c r="B26" s="4"/>
      <c r="C26" s="4"/>
      <c r="D26" s="4"/>
      <c r="E26" s="14" t="s">
        <v>16</v>
      </c>
      <c r="F26" s="13" t="s">
        <v>15</v>
      </c>
      <c r="G26" s="13" t="str">
        <f>IF(SUM(G12:G25)=0,"",SUM(G12:G25))</f>
        <v/>
      </c>
      <c r="H26" s="12"/>
      <c r="I26" s="12"/>
    </row>
    <row r="27" spans="1:9" ht="12.75"/>
    <row r="28" spans="1:9" ht="15.75">
      <c r="A28" s="29" t="s">
        <v>7</v>
      </c>
      <c r="B28" s="42" t="s">
        <v>6</v>
      </c>
      <c r="C28" s="42"/>
      <c r="D28" s="42"/>
      <c r="E28" s="42"/>
      <c r="F28" s="42"/>
      <c r="G28" s="42"/>
      <c r="H28" s="28">
        <v>2</v>
      </c>
      <c r="I28" s="27" t="s">
        <v>7</v>
      </c>
    </row>
    <row r="29" spans="1:9" ht="12.75">
      <c r="A29" s="26"/>
      <c r="B29" s="26"/>
      <c r="C29" s="26"/>
      <c r="D29" s="26"/>
      <c r="E29" s="26"/>
      <c r="F29" s="26"/>
      <c r="G29" s="26"/>
      <c r="H29" s="25"/>
      <c r="I29" s="25"/>
    </row>
    <row r="30" spans="1:9" ht="33.75">
      <c r="A30" s="24" t="s">
        <v>12</v>
      </c>
      <c r="B30" s="24" t="s">
        <v>35</v>
      </c>
      <c r="C30" s="24" t="s">
        <v>34</v>
      </c>
      <c r="D30" s="24" t="s">
        <v>33</v>
      </c>
      <c r="E30" s="24" t="s">
        <v>32</v>
      </c>
      <c r="F30" s="24" t="s">
        <v>31</v>
      </c>
      <c r="G30" s="24" t="s">
        <v>10</v>
      </c>
      <c r="H30" s="23" t="s">
        <v>7</v>
      </c>
      <c r="I30" s="23"/>
    </row>
    <row r="31" spans="1:9" ht="36">
      <c r="A31" s="22" t="s">
        <v>30</v>
      </c>
      <c r="B31" s="21">
        <v>31124</v>
      </c>
      <c r="C31" s="20" t="s">
        <v>72</v>
      </c>
      <c r="D31" s="19" t="s">
        <v>17</v>
      </c>
      <c r="E31" s="18">
        <f>E15+939*0.5</f>
        <v>1799.5</v>
      </c>
      <c r="F31" s="17"/>
      <c r="G31" s="16" t="str">
        <f t="shared" ref="G31:G40" si="2">IF(F31="","",ROUND(E31*F31,2))</f>
        <v/>
      </c>
      <c r="H31" s="12" t="s">
        <v>7</v>
      </c>
      <c r="I31" s="12">
        <v>1</v>
      </c>
    </row>
    <row r="32" spans="1:9" ht="36">
      <c r="A32" s="22" t="s">
        <v>28</v>
      </c>
      <c r="B32" s="21">
        <v>31113</v>
      </c>
      <c r="C32" s="20" t="s">
        <v>70</v>
      </c>
      <c r="D32" s="19" t="s">
        <v>29</v>
      </c>
      <c r="E32" s="18">
        <f>E31*0.15</f>
        <v>269.92500000000001</v>
      </c>
      <c r="F32" s="17"/>
      <c r="G32" s="16" t="str">
        <f t="shared" si="2"/>
        <v/>
      </c>
      <c r="H32" s="12" t="s">
        <v>7</v>
      </c>
      <c r="I32" s="12">
        <v>1</v>
      </c>
    </row>
    <row r="33" spans="1:9" ht="24">
      <c r="A33" s="22" t="s">
        <v>26</v>
      </c>
      <c r="B33" s="21">
        <v>31124</v>
      </c>
      <c r="C33" s="20" t="s">
        <v>27</v>
      </c>
      <c r="D33" s="19" t="s">
        <v>17</v>
      </c>
      <c r="E33" s="18">
        <f>E31</f>
        <v>1799.5</v>
      </c>
      <c r="F33" s="17"/>
      <c r="G33" s="16" t="str">
        <f t="shared" si="2"/>
        <v/>
      </c>
      <c r="H33" s="12"/>
      <c r="I33" s="12"/>
    </row>
    <row r="34" spans="1:9" ht="36">
      <c r="A34" s="22" t="s">
        <v>25</v>
      </c>
      <c r="B34" s="21"/>
      <c r="C34" s="20" t="s">
        <v>76</v>
      </c>
      <c r="D34" s="19" t="s">
        <v>22</v>
      </c>
      <c r="E34" s="18">
        <f>E13+E38*2</f>
        <v>97</v>
      </c>
      <c r="F34" s="17"/>
      <c r="G34" s="16" t="str">
        <f t="shared" si="2"/>
        <v/>
      </c>
      <c r="H34" s="12" t="s">
        <v>7</v>
      </c>
      <c r="I34" s="12">
        <v>2</v>
      </c>
    </row>
    <row r="35" spans="1:9" ht="36">
      <c r="A35" s="22" t="s">
        <v>23</v>
      </c>
      <c r="B35" s="21"/>
      <c r="C35" s="20" t="s">
        <v>24</v>
      </c>
      <c r="D35" s="19" t="s">
        <v>17</v>
      </c>
      <c r="E35" s="18">
        <f>E14</f>
        <v>33</v>
      </c>
      <c r="F35" s="17"/>
      <c r="G35" s="16" t="str">
        <f t="shared" si="2"/>
        <v/>
      </c>
      <c r="H35" s="12" t="s">
        <v>7</v>
      </c>
      <c r="I35" s="12">
        <v>3</v>
      </c>
    </row>
    <row r="36" spans="1:9" ht="36">
      <c r="A36" s="22" t="s">
        <v>21</v>
      </c>
      <c r="B36" s="21">
        <v>31452</v>
      </c>
      <c r="C36" s="20" t="s">
        <v>75</v>
      </c>
      <c r="D36" s="19" t="s">
        <v>17</v>
      </c>
      <c r="E36" s="18">
        <f>E15</f>
        <v>1330</v>
      </c>
      <c r="F36" s="17"/>
      <c r="G36" s="16" t="str">
        <f t="shared" si="2"/>
        <v/>
      </c>
      <c r="H36" s="12" t="s">
        <v>7</v>
      </c>
      <c r="I36" s="12">
        <v>4</v>
      </c>
    </row>
    <row r="37" spans="1:9" ht="36" hidden="1">
      <c r="A37" s="22" t="s">
        <v>20</v>
      </c>
      <c r="B37" s="21">
        <v>32242</v>
      </c>
      <c r="C37" s="20" t="s">
        <v>74</v>
      </c>
      <c r="D37" s="19" t="s">
        <v>17</v>
      </c>
      <c r="E37" s="18"/>
      <c r="F37" s="17"/>
      <c r="G37" s="16" t="str">
        <f t="shared" si="2"/>
        <v/>
      </c>
      <c r="H37" s="12" t="s">
        <v>7</v>
      </c>
      <c r="I37" s="12">
        <v>5</v>
      </c>
    </row>
    <row r="38" spans="1:9" ht="36">
      <c r="A38" s="22" t="s">
        <v>20</v>
      </c>
      <c r="B38" s="21"/>
      <c r="C38" s="20" t="s">
        <v>73</v>
      </c>
      <c r="D38" s="19" t="s">
        <v>17</v>
      </c>
      <c r="E38" s="18">
        <f>64*0.5</f>
        <v>32</v>
      </c>
      <c r="F38" s="17"/>
      <c r="G38" s="16" t="str">
        <f t="shared" si="2"/>
        <v/>
      </c>
      <c r="H38" s="12" t="s">
        <v>7</v>
      </c>
      <c r="I38" s="12">
        <v>6</v>
      </c>
    </row>
    <row r="39" spans="1:9" ht="36">
      <c r="A39" s="22" t="s">
        <v>19</v>
      </c>
      <c r="B39" s="21">
        <v>36112</v>
      </c>
      <c r="C39" s="20" t="s">
        <v>18</v>
      </c>
      <c r="D39" s="19" t="s">
        <v>17</v>
      </c>
      <c r="E39" s="18">
        <f>939*0.5</f>
        <v>469.5</v>
      </c>
      <c r="F39" s="17"/>
      <c r="G39" s="16" t="str">
        <f t="shared" si="2"/>
        <v/>
      </c>
      <c r="H39" s="12" t="s">
        <v>7</v>
      </c>
      <c r="I39" s="12">
        <v>7</v>
      </c>
    </row>
    <row r="40" spans="1:9" ht="12.75" hidden="1">
      <c r="A40" s="22"/>
      <c r="B40" s="21"/>
      <c r="C40" s="20"/>
      <c r="D40" s="19"/>
      <c r="E40" s="18"/>
      <c r="F40" s="17"/>
      <c r="G40" s="16" t="str">
        <f t="shared" si="2"/>
        <v/>
      </c>
      <c r="H40" s="12" t="s">
        <v>7</v>
      </c>
      <c r="I40" s="12">
        <v>8</v>
      </c>
    </row>
    <row r="41" spans="1:9" ht="12.75">
      <c r="A41" s="15"/>
      <c r="B41" s="4"/>
      <c r="C41" s="4"/>
      <c r="D41" s="4"/>
      <c r="E41" s="14" t="s">
        <v>16</v>
      </c>
      <c r="F41" s="13" t="s">
        <v>15</v>
      </c>
      <c r="G41" s="13" t="str">
        <f>IF(SUM(G31:G40)=0,"",SUM(G31:G40))</f>
        <v/>
      </c>
      <c r="H41" s="12"/>
      <c r="I41" s="12"/>
    </row>
    <row r="42" spans="1:9" ht="12.75"/>
    <row r="43" spans="1:9" ht="15.75">
      <c r="A43" s="11" t="s">
        <v>14</v>
      </c>
      <c r="B43" s="10" t="s">
        <v>13</v>
      </c>
      <c r="C43" s="9"/>
      <c r="D43" s="9"/>
      <c r="E43" s="9"/>
      <c r="F43" s="9"/>
      <c r="G43" s="9"/>
    </row>
    <row r="44" spans="1:9" ht="12.75">
      <c r="A44" s="8"/>
      <c r="B44" s="8"/>
      <c r="C44" s="8"/>
      <c r="D44" s="8"/>
      <c r="E44" s="8"/>
      <c r="F44" s="8"/>
      <c r="G44" s="8"/>
    </row>
    <row r="45" spans="1:9" ht="33.75">
      <c r="A45" s="6" t="s">
        <v>12</v>
      </c>
      <c r="B45" s="6"/>
      <c r="C45" s="6" t="s">
        <v>11</v>
      </c>
      <c r="D45" s="6"/>
      <c r="E45" s="6"/>
      <c r="F45" s="7"/>
      <c r="G45" s="6" t="s">
        <v>10</v>
      </c>
    </row>
    <row r="46" spans="1:9" ht="12.75">
      <c r="A46" s="4" t="s">
        <v>9</v>
      </c>
      <c r="B46" s="4" t="s">
        <v>8</v>
      </c>
      <c r="C46" s="4"/>
      <c r="D46" s="4"/>
      <c r="E46" s="4"/>
      <c r="F46" s="4"/>
      <c r="G46" s="5" t="str">
        <f>G26</f>
        <v/>
      </c>
    </row>
    <row r="47" spans="1:9" ht="12.75">
      <c r="A47" s="4" t="s">
        <v>7</v>
      </c>
      <c r="B47" s="4" t="s">
        <v>6</v>
      </c>
      <c r="C47" s="4"/>
      <c r="D47" s="4"/>
      <c r="E47" s="4"/>
      <c r="F47" s="4"/>
      <c r="G47" s="5" t="str">
        <f>G41</f>
        <v/>
      </c>
    </row>
    <row r="48" spans="1:9" ht="12.75">
      <c r="A48" s="4"/>
      <c r="B48" s="4" t="s">
        <v>5</v>
      </c>
      <c r="C48" s="4"/>
      <c r="D48" s="4"/>
      <c r="E48" s="4"/>
      <c r="F48" s="4"/>
      <c r="G48" s="2" t="str">
        <f>IF(SUM(G46:G47)=0,"",ROUND(SUM(G46:G47),2))</f>
        <v/>
      </c>
    </row>
    <row r="49" spans="1:7" ht="12.75">
      <c r="A49" s="4"/>
      <c r="B49" s="3" t="s">
        <v>4</v>
      </c>
      <c r="C49" s="3"/>
      <c r="D49" s="4">
        <v>5</v>
      </c>
      <c r="E49" s="3" t="s">
        <v>1</v>
      </c>
      <c r="F49" s="3"/>
      <c r="G49" s="2" t="str">
        <f>IF(G48="","",ROUND(G48*D49/100,2))</f>
        <v/>
      </c>
    </row>
    <row r="50" spans="1:7" ht="12.75">
      <c r="A50" s="4"/>
      <c r="B50" s="3" t="s">
        <v>3</v>
      </c>
      <c r="C50" s="3"/>
      <c r="D50" s="3"/>
      <c r="E50" s="3"/>
      <c r="F50" s="3"/>
      <c r="G50" s="2" t="str">
        <f>IF(G48="","",G48+G49)</f>
        <v/>
      </c>
    </row>
    <row r="51" spans="1:7" ht="12.75">
      <c r="A51" s="4"/>
      <c r="B51" s="3" t="s">
        <v>2</v>
      </c>
      <c r="C51" s="3"/>
      <c r="D51" s="4">
        <v>22</v>
      </c>
      <c r="E51" s="3" t="s">
        <v>1</v>
      </c>
      <c r="F51" s="3"/>
      <c r="G51" s="2" t="str">
        <f>IF(G48="","",ROUND(G50*D51/100,2))</f>
        <v/>
      </c>
    </row>
    <row r="52" spans="1:7" ht="12.75">
      <c r="A52" s="4"/>
      <c r="B52" s="3" t="s">
        <v>0</v>
      </c>
      <c r="C52" s="3"/>
      <c r="D52" s="3"/>
      <c r="E52" s="3"/>
      <c r="F52" s="3"/>
      <c r="G52" s="2" t="str">
        <f>IF(G48="","",G50+G51)</f>
        <v/>
      </c>
    </row>
    <row r="53" spans="1:7" ht="12.75" hidden="1"/>
    <row r="54" spans="1:7" ht="12.75" hidden="1"/>
    <row r="55" spans="1:7" ht="12.75" hidden="1"/>
    <row r="56" spans="1:7" ht="12.75" hidden="1"/>
    <row r="57" spans="1:7" ht="12.75" hidden="1"/>
    <row r="58" spans="1:7" ht="12.75" hidden="1"/>
    <row r="59" spans="1:7" ht="12.75" hidden="1"/>
    <row r="60" spans="1:7" ht="12.75" hidden="1"/>
    <row r="61" spans="1:7" ht="12.75" hidden="1"/>
    <row r="62" spans="1:7" ht="12.75" hidden="1"/>
    <row r="63" spans="1:7" ht="12.75" hidden="1"/>
    <row r="64" spans="1:7" ht="12.75" hidden="1"/>
    <row r="65" ht="12.75" hidden="1"/>
    <row r="66" ht="12.75" hidden="1"/>
    <row r="67" ht="12.75" hidden="1"/>
    <row r="68" ht="12.75" hidden="1"/>
    <row r="69" ht="12.75" hidden="1"/>
    <row r="70" ht="12.75" hidden="1"/>
    <row r="71" ht="12.75" hidden="1"/>
    <row r="72" ht="12.75" hidden="1"/>
    <row r="73" ht="12.75" hidden="1"/>
    <row r="74" ht="12.75" hidden="1"/>
    <row r="75" ht="12.75" hidden="1"/>
    <row r="76" ht="12.75" hidden="1"/>
    <row r="77" ht="12.75" hidden="1"/>
    <row r="78" ht="12.75" hidden="1"/>
    <row r="79" ht="12.75" hidden="1"/>
    <row r="80" ht="12.75" hidden="1"/>
    <row r="81" ht="12.75" hidden="1"/>
    <row r="82" ht="12.75" hidden="1"/>
    <row r="83" ht="12.75" hidden="1"/>
    <row r="84" ht="12.75" hidden="1"/>
    <row r="85" ht="12.75" hidden="1"/>
    <row r="86" ht="12.75" hidden="1"/>
    <row r="87" ht="12.75" hidden="1"/>
    <row r="88" ht="12.75" hidden="1"/>
    <row r="89" ht="12.75" hidden="1"/>
    <row r="90" ht="12.75" hidden="1"/>
    <row r="91" ht="12.75" hidden="1"/>
    <row r="92" ht="12.75" hidden="1"/>
    <row r="93" ht="12.75" hidden="1"/>
    <row r="94" ht="12.75" hidden="1"/>
    <row r="95" ht="12.75" hidden="1"/>
    <row r="96" ht="12.75" hidden="1"/>
    <row r="97" ht="12.75" hidden="1"/>
    <row r="98" ht="12.75" hidden="1"/>
    <row r="99" ht="12.75" hidden="1"/>
    <row r="100" ht="12.75" hidden="1"/>
    <row r="101" ht="12.75" hidden="1"/>
    <row r="102" ht="12.75" hidden="1"/>
    <row r="103" ht="12.75" hidden="1"/>
    <row r="104" ht="12.75" hidden="1"/>
    <row r="105" ht="12.75" hidden="1"/>
    <row r="106" ht="12.75" hidden="1"/>
    <row r="107" ht="12.75" hidden="1"/>
    <row r="108" ht="12.75" hidden="1"/>
    <row r="109" ht="12.75" hidden="1"/>
    <row r="110" ht="12.75" hidden="1"/>
    <row r="111" ht="12.75" hidden="1"/>
    <row r="112" ht="12.75" hidden="1"/>
    <row r="113" ht="12.75" hidden="1"/>
    <row r="114" ht="12.75" hidden="1"/>
    <row r="115" ht="12.75" hidden="1"/>
    <row r="116" ht="12.75" hidden="1"/>
    <row r="117" ht="12.75" hidden="1"/>
    <row r="118" ht="12.75" hidden="1"/>
    <row r="119" ht="12.75" hidden="1"/>
    <row r="120" ht="12.75" hidden="1"/>
    <row r="121" ht="12.75" hidden="1"/>
    <row r="122" ht="12.75" hidden="1"/>
    <row r="123" ht="12.75" hidden="1"/>
    <row r="124" ht="12.75" hidden="1"/>
    <row r="125" ht="12.75" hidden="1"/>
    <row r="126" ht="12.75" hidden="1"/>
    <row r="127" ht="12.75" hidden="1"/>
    <row r="128" ht="12.75" hidden="1"/>
    <row r="129" ht="12.75" hidden="1"/>
    <row r="130" ht="12.75" hidden="1"/>
    <row r="131" ht="12.75" hidden="1"/>
    <row r="132" ht="12.75" hidden="1"/>
    <row r="133" ht="12.75" hidden="1"/>
    <row r="134" ht="12.75" hidden="1"/>
    <row r="135" ht="12.75" hidden="1"/>
    <row r="136" ht="12.75" hidden="1"/>
    <row r="137" ht="12.75" hidden="1"/>
    <row r="138" ht="12.75" hidden="1"/>
    <row r="139" ht="12.75" hidden="1"/>
    <row r="140" ht="12.75" hidden="1"/>
    <row r="141" ht="12.75" hidden="1"/>
    <row r="142" ht="12.75" hidden="1"/>
    <row r="143" ht="12.75" hidden="1"/>
    <row r="144" ht="12.75" hidden="1"/>
    <row r="145" ht="12.75" hidden="1"/>
    <row r="146" ht="12.75" hidden="1"/>
    <row r="147" ht="12.75" hidden="1"/>
    <row r="148" ht="12.75" hidden="1"/>
    <row r="149" ht="12.75" hidden="1"/>
    <row r="150" ht="12.75" hidden="1"/>
    <row r="151" ht="12.75" hidden="1"/>
    <row r="152" ht="12.75" hidden="1"/>
    <row r="153" ht="12.75" hidden="1"/>
    <row r="154" ht="12.75" hidden="1"/>
    <row r="155" ht="12.75" hidden="1"/>
    <row r="156" ht="12.75" hidden="1"/>
    <row r="157" ht="12.75" hidden="1"/>
    <row r="158" ht="12.75" hidden="1"/>
    <row r="159" ht="12.75" hidden="1"/>
    <row r="160" ht="12.75" hidden="1"/>
    <row r="161" ht="12.75" hidden="1"/>
    <row r="162" ht="12.75" hidden="1"/>
    <row r="163" ht="12.75" hidden="1"/>
    <row r="164" ht="12.75" hidden="1"/>
    <row r="165" ht="12.75" hidden="1"/>
    <row r="166" ht="12.75" hidden="1"/>
    <row r="167" ht="12.75" hidden="1"/>
    <row r="168" ht="12.75" hidden="1"/>
    <row r="169" ht="12.75" hidden="1"/>
    <row r="170" ht="12.75" hidden="1"/>
    <row r="171" ht="12.75" hidden="1"/>
    <row r="172" ht="12.75" hidden="1"/>
    <row r="173" ht="12.75" hidden="1"/>
    <row r="174" ht="12.75" hidden="1"/>
    <row r="175" ht="12.75" hidden="1"/>
    <row r="176" ht="12.75" hidden="1"/>
    <row r="177" ht="12.75" hidden="1"/>
    <row r="178" ht="12.75" hidden="1"/>
    <row r="179" ht="12.75" hidden="1"/>
    <row r="180" ht="12.75" hidden="1"/>
    <row r="181" ht="12.75" hidden="1"/>
    <row r="182" ht="12.75" hidden="1"/>
    <row r="183" ht="12.75" hidden="1"/>
    <row r="184" ht="12.75" hidden="1"/>
    <row r="185" ht="12.75" hidden="1"/>
    <row r="186" ht="12.75" hidden="1"/>
    <row r="187" ht="12.75" hidden="1"/>
    <row r="188" ht="12.75" hidden="1"/>
    <row r="189" ht="12.75" hidden="1"/>
    <row r="190" ht="12.75" hidden="1"/>
    <row r="191" ht="12.75" hidden="1"/>
    <row r="192" ht="12.75" hidden="1"/>
    <row r="193" ht="12.75" hidden="1"/>
    <row r="194" ht="12.75" hidden="1"/>
    <row r="195" ht="12.75" hidden="1"/>
    <row r="196" ht="12.75" hidden="1"/>
    <row r="197" ht="12.75" hidden="1"/>
    <row r="198" ht="12.75" hidden="1"/>
    <row r="199" ht="12.75" hidden="1"/>
    <row r="200" ht="12.75" hidden="1"/>
    <row r="201" ht="12.75" hidden="1"/>
    <row r="202" ht="12.75" hidden="1"/>
    <row r="203" ht="12.75" hidden="1"/>
    <row r="204" ht="12.75" hidden="1"/>
    <row r="205" ht="12.75" hidden="1"/>
    <row r="206" ht="12.75" hidden="1"/>
    <row r="207" ht="12.75" hidden="1"/>
    <row r="208" ht="12.75" hidden="1"/>
    <row r="209" ht="12.75" hidden="1"/>
    <row r="210" ht="12.75" hidden="1"/>
    <row r="211" ht="12.75" hidden="1"/>
  </sheetData>
  <sheetProtection sheet="1" objects="1" scenarios="1"/>
  <mergeCells count="5">
    <mergeCell ref="C3:G3"/>
    <mergeCell ref="C4:G4"/>
    <mergeCell ref="A7:G7"/>
    <mergeCell ref="B9:G9"/>
    <mergeCell ref="B28:G28"/>
  </mergeCells>
  <pageMargins left="0.70866141732283472" right="0.70866141732283472" top="1.32" bottom="0.7" header="0.31496062992125984" footer="0.31496062992125984"/>
  <pageSetup paperSize="9" orientation="portrait" r:id="rId1"/>
  <headerFooter>
    <oddHeader>&amp;C&amp;G</oddHeader>
    <oddFooter>&amp;C&amp;P/&amp;N</oddFooter>
  </headerFooter>
  <rowBreaks count="1" manualBreakCount="1">
    <brk id="27" max="16383" man="1"/>
  </rowBreaks>
  <legacyDrawingHF r:id="rId2"/>
</worksheet>
</file>

<file path=xl/worksheets/sheet5.xml><?xml version="1.0" encoding="utf-8"?>
<worksheet xmlns="http://schemas.openxmlformats.org/spreadsheetml/2006/main" xmlns:r="http://schemas.openxmlformats.org/officeDocument/2006/relationships">
  <dimension ref="A1:I214"/>
  <sheetViews>
    <sheetView tabSelected="1" view="pageBreakPreview" zoomScale="150" zoomScaleNormal="100" zoomScaleSheetLayoutView="150" workbookViewId="0">
      <selection activeCell="G2" sqref="G2"/>
    </sheetView>
  </sheetViews>
  <sheetFormatPr defaultColWidth="0" defaultRowHeight="0" customHeight="1" zeroHeight="1"/>
  <cols>
    <col min="1" max="1" width="4" style="1" customWidth="1"/>
    <col min="2" max="2" width="6.7109375" style="1" customWidth="1"/>
    <col min="3" max="3" width="33.5703125" style="1" customWidth="1"/>
    <col min="4" max="4" width="4.85546875" style="1" customWidth="1"/>
    <col min="5" max="5" width="10.140625" style="1" customWidth="1"/>
    <col min="6" max="6" width="14.5703125" style="1" customWidth="1"/>
    <col min="7" max="7" width="14.7109375" style="1" customWidth="1"/>
    <col min="8" max="16384" width="0" style="1" hidden="1"/>
  </cols>
  <sheetData>
    <row r="1" spans="1:9" ht="18">
      <c r="A1" s="34" t="s">
        <v>99</v>
      </c>
      <c r="B1" s="31"/>
      <c r="C1" s="31"/>
      <c r="D1" s="31"/>
      <c r="E1" s="31"/>
      <c r="F1" s="31"/>
      <c r="G1" s="35" t="s">
        <v>53</v>
      </c>
    </row>
    <row r="2" spans="1:9" ht="18">
      <c r="A2" s="34"/>
      <c r="B2" s="31"/>
      <c r="C2" s="31"/>
      <c r="D2" s="31"/>
      <c r="E2" s="31"/>
      <c r="F2" s="31"/>
      <c r="G2" s="31"/>
    </row>
    <row r="3" spans="1:9" ht="12.75" customHeight="1">
      <c r="A3" s="33" t="s">
        <v>52</v>
      </c>
      <c r="B3" s="32"/>
      <c r="C3" s="38" t="s">
        <v>65</v>
      </c>
      <c r="D3" s="39"/>
      <c r="E3" s="39"/>
      <c r="F3" s="39"/>
      <c r="G3" s="39"/>
    </row>
    <row r="4" spans="1:9" ht="12.75" customHeight="1">
      <c r="A4" s="33" t="s">
        <v>51</v>
      </c>
      <c r="B4" s="33"/>
      <c r="C4" s="40" t="s">
        <v>84</v>
      </c>
      <c r="D4" s="40"/>
      <c r="E4" s="40"/>
      <c r="F4" s="40"/>
      <c r="G4" s="40"/>
    </row>
    <row r="5" spans="1:9" ht="12.75">
      <c r="A5" s="32" t="s">
        <v>50</v>
      </c>
      <c r="B5" s="31"/>
      <c r="C5" s="32" t="s">
        <v>49</v>
      </c>
      <c r="D5" s="31" t="s">
        <v>48</v>
      </c>
      <c r="E5" s="31"/>
      <c r="F5" s="31"/>
      <c r="G5" s="30">
        <v>44348</v>
      </c>
    </row>
    <row r="6" spans="1:9" ht="12.75">
      <c r="A6" s="32"/>
      <c r="B6" s="31"/>
      <c r="C6" s="32"/>
      <c r="D6" s="31"/>
      <c r="E6" s="31"/>
      <c r="F6" s="31"/>
      <c r="G6" s="30"/>
    </row>
    <row r="7" spans="1:9" ht="115.5" customHeight="1">
      <c r="A7" s="41" t="s">
        <v>47</v>
      </c>
      <c r="B7" s="41"/>
      <c r="C7" s="41"/>
      <c r="D7" s="41"/>
      <c r="E7" s="41"/>
      <c r="F7" s="41"/>
      <c r="G7" s="41"/>
    </row>
    <row r="8" spans="1:9" ht="12.75"/>
    <row r="9" spans="1:9" ht="15.75">
      <c r="A9" s="29" t="s">
        <v>9</v>
      </c>
      <c r="B9" s="42" t="s">
        <v>8</v>
      </c>
      <c r="C9" s="42"/>
      <c r="D9" s="42"/>
      <c r="E9" s="42"/>
      <c r="F9" s="42"/>
      <c r="G9" s="42"/>
      <c r="H9" s="27">
        <v>1</v>
      </c>
      <c r="I9" s="27" t="s">
        <v>9</v>
      </c>
    </row>
    <row r="10" spans="1:9" ht="12.75">
      <c r="A10" s="26"/>
      <c r="B10" s="26"/>
      <c r="C10" s="26"/>
      <c r="D10" s="26"/>
      <c r="E10" s="26"/>
      <c r="F10" s="26"/>
      <c r="G10" s="26"/>
      <c r="H10" s="25"/>
      <c r="I10" s="25"/>
    </row>
    <row r="11" spans="1:9" ht="33.75">
      <c r="A11" s="24" t="s">
        <v>12</v>
      </c>
      <c r="B11" s="24" t="s">
        <v>35</v>
      </c>
      <c r="C11" s="24" t="s">
        <v>34</v>
      </c>
      <c r="D11" s="24" t="s">
        <v>33</v>
      </c>
      <c r="E11" s="24" t="s">
        <v>32</v>
      </c>
      <c r="F11" s="24" t="s">
        <v>31</v>
      </c>
      <c r="G11" s="24" t="s">
        <v>10</v>
      </c>
      <c r="H11" s="23" t="s">
        <v>9</v>
      </c>
      <c r="I11" s="23"/>
    </row>
    <row r="12" spans="1:9" ht="36">
      <c r="A12" s="22" t="s">
        <v>46</v>
      </c>
      <c r="B12" s="21">
        <v>11131</v>
      </c>
      <c r="C12" s="20" t="s">
        <v>45</v>
      </c>
      <c r="D12" s="19" t="s">
        <v>22</v>
      </c>
      <c r="E12" s="18">
        <v>196</v>
      </c>
      <c r="F12" s="17"/>
      <c r="G12" s="16" t="str">
        <f t="shared" ref="G12:G26" si="0">IF(F12="","",ROUND(E12*F12,2))</f>
        <v/>
      </c>
      <c r="H12" s="12" t="s">
        <v>9</v>
      </c>
      <c r="I12" s="12">
        <v>1</v>
      </c>
    </row>
    <row r="13" spans="1:9" ht="12.75">
      <c r="A13" s="22" t="s">
        <v>44</v>
      </c>
      <c r="B13" s="21"/>
      <c r="C13" s="20" t="s">
        <v>43</v>
      </c>
      <c r="D13" s="19" t="s">
        <v>22</v>
      </c>
      <c r="E13" s="18">
        <f>3+4+4</f>
        <v>11</v>
      </c>
      <c r="F13" s="17"/>
      <c r="G13" s="16" t="str">
        <f t="shared" si="0"/>
        <v/>
      </c>
      <c r="H13" s="12" t="s">
        <v>9</v>
      </c>
      <c r="I13" s="12">
        <v>2</v>
      </c>
    </row>
    <row r="14" spans="1:9" ht="36">
      <c r="A14" s="22" t="s">
        <v>42</v>
      </c>
      <c r="B14" s="21"/>
      <c r="C14" s="20" t="s">
        <v>67</v>
      </c>
      <c r="D14" s="19" t="s">
        <v>17</v>
      </c>
      <c r="E14" s="18">
        <f>E13</f>
        <v>11</v>
      </c>
      <c r="F14" s="17"/>
      <c r="G14" s="16" t="str">
        <f t="shared" si="0"/>
        <v/>
      </c>
      <c r="H14" s="12"/>
      <c r="I14" s="12"/>
    </row>
    <row r="15" spans="1:9" ht="36" hidden="1">
      <c r="A15" s="22" t="s">
        <v>42</v>
      </c>
      <c r="B15" s="21"/>
      <c r="C15" s="20" t="s">
        <v>71</v>
      </c>
      <c r="D15" s="19" t="s">
        <v>17</v>
      </c>
      <c r="E15" s="18"/>
      <c r="F15" s="17"/>
      <c r="G15" s="16" t="str">
        <f t="shared" si="0"/>
        <v/>
      </c>
      <c r="H15" s="12"/>
      <c r="I15" s="12"/>
    </row>
    <row r="16" spans="1:9" ht="48">
      <c r="A16" s="22" t="s">
        <v>41</v>
      </c>
      <c r="B16" s="21"/>
      <c r="C16" s="20" t="s">
        <v>95</v>
      </c>
      <c r="D16" s="19" t="s">
        <v>29</v>
      </c>
      <c r="E16" s="18">
        <f>196*1*0.3</f>
        <v>58.8</v>
      </c>
      <c r="F16" s="17"/>
      <c r="G16" s="16" t="str">
        <f t="shared" si="0"/>
        <v/>
      </c>
      <c r="H16" s="12" t="s">
        <v>9</v>
      </c>
      <c r="I16" s="12">
        <v>4</v>
      </c>
    </row>
    <row r="17" spans="1:9" ht="36">
      <c r="A17" s="22" t="s">
        <v>58</v>
      </c>
      <c r="B17" s="21"/>
      <c r="C17" s="20" t="s">
        <v>68</v>
      </c>
      <c r="D17" s="19" t="s">
        <v>29</v>
      </c>
      <c r="E17" s="18">
        <f>(64)*0.5*0.1</f>
        <v>3.2</v>
      </c>
      <c r="F17" s="17"/>
      <c r="G17" s="16" t="str">
        <f t="shared" si="0"/>
        <v/>
      </c>
      <c r="H17" s="12" t="s">
        <v>9</v>
      </c>
      <c r="I17" s="12">
        <v>5</v>
      </c>
    </row>
    <row r="18" spans="1:9" ht="36">
      <c r="A18" s="22" t="s">
        <v>59</v>
      </c>
      <c r="B18" s="21"/>
      <c r="C18" s="20" t="s">
        <v>40</v>
      </c>
      <c r="D18" s="19" t="s">
        <v>22</v>
      </c>
      <c r="E18" s="18">
        <v>186</v>
      </c>
      <c r="F18" s="17"/>
      <c r="G18" s="16" t="str">
        <f t="shared" si="0"/>
        <v/>
      </c>
      <c r="H18" s="12" t="s">
        <v>9</v>
      </c>
      <c r="I18" s="12">
        <v>6</v>
      </c>
    </row>
    <row r="19" spans="1:9" ht="36">
      <c r="A19" s="22" t="s">
        <v>57</v>
      </c>
      <c r="B19" s="21"/>
      <c r="C19" s="20" t="s">
        <v>56</v>
      </c>
      <c r="D19" s="19" t="s">
        <v>55</v>
      </c>
      <c r="E19" s="18">
        <v>2</v>
      </c>
      <c r="F19" s="17"/>
      <c r="G19" s="16" t="str">
        <f t="shared" si="0"/>
        <v/>
      </c>
      <c r="H19" s="12" t="s">
        <v>9</v>
      </c>
      <c r="I19" s="12">
        <v>7</v>
      </c>
    </row>
    <row r="20" spans="1:9" ht="24" hidden="1">
      <c r="A20" s="22"/>
      <c r="B20" s="21"/>
      <c r="C20" s="20" t="s">
        <v>82</v>
      </c>
      <c r="D20" s="19" t="s">
        <v>22</v>
      </c>
      <c r="E20" s="18"/>
      <c r="F20" s="17"/>
      <c r="G20" s="16" t="str">
        <f t="shared" si="0"/>
        <v/>
      </c>
      <c r="H20" s="12"/>
      <c r="I20" s="12"/>
    </row>
    <row r="21" spans="1:9" ht="36" hidden="1">
      <c r="A21" s="22"/>
      <c r="B21" s="21"/>
      <c r="C21" s="20" t="s">
        <v>83</v>
      </c>
      <c r="D21" s="19" t="s">
        <v>22</v>
      </c>
      <c r="E21" s="18"/>
      <c r="F21" s="17"/>
      <c r="G21" s="16" t="str">
        <f t="shared" si="0"/>
        <v/>
      </c>
      <c r="H21" s="12"/>
      <c r="I21" s="12"/>
    </row>
    <row r="22" spans="1:9" ht="60" hidden="1">
      <c r="A22" s="22" t="s">
        <v>39</v>
      </c>
      <c r="B22" s="21"/>
      <c r="C22" s="20" t="s">
        <v>69</v>
      </c>
      <c r="D22" s="19" t="s">
        <v>55</v>
      </c>
      <c r="E22" s="18"/>
      <c r="F22" s="17"/>
      <c r="G22" s="16" t="str">
        <f t="shared" si="0"/>
        <v/>
      </c>
      <c r="H22" s="12"/>
      <c r="I22" s="12"/>
    </row>
    <row r="23" spans="1:9" ht="72" hidden="1">
      <c r="A23" s="22" t="s">
        <v>38</v>
      </c>
      <c r="B23" s="21"/>
      <c r="C23" s="20" t="s">
        <v>78</v>
      </c>
      <c r="D23" s="19" t="s">
        <v>55</v>
      </c>
      <c r="E23" s="18"/>
      <c r="F23" s="17"/>
      <c r="G23" s="16" t="str">
        <f t="shared" si="0"/>
        <v/>
      </c>
      <c r="H23" s="12" t="s">
        <v>9</v>
      </c>
      <c r="I23" s="12">
        <v>8</v>
      </c>
    </row>
    <row r="24" spans="1:9" ht="108" hidden="1">
      <c r="A24" s="22" t="s">
        <v>54</v>
      </c>
      <c r="B24" s="21"/>
      <c r="C24" s="20" t="s">
        <v>80</v>
      </c>
      <c r="D24" s="19" t="s">
        <v>22</v>
      </c>
      <c r="E24" s="18"/>
      <c r="F24" s="17"/>
      <c r="G24" s="16" t="str">
        <f t="shared" si="0"/>
        <v/>
      </c>
      <c r="H24" s="12"/>
      <c r="I24" s="12"/>
    </row>
    <row r="25" spans="1:9" ht="12.75">
      <c r="A25" s="22" t="s">
        <v>39</v>
      </c>
      <c r="B25" s="21"/>
      <c r="C25" s="20" t="s">
        <v>87</v>
      </c>
      <c r="D25" s="19" t="s">
        <v>22</v>
      </c>
      <c r="E25" s="18">
        <v>66</v>
      </c>
      <c r="F25" s="17"/>
      <c r="G25" s="16" t="str">
        <f t="shared" si="0"/>
        <v/>
      </c>
      <c r="H25" s="12"/>
      <c r="I25" s="12"/>
    </row>
    <row r="26" spans="1:9" ht="48">
      <c r="A26" s="22" t="s">
        <v>38</v>
      </c>
      <c r="B26" s="21"/>
      <c r="C26" s="20" t="s">
        <v>37</v>
      </c>
      <c r="D26" s="19" t="s">
        <v>36</v>
      </c>
      <c r="E26" s="18">
        <v>1</v>
      </c>
      <c r="F26" s="17"/>
      <c r="G26" s="16" t="str">
        <f t="shared" si="0"/>
        <v/>
      </c>
      <c r="H26" s="12" t="s">
        <v>9</v>
      </c>
      <c r="I26" s="12">
        <v>9</v>
      </c>
    </row>
    <row r="27" spans="1:9" ht="12.75">
      <c r="A27" s="15"/>
      <c r="B27" s="4"/>
      <c r="C27" s="4"/>
      <c r="D27" s="4"/>
      <c r="E27" s="14" t="s">
        <v>16</v>
      </c>
      <c r="F27" s="13" t="s">
        <v>15</v>
      </c>
      <c r="G27" s="13" t="str">
        <f>IF(SUM(G12:G26)=0,"",SUM(G12:G26))</f>
        <v/>
      </c>
      <c r="H27" s="12"/>
      <c r="I27" s="12"/>
    </row>
    <row r="28" spans="1:9" ht="12.75"/>
    <row r="29" spans="1:9" ht="15.75">
      <c r="A29" s="29" t="s">
        <v>7</v>
      </c>
      <c r="B29" s="42" t="s">
        <v>6</v>
      </c>
      <c r="C29" s="42"/>
      <c r="D29" s="42"/>
      <c r="E29" s="42"/>
      <c r="F29" s="42"/>
      <c r="G29" s="42"/>
      <c r="H29" s="28">
        <v>2</v>
      </c>
      <c r="I29" s="27" t="s">
        <v>7</v>
      </c>
    </row>
    <row r="30" spans="1:9" ht="12.75">
      <c r="A30" s="26"/>
      <c r="B30" s="26"/>
      <c r="C30" s="26"/>
      <c r="D30" s="26"/>
      <c r="E30" s="26"/>
      <c r="F30" s="26"/>
      <c r="G30" s="26"/>
      <c r="H30" s="25"/>
      <c r="I30" s="25"/>
    </row>
    <row r="31" spans="1:9" ht="33.75">
      <c r="A31" s="24" t="s">
        <v>12</v>
      </c>
      <c r="B31" s="24" t="s">
        <v>35</v>
      </c>
      <c r="C31" s="24" t="s">
        <v>34</v>
      </c>
      <c r="D31" s="24" t="s">
        <v>33</v>
      </c>
      <c r="E31" s="24" t="s">
        <v>32</v>
      </c>
      <c r="F31" s="24" t="s">
        <v>31</v>
      </c>
      <c r="G31" s="24" t="s">
        <v>10</v>
      </c>
      <c r="H31" s="23" t="s">
        <v>7</v>
      </c>
      <c r="I31" s="23"/>
    </row>
    <row r="32" spans="1:9" ht="36" hidden="1">
      <c r="A32" s="22" t="s">
        <v>30</v>
      </c>
      <c r="B32" s="21">
        <v>31124</v>
      </c>
      <c r="C32" s="20" t="s">
        <v>72</v>
      </c>
      <c r="D32" s="19" t="s">
        <v>17</v>
      </c>
      <c r="E32" s="18"/>
      <c r="F32" s="17">
        <v>1.1000000000000001</v>
      </c>
      <c r="G32" s="16">
        <f t="shared" ref="G32:G42" si="1">IF(F32="","",ROUND(E32*F32,2))</f>
        <v>0</v>
      </c>
      <c r="H32" s="12" t="s">
        <v>7</v>
      </c>
      <c r="I32" s="12">
        <v>1</v>
      </c>
    </row>
    <row r="33" spans="1:9" ht="36" hidden="1">
      <c r="A33" s="22"/>
      <c r="B33" s="21">
        <v>31113</v>
      </c>
      <c r="C33" s="20" t="s">
        <v>70</v>
      </c>
      <c r="D33" s="19" t="s">
        <v>29</v>
      </c>
      <c r="E33" s="18"/>
      <c r="F33" s="17">
        <v>22</v>
      </c>
      <c r="G33" s="16">
        <f t="shared" ref="G33" si="2">IF(F33="","",ROUND(E33*F33,2))</f>
        <v>0</v>
      </c>
      <c r="H33" s="12"/>
      <c r="I33" s="12"/>
    </row>
    <row r="34" spans="1:9" ht="48">
      <c r="A34" s="22" t="s">
        <v>30</v>
      </c>
      <c r="B34" s="21">
        <v>31113</v>
      </c>
      <c r="C34" s="20" t="s">
        <v>85</v>
      </c>
      <c r="D34" s="19" t="s">
        <v>29</v>
      </c>
      <c r="E34" s="18">
        <f>E16</f>
        <v>58.8</v>
      </c>
      <c r="F34" s="17"/>
      <c r="G34" s="16" t="str">
        <f t="shared" si="1"/>
        <v/>
      </c>
      <c r="H34" s="12" t="s">
        <v>7</v>
      </c>
      <c r="I34" s="12">
        <v>1</v>
      </c>
    </row>
    <row r="35" spans="1:9" ht="24">
      <c r="A35" s="22" t="s">
        <v>28</v>
      </c>
      <c r="B35" s="21">
        <v>31124</v>
      </c>
      <c r="C35" s="20" t="s">
        <v>27</v>
      </c>
      <c r="D35" s="19" t="s">
        <v>17</v>
      </c>
      <c r="E35" s="18">
        <v>200</v>
      </c>
      <c r="F35" s="17"/>
      <c r="G35" s="16" t="str">
        <f t="shared" si="1"/>
        <v/>
      </c>
      <c r="H35" s="12"/>
      <c r="I35" s="12"/>
    </row>
    <row r="36" spans="1:9" ht="36">
      <c r="A36" s="22" t="s">
        <v>26</v>
      </c>
      <c r="B36" s="21"/>
      <c r="C36" s="20" t="s">
        <v>76</v>
      </c>
      <c r="D36" s="19" t="s">
        <v>22</v>
      </c>
      <c r="E36" s="18">
        <f>E13+E41*2+196</f>
        <v>207</v>
      </c>
      <c r="F36" s="17"/>
      <c r="G36" s="16" t="str">
        <f t="shared" si="1"/>
        <v/>
      </c>
      <c r="H36" s="12" t="s">
        <v>7</v>
      </c>
      <c r="I36" s="12">
        <v>2</v>
      </c>
    </row>
    <row r="37" spans="1:9" ht="36">
      <c r="A37" s="22" t="s">
        <v>25</v>
      </c>
      <c r="B37" s="21"/>
      <c r="C37" s="20" t="s">
        <v>24</v>
      </c>
      <c r="D37" s="19" t="s">
        <v>17</v>
      </c>
      <c r="E37" s="18">
        <f>E40</f>
        <v>642</v>
      </c>
      <c r="F37" s="17"/>
      <c r="G37" s="16" t="str">
        <f t="shared" si="1"/>
        <v/>
      </c>
      <c r="H37" s="12" t="s">
        <v>7</v>
      </c>
      <c r="I37" s="12">
        <v>3</v>
      </c>
    </row>
    <row r="38" spans="1:9" ht="36" hidden="1">
      <c r="A38" s="22" t="s">
        <v>23</v>
      </c>
      <c r="B38" s="21">
        <v>31452</v>
      </c>
      <c r="C38" s="20" t="s">
        <v>75</v>
      </c>
      <c r="D38" s="19" t="s">
        <v>17</v>
      </c>
      <c r="E38" s="18"/>
      <c r="F38" s="17"/>
      <c r="G38" s="16" t="str">
        <f t="shared" si="1"/>
        <v/>
      </c>
      <c r="H38" s="12" t="s">
        <v>7</v>
      </c>
      <c r="I38" s="12">
        <v>4</v>
      </c>
    </row>
    <row r="39" spans="1:9" ht="36">
      <c r="A39" s="22" t="s">
        <v>23</v>
      </c>
      <c r="B39" s="21">
        <v>32242</v>
      </c>
      <c r="C39" s="20" t="s">
        <v>86</v>
      </c>
      <c r="D39" s="19" t="s">
        <v>17</v>
      </c>
      <c r="E39" s="18">
        <v>196</v>
      </c>
      <c r="F39" s="17"/>
      <c r="G39" s="16" t="str">
        <f t="shared" si="1"/>
        <v/>
      </c>
      <c r="H39" s="12" t="s">
        <v>7</v>
      </c>
      <c r="I39" s="12">
        <v>5</v>
      </c>
    </row>
    <row r="40" spans="1:9" ht="36">
      <c r="A40" s="22" t="s">
        <v>21</v>
      </c>
      <c r="B40" s="21">
        <v>32242</v>
      </c>
      <c r="C40" s="20" t="s">
        <v>74</v>
      </c>
      <c r="D40" s="19" t="s">
        <v>17</v>
      </c>
      <c r="E40" s="18">
        <f>196*3+20+34</f>
        <v>642</v>
      </c>
      <c r="F40" s="17"/>
      <c r="G40" s="16" t="str">
        <f t="shared" ref="G40" si="3">IF(F40="","",ROUND(E40*F40,2))</f>
        <v/>
      </c>
      <c r="H40" s="12"/>
      <c r="I40" s="12"/>
    </row>
    <row r="41" spans="1:9" ht="36" hidden="1">
      <c r="A41" s="22" t="s">
        <v>19</v>
      </c>
      <c r="B41" s="21"/>
      <c r="C41" s="20" t="s">
        <v>73</v>
      </c>
      <c r="D41" s="19" t="s">
        <v>17</v>
      </c>
      <c r="E41" s="18"/>
      <c r="F41" s="17"/>
      <c r="G41" s="16" t="str">
        <f t="shared" si="1"/>
        <v/>
      </c>
      <c r="H41" s="12" t="s">
        <v>7</v>
      </c>
      <c r="I41" s="12">
        <v>6</v>
      </c>
    </row>
    <row r="42" spans="1:9" ht="36">
      <c r="A42" s="22" t="s">
        <v>20</v>
      </c>
      <c r="B42" s="21">
        <v>36112</v>
      </c>
      <c r="C42" s="20" t="s">
        <v>18</v>
      </c>
      <c r="D42" s="19" t="s">
        <v>17</v>
      </c>
      <c r="E42" s="18">
        <f>398*0.5</f>
        <v>199</v>
      </c>
      <c r="F42" s="17"/>
      <c r="G42" s="16" t="str">
        <f t="shared" si="1"/>
        <v/>
      </c>
      <c r="H42" s="12" t="s">
        <v>7</v>
      </c>
      <c r="I42" s="12">
        <v>7</v>
      </c>
    </row>
    <row r="43" spans="1:9" ht="12.75" hidden="1">
      <c r="A43" s="22"/>
      <c r="B43" s="21"/>
      <c r="C43" s="20"/>
      <c r="D43" s="19"/>
      <c r="E43" s="18"/>
      <c r="F43" s="17"/>
      <c r="G43" s="16"/>
      <c r="H43" s="12" t="s">
        <v>7</v>
      </c>
      <c r="I43" s="12">
        <v>8</v>
      </c>
    </row>
    <row r="44" spans="1:9" ht="12.75">
      <c r="A44" s="15"/>
      <c r="B44" s="4"/>
      <c r="C44" s="4"/>
      <c r="D44" s="4"/>
      <c r="E44" s="14" t="s">
        <v>16</v>
      </c>
      <c r="F44" s="13" t="s">
        <v>15</v>
      </c>
      <c r="G44" s="13" t="str">
        <f>IF(SUM(G32:G43)=0,"",SUM(G32:G43))</f>
        <v/>
      </c>
      <c r="H44" s="12"/>
      <c r="I44" s="12"/>
    </row>
    <row r="45" spans="1:9" ht="12.75"/>
    <row r="46" spans="1:9" ht="15.75">
      <c r="A46" s="11" t="s">
        <v>14</v>
      </c>
      <c r="B46" s="10" t="s">
        <v>13</v>
      </c>
      <c r="C46" s="9"/>
      <c r="D46" s="9"/>
      <c r="E46" s="9"/>
      <c r="F46" s="9"/>
      <c r="G46" s="9"/>
    </row>
    <row r="47" spans="1:9" ht="12.75">
      <c r="A47" s="8"/>
      <c r="B47" s="8"/>
      <c r="C47" s="8"/>
      <c r="D47" s="8"/>
      <c r="E47" s="8"/>
      <c r="F47" s="8"/>
      <c r="G47" s="8"/>
    </row>
    <row r="48" spans="1:9" ht="33.75">
      <c r="A48" s="6" t="s">
        <v>12</v>
      </c>
      <c r="B48" s="6"/>
      <c r="C48" s="6" t="s">
        <v>11</v>
      </c>
      <c r="D48" s="6"/>
      <c r="E48" s="6"/>
      <c r="F48" s="7"/>
      <c r="G48" s="6" t="s">
        <v>10</v>
      </c>
    </row>
    <row r="49" spans="1:7" ht="12.75">
      <c r="A49" s="4" t="s">
        <v>9</v>
      </c>
      <c r="B49" s="4" t="s">
        <v>8</v>
      </c>
      <c r="C49" s="4"/>
      <c r="D49" s="4"/>
      <c r="E49" s="4"/>
      <c r="F49" s="4"/>
      <c r="G49" s="5" t="str">
        <f>G27</f>
        <v/>
      </c>
    </row>
    <row r="50" spans="1:7" ht="12.75">
      <c r="A50" s="4" t="s">
        <v>7</v>
      </c>
      <c r="B50" s="4" t="s">
        <v>6</v>
      </c>
      <c r="C50" s="4"/>
      <c r="D50" s="4"/>
      <c r="E50" s="4"/>
      <c r="F50" s="4"/>
      <c r="G50" s="5" t="str">
        <f>G44</f>
        <v/>
      </c>
    </row>
    <row r="51" spans="1:7" ht="12.75">
      <c r="A51" s="4"/>
      <c r="B51" s="4" t="s">
        <v>5</v>
      </c>
      <c r="C51" s="4"/>
      <c r="D51" s="4"/>
      <c r="E51" s="4"/>
      <c r="F51" s="4"/>
      <c r="G51" s="2" t="str">
        <f>IF(SUM(G49:G50)=0,"",ROUND(SUM(G49:G50),2))</f>
        <v/>
      </c>
    </row>
    <row r="52" spans="1:7" ht="12.75">
      <c r="A52" s="4"/>
      <c r="B52" s="3" t="s">
        <v>4</v>
      </c>
      <c r="C52" s="3"/>
      <c r="D52" s="4">
        <v>5</v>
      </c>
      <c r="E52" s="3" t="s">
        <v>1</v>
      </c>
      <c r="F52" s="3"/>
      <c r="G52" s="2" t="str">
        <f>IF(G51="","",ROUND(G51*D52/100,2))</f>
        <v/>
      </c>
    </row>
    <row r="53" spans="1:7" ht="12.75">
      <c r="A53" s="4"/>
      <c r="B53" s="3" t="s">
        <v>3</v>
      </c>
      <c r="C53" s="3"/>
      <c r="D53" s="3"/>
      <c r="E53" s="3"/>
      <c r="F53" s="3"/>
      <c r="G53" s="2" t="str">
        <f>IF(G51="","",G51+G52)</f>
        <v/>
      </c>
    </row>
    <row r="54" spans="1:7" ht="12.75">
      <c r="A54" s="4"/>
      <c r="B54" s="3" t="s">
        <v>2</v>
      </c>
      <c r="C54" s="3"/>
      <c r="D54" s="4">
        <v>22</v>
      </c>
      <c r="E54" s="3" t="s">
        <v>1</v>
      </c>
      <c r="F54" s="3"/>
      <c r="G54" s="2" t="str">
        <f>IF(G51="","",ROUND(G53*D54/100,2))</f>
        <v/>
      </c>
    </row>
    <row r="55" spans="1:7" ht="12.75">
      <c r="A55" s="4"/>
      <c r="B55" s="3" t="s">
        <v>0</v>
      </c>
      <c r="C55" s="3"/>
      <c r="D55" s="3"/>
      <c r="E55" s="3"/>
      <c r="F55" s="3"/>
      <c r="G55" s="2" t="str">
        <f>IF(G51="","",G53+G54)</f>
        <v/>
      </c>
    </row>
    <row r="56" spans="1:7" ht="12.75" hidden="1"/>
    <row r="57" spans="1:7" ht="12.75" hidden="1"/>
    <row r="58" spans="1:7" ht="12.75" hidden="1"/>
    <row r="59" spans="1:7" ht="12.75" hidden="1"/>
    <row r="60" spans="1:7" ht="12.75" hidden="1"/>
    <row r="61" spans="1:7" ht="12.75" hidden="1"/>
    <row r="62" spans="1:7" ht="12.75" hidden="1"/>
    <row r="63" spans="1:7" ht="12.75" hidden="1"/>
    <row r="64" spans="1:7" ht="12.75" hidden="1"/>
    <row r="65" ht="12.75" hidden="1"/>
    <row r="66" ht="12.75" hidden="1"/>
    <row r="67" ht="12.75" hidden="1"/>
    <row r="68" ht="12.75" hidden="1"/>
    <row r="69" ht="12.75" hidden="1"/>
    <row r="70" ht="12.75" hidden="1"/>
    <row r="71" ht="12.75" hidden="1"/>
    <row r="72" ht="12.75" hidden="1"/>
    <row r="73" ht="12.75" hidden="1"/>
    <row r="74" ht="12.75" hidden="1"/>
    <row r="75" ht="12.75" hidden="1"/>
    <row r="76" ht="12.75" hidden="1"/>
    <row r="77" ht="12.75" hidden="1"/>
    <row r="78" ht="12.75" hidden="1"/>
    <row r="79" ht="12.75" hidden="1"/>
    <row r="80" ht="12.75" hidden="1"/>
    <row r="81" ht="12.75" hidden="1"/>
    <row r="82" ht="12.75" hidden="1"/>
    <row r="83" ht="12.75" hidden="1"/>
    <row r="84" ht="12.75" hidden="1"/>
    <row r="85" ht="12.75" hidden="1"/>
    <row r="86" ht="12.75" hidden="1"/>
    <row r="87" ht="12.75" hidden="1"/>
    <row r="88" ht="12.75" hidden="1"/>
    <row r="89" ht="12.75" hidden="1"/>
    <row r="90" ht="12.75" hidden="1"/>
    <row r="91" ht="12.75" hidden="1"/>
    <row r="92" ht="12.75" hidden="1"/>
    <row r="93" ht="12.75" hidden="1"/>
    <row r="94" ht="12.75" hidden="1"/>
    <row r="95" ht="12.75" hidden="1"/>
    <row r="96" ht="12.75" hidden="1"/>
    <row r="97" ht="12.75" hidden="1"/>
    <row r="98" ht="12.75" hidden="1"/>
    <row r="99" ht="12.75" hidden="1"/>
    <row r="100" ht="12.75" hidden="1"/>
    <row r="101" ht="12.75" hidden="1"/>
    <row r="102" ht="12.75" hidden="1"/>
    <row r="103" ht="12.75" hidden="1"/>
    <row r="104" ht="12.75" hidden="1"/>
    <row r="105" ht="12.75" hidden="1"/>
    <row r="106" ht="12.75" hidden="1"/>
    <row r="107" ht="12.75" hidden="1"/>
    <row r="108" ht="12.75" hidden="1"/>
    <row r="109" ht="12.75" hidden="1"/>
    <row r="110" ht="12.75" hidden="1"/>
    <row r="111" ht="12.75" hidden="1"/>
    <row r="112" ht="12.75" hidden="1"/>
    <row r="113" ht="12.75" hidden="1"/>
    <row r="114" ht="12.75" hidden="1"/>
    <row r="115" ht="12.75" hidden="1"/>
    <row r="116" ht="12.75" hidden="1"/>
    <row r="117" ht="12.75" hidden="1"/>
    <row r="118" ht="12.75" hidden="1"/>
    <row r="119" ht="12.75" hidden="1"/>
    <row r="120" ht="12.75" hidden="1"/>
    <row r="121" ht="12.75" hidden="1"/>
    <row r="122" ht="12.75" hidden="1"/>
    <row r="123" ht="12.75" hidden="1"/>
    <row r="124" ht="12.75" hidden="1"/>
    <row r="125" ht="12.75" hidden="1"/>
    <row r="126" ht="12.75" hidden="1"/>
    <row r="127" ht="12.75" hidden="1"/>
    <row r="128" ht="12.75" hidden="1"/>
    <row r="129" ht="12.75" hidden="1"/>
    <row r="130" ht="12.75" hidden="1"/>
    <row r="131" ht="12.75" hidden="1"/>
    <row r="132" ht="12.75" hidden="1"/>
    <row r="133" ht="12.75" hidden="1"/>
    <row r="134" ht="12.75" hidden="1"/>
    <row r="135" ht="12.75" hidden="1"/>
    <row r="136" ht="12.75" hidden="1"/>
    <row r="137" ht="12.75" hidden="1"/>
    <row r="138" ht="12.75" hidden="1"/>
    <row r="139" ht="12.75" hidden="1"/>
    <row r="140" ht="12.75" hidden="1"/>
    <row r="141" ht="12.75" hidden="1"/>
    <row r="142" ht="12.75" hidden="1"/>
    <row r="143" ht="12.75" hidden="1"/>
    <row r="144" ht="12.75" hidden="1"/>
    <row r="145" ht="12.75" hidden="1"/>
    <row r="146" ht="12.75" hidden="1"/>
    <row r="147" ht="12.75" hidden="1"/>
    <row r="148" ht="12.75" hidden="1"/>
    <row r="149" ht="12.75" hidden="1"/>
    <row r="150" ht="12.75" hidden="1"/>
    <row r="151" ht="12.75" hidden="1"/>
    <row r="152" ht="12.75" hidden="1"/>
    <row r="153" ht="12.75" hidden="1"/>
    <row r="154" ht="12.75" hidden="1"/>
    <row r="155" ht="12.75" hidden="1"/>
    <row r="156" ht="12.75" hidden="1"/>
    <row r="157" ht="12.75" hidden="1"/>
    <row r="158" ht="12.75" hidden="1"/>
    <row r="159" ht="12.75" hidden="1"/>
    <row r="160" ht="12.75" hidden="1"/>
    <row r="161" ht="12.75" hidden="1"/>
    <row r="162" ht="12.75" hidden="1"/>
    <row r="163" ht="12.75" hidden="1"/>
    <row r="164" ht="12.75" hidden="1"/>
    <row r="165" ht="12.75" hidden="1"/>
    <row r="166" ht="12.75" hidden="1"/>
    <row r="167" ht="12.75" hidden="1"/>
    <row r="168" ht="12.75" hidden="1"/>
    <row r="169" ht="12.75" hidden="1"/>
    <row r="170" ht="12.75" hidden="1"/>
    <row r="171" ht="12.75" hidden="1"/>
    <row r="172" ht="12.75" hidden="1"/>
    <row r="173" ht="12.75" hidden="1"/>
    <row r="174" ht="12.75" hidden="1"/>
    <row r="175" ht="12.75" hidden="1"/>
    <row r="176" ht="12.75" hidden="1"/>
    <row r="177" ht="12.75" hidden="1"/>
    <row r="178" ht="12.75" hidden="1"/>
    <row r="179" ht="12.75" hidden="1"/>
    <row r="180" ht="12.75" hidden="1"/>
    <row r="181" ht="12.75" hidden="1"/>
    <row r="182" ht="12.75" hidden="1"/>
    <row r="183" ht="12.75" hidden="1"/>
    <row r="184" ht="12.75" hidden="1"/>
    <row r="185" ht="12.75" hidden="1"/>
    <row r="186" ht="12.75" hidden="1"/>
    <row r="187" ht="12.75" hidden="1"/>
    <row r="188" ht="12.75" hidden="1"/>
    <row r="189" ht="12.75" hidden="1"/>
    <row r="190" ht="12.75" hidden="1"/>
    <row r="191" ht="12.75" hidden="1"/>
    <row r="192" ht="12.75" hidden="1"/>
    <row r="193" ht="12.75" hidden="1"/>
    <row r="194" ht="12.75" hidden="1"/>
    <row r="195" ht="12.75" hidden="1"/>
    <row r="196" ht="12.75" hidden="1"/>
    <row r="197" ht="12.75" hidden="1"/>
    <row r="198" ht="12.75" hidden="1"/>
    <row r="199" ht="12.75" hidden="1"/>
    <row r="200" ht="12.75" hidden="1"/>
    <row r="201" ht="12.75" hidden="1"/>
    <row r="202" ht="12.75" hidden="1"/>
    <row r="203" ht="12.75" hidden="1"/>
    <row r="204" ht="12.75" hidden="1"/>
    <row r="205" ht="12.75" hidden="1"/>
    <row r="206" ht="12.75" hidden="1"/>
    <row r="207" ht="12.75" hidden="1"/>
    <row r="208" ht="12.75" hidden="1"/>
    <row r="209" ht="12.75" hidden="1"/>
    <row r="210" ht="12.75" hidden="1"/>
    <row r="211" ht="12.75" hidden="1"/>
    <row r="212" ht="12.75" hidden="1"/>
    <row r="213" ht="12.75" hidden="1"/>
    <row r="214" ht="12.75" hidden="1"/>
  </sheetData>
  <sheetProtection sheet="1" objects="1" scenarios="1"/>
  <mergeCells count="5">
    <mergeCell ref="C3:G3"/>
    <mergeCell ref="C4:G4"/>
    <mergeCell ref="A7:G7"/>
    <mergeCell ref="B9:G9"/>
    <mergeCell ref="B29:G29"/>
  </mergeCells>
  <pageMargins left="0.70866141732283472" right="0.70866141732283472" top="1.32" bottom="0.7" header="0.31496062992125984" footer="0.31496062992125984"/>
  <pageSetup paperSize="9" orientation="portrait" r:id="rId1"/>
  <headerFooter>
    <oddHeader>&amp;C&amp;G</oddHeader>
    <oddFooter>&amp;C&amp;P/&amp;N</oddFooter>
  </headerFooter>
  <rowBreaks count="1" manualBreakCount="1">
    <brk id="28" max="16383" man="1"/>
  </rowBreaks>
  <legacyDrawingHF r:id="rId2"/>
</worksheet>
</file>

<file path=xl/worksheets/sheet6.xml><?xml version="1.0" encoding="utf-8"?>
<worksheet xmlns="http://schemas.openxmlformats.org/spreadsheetml/2006/main" xmlns:r="http://schemas.openxmlformats.org/officeDocument/2006/relationships">
  <dimension ref="A1:I214"/>
  <sheetViews>
    <sheetView tabSelected="1" view="pageBreakPreview" zoomScale="150" zoomScaleNormal="100" zoomScaleSheetLayoutView="150" workbookViewId="0">
      <selection activeCell="G2" sqref="G2"/>
    </sheetView>
  </sheetViews>
  <sheetFormatPr defaultColWidth="0" defaultRowHeight="0" customHeight="1" zeroHeight="1"/>
  <cols>
    <col min="1" max="1" width="4" style="1" customWidth="1"/>
    <col min="2" max="2" width="6.7109375" style="1" customWidth="1"/>
    <col min="3" max="3" width="33.5703125" style="1" customWidth="1"/>
    <col min="4" max="4" width="4.85546875" style="1" customWidth="1"/>
    <col min="5" max="5" width="10.140625" style="1" customWidth="1"/>
    <col min="6" max="6" width="14.5703125" style="1" customWidth="1"/>
    <col min="7" max="7" width="14.7109375" style="1" customWidth="1"/>
    <col min="8" max="16384" width="0" style="1" hidden="1"/>
  </cols>
  <sheetData>
    <row r="1" spans="1:9" ht="18">
      <c r="A1" s="34" t="s">
        <v>99</v>
      </c>
      <c r="B1" s="31"/>
      <c r="C1" s="31"/>
      <c r="D1" s="31"/>
      <c r="E1" s="31"/>
      <c r="F1" s="31"/>
      <c r="G1" s="35" t="s">
        <v>53</v>
      </c>
    </row>
    <row r="2" spans="1:9" ht="18">
      <c r="A2" s="34"/>
      <c r="B2" s="31"/>
      <c r="C2" s="31"/>
      <c r="D2" s="31"/>
      <c r="E2" s="31"/>
      <c r="F2" s="31"/>
      <c r="G2" s="31"/>
    </row>
    <row r="3" spans="1:9" ht="12.75" customHeight="1">
      <c r="A3" s="33" t="s">
        <v>52</v>
      </c>
      <c r="B3" s="32"/>
      <c r="C3" s="38" t="s">
        <v>65</v>
      </c>
      <c r="D3" s="39"/>
      <c r="E3" s="39"/>
      <c r="F3" s="39"/>
      <c r="G3" s="39"/>
    </row>
    <row r="4" spans="1:9" ht="12.75" customHeight="1">
      <c r="A4" s="33" t="s">
        <v>51</v>
      </c>
      <c r="B4" s="33"/>
      <c r="C4" s="40" t="s">
        <v>90</v>
      </c>
      <c r="D4" s="40"/>
      <c r="E4" s="40"/>
      <c r="F4" s="40"/>
      <c r="G4" s="40"/>
    </row>
    <row r="5" spans="1:9" ht="12.75">
      <c r="A5" s="32" t="s">
        <v>50</v>
      </c>
      <c r="B5" s="31"/>
      <c r="C5" s="32" t="s">
        <v>49</v>
      </c>
      <c r="D5" s="31" t="s">
        <v>48</v>
      </c>
      <c r="E5" s="31"/>
      <c r="F5" s="31"/>
      <c r="G5" s="30">
        <v>44348</v>
      </c>
    </row>
    <row r="6" spans="1:9" ht="12.75">
      <c r="A6" s="32"/>
      <c r="B6" s="31"/>
      <c r="C6" s="32"/>
      <c r="D6" s="31"/>
      <c r="E6" s="31"/>
      <c r="F6" s="31"/>
      <c r="G6" s="30"/>
    </row>
    <row r="7" spans="1:9" ht="115.5" customHeight="1">
      <c r="A7" s="41" t="s">
        <v>47</v>
      </c>
      <c r="B7" s="41"/>
      <c r="C7" s="41"/>
      <c r="D7" s="41"/>
      <c r="E7" s="41"/>
      <c r="F7" s="41"/>
      <c r="G7" s="41"/>
    </row>
    <row r="8" spans="1:9" ht="12.75"/>
    <row r="9" spans="1:9" ht="15.75">
      <c r="A9" s="29" t="s">
        <v>9</v>
      </c>
      <c r="B9" s="42" t="s">
        <v>8</v>
      </c>
      <c r="C9" s="42"/>
      <c r="D9" s="42"/>
      <c r="E9" s="42"/>
      <c r="F9" s="42"/>
      <c r="G9" s="42"/>
      <c r="H9" s="27">
        <v>1</v>
      </c>
      <c r="I9" s="27" t="s">
        <v>9</v>
      </c>
    </row>
    <row r="10" spans="1:9" ht="12.75">
      <c r="A10" s="26"/>
      <c r="B10" s="26"/>
      <c r="C10" s="26"/>
      <c r="D10" s="26"/>
      <c r="E10" s="26"/>
      <c r="F10" s="26"/>
      <c r="G10" s="26"/>
      <c r="H10" s="25"/>
      <c r="I10" s="25"/>
    </row>
    <row r="11" spans="1:9" ht="33.75">
      <c r="A11" s="24" t="s">
        <v>12</v>
      </c>
      <c r="B11" s="24" t="s">
        <v>35</v>
      </c>
      <c r="C11" s="24" t="s">
        <v>34</v>
      </c>
      <c r="D11" s="24" t="s">
        <v>33</v>
      </c>
      <c r="E11" s="24" t="s">
        <v>32</v>
      </c>
      <c r="F11" s="24" t="s">
        <v>31</v>
      </c>
      <c r="G11" s="24" t="s">
        <v>10</v>
      </c>
      <c r="H11" s="23" t="s">
        <v>9</v>
      </c>
      <c r="I11" s="23"/>
    </row>
    <row r="12" spans="1:9" ht="36">
      <c r="A12" s="22" t="s">
        <v>46</v>
      </c>
      <c r="B12" s="21">
        <v>11131</v>
      </c>
      <c r="C12" s="20" t="s">
        <v>45</v>
      </c>
      <c r="D12" s="19" t="s">
        <v>22</v>
      </c>
      <c r="E12" s="18">
        <v>336</v>
      </c>
      <c r="F12" s="17"/>
      <c r="G12" s="16" t="str">
        <f t="shared" ref="G12:G26" si="0">IF(F12="","",ROUND(E12*F12,2))</f>
        <v/>
      </c>
      <c r="H12" s="12" t="s">
        <v>9</v>
      </c>
      <c r="I12" s="12">
        <v>1</v>
      </c>
    </row>
    <row r="13" spans="1:9" ht="12.75">
      <c r="A13" s="22" t="s">
        <v>44</v>
      </c>
      <c r="B13" s="21"/>
      <c r="C13" s="20" t="s">
        <v>43</v>
      </c>
      <c r="D13" s="19" t="s">
        <v>22</v>
      </c>
      <c r="E13" s="18">
        <v>5</v>
      </c>
      <c r="F13" s="17"/>
      <c r="G13" s="16" t="str">
        <f t="shared" si="0"/>
        <v/>
      </c>
      <c r="H13" s="12" t="s">
        <v>9</v>
      </c>
      <c r="I13" s="12">
        <v>2</v>
      </c>
    </row>
    <row r="14" spans="1:9" ht="36">
      <c r="A14" s="22" t="s">
        <v>42</v>
      </c>
      <c r="B14" s="21"/>
      <c r="C14" s="20" t="s">
        <v>67</v>
      </c>
      <c r="D14" s="19" t="s">
        <v>17</v>
      </c>
      <c r="E14" s="18">
        <f>E13</f>
        <v>5</v>
      </c>
      <c r="F14" s="17"/>
      <c r="G14" s="16" t="str">
        <f t="shared" si="0"/>
        <v/>
      </c>
      <c r="H14" s="12"/>
      <c r="I14" s="12"/>
    </row>
    <row r="15" spans="1:9" ht="36">
      <c r="A15" s="22" t="s">
        <v>41</v>
      </c>
      <c r="B15" s="21"/>
      <c r="C15" s="20" t="s">
        <v>71</v>
      </c>
      <c r="D15" s="19" t="s">
        <v>17</v>
      </c>
      <c r="E15" s="18">
        <f>176*2.5</f>
        <v>440</v>
      </c>
      <c r="F15" s="17"/>
      <c r="G15" s="16" t="str">
        <f t="shared" si="0"/>
        <v/>
      </c>
      <c r="H15" s="12"/>
      <c r="I15" s="12"/>
    </row>
    <row r="16" spans="1:9" ht="48">
      <c r="A16" s="22" t="s">
        <v>58</v>
      </c>
      <c r="B16" s="21"/>
      <c r="C16" s="20" t="s">
        <v>95</v>
      </c>
      <c r="D16" s="19" t="s">
        <v>29</v>
      </c>
      <c r="E16" s="18">
        <f>42*3.5</f>
        <v>147</v>
      </c>
      <c r="F16" s="17"/>
      <c r="G16" s="16" t="str">
        <f t="shared" si="0"/>
        <v/>
      </c>
      <c r="H16" s="12" t="s">
        <v>9</v>
      </c>
      <c r="I16" s="12">
        <v>4</v>
      </c>
    </row>
    <row r="17" spans="1:9" ht="36">
      <c r="A17" s="22" t="s">
        <v>59</v>
      </c>
      <c r="B17" s="21"/>
      <c r="C17" s="20" t="s">
        <v>68</v>
      </c>
      <c r="D17" s="19" t="s">
        <v>29</v>
      </c>
      <c r="E17" s="18">
        <f>176*2*0.5*0.1</f>
        <v>17.600000000000001</v>
      </c>
      <c r="F17" s="17"/>
      <c r="G17" s="16" t="str">
        <f t="shared" si="0"/>
        <v/>
      </c>
      <c r="H17" s="12" t="s">
        <v>9</v>
      </c>
      <c r="I17" s="12">
        <v>5</v>
      </c>
    </row>
    <row r="18" spans="1:9" ht="36" hidden="1">
      <c r="A18" s="22" t="s">
        <v>59</v>
      </c>
      <c r="B18" s="21"/>
      <c r="C18" s="20" t="s">
        <v>40</v>
      </c>
      <c r="D18" s="19" t="s">
        <v>22</v>
      </c>
      <c r="E18" s="18"/>
      <c r="F18" s="17"/>
      <c r="G18" s="16" t="str">
        <f t="shared" si="0"/>
        <v/>
      </c>
      <c r="H18" s="12" t="s">
        <v>9</v>
      </c>
      <c r="I18" s="12">
        <v>6</v>
      </c>
    </row>
    <row r="19" spans="1:9" ht="36" hidden="1">
      <c r="A19" s="22" t="s">
        <v>57</v>
      </c>
      <c r="B19" s="21"/>
      <c r="C19" s="20" t="s">
        <v>56</v>
      </c>
      <c r="D19" s="19" t="s">
        <v>55</v>
      </c>
      <c r="E19" s="18"/>
      <c r="F19" s="17"/>
      <c r="G19" s="16" t="str">
        <f t="shared" si="0"/>
        <v/>
      </c>
      <c r="H19" s="12" t="s">
        <v>9</v>
      </c>
      <c r="I19" s="12">
        <v>7</v>
      </c>
    </row>
    <row r="20" spans="1:9" ht="24" hidden="1">
      <c r="A20" s="22"/>
      <c r="B20" s="21"/>
      <c r="C20" s="20" t="s">
        <v>82</v>
      </c>
      <c r="D20" s="19" t="s">
        <v>22</v>
      </c>
      <c r="E20" s="18"/>
      <c r="F20" s="17"/>
      <c r="G20" s="16" t="str">
        <f t="shared" si="0"/>
        <v/>
      </c>
      <c r="H20" s="12"/>
      <c r="I20" s="12"/>
    </row>
    <row r="21" spans="1:9" ht="36" hidden="1">
      <c r="A21" s="22"/>
      <c r="B21" s="21"/>
      <c r="C21" s="20" t="s">
        <v>83</v>
      </c>
      <c r="D21" s="19" t="s">
        <v>22</v>
      </c>
      <c r="E21" s="18"/>
      <c r="F21" s="17"/>
      <c r="G21" s="16" t="str">
        <f t="shared" si="0"/>
        <v/>
      </c>
      <c r="H21" s="12"/>
      <c r="I21" s="12"/>
    </row>
    <row r="22" spans="1:9" ht="60" hidden="1">
      <c r="A22" s="22" t="s">
        <v>39</v>
      </c>
      <c r="B22" s="21"/>
      <c r="C22" s="20" t="s">
        <v>69</v>
      </c>
      <c r="D22" s="19" t="s">
        <v>55</v>
      </c>
      <c r="E22" s="18"/>
      <c r="F22" s="17"/>
      <c r="G22" s="16" t="str">
        <f t="shared" si="0"/>
        <v/>
      </c>
      <c r="H22" s="12"/>
      <c r="I22" s="12"/>
    </row>
    <row r="23" spans="1:9" ht="72">
      <c r="A23" s="22" t="s">
        <v>57</v>
      </c>
      <c r="B23" s="21"/>
      <c r="C23" s="20" t="s">
        <v>91</v>
      </c>
      <c r="D23" s="19" t="s">
        <v>55</v>
      </c>
      <c r="E23" s="18">
        <v>3</v>
      </c>
      <c r="F23" s="17"/>
      <c r="G23" s="16" t="str">
        <f t="shared" si="0"/>
        <v/>
      </c>
      <c r="H23" s="12" t="s">
        <v>9</v>
      </c>
      <c r="I23" s="12">
        <v>8</v>
      </c>
    </row>
    <row r="24" spans="1:9" ht="96">
      <c r="A24" s="22" t="s">
        <v>39</v>
      </c>
      <c r="B24" s="21"/>
      <c r="C24" s="20" t="s">
        <v>92</v>
      </c>
      <c r="D24" s="19" t="s">
        <v>22</v>
      </c>
      <c r="E24" s="18">
        <v>70</v>
      </c>
      <c r="F24" s="17"/>
      <c r="G24" s="16" t="str">
        <f t="shared" si="0"/>
        <v/>
      </c>
      <c r="H24" s="12"/>
      <c r="I24" s="12"/>
    </row>
    <row r="25" spans="1:9" ht="12.75" hidden="1">
      <c r="A25" s="22" t="s">
        <v>79</v>
      </c>
      <c r="B25" s="21"/>
      <c r="C25" s="20" t="s">
        <v>87</v>
      </c>
      <c r="D25" s="19" t="s">
        <v>22</v>
      </c>
      <c r="E25" s="18"/>
      <c r="F25" s="17">
        <v>3</v>
      </c>
      <c r="G25" s="16">
        <f t="shared" si="0"/>
        <v>0</v>
      </c>
      <c r="H25" s="12"/>
      <c r="I25" s="12"/>
    </row>
    <row r="26" spans="1:9" ht="48" hidden="1">
      <c r="A26" s="22" t="s">
        <v>89</v>
      </c>
      <c r="B26" s="21"/>
      <c r="C26" s="20" t="s">
        <v>37</v>
      </c>
      <c r="D26" s="19" t="s">
        <v>36</v>
      </c>
      <c r="E26" s="18"/>
      <c r="F26" s="17">
        <v>800</v>
      </c>
      <c r="G26" s="16">
        <f t="shared" si="0"/>
        <v>0</v>
      </c>
      <c r="H26" s="12" t="s">
        <v>9</v>
      </c>
      <c r="I26" s="12">
        <v>9</v>
      </c>
    </row>
    <row r="27" spans="1:9" ht="12.75">
      <c r="A27" s="15"/>
      <c r="B27" s="4"/>
      <c r="C27" s="4"/>
      <c r="D27" s="4"/>
      <c r="E27" s="14" t="s">
        <v>16</v>
      </c>
      <c r="F27" s="13" t="s">
        <v>15</v>
      </c>
      <c r="G27" s="13" t="str">
        <f>IF(SUM(G12:G26)=0,"",SUM(G12:G26))</f>
        <v/>
      </c>
      <c r="H27" s="12"/>
      <c r="I27" s="12"/>
    </row>
    <row r="28" spans="1:9" ht="12.75"/>
    <row r="29" spans="1:9" ht="15.75">
      <c r="A29" s="29" t="s">
        <v>7</v>
      </c>
      <c r="B29" s="42" t="s">
        <v>6</v>
      </c>
      <c r="C29" s="42"/>
      <c r="D29" s="42"/>
      <c r="E29" s="42"/>
      <c r="F29" s="42"/>
      <c r="G29" s="42"/>
      <c r="H29" s="28">
        <v>2</v>
      </c>
      <c r="I29" s="27" t="s">
        <v>7</v>
      </c>
    </row>
    <row r="30" spans="1:9" ht="12.75">
      <c r="A30" s="26"/>
      <c r="B30" s="26"/>
      <c r="C30" s="26"/>
      <c r="D30" s="26"/>
      <c r="E30" s="26"/>
      <c r="F30" s="26"/>
      <c r="G30" s="26"/>
      <c r="H30" s="25"/>
      <c r="I30" s="25"/>
    </row>
    <row r="31" spans="1:9" ht="33.75">
      <c r="A31" s="24" t="s">
        <v>12</v>
      </c>
      <c r="B31" s="24" t="s">
        <v>35</v>
      </c>
      <c r="C31" s="24" t="s">
        <v>34</v>
      </c>
      <c r="D31" s="24" t="s">
        <v>33</v>
      </c>
      <c r="E31" s="24" t="s">
        <v>32</v>
      </c>
      <c r="F31" s="24" t="s">
        <v>31</v>
      </c>
      <c r="G31" s="24" t="s">
        <v>10</v>
      </c>
      <c r="H31" s="23" t="s">
        <v>7</v>
      </c>
      <c r="I31" s="23"/>
    </row>
    <row r="32" spans="1:9" ht="36">
      <c r="A32" s="22" t="s">
        <v>30</v>
      </c>
      <c r="B32" s="21">
        <v>31124</v>
      </c>
      <c r="C32" s="20" t="s">
        <v>72</v>
      </c>
      <c r="D32" s="19" t="s">
        <v>17</v>
      </c>
      <c r="E32" s="18">
        <f>176*3.5</f>
        <v>616</v>
      </c>
      <c r="F32" s="17"/>
      <c r="G32" s="16" t="str">
        <f t="shared" ref="G32:G42" si="1">IF(F32="","",ROUND(E32*F32,2))</f>
        <v/>
      </c>
      <c r="H32" s="12" t="s">
        <v>7</v>
      </c>
      <c r="I32" s="12">
        <v>1</v>
      </c>
    </row>
    <row r="33" spans="1:9" ht="36">
      <c r="A33" s="22" t="s">
        <v>28</v>
      </c>
      <c r="B33" s="21">
        <v>31113</v>
      </c>
      <c r="C33" s="20" t="s">
        <v>70</v>
      </c>
      <c r="D33" s="19" t="s">
        <v>29</v>
      </c>
      <c r="E33" s="18">
        <f>176*3.5*0.15</f>
        <v>92.399999999999991</v>
      </c>
      <c r="F33" s="17"/>
      <c r="G33" s="16" t="str">
        <f t="shared" si="1"/>
        <v/>
      </c>
      <c r="H33" s="12"/>
      <c r="I33" s="12"/>
    </row>
    <row r="34" spans="1:9" ht="48">
      <c r="A34" s="22" t="s">
        <v>26</v>
      </c>
      <c r="B34" s="21">
        <v>31113</v>
      </c>
      <c r="C34" s="20" t="s">
        <v>85</v>
      </c>
      <c r="D34" s="19" t="s">
        <v>29</v>
      </c>
      <c r="E34" s="18">
        <f>E16</f>
        <v>147</v>
      </c>
      <c r="F34" s="17"/>
      <c r="G34" s="16" t="str">
        <f t="shared" si="1"/>
        <v/>
      </c>
      <c r="H34" s="12" t="s">
        <v>7</v>
      </c>
      <c r="I34" s="12">
        <v>1</v>
      </c>
    </row>
    <row r="35" spans="1:9" ht="24">
      <c r="A35" s="22" t="s">
        <v>25</v>
      </c>
      <c r="B35" s="21">
        <v>31124</v>
      </c>
      <c r="C35" s="20" t="s">
        <v>27</v>
      </c>
      <c r="D35" s="19" t="s">
        <v>17</v>
      </c>
      <c r="E35" s="18">
        <f>218*4</f>
        <v>872</v>
      </c>
      <c r="F35" s="17"/>
      <c r="G35" s="16" t="str">
        <f t="shared" si="1"/>
        <v/>
      </c>
      <c r="H35" s="12"/>
      <c r="I35" s="12"/>
    </row>
    <row r="36" spans="1:9" ht="36">
      <c r="A36" s="22" t="s">
        <v>23</v>
      </c>
      <c r="B36" s="21"/>
      <c r="C36" s="20" t="s">
        <v>76</v>
      </c>
      <c r="D36" s="19" t="s">
        <v>22</v>
      </c>
      <c r="E36" s="18">
        <f>E13+E41*2+196</f>
        <v>611</v>
      </c>
      <c r="F36" s="17"/>
      <c r="G36" s="16" t="str">
        <f t="shared" si="1"/>
        <v/>
      </c>
      <c r="H36" s="12" t="s">
        <v>7</v>
      </c>
      <c r="I36" s="12">
        <v>2</v>
      </c>
    </row>
    <row r="37" spans="1:9" ht="36">
      <c r="A37" s="22" t="s">
        <v>21</v>
      </c>
      <c r="B37" s="21"/>
      <c r="C37" s="20" t="s">
        <v>24</v>
      </c>
      <c r="D37" s="19" t="s">
        <v>17</v>
      </c>
      <c r="E37" s="18">
        <f>E40</f>
        <v>305</v>
      </c>
      <c r="F37" s="17"/>
      <c r="G37" s="16" t="str">
        <f t="shared" si="1"/>
        <v/>
      </c>
      <c r="H37" s="12" t="s">
        <v>7</v>
      </c>
      <c r="I37" s="12">
        <v>3</v>
      </c>
    </row>
    <row r="38" spans="1:9" ht="36">
      <c r="A38" s="22" t="s">
        <v>20</v>
      </c>
      <c r="B38" s="21">
        <v>31452</v>
      </c>
      <c r="C38" s="20" t="s">
        <v>75</v>
      </c>
      <c r="D38" s="19" t="s">
        <v>17</v>
      </c>
      <c r="E38" s="18">
        <f>176*3</f>
        <v>528</v>
      </c>
      <c r="F38" s="17"/>
      <c r="G38" s="16" t="str">
        <f t="shared" si="1"/>
        <v/>
      </c>
      <c r="H38" s="12" t="s">
        <v>7</v>
      </c>
      <c r="I38" s="12">
        <v>4</v>
      </c>
    </row>
    <row r="39" spans="1:9" ht="36" hidden="1">
      <c r="A39" s="22" t="s">
        <v>20</v>
      </c>
      <c r="B39" s="21">
        <v>32242</v>
      </c>
      <c r="C39" s="20" t="s">
        <v>86</v>
      </c>
      <c r="D39" s="19" t="s">
        <v>17</v>
      </c>
      <c r="E39" s="18"/>
      <c r="F39" s="17"/>
      <c r="G39" s="16" t="str">
        <f t="shared" si="1"/>
        <v/>
      </c>
      <c r="H39" s="12" t="s">
        <v>7</v>
      </c>
      <c r="I39" s="12">
        <v>5</v>
      </c>
    </row>
    <row r="40" spans="1:9" ht="36">
      <c r="A40" s="22" t="s">
        <v>19</v>
      </c>
      <c r="B40" s="21">
        <v>32242</v>
      </c>
      <c r="C40" s="20" t="s">
        <v>74</v>
      </c>
      <c r="D40" s="19" t="s">
        <v>17</v>
      </c>
      <c r="E40" s="18">
        <f>120*2.5+5</f>
        <v>305</v>
      </c>
      <c r="F40" s="17"/>
      <c r="G40" s="16" t="str">
        <f t="shared" si="1"/>
        <v/>
      </c>
      <c r="H40" s="12"/>
      <c r="I40" s="12"/>
    </row>
    <row r="41" spans="1:9" ht="36">
      <c r="A41" s="22" t="s">
        <v>88</v>
      </c>
      <c r="B41" s="21"/>
      <c r="C41" s="20" t="s">
        <v>73</v>
      </c>
      <c r="D41" s="19" t="s">
        <v>17</v>
      </c>
      <c r="E41" s="18">
        <f>410*0.5</f>
        <v>205</v>
      </c>
      <c r="F41" s="17"/>
      <c r="G41" s="16" t="str">
        <f t="shared" si="1"/>
        <v/>
      </c>
      <c r="H41" s="12" t="s">
        <v>7</v>
      </c>
      <c r="I41" s="12">
        <v>6</v>
      </c>
    </row>
    <row r="42" spans="1:9" ht="36">
      <c r="A42" s="22" t="s">
        <v>97</v>
      </c>
      <c r="B42" s="21">
        <v>36112</v>
      </c>
      <c r="C42" s="20" t="s">
        <v>18</v>
      </c>
      <c r="D42" s="19" t="s">
        <v>17</v>
      </c>
      <c r="E42" s="18">
        <f>258*0.5</f>
        <v>129</v>
      </c>
      <c r="F42" s="17"/>
      <c r="G42" s="16" t="str">
        <f t="shared" si="1"/>
        <v/>
      </c>
      <c r="H42" s="12" t="s">
        <v>7</v>
      </c>
      <c r="I42" s="12">
        <v>7</v>
      </c>
    </row>
    <row r="43" spans="1:9" ht="12.75" hidden="1">
      <c r="A43" s="22"/>
      <c r="B43" s="21"/>
      <c r="C43" s="20"/>
      <c r="D43" s="19"/>
      <c r="E43" s="18"/>
      <c r="F43" s="17"/>
      <c r="G43" s="16"/>
      <c r="H43" s="12" t="s">
        <v>7</v>
      </c>
      <c r="I43" s="12">
        <v>8</v>
      </c>
    </row>
    <row r="44" spans="1:9" ht="12.75">
      <c r="A44" s="15"/>
      <c r="B44" s="4"/>
      <c r="C44" s="4"/>
      <c r="D44" s="4"/>
      <c r="E44" s="14" t="s">
        <v>16</v>
      </c>
      <c r="F44" s="13" t="s">
        <v>15</v>
      </c>
      <c r="G44" s="13" t="str">
        <f>IF(SUM(G32:G43)=0,"",SUM(G32:G43))</f>
        <v/>
      </c>
      <c r="H44" s="12"/>
      <c r="I44" s="12"/>
    </row>
    <row r="45" spans="1:9" ht="12.75"/>
    <row r="46" spans="1:9" ht="15.75">
      <c r="A46" s="11" t="s">
        <v>14</v>
      </c>
      <c r="B46" s="10" t="s">
        <v>13</v>
      </c>
      <c r="C46" s="9"/>
      <c r="D46" s="9"/>
      <c r="E46" s="9"/>
      <c r="F46" s="9"/>
      <c r="G46" s="9"/>
    </row>
    <row r="47" spans="1:9" ht="12.75">
      <c r="A47" s="8"/>
      <c r="B47" s="8"/>
      <c r="C47" s="8"/>
      <c r="D47" s="8"/>
      <c r="E47" s="8"/>
      <c r="F47" s="8"/>
      <c r="G47" s="8"/>
    </row>
    <row r="48" spans="1:9" ht="33.75">
      <c r="A48" s="6" t="s">
        <v>12</v>
      </c>
      <c r="B48" s="6"/>
      <c r="C48" s="6" t="s">
        <v>11</v>
      </c>
      <c r="D48" s="6"/>
      <c r="E48" s="6"/>
      <c r="F48" s="7"/>
      <c r="G48" s="6" t="s">
        <v>10</v>
      </c>
    </row>
    <row r="49" spans="1:7" ht="12.75">
      <c r="A49" s="4" t="s">
        <v>9</v>
      </c>
      <c r="B49" s="4" t="s">
        <v>8</v>
      </c>
      <c r="C49" s="4"/>
      <c r="D49" s="4"/>
      <c r="E49" s="4"/>
      <c r="F49" s="4"/>
      <c r="G49" s="5" t="str">
        <f>G27</f>
        <v/>
      </c>
    </row>
    <row r="50" spans="1:7" ht="12.75">
      <c r="A50" s="4" t="s">
        <v>7</v>
      </c>
      <c r="B50" s="4" t="s">
        <v>6</v>
      </c>
      <c r="C50" s="4"/>
      <c r="D50" s="4"/>
      <c r="E50" s="4"/>
      <c r="F50" s="4"/>
      <c r="G50" s="5" t="str">
        <f>G44</f>
        <v/>
      </c>
    </row>
    <row r="51" spans="1:7" ht="12.75">
      <c r="A51" s="4"/>
      <c r="B51" s="4" t="s">
        <v>5</v>
      </c>
      <c r="C51" s="4"/>
      <c r="D51" s="4"/>
      <c r="E51" s="4"/>
      <c r="F51" s="4"/>
      <c r="G51" s="2" t="str">
        <f>IF(SUM(G49:G50)=0,"",ROUND(SUM(G49:G50),2))</f>
        <v/>
      </c>
    </row>
    <row r="52" spans="1:7" ht="12.75">
      <c r="A52" s="4"/>
      <c r="B52" s="3" t="s">
        <v>4</v>
      </c>
      <c r="C52" s="3"/>
      <c r="D52" s="4">
        <v>5</v>
      </c>
      <c r="E52" s="3" t="s">
        <v>1</v>
      </c>
      <c r="F52" s="3"/>
      <c r="G52" s="2" t="str">
        <f>IF(G51="","",ROUND(G51*D52/100,2))</f>
        <v/>
      </c>
    </row>
    <row r="53" spans="1:7" ht="12.75">
      <c r="A53" s="4"/>
      <c r="B53" s="3" t="s">
        <v>3</v>
      </c>
      <c r="C53" s="3"/>
      <c r="D53" s="3"/>
      <c r="E53" s="3"/>
      <c r="F53" s="3"/>
      <c r="G53" s="2" t="str">
        <f>IF(G51="","",G51+G52)</f>
        <v/>
      </c>
    </row>
    <row r="54" spans="1:7" ht="12.75">
      <c r="A54" s="4"/>
      <c r="B54" s="3" t="s">
        <v>2</v>
      </c>
      <c r="C54" s="3"/>
      <c r="D54" s="4">
        <v>22</v>
      </c>
      <c r="E54" s="3" t="s">
        <v>1</v>
      </c>
      <c r="F54" s="3"/>
      <c r="G54" s="2" t="str">
        <f>IF(G51="","",ROUND(G53*D54/100,2))</f>
        <v/>
      </c>
    </row>
    <row r="55" spans="1:7" ht="12.75">
      <c r="A55" s="4"/>
      <c r="B55" s="3" t="s">
        <v>0</v>
      </c>
      <c r="C55" s="3"/>
      <c r="D55" s="3"/>
      <c r="E55" s="3"/>
      <c r="F55" s="3"/>
      <c r="G55" s="2" t="str">
        <f>IF(G51="","",G53+G54)</f>
        <v/>
      </c>
    </row>
    <row r="56" spans="1:7" ht="12.75" hidden="1"/>
    <row r="57" spans="1:7" ht="12.75" hidden="1"/>
    <row r="58" spans="1:7" ht="12.75" hidden="1"/>
    <row r="59" spans="1:7" ht="12.75" hidden="1"/>
    <row r="60" spans="1:7" ht="12.75" hidden="1"/>
    <row r="61" spans="1:7" ht="12.75" hidden="1"/>
    <row r="62" spans="1:7" ht="12.75" hidden="1"/>
    <row r="63" spans="1:7" ht="12.75" hidden="1"/>
    <row r="64" spans="1:7" ht="12.75" hidden="1"/>
    <row r="65" ht="12.75" hidden="1"/>
    <row r="66" ht="12.75" hidden="1"/>
    <row r="67" ht="12.75" hidden="1"/>
    <row r="68" ht="12.75" hidden="1"/>
    <row r="69" ht="12.75" hidden="1"/>
    <row r="70" ht="12.75" hidden="1"/>
    <row r="71" ht="12.75" hidden="1"/>
    <row r="72" ht="12.75" hidden="1"/>
    <row r="73" ht="12.75" hidden="1"/>
    <row r="74" ht="12.75" hidden="1"/>
    <row r="75" ht="12.75" hidden="1"/>
    <row r="76" ht="12.75" hidden="1"/>
    <row r="77" ht="12.75" hidden="1"/>
    <row r="78" ht="12.75" hidden="1"/>
    <row r="79" ht="12.75" hidden="1"/>
    <row r="80" ht="12.75" hidden="1"/>
    <row r="81" ht="12.75" hidden="1"/>
    <row r="82" ht="12.75" hidden="1"/>
    <row r="83" ht="12.75" hidden="1"/>
    <row r="84" ht="12.75" hidden="1"/>
    <row r="85" ht="12.75" hidden="1"/>
    <row r="86" ht="12.75" hidden="1"/>
    <row r="87" ht="12.75" hidden="1"/>
    <row r="88" ht="12.75" hidden="1"/>
    <row r="89" ht="12.75" hidden="1"/>
    <row r="90" ht="12.75" hidden="1"/>
    <row r="91" ht="12.75" hidden="1"/>
    <row r="92" ht="12.75" hidden="1"/>
    <row r="93" ht="12.75" hidden="1"/>
    <row r="94" ht="12.75" hidden="1"/>
    <row r="95" ht="12.75" hidden="1"/>
    <row r="96" ht="12.75" hidden="1"/>
    <row r="97" ht="12.75" hidden="1"/>
    <row r="98" ht="12.75" hidden="1"/>
    <row r="99" ht="12.75" hidden="1"/>
    <row r="100" ht="12.75" hidden="1"/>
    <row r="101" ht="12.75" hidden="1"/>
    <row r="102" ht="12.75" hidden="1"/>
    <row r="103" ht="12.75" hidden="1"/>
    <row r="104" ht="12.75" hidden="1"/>
    <row r="105" ht="12.75" hidden="1"/>
    <row r="106" ht="12.75" hidden="1"/>
    <row r="107" ht="12.75" hidden="1"/>
    <row r="108" ht="12.75" hidden="1"/>
    <row r="109" ht="12.75" hidden="1"/>
    <row r="110" ht="12.75" hidden="1"/>
    <row r="111" ht="12.75" hidden="1"/>
    <row r="112" ht="12.75" hidden="1"/>
    <row r="113" ht="12.75" hidden="1"/>
    <row r="114" ht="12.75" hidden="1"/>
    <row r="115" ht="12.75" hidden="1"/>
    <row r="116" ht="12.75" hidden="1"/>
    <row r="117" ht="12.75" hidden="1"/>
    <row r="118" ht="12.75" hidden="1"/>
    <row r="119" ht="12.75" hidden="1"/>
    <row r="120" ht="12.75" hidden="1"/>
    <row r="121" ht="12.75" hidden="1"/>
    <row r="122" ht="12.75" hidden="1"/>
    <row r="123" ht="12.75" hidden="1"/>
    <row r="124" ht="12.75" hidden="1"/>
    <row r="125" ht="12.75" hidden="1"/>
    <row r="126" ht="12.75" hidden="1"/>
    <row r="127" ht="12.75" hidden="1"/>
    <row r="128" ht="12.75" hidden="1"/>
    <row r="129" ht="12.75" hidden="1"/>
    <row r="130" ht="12.75" hidden="1"/>
    <row r="131" ht="12.75" hidden="1"/>
    <row r="132" ht="12.75" hidden="1"/>
    <row r="133" ht="12.75" hidden="1"/>
    <row r="134" ht="12.75" hidden="1"/>
    <row r="135" ht="12.75" hidden="1"/>
    <row r="136" ht="12.75" hidden="1"/>
    <row r="137" ht="12.75" hidden="1"/>
    <row r="138" ht="12.75" hidden="1"/>
    <row r="139" ht="12.75" hidden="1"/>
    <row r="140" ht="12.75" hidden="1"/>
    <row r="141" ht="12.75" hidden="1"/>
    <row r="142" ht="12.75" hidden="1"/>
    <row r="143" ht="12.75" hidden="1"/>
    <row r="144" ht="12.75" hidden="1"/>
    <row r="145" ht="12.75" hidden="1"/>
    <row r="146" ht="12.75" hidden="1"/>
    <row r="147" ht="12.75" hidden="1"/>
    <row r="148" ht="12.75" hidden="1"/>
    <row r="149" ht="12.75" hidden="1"/>
    <row r="150" ht="12.75" hidden="1"/>
    <row r="151" ht="12.75" hidden="1"/>
    <row r="152" ht="12.75" hidden="1"/>
    <row r="153" ht="12.75" hidden="1"/>
    <row r="154" ht="12.75" hidden="1"/>
    <row r="155" ht="12.75" hidden="1"/>
    <row r="156" ht="12.75" hidden="1"/>
    <row r="157" ht="12.75" hidden="1"/>
    <row r="158" ht="12.75" hidden="1"/>
    <row r="159" ht="12.75" hidden="1"/>
    <row r="160" ht="12.75" hidden="1"/>
    <row r="161" ht="12.75" hidden="1"/>
    <row r="162" ht="12.75" hidden="1"/>
    <row r="163" ht="12.75" hidden="1"/>
    <row r="164" ht="12.75" hidden="1"/>
    <row r="165" ht="12.75" hidden="1"/>
    <row r="166" ht="12.75" hidden="1"/>
    <row r="167" ht="12.75" hidden="1"/>
    <row r="168" ht="12.75" hidden="1"/>
    <row r="169" ht="12.75" hidden="1"/>
    <row r="170" ht="12.75" hidden="1"/>
    <row r="171" ht="12.75" hidden="1"/>
    <row r="172" ht="12.75" hidden="1"/>
    <row r="173" ht="12.75" hidden="1"/>
    <row r="174" ht="12.75" hidden="1"/>
    <row r="175" ht="12.75" hidden="1"/>
    <row r="176" ht="12.75" hidden="1"/>
    <row r="177" ht="12.75" hidden="1"/>
    <row r="178" ht="12.75" hidden="1"/>
    <row r="179" ht="12.75" hidden="1"/>
    <row r="180" ht="12.75" hidden="1"/>
    <row r="181" ht="12.75" hidden="1"/>
    <row r="182" ht="12.75" hidden="1"/>
    <row r="183" ht="12.75" hidden="1"/>
    <row r="184" ht="12.75" hidden="1"/>
    <row r="185" ht="12.75" hidden="1"/>
    <row r="186" ht="12.75" hidden="1"/>
    <row r="187" ht="12.75" hidden="1"/>
    <row r="188" ht="12.75" hidden="1"/>
    <row r="189" ht="12.75" hidden="1"/>
    <row r="190" ht="12.75" hidden="1"/>
    <row r="191" ht="12.75" hidden="1"/>
    <row r="192" ht="12.75" hidden="1"/>
    <row r="193" ht="12.75" hidden="1"/>
    <row r="194" ht="12.75" hidden="1"/>
    <row r="195" ht="12.75" hidden="1"/>
    <row r="196" ht="12.75" hidden="1"/>
    <row r="197" ht="12.75" hidden="1"/>
    <row r="198" ht="12.75" hidden="1"/>
    <row r="199" ht="12.75" hidden="1"/>
    <row r="200" ht="12.75" hidden="1"/>
    <row r="201" ht="12.75" hidden="1"/>
    <row r="202" ht="12.75" hidden="1"/>
    <row r="203" ht="12.75" hidden="1"/>
    <row r="204" ht="12.75" hidden="1"/>
    <row r="205" ht="12.75" hidden="1"/>
    <row r="206" ht="12.75" hidden="1"/>
    <row r="207" ht="12.75" hidden="1"/>
    <row r="208" ht="12.75" hidden="1"/>
    <row r="209" ht="12.75" hidden="1"/>
    <row r="210" ht="12.75" hidden="1"/>
    <row r="211" ht="12.75" hidden="1"/>
    <row r="212" ht="12.75" hidden="1"/>
    <row r="213" ht="12.75" hidden="1"/>
    <row r="214" ht="12.75" hidden="1"/>
  </sheetData>
  <sheetProtection sheet="1" objects="1" scenarios="1"/>
  <mergeCells count="5">
    <mergeCell ref="C3:G3"/>
    <mergeCell ref="C4:G4"/>
    <mergeCell ref="A7:G7"/>
    <mergeCell ref="B9:G9"/>
    <mergeCell ref="B29:G29"/>
  </mergeCells>
  <pageMargins left="0.70866141732283472" right="0.70866141732283472" top="1.32" bottom="0.7" header="0.31496062992125984" footer="0.31496062992125984"/>
  <pageSetup paperSize="9" orientation="portrait" r:id="rId1"/>
  <headerFooter>
    <oddHeader>&amp;C&amp;G</oddHeader>
    <oddFooter>&amp;C&amp;P/&amp;N</oddFooter>
  </headerFooter>
  <rowBreaks count="1" manualBreakCount="1">
    <brk id="28" max="16383" man="1"/>
  </rowBreaks>
  <legacyDrawingHF r:id="rId2"/>
</worksheet>
</file>

<file path=xl/worksheets/sheet7.xml><?xml version="1.0" encoding="utf-8"?>
<worksheet xmlns="http://schemas.openxmlformats.org/spreadsheetml/2006/main" xmlns:r="http://schemas.openxmlformats.org/officeDocument/2006/relationships">
  <dimension ref="A1:I215"/>
  <sheetViews>
    <sheetView tabSelected="1" view="pageBreakPreview" zoomScale="150" zoomScaleNormal="100" zoomScaleSheetLayoutView="150" workbookViewId="0">
      <selection activeCell="G2" sqref="G2"/>
    </sheetView>
  </sheetViews>
  <sheetFormatPr defaultColWidth="0" defaultRowHeight="0" customHeight="1" zeroHeight="1"/>
  <cols>
    <col min="1" max="1" width="4" style="1" customWidth="1"/>
    <col min="2" max="2" width="6.7109375" style="1" customWidth="1"/>
    <col min="3" max="3" width="33.5703125" style="1" customWidth="1"/>
    <col min="4" max="4" width="4.85546875" style="1" customWidth="1"/>
    <col min="5" max="5" width="10.140625" style="1" customWidth="1"/>
    <col min="6" max="6" width="14.5703125" style="1" customWidth="1"/>
    <col min="7" max="7" width="14.7109375" style="1" customWidth="1"/>
    <col min="8" max="16384" width="0" style="1" hidden="1"/>
  </cols>
  <sheetData>
    <row r="1" spans="1:9" ht="18">
      <c r="A1" s="34" t="s">
        <v>99</v>
      </c>
      <c r="B1" s="31"/>
      <c r="C1" s="31"/>
      <c r="D1" s="31"/>
      <c r="E1" s="31"/>
      <c r="F1" s="31"/>
      <c r="G1" s="35" t="s">
        <v>100</v>
      </c>
    </row>
    <row r="2" spans="1:9" ht="18">
      <c r="A2" s="34"/>
      <c r="B2" s="31"/>
      <c r="C2" s="31"/>
      <c r="D2" s="31"/>
      <c r="E2" s="31"/>
      <c r="F2" s="31"/>
      <c r="G2" s="31"/>
    </row>
    <row r="3" spans="1:9" ht="12.75" customHeight="1">
      <c r="A3" s="33" t="s">
        <v>52</v>
      </c>
      <c r="B3" s="32"/>
      <c r="C3" s="38" t="s">
        <v>65</v>
      </c>
      <c r="D3" s="39"/>
      <c r="E3" s="39"/>
      <c r="F3" s="39"/>
      <c r="G3" s="39"/>
    </row>
    <row r="4" spans="1:9" ht="12.75" customHeight="1">
      <c r="A4" s="33" t="s">
        <v>51</v>
      </c>
      <c r="B4" s="33"/>
      <c r="C4" s="40" t="s">
        <v>93</v>
      </c>
      <c r="D4" s="40"/>
      <c r="E4" s="40"/>
      <c r="F4" s="40"/>
      <c r="G4" s="40"/>
    </row>
    <row r="5" spans="1:9" ht="12.75">
      <c r="A5" s="32" t="s">
        <v>50</v>
      </c>
      <c r="B5" s="31"/>
      <c r="C5" s="32" t="s">
        <v>49</v>
      </c>
      <c r="D5" s="31" t="s">
        <v>48</v>
      </c>
      <c r="E5" s="31"/>
      <c r="F5" s="31"/>
      <c r="G5" s="30">
        <v>44348</v>
      </c>
    </row>
    <row r="6" spans="1:9" ht="12.75">
      <c r="A6" s="32"/>
      <c r="B6" s="31"/>
      <c r="C6" s="32"/>
      <c r="D6" s="31"/>
      <c r="E6" s="31"/>
      <c r="F6" s="31"/>
      <c r="G6" s="30"/>
    </row>
    <row r="7" spans="1:9" ht="115.5" customHeight="1">
      <c r="A7" s="41" t="s">
        <v>47</v>
      </c>
      <c r="B7" s="41"/>
      <c r="C7" s="41"/>
      <c r="D7" s="41"/>
      <c r="E7" s="41"/>
      <c r="F7" s="41"/>
      <c r="G7" s="41"/>
    </row>
    <row r="8" spans="1:9" ht="12.75"/>
    <row r="9" spans="1:9" ht="15.75">
      <c r="A9" s="29" t="s">
        <v>9</v>
      </c>
      <c r="B9" s="42" t="s">
        <v>8</v>
      </c>
      <c r="C9" s="42"/>
      <c r="D9" s="42"/>
      <c r="E9" s="42"/>
      <c r="F9" s="42"/>
      <c r="G9" s="42"/>
      <c r="H9" s="27">
        <v>1</v>
      </c>
      <c r="I9" s="27" t="s">
        <v>9</v>
      </c>
    </row>
    <row r="10" spans="1:9" ht="12.75">
      <c r="A10" s="26"/>
      <c r="B10" s="26"/>
      <c r="C10" s="26"/>
      <c r="D10" s="26"/>
      <c r="E10" s="26"/>
      <c r="F10" s="26"/>
      <c r="G10" s="26"/>
      <c r="H10" s="25"/>
      <c r="I10" s="25"/>
    </row>
    <row r="11" spans="1:9" ht="33.75">
      <c r="A11" s="24" t="s">
        <v>12</v>
      </c>
      <c r="B11" s="24" t="s">
        <v>35</v>
      </c>
      <c r="C11" s="24" t="s">
        <v>34</v>
      </c>
      <c r="D11" s="24" t="s">
        <v>33</v>
      </c>
      <c r="E11" s="24" t="s">
        <v>32</v>
      </c>
      <c r="F11" s="24" t="s">
        <v>31</v>
      </c>
      <c r="G11" s="24" t="s">
        <v>10</v>
      </c>
      <c r="H11" s="23" t="s">
        <v>9</v>
      </c>
      <c r="I11" s="23"/>
    </row>
    <row r="12" spans="1:9" ht="36">
      <c r="A12" s="22" t="s">
        <v>46</v>
      </c>
      <c r="B12" s="21">
        <v>11131</v>
      </c>
      <c r="C12" s="20" t="s">
        <v>45</v>
      </c>
      <c r="D12" s="19" t="s">
        <v>22</v>
      </c>
      <c r="E12" s="18">
        <v>130</v>
      </c>
      <c r="F12" s="17"/>
      <c r="G12" s="16" t="str">
        <f t="shared" ref="G12:G27" si="0">IF(F12="","",ROUND(E12*F12,2))</f>
        <v/>
      </c>
      <c r="H12" s="12" t="s">
        <v>9</v>
      </c>
      <c r="I12" s="12">
        <v>1</v>
      </c>
    </row>
    <row r="13" spans="1:9" ht="12.75">
      <c r="A13" s="22" t="s">
        <v>44</v>
      </c>
      <c r="B13" s="21"/>
      <c r="C13" s="20" t="s">
        <v>43</v>
      </c>
      <c r="D13" s="19" t="s">
        <v>22</v>
      </c>
      <c r="E13" s="18">
        <f>9+4+8</f>
        <v>21</v>
      </c>
      <c r="F13" s="17"/>
      <c r="G13" s="16" t="str">
        <f t="shared" si="0"/>
        <v/>
      </c>
      <c r="H13" s="12" t="s">
        <v>9</v>
      </c>
      <c r="I13" s="12">
        <v>2</v>
      </c>
    </row>
    <row r="14" spans="1:9" ht="36">
      <c r="A14" s="22" t="s">
        <v>42</v>
      </c>
      <c r="B14" s="21"/>
      <c r="C14" s="20" t="s">
        <v>67</v>
      </c>
      <c r="D14" s="19" t="s">
        <v>17</v>
      </c>
      <c r="E14" s="18">
        <f>E13</f>
        <v>21</v>
      </c>
      <c r="F14" s="17"/>
      <c r="G14" s="16" t="str">
        <f t="shared" si="0"/>
        <v/>
      </c>
      <c r="H14" s="12"/>
      <c r="I14" s="12"/>
    </row>
    <row r="15" spans="1:9" ht="36">
      <c r="A15" s="22" t="s">
        <v>41</v>
      </c>
      <c r="B15" s="21"/>
      <c r="C15" s="20" t="s">
        <v>71</v>
      </c>
      <c r="D15" s="19" t="s">
        <v>17</v>
      </c>
      <c r="E15" s="18">
        <f>130*2.5+10</f>
        <v>335</v>
      </c>
      <c r="F15" s="17"/>
      <c r="G15" s="16" t="str">
        <f t="shared" si="0"/>
        <v/>
      </c>
      <c r="H15" s="12"/>
      <c r="I15" s="12"/>
    </row>
    <row r="16" spans="1:9" ht="48">
      <c r="A16" s="22" t="s">
        <v>58</v>
      </c>
      <c r="B16" s="21"/>
      <c r="C16" s="20" t="s">
        <v>95</v>
      </c>
      <c r="D16" s="19" t="s">
        <v>29</v>
      </c>
      <c r="E16" s="18">
        <f>130*0.5</f>
        <v>65</v>
      </c>
      <c r="F16" s="17"/>
      <c r="G16" s="16" t="str">
        <f t="shared" si="0"/>
        <v/>
      </c>
      <c r="H16" s="12" t="s">
        <v>9</v>
      </c>
      <c r="I16" s="12">
        <v>4</v>
      </c>
    </row>
    <row r="17" spans="1:9" ht="48">
      <c r="A17" s="22" t="s">
        <v>59</v>
      </c>
      <c r="B17" s="21"/>
      <c r="C17" s="20" t="s">
        <v>94</v>
      </c>
      <c r="D17" s="19" t="s">
        <v>29</v>
      </c>
      <c r="E17" s="18">
        <f>50*3.5*0.3</f>
        <v>52.5</v>
      </c>
      <c r="F17" s="17"/>
      <c r="G17" s="16" t="str">
        <f t="shared" ref="G17" si="1">IF(F17="","",ROUND(E17*F17,2))</f>
        <v/>
      </c>
      <c r="H17" s="12"/>
      <c r="I17" s="12"/>
    </row>
    <row r="18" spans="1:9" ht="36">
      <c r="A18" s="22" t="s">
        <v>57</v>
      </c>
      <c r="B18" s="21"/>
      <c r="C18" s="20" t="s">
        <v>68</v>
      </c>
      <c r="D18" s="19" t="s">
        <v>29</v>
      </c>
      <c r="E18" s="18">
        <f>130*1*0.5*0.1</f>
        <v>6.5</v>
      </c>
      <c r="F18" s="17"/>
      <c r="G18" s="16" t="str">
        <f t="shared" si="0"/>
        <v/>
      </c>
      <c r="H18" s="12" t="s">
        <v>9</v>
      </c>
      <c r="I18" s="12">
        <v>5</v>
      </c>
    </row>
    <row r="19" spans="1:9" ht="36">
      <c r="A19" s="22" t="s">
        <v>39</v>
      </c>
      <c r="B19" s="21"/>
      <c r="C19" s="20" t="s">
        <v>40</v>
      </c>
      <c r="D19" s="19" t="s">
        <v>22</v>
      </c>
      <c r="E19" s="18">
        <f>70+60</f>
        <v>130</v>
      </c>
      <c r="F19" s="17"/>
      <c r="G19" s="16" t="str">
        <f t="shared" si="0"/>
        <v/>
      </c>
      <c r="H19" s="12" t="s">
        <v>9</v>
      </c>
      <c r="I19" s="12">
        <v>6</v>
      </c>
    </row>
    <row r="20" spans="1:9" ht="36">
      <c r="A20" s="22" t="s">
        <v>38</v>
      </c>
      <c r="B20" s="21"/>
      <c r="C20" s="20" t="s">
        <v>56</v>
      </c>
      <c r="D20" s="19" t="s">
        <v>55</v>
      </c>
      <c r="E20" s="18">
        <v>2</v>
      </c>
      <c r="F20" s="17"/>
      <c r="G20" s="16" t="str">
        <f t="shared" si="0"/>
        <v/>
      </c>
      <c r="H20" s="12" t="s">
        <v>9</v>
      </c>
      <c r="I20" s="12">
        <v>7</v>
      </c>
    </row>
    <row r="21" spans="1:9" ht="24">
      <c r="A21" s="22" t="s">
        <v>54</v>
      </c>
      <c r="B21" s="21"/>
      <c r="C21" s="20" t="s">
        <v>82</v>
      </c>
      <c r="D21" s="19" t="s">
        <v>22</v>
      </c>
      <c r="E21" s="18">
        <f>50</f>
        <v>50</v>
      </c>
      <c r="F21" s="17"/>
      <c r="G21" s="16" t="str">
        <f t="shared" si="0"/>
        <v/>
      </c>
      <c r="H21" s="12"/>
      <c r="I21" s="12"/>
    </row>
    <row r="22" spans="1:9" ht="36" hidden="1">
      <c r="A22" s="22"/>
      <c r="B22" s="21"/>
      <c r="C22" s="20" t="s">
        <v>83</v>
      </c>
      <c r="D22" s="19" t="s">
        <v>22</v>
      </c>
      <c r="E22" s="18"/>
      <c r="F22" s="17"/>
      <c r="G22" s="16" t="str">
        <f t="shared" si="0"/>
        <v/>
      </c>
      <c r="H22" s="12"/>
      <c r="I22" s="12"/>
    </row>
    <row r="23" spans="1:9" ht="60" hidden="1">
      <c r="A23" s="22" t="s">
        <v>39</v>
      </c>
      <c r="B23" s="21"/>
      <c r="C23" s="20" t="s">
        <v>69</v>
      </c>
      <c r="D23" s="19" t="s">
        <v>55</v>
      </c>
      <c r="E23" s="18"/>
      <c r="F23" s="17"/>
      <c r="G23" s="16" t="str">
        <f t="shared" si="0"/>
        <v/>
      </c>
      <c r="H23" s="12"/>
      <c r="I23" s="12"/>
    </row>
    <row r="24" spans="1:9" ht="72" hidden="1">
      <c r="A24" s="22" t="s">
        <v>38</v>
      </c>
      <c r="B24" s="21"/>
      <c r="C24" s="20" t="s">
        <v>91</v>
      </c>
      <c r="D24" s="19" t="s">
        <v>55</v>
      </c>
      <c r="E24" s="18"/>
      <c r="F24" s="17"/>
      <c r="G24" s="16" t="str">
        <f t="shared" si="0"/>
        <v/>
      </c>
      <c r="H24" s="12" t="s">
        <v>9</v>
      </c>
      <c r="I24" s="12">
        <v>8</v>
      </c>
    </row>
    <row r="25" spans="1:9" ht="96" hidden="1">
      <c r="A25" s="22" t="s">
        <v>54</v>
      </c>
      <c r="B25" s="21"/>
      <c r="C25" s="20" t="s">
        <v>92</v>
      </c>
      <c r="D25" s="19" t="s">
        <v>22</v>
      </c>
      <c r="E25" s="18"/>
      <c r="F25" s="17"/>
      <c r="G25" s="16" t="str">
        <f t="shared" si="0"/>
        <v/>
      </c>
      <c r="H25" s="12"/>
      <c r="I25" s="12"/>
    </row>
    <row r="26" spans="1:9" ht="12.75" hidden="1">
      <c r="A26" s="22" t="s">
        <v>79</v>
      </c>
      <c r="B26" s="21"/>
      <c r="C26" s="20" t="s">
        <v>87</v>
      </c>
      <c r="D26" s="19" t="s">
        <v>22</v>
      </c>
      <c r="E26" s="18"/>
      <c r="F26" s="17"/>
      <c r="G26" s="16" t="str">
        <f t="shared" si="0"/>
        <v/>
      </c>
      <c r="H26" s="12"/>
      <c r="I26" s="12"/>
    </row>
    <row r="27" spans="1:9" ht="48">
      <c r="A27" s="22" t="s">
        <v>79</v>
      </c>
      <c r="B27" s="21"/>
      <c r="C27" s="20" t="s">
        <v>37</v>
      </c>
      <c r="D27" s="19" t="s">
        <v>36</v>
      </c>
      <c r="E27" s="18">
        <v>1</v>
      </c>
      <c r="F27" s="17"/>
      <c r="G27" s="16" t="str">
        <f t="shared" si="0"/>
        <v/>
      </c>
      <c r="H27" s="12" t="s">
        <v>9</v>
      </c>
      <c r="I27" s="12">
        <v>9</v>
      </c>
    </row>
    <row r="28" spans="1:9" ht="12.75">
      <c r="A28" s="15"/>
      <c r="B28" s="4"/>
      <c r="C28" s="4"/>
      <c r="D28" s="4"/>
      <c r="E28" s="14" t="s">
        <v>16</v>
      </c>
      <c r="F28" s="13" t="s">
        <v>15</v>
      </c>
      <c r="G28" s="13" t="str">
        <f>IF(SUM(G12:G27)=0,"",SUM(G12:G27))</f>
        <v/>
      </c>
      <c r="H28" s="12"/>
      <c r="I28" s="12"/>
    </row>
    <row r="29" spans="1:9" ht="12.75"/>
    <row r="30" spans="1:9" ht="15.75">
      <c r="A30" s="29" t="s">
        <v>7</v>
      </c>
      <c r="B30" s="42" t="s">
        <v>6</v>
      </c>
      <c r="C30" s="42"/>
      <c r="D30" s="42"/>
      <c r="E30" s="42"/>
      <c r="F30" s="42"/>
      <c r="G30" s="42"/>
      <c r="H30" s="28">
        <v>2</v>
      </c>
      <c r="I30" s="27" t="s">
        <v>7</v>
      </c>
    </row>
    <row r="31" spans="1:9" ht="12.75">
      <c r="A31" s="26"/>
      <c r="B31" s="26"/>
      <c r="C31" s="26"/>
      <c r="D31" s="26"/>
      <c r="E31" s="26"/>
      <c r="F31" s="26"/>
      <c r="G31" s="26"/>
      <c r="H31" s="25"/>
      <c r="I31" s="25"/>
    </row>
    <row r="32" spans="1:9" ht="33.75">
      <c r="A32" s="24" t="s">
        <v>12</v>
      </c>
      <c r="B32" s="24" t="s">
        <v>35</v>
      </c>
      <c r="C32" s="24" t="s">
        <v>34</v>
      </c>
      <c r="D32" s="24" t="s">
        <v>33</v>
      </c>
      <c r="E32" s="24" t="s">
        <v>32</v>
      </c>
      <c r="F32" s="24" t="s">
        <v>31</v>
      </c>
      <c r="G32" s="24" t="s">
        <v>10</v>
      </c>
      <c r="H32" s="23" t="s">
        <v>7</v>
      </c>
      <c r="I32" s="23"/>
    </row>
    <row r="33" spans="1:9" ht="36">
      <c r="A33" s="22" t="s">
        <v>30</v>
      </c>
      <c r="B33" s="21">
        <v>31124</v>
      </c>
      <c r="C33" s="20" t="s">
        <v>72</v>
      </c>
      <c r="D33" s="19" t="s">
        <v>17</v>
      </c>
      <c r="E33" s="18">
        <f>130*2.5</f>
        <v>325</v>
      </c>
      <c r="F33" s="17"/>
      <c r="G33" s="16" t="str">
        <f t="shared" ref="G33:G43" si="2">IF(F33="","",ROUND(E33*F33,2))</f>
        <v/>
      </c>
      <c r="H33" s="12" t="s">
        <v>7</v>
      </c>
      <c r="I33" s="12">
        <v>1</v>
      </c>
    </row>
    <row r="34" spans="1:9" ht="36">
      <c r="A34" s="22" t="s">
        <v>28</v>
      </c>
      <c r="B34" s="21">
        <v>31113</v>
      </c>
      <c r="C34" s="20" t="s">
        <v>70</v>
      </c>
      <c r="D34" s="19" t="s">
        <v>29</v>
      </c>
      <c r="E34" s="18">
        <f>130*4*0.15</f>
        <v>78</v>
      </c>
      <c r="F34" s="17"/>
      <c r="G34" s="16" t="str">
        <f t="shared" si="2"/>
        <v/>
      </c>
      <c r="H34" s="12"/>
      <c r="I34" s="12"/>
    </row>
    <row r="35" spans="1:9" ht="48">
      <c r="A35" s="22" t="s">
        <v>26</v>
      </c>
      <c r="B35" s="21">
        <v>31113</v>
      </c>
      <c r="C35" s="20" t="s">
        <v>85</v>
      </c>
      <c r="D35" s="19" t="s">
        <v>29</v>
      </c>
      <c r="E35" s="18">
        <f>E16+E17</f>
        <v>117.5</v>
      </c>
      <c r="F35" s="17"/>
      <c r="G35" s="16" t="str">
        <f t="shared" si="2"/>
        <v/>
      </c>
      <c r="H35" s="12" t="s">
        <v>7</v>
      </c>
      <c r="I35" s="12">
        <v>1</v>
      </c>
    </row>
    <row r="36" spans="1:9" ht="24">
      <c r="A36" s="22" t="s">
        <v>25</v>
      </c>
      <c r="B36" s="21">
        <v>31124</v>
      </c>
      <c r="C36" s="20" t="s">
        <v>27</v>
      </c>
      <c r="D36" s="19" t="s">
        <v>17</v>
      </c>
      <c r="E36" s="18">
        <f>130*4</f>
        <v>520</v>
      </c>
      <c r="F36" s="17"/>
      <c r="G36" s="16" t="str">
        <f t="shared" si="2"/>
        <v/>
      </c>
      <c r="H36" s="12"/>
      <c r="I36" s="12"/>
    </row>
    <row r="37" spans="1:9" ht="36">
      <c r="A37" s="22" t="s">
        <v>23</v>
      </c>
      <c r="B37" s="21"/>
      <c r="C37" s="20" t="s">
        <v>76</v>
      </c>
      <c r="D37" s="19" t="s">
        <v>22</v>
      </c>
      <c r="E37" s="18">
        <f>E13</f>
        <v>21</v>
      </c>
      <c r="F37" s="17"/>
      <c r="G37" s="16" t="str">
        <f t="shared" si="2"/>
        <v/>
      </c>
      <c r="H37" s="12" t="s">
        <v>7</v>
      </c>
      <c r="I37" s="12">
        <v>2</v>
      </c>
    </row>
    <row r="38" spans="1:9" ht="36">
      <c r="A38" s="22" t="s">
        <v>21</v>
      </c>
      <c r="B38" s="21"/>
      <c r="C38" s="20" t="s">
        <v>24</v>
      </c>
      <c r="D38" s="19" t="s">
        <v>17</v>
      </c>
      <c r="E38" s="18">
        <f>E14</f>
        <v>21</v>
      </c>
      <c r="F38" s="17"/>
      <c r="G38" s="16" t="str">
        <f t="shared" si="2"/>
        <v/>
      </c>
      <c r="H38" s="12" t="s">
        <v>7</v>
      </c>
      <c r="I38" s="12">
        <v>3</v>
      </c>
    </row>
    <row r="39" spans="1:9" ht="36">
      <c r="A39" s="22" t="s">
        <v>20</v>
      </c>
      <c r="B39" s="21">
        <v>31452</v>
      </c>
      <c r="C39" s="20" t="s">
        <v>75</v>
      </c>
      <c r="D39" s="19" t="s">
        <v>17</v>
      </c>
      <c r="E39" s="18">
        <f>130*3+10</f>
        <v>400</v>
      </c>
      <c r="F39" s="17"/>
      <c r="G39" s="16" t="str">
        <f t="shared" si="2"/>
        <v/>
      </c>
      <c r="H39" s="12" t="s">
        <v>7</v>
      </c>
      <c r="I39" s="12">
        <v>4</v>
      </c>
    </row>
    <row r="40" spans="1:9" ht="36" hidden="1">
      <c r="A40" s="22" t="s">
        <v>20</v>
      </c>
      <c r="B40" s="21">
        <v>32242</v>
      </c>
      <c r="C40" s="20" t="s">
        <v>86</v>
      </c>
      <c r="D40" s="19" t="s">
        <v>17</v>
      </c>
      <c r="E40" s="18"/>
      <c r="F40" s="17"/>
      <c r="G40" s="16" t="str">
        <f t="shared" si="2"/>
        <v/>
      </c>
      <c r="H40" s="12" t="s">
        <v>7</v>
      </c>
      <c r="I40" s="12">
        <v>5</v>
      </c>
    </row>
    <row r="41" spans="1:9" ht="36">
      <c r="A41" s="22" t="s">
        <v>19</v>
      </c>
      <c r="B41" s="21">
        <v>32242</v>
      </c>
      <c r="C41" s="20" t="s">
        <v>74</v>
      </c>
      <c r="D41" s="19" t="s">
        <v>17</v>
      </c>
      <c r="E41" s="18">
        <v>10</v>
      </c>
      <c r="F41" s="17"/>
      <c r="G41" s="16" t="str">
        <f t="shared" si="2"/>
        <v/>
      </c>
      <c r="H41" s="12"/>
      <c r="I41" s="12"/>
    </row>
    <row r="42" spans="1:9" ht="36" hidden="1">
      <c r="A42" s="22" t="s">
        <v>19</v>
      </c>
      <c r="B42" s="21"/>
      <c r="C42" s="20" t="s">
        <v>73</v>
      </c>
      <c r="D42" s="19" t="s">
        <v>17</v>
      </c>
      <c r="E42" s="18"/>
      <c r="F42" s="17"/>
      <c r="G42" s="16" t="str">
        <f t="shared" si="2"/>
        <v/>
      </c>
      <c r="H42" s="12" t="s">
        <v>7</v>
      </c>
      <c r="I42" s="12">
        <v>6</v>
      </c>
    </row>
    <row r="43" spans="1:9" ht="36">
      <c r="A43" s="22" t="s">
        <v>88</v>
      </c>
      <c r="B43" s="21">
        <v>36112</v>
      </c>
      <c r="C43" s="20" t="s">
        <v>18</v>
      </c>
      <c r="D43" s="19" t="s">
        <v>17</v>
      </c>
      <c r="E43" s="18">
        <f>250*0.5</f>
        <v>125</v>
      </c>
      <c r="F43" s="17"/>
      <c r="G43" s="16" t="str">
        <f t="shared" si="2"/>
        <v/>
      </c>
      <c r="H43" s="12" t="s">
        <v>7</v>
      </c>
      <c r="I43" s="12">
        <v>7</v>
      </c>
    </row>
    <row r="44" spans="1:9" ht="12.75" hidden="1">
      <c r="A44" s="22"/>
      <c r="B44" s="21"/>
      <c r="C44" s="20"/>
      <c r="D44" s="19"/>
      <c r="E44" s="18"/>
      <c r="F44" s="17"/>
      <c r="G44" s="16"/>
      <c r="H44" s="12" t="s">
        <v>7</v>
      </c>
      <c r="I44" s="12">
        <v>8</v>
      </c>
    </row>
    <row r="45" spans="1:9" ht="12.75">
      <c r="A45" s="15"/>
      <c r="B45" s="4"/>
      <c r="C45" s="4"/>
      <c r="D45" s="4"/>
      <c r="E45" s="14" t="s">
        <v>16</v>
      </c>
      <c r="F45" s="13" t="s">
        <v>15</v>
      </c>
      <c r="G45" s="13" t="str">
        <f>IF(SUM(G33:G44)=0,"",SUM(G33:G44))</f>
        <v/>
      </c>
      <c r="H45" s="12"/>
      <c r="I45" s="12"/>
    </row>
    <row r="46" spans="1:9" ht="12.75"/>
    <row r="47" spans="1:9" ht="15.75">
      <c r="A47" s="11" t="s">
        <v>14</v>
      </c>
      <c r="B47" s="10" t="s">
        <v>13</v>
      </c>
      <c r="C47" s="9"/>
      <c r="D47" s="9"/>
      <c r="E47" s="9"/>
      <c r="F47" s="9"/>
      <c r="G47" s="9"/>
    </row>
    <row r="48" spans="1:9" ht="12.75">
      <c r="A48" s="8"/>
      <c r="B48" s="8"/>
      <c r="C48" s="8"/>
      <c r="D48" s="8"/>
      <c r="E48" s="8"/>
      <c r="F48" s="8"/>
      <c r="G48" s="8"/>
    </row>
    <row r="49" spans="1:7" ht="33.75">
      <c r="A49" s="6" t="s">
        <v>12</v>
      </c>
      <c r="B49" s="6"/>
      <c r="C49" s="6" t="s">
        <v>11</v>
      </c>
      <c r="D49" s="6"/>
      <c r="E49" s="6"/>
      <c r="F49" s="7"/>
      <c r="G49" s="6" t="s">
        <v>10</v>
      </c>
    </row>
    <row r="50" spans="1:7" ht="12.75">
      <c r="A50" s="4" t="s">
        <v>9</v>
      </c>
      <c r="B50" s="4" t="s">
        <v>8</v>
      </c>
      <c r="C50" s="4"/>
      <c r="D50" s="4"/>
      <c r="E50" s="4"/>
      <c r="F50" s="4"/>
      <c r="G50" s="5" t="str">
        <f>G28</f>
        <v/>
      </c>
    </row>
    <row r="51" spans="1:7" ht="12.75">
      <c r="A51" s="4" t="s">
        <v>7</v>
      </c>
      <c r="B51" s="4" t="s">
        <v>6</v>
      </c>
      <c r="C51" s="4"/>
      <c r="D51" s="4"/>
      <c r="E51" s="4"/>
      <c r="F51" s="4"/>
      <c r="G51" s="5" t="str">
        <f>G45</f>
        <v/>
      </c>
    </row>
    <row r="52" spans="1:7" ht="12.75">
      <c r="A52" s="4"/>
      <c r="B52" s="4" t="s">
        <v>5</v>
      </c>
      <c r="C52" s="4"/>
      <c r="D52" s="4"/>
      <c r="E52" s="4"/>
      <c r="F52" s="4"/>
      <c r="G52" s="2" t="str">
        <f>IF(SUM(G50:G51)=0,"",ROUND(SUM(G50:G51),2))</f>
        <v/>
      </c>
    </row>
    <row r="53" spans="1:7" ht="12.75">
      <c r="A53" s="4"/>
      <c r="B53" s="3" t="s">
        <v>4</v>
      </c>
      <c r="C53" s="3"/>
      <c r="D53" s="4">
        <v>5</v>
      </c>
      <c r="E53" s="3" t="s">
        <v>1</v>
      </c>
      <c r="F53" s="3"/>
      <c r="G53" s="2" t="str">
        <f>IF(G52="","",ROUND(G52*D53/100,2))</f>
        <v/>
      </c>
    </row>
    <row r="54" spans="1:7" ht="12.75">
      <c r="A54" s="4"/>
      <c r="B54" s="3" t="s">
        <v>3</v>
      </c>
      <c r="C54" s="3"/>
      <c r="D54" s="3"/>
      <c r="E54" s="3"/>
      <c r="F54" s="3"/>
      <c r="G54" s="2" t="str">
        <f>IF(G52="","",G52+G53)</f>
        <v/>
      </c>
    </row>
    <row r="55" spans="1:7" ht="12.75">
      <c r="A55" s="4"/>
      <c r="B55" s="3" t="s">
        <v>2</v>
      </c>
      <c r="C55" s="3"/>
      <c r="D55" s="4">
        <v>22</v>
      </c>
      <c r="E55" s="3" t="s">
        <v>1</v>
      </c>
      <c r="F55" s="3"/>
      <c r="G55" s="2" t="str">
        <f>IF(G52="","",ROUND(G54*D55/100,2))</f>
        <v/>
      </c>
    </row>
    <row r="56" spans="1:7" ht="12.75">
      <c r="A56" s="4"/>
      <c r="B56" s="3" t="s">
        <v>0</v>
      </c>
      <c r="C56" s="3"/>
      <c r="D56" s="3"/>
      <c r="E56" s="3"/>
      <c r="F56" s="3"/>
      <c r="G56" s="2" t="str">
        <f>IF(G52="","",G54+G55)</f>
        <v/>
      </c>
    </row>
    <row r="57" spans="1:7" ht="12.75" hidden="1"/>
    <row r="58" spans="1:7" ht="12.75" hidden="1"/>
    <row r="59" spans="1:7" ht="12.75" hidden="1"/>
    <row r="60" spans="1:7" ht="12.75" hidden="1"/>
    <row r="61" spans="1:7" ht="12.75" hidden="1"/>
    <row r="62" spans="1:7" ht="12.75" hidden="1"/>
    <row r="63" spans="1:7" ht="12.75" hidden="1"/>
    <row r="64" spans="1:7" ht="12.75" hidden="1"/>
    <row r="65" ht="12.75" hidden="1"/>
    <row r="66" ht="12.75" hidden="1"/>
    <row r="67" ht="12.75" hidden="1"/>
    <row r="68" ht="12.75" hidden="1"/>
    <row r="69" ht="12.75" hidden="1"/>
    <row r="70" ht="12.75" hidden="1"/>
    <row r="71" ht="12.75" hidden="1"/>
    <row r="72" ht="12.75" hidden="1"/>
    <row r="73" ht="12.75" hidden="1"/>
    <row r="74" ht="12.75" hidden="1"/>
    <row r="75" ht="12.75" hidden="1"/>
    <row r="76" ht="12.75" hidden="1"/>
    <row r="77" ht="12.75" hidden="1"/>
    <row r="78" ht="12.75" hidden="1"/>
    <row r="79" ht="12.75" hidden="1"/>
    <row r="80" ht="12.75" hidden="1"/>
    <row r="81" ht="12.75" hidden="1"/>
    <row r="82" ht="12.75" hidden="1"/>
    <row r="83" ht="12.75" hidden="1"/>
    <row r="84" ht="12.75" hidden="1"/>
    <row r="85" ht="12.75" hidden="1"/>
    <row r="86" ht="12.75" hidden="1"/>
    <row r="87" ht="12.75" hidden="1"/>
    <row r="88" ht="12.75" hidden="1"/>
    <row r="89" ht="12.75" hidden="1"/>
    <row r="90" ht="12.75" hidden="1"/>
    <row r="91" ht="12.75" hidden="1"/>
    <row r="92" ht="12.75" hidden="1"/>
    <row r="93" ht="12.75" hidden="1"/>
    <row r="94" ht="12.75" hidden="1"/>
    <row r="95" ht="12.75" hidden="1"/>
    <row r="96" ht="12.75" hidden="1"/>
    <row r="97" ht="12.75" hidden="1"/>
    <row r="98" ht="12.75" hidden="1"/>
    <row r="99" ht="12.75" hidden="1"/>
    <row r="100" ht="12.75" hidden="1"/>
    <row r="101" ht="12.75" hidden="1"/>
    <row r="102" ht="12.75" hidden="1"/>
    <row r="103" ht="12.75" hidden="1"/>
    <row r="104" ht="12.75" hidden="1"/>
    <row r="105" ht="12.75" hidden="1"/>
    <row r="106" ht="12.75" hidden="1"/>
    <row r="107" ht="12.75" hidden="1"/>
    <row r="108" ht="12.75" hidden="1"/>
    <row r="109" ht="12.75" hidden="1"/>
    <row r="110" ht="12.75" hidden="1"/>
    <row r="111" ht="12.75" hidden="1"/>
    <row r="112" ht="12.75" hidden="1"/>
    <row r="113" ht="12.75" hidden="1"/>
    <row r="114" ht="12.75" hidden="1"/>
    <row r="115" ht="12.75" hidden="1"/>
    <row r="116" ht="12.75" hidden="1"/>
    <row r="117" ht="12.75" hidden="1"/>
    <row r="118" ht="12.75" hidden="1"/>
    <row r="119" ht="12.75" hidden="1"/>
    <row r="120" ht="12.75" hidden="1"/>
    <row r="121" ht="12.75" hidden="1"/>
    <row r="122" ht="12.75" hidden="1"/>
    <row r="123" ht="12.75" hidden="1"/>
    <row r="124" ht="12.75" hidden="1"/>
    <row r="125" ht="12.75" hidden="1"/>
    <row r="126" ht="12.75" hidden="1"/>
    <row r="127" ht="12.75" hidden="1"/>
    <row r="128" ht="12.75" hidden="1"/>
    <row r="129" ht="12.75" hidden="1"/>
    <row r="130" ht="12.75" hidden="1"/>
    <row r="131" ht="12.75" hidden="1"/>
    <row r="132" ht="12.75" hidden="1"/>
    <row r="133" ht="12.75" hidden="1"/>
    <row r="134" ht="12.75" hidden="1"/>
    <row r="135" ht="12.75" hidden="1"/>
    <row r="136" ht="12.75" hidden="1"/>
    <row r="137" ht="12.75" hidden="1"/>
    <row r="138" ht="12.75" hidden="1"/>
    <row r="139" ht="12.75" hidden="1"/>
    <row r="140" ht="12.75" hidden="1"/>
    <row r="141" ht="12.75" hidden="1"/>
    <row r="142" ht="12.75" hidden="1"/>
    <row r="143" ht="12.75" hidden="1"/>
    <row r="144" ht="12.75" hidden="1"/>
    <row r="145" ht="12.75" hidden="1"/>
    <row r="146" ht="12.75" hidden="1"/>
    <row r="147" ht="12.75" hidden="1"/>
    <row r="148" ht="12.75" hidden="1"/>
    <row r="149" ht="12.75" hidden="1"/>
    <row r="150" ht="12.75" hidden="1"/>
    <row r="151" ht="12.75" hidden="1"/>
    <row r="152" ht="12.75" hidden="1"/>
    <row r="153" ht="12.75" hidden="1"/>
    <row r="154" ht="12.75" hidden="1"/>
    <row r="155" ht="12.75" hidden="1"/>
    <row r="156" ht="12.75" hidden="1"/>
    <row r="157" ht="12.75" hidden="1"/>
    <row r="158" ht="12.75" hidden="1"/>
    <row r="159" ht="12.75" hidden="1"/>
    <row r="160" ht="12.75" hidden="1"/>
    <row r="161" ht="12.75" hidden="1"/>
    <row r="162" ht="12.75" hidden="1"/>
    <row r="163" ht="12.75" hidden="1"/>
    <row r="164" ht="12.75" hidden="1"/>
    <row r="165" ht="12.75" hidden="1"/>
    <row r="166" ht="12.75" hidden="1"/>
    <row r="167" ht="12.75" hidden="1"/>
    <row r="168" ht="12.75" hidden="1"/>
    <row r="169" ht="12.75" hidden="1"/>
    <row r="170" ht="12.75" hidden="1"/>
    <row r="171" ht="12.75" hidden="1"/>
    <row r="172" ht="12.75" hidden="1"/>
    <row r="173" ht="12.75" hidden="1"/>
    <row r="174" ht="12.75" hidden="1"/>
    <row r="175" ht="12.75" hidden="1"/>
    <row r="176" ht="12.75" hidden="1"/>
    <row r="177" ht="12.75" hidden="1"/>
    <row r="178" ht="12.75" hidden="1"/>
    <row r="179" ht="12.75" hidden="1"/>
    <row r="180" ht="12.75" hidden="1"/>
    <row r="181" ht="12.75" hidden="1"/>
    <row r="182" ht="12.75" hidden="1"/>
    <row r="183" ht="12.75" hidden="1"/>
    <row r="184" ht="12.75" hidden="1"/>
    <row r="185" ht="12.75" hidden="1"/>
    <row r="186" ht="12.75" hidden="1"/>
    <row r="187" ht="12.75" hidden="1"/>
    <row r="188" ht="12.75" hidden="1"/>
    <row r="189" ht="12.75" hidden="1"/>
    <row r="190" ht="12.75" hidden="1"/>
    <row r="191" ht="12.75" hidden="1"/>
    <row r="192" ht="12.75" hidden="1"/>
    <row r="193" ht="12.75" hidden="1"/>
    <row r="194" ht="12.75" hidden="1"/>
    <row r="195" ht="12.75" hidden="1"/>
    <row r="196" ht="12.75" hidden="1"/>
    <row r="197" ht="12.75" hidden="1"/>
    <row r="198" ht="12.75" hidden="1"/>
    <row r="199" ht="12.75" hidden="1"/>
    <row r="200" ht="12.75" hidden="1"/>
    <row r="201" ht="12.75" hidden="1"/>
    <row r="202" ht="12.75" hidden="1"/>
    <row r="203" ht="12.75" hidden="1"/>
    <row r="204" ht="12.75" hidden="1"/>
    <row r="205" ht="12.75" hidden="1"/>
    <row r="206" ht="12.75" hidden="1"/>
    <row r="207" ht="12.75" hidden="1"/>
    <row r="208" ht="12.75" hidden="1"/>
    <row r="209" ht="12.75" hidden="1"/>
    <row r="210" ht="12.75" hidden="1"/>
    <row r="211" ht="12.75" hidden="1"/>
    <row r="212" ht="12.75" hidden="1"/>
    <row r="213" ht="12.75" hidden="1"/>
    <row r="214" ht="12.75" hidden="1"/>
    <row r="215" ht="12.75" hidden="1"/>
  </sheetData>
  <sheetProtection sheet="1" objects="1" scenarios="1"/>
  <mergeCells count="5">
    <mergeCell ref="C3:G3"/>
    <mergeCell ref="C4:G4"/>
    <mergeCell ref="A7:G7"/>
    <mergeCell ref="B9:G9"/>
    <mergeCell ref="B30:G30"/>
  </mergeCells>
  <pageMargins left="0.70866141732283472" right="0.70866141732283472" top="1.32" bottom="0.7" header="0.31496062992125984" footer="0.31496062992125984"/>
  <pageSetup paperSize="9" orientation="portrait" r:id="rId1"/>
  <headerFooter>
    <oddHeader>&amp;C&amp;G</oddHeader>
    <oddFooter>&amp;C&amp;P/&amp;N</oddFooter>
  </headerFooter>
  <rowBreaks count="1" manualBreakCount="1">
    <brk id="29" max="16383"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7</vt:i4>
      </vt:variant>
    </vt:vector>
  </HeadingPairs>
  <TitlesOfParts>
    <vt:vector size="7" baseType="lpstr">
      <vt:lpstr>REKAPITULACIJA</vt:lpstr>
      <vt:lpstr>POPIS 1</vt:lpstr>
      <vt:lpstr>POPIS 2</vt:lpstr>
      <vt:lpstr>POPIS 3</vt:lpstr>
      <vt:lpstr>POPIS 4-1</vt:lpstr>
      <vt:lpstr>POPIS 4-2</vt:lpstr>
      <vt:lpstr>POPIS 5</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c:creator>
  <cp:lastModifiedBy>M</cp:lastModifiedBy>
  <cp:lastPrinted>2021-07-05T10:31:46Z</cp:lastPrinted>
  <dcterms:created xsi:type="dcterms:W3CDTF">2020-06-15T06:23:06Z</dcterms:created>
  <dcterms:modified xsi:type="dcterms:W3CDTF">2021-07-05T10:31:58Z</dcterms:modified>
</cp:coreProperties>
</file>