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P:\UP\OŠ Polzela\ES telovadnica\PZI\_CD oddaja\1 POPIS DEL\KONČNA\"/>
    </mc:Choice>
  </mc:AlternateContent>
  <bookViews>
    <workbookView xWindow="0" yWindow="0" windowWidth="28800" windowHeight="11835" tabRatio="913" activeTab="2"/>
  </bookViews>
  <sheets>
    <sheet name="NAS_GO" sheetId="4" r:id="rId1"/>
    <sheet name="REKAP" sheetId="5" r:id="rId2"/>
    <sheet name="GO" sheetId="16" r:id="rId3"/>
    <sheet name="TP" sheetId="14" r:id="rId4"/>
    <sheet name="STRELOVOD" sheetId="17" r:id="rId5"/>
    <sheet name="NAS_ELEKTOR" sheetId="29" r:id="rId6"/>
    <sheet name="REK ELEKTRO" sheetId="30" r:id="rId7"/>
    <sheet name="Energetski monitoring" sheetId="31" r:id="rId8"/>
    <sheet name="Vgradnja klimata in toplotne čr" sheetId="32" r:id="rId9"/>
    <sheet name="Polnilna postaja za avtomobile" sheetId="33" r:id="rId10"/>
    <sheet name="Kurilna podpostaja" sheetId="34" r:id="rId11"/>
    <sheet name="NAS_STROJNE" sheetId="35" r:id="rId12"/>
    <sheet name="REK_STROJNE" sheetId="36" r:id="rId13"/>
    <sheet name="Prezračevanje ŠD" sheetId="37" r:id="rId14"/>
    <sheet name="Toplotna črpalka" sheetId="38" r:id="rId15"/>
    <sheet name="Topla sanitarna voda" sheetId="39" r:id="rId16"/>
    <sheet name="EN.monitoring" sheetId="40" r:id="rId17"/>
    <sheet name="Termostatski ventili" sheetId="41" r:id="rId18"/>
  </sheets>
  <externalReferences>
    <externalReference r:id="rId19"/>
    <externalReference r:id="rId20"/>
  </externalReferences>
  <definedNames>
    <definedName name="____CAD5">'[1]Vlom_ rop'!#REF!</definedName>
    <definedName name="___CAD5" localSheetId="10">'[1]Vlom_ rop'!#REF!</definedName>
    <definedName name="__CAD5">'[2]Vlom_ rop'!#REF!</definedName>
    <definedName name="_CAD5" localSheetId="7">'[1]Vlom_ rop'!#REF!</definedName>
    <definedName name="BuiltIn_Print_Area">"$#REF!.$A$6:$#REF!.$B$820"</definedName>
    <definedName name="CAD" localSheetId="7">#REF!</definedName>
    <definedName name="CAD" localSheetId="10">#REF!</definedName>
    <definedName name="CAD" localSheetId="8">#REF!</definedName>
    <definedName name="CAD">#REF!</definedName>
    <definedName name="CAD_3" localSheetId="7">'[1]Vlom_ rop'!#REF!</definedName>
    <definedName name="CAD_3" localSheetId="10">'[1]Vlom_ rop'!#REF!</definedName>
    <definedName name="CAD_3" localSheetId="8">'[1]Vlom_ rop'!#REF!</definedName>
    <definedName name="CAD_3">'[2]Vlom_ rop'!#REF!</definedName>
    <definedName name="CAD_4" localSheetId="7">'[1]Vlom_ rop'!#REF!</definedName>
    <definedName name="CAD_4" localSheetId="10">'[1]Vlom_ rop'!#REF!</definedName>
    <definedName name="CAD_4" localSheetId="8">'[1]Vlom_ rop'!#REF!</definedName>
    <definedName name="CAD_4">'[2]Vlom_ rop'!#REF!</definedName>
    <definedName name="CAM" localSheetId="7">#REF!</definedName>
    <definedName name="CAM" localSheetId="10">#REF!</definedName>
    <definedName name="CAM">#REF!</definedName>
    <definedName name="DDDD" localSheetId="10">'[1]Vlom_ rop'!#REF!</definedName>
    <definedName name="DDDD">'[2]Vlom_ rop'!#REF!</definedName>
    <definedName name="EEEE" localSheetId="10">#REF!</definedName>
    <definedName name="EEEE">#REF!</definedName>
    <definedName name="EUR">#REF!</definedName>
    <definedName name="EUR_3">#REF!</definedName>
    <definedName name="EUR_4">#REF!</definedName>
    <definedName name="EUR_5">#REF!</definedName>
    <definedName name="EUR_6" localSheetId="7">#REF!</definedName>
    <definedName name="EUR_6" localSheetId="10">#REF!</definedName>
    <definedName name="EUR_6" localSheetId="8">#REF!</definedName>
    <definedName name="EUR_6">#REF!</definedName>
    <definedName name="eur_7">#REF!</definedName>
    <definedName name="Excel_BuiltIn_Print_Area_1" localSheetId="2">#REF!</definedName>
    <definedName name="Excel_BuiltIn_Print_Area_1">#REF!</definedName>
    <definedName name="FFFFFF" localSheetId="10">#REF!</definedName>
    <definedName name="FFFFFF">#REF!</definedName>
    <definedName name="kOT">#REF!</definedName>
    <definedName name="_xlnm.Print_Area" localSheetId="16">EN.monitoring!$A$1:$H$43</definedName>
    <definedName name="_xlnm.Print_Area" localSheetId="7">'Energetski monitoring'!$A$1:$H$38</definedName>
    <definedName name="_xlnm.Print_Area" localSheetId="2">GO!$A$1:$H$441</definedName>
    <definedName name="_xlnm.Print_Area" localSheetId="11">NAS_STROJNE!$B$1:$B$26</definedName>
    <definedName name="_xlnm.Print_Area" localSheetId="9">'Polnilna postaja za avtomobile'!$A$1:$H$37</definedName>
    <definedName name="_xlnm.Print_Area" localSheetId="13">'Prezračevanje ŠD'!$A$1:$H$134</definedName>
    <definedName name="_xlnm.Print_Area" localSheetId="12">REK_STROJNE!$A$1:$I$56</definedName>
    <definedName name="_xlnm.Print_Area" localSheetId="1">REKAP!$A$1:$G$54</definedName>
    <definedName name="_xlnm.Print_Area" localSheetId="4">STRELOVOD!$A$1:$H$61</definedName>
    <definedName name="_xlnm.Print_Area" localSheetId="17">'Termostatski ventili'!$A$1:$H$14</definedName>
    <definedName name="_xlnm.Print_Area" localSheetId="15">'Topla sanitarna voda'!$A$1:$H$70</definedName>
    <definedName name="_xlnm.Print_Area" localSheetId="14">'Toplotna črpalka'!$A$1:$H$198</definedName>
    <definedName name="_xlnm.Print_Area" localSheetId="8">'Vgradnja klimata in toplotne čr'!$A$1:$H$44</definedName>
    <definedName name="RRR" localSheetId="7">#REF!</definedName>
    <definedName name="RRR" localSheetId="10">#REF!</definedName>
    <definedName name="RRR">#REF!</definedName>
    <definedName name="rrrrr" localSheetId="10">'[1]Vlom_ rop'!#REF!</definedName>
    <definedName name="rrrrr">'[2]Vlom_ rop'!#REF!</definedName>
    <definedName name="rum" localSheetId="10">'[1]Vlom_ rop'!#REF!</definedName>
    <definedName name="rum">'[2]Vlom_ rop'!#REF!</definedName>
    <definedName name="sdddd" localSheetId="10">#REF!</definedName>
    <definedName name="sdddd">#REF!</definedName>
    <definedName name="U">#REF!</definedName>
    <definedName name="US">#REF!</definedName>
    <definedName name="USD">#REF!</definedName>
    <definedName name="X">#REF!</definedName>
    <definedName name="XXXXXX" localSheetId="10">'[1]Vlom_ rop'!#REF!</definedName>
    <definedName name="XXXXXX">'[2]Vlom_ rop'!#REF!</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5" l="1"/>
  <c r="F13" i="41"/>
  <c r="F69" i="39"/>
  <c r="F43" i="40"/>
  <c r="F133" i="37"/>
  <c r="E20" i="5" l="1"/>
  <c r="I25" i="36" l="1"/>
  <c r="I23" i="36"/>
  <c r="H21" i="36"/>
  <c r="I19" i="36"/>
  <c r="I17" i="36"/>
  <c r="H1" i="37"/>
  <c r="H133" i="37"/>
  <c r="H13" i="41"/>
  <c r="H1" i="41" s="1"/>
  <c r="H43" i="40"/>
  <c r="H1" i="40" s="1"/>
  <c r="G69" i="39"/>
  <c r="G1" i="39" s="1"/>
  <c r="H195" i="38"/>
  <c r="H1" i="38" s="1"/>
  <c r="F11" i="41" l="1"/>
  <c r="G11" i="41" s="1"/>
  <c r="G13" i="41" s="1"/>
  <c r="G1" i="41" s="1"/>
  <c r="H25" i="36" s="1"/>
  <c r="A7" i="41"/>
  <c r="F41" i="40"/>
  <c r="G41" i="40" s="1"/>
  <c r="F23" i="40"/>
  <c r="A7" i="40"/>
  <c r="A25" i="40" s="1"/>
  <c r="F65" i="39"/>
  <c r="H65" i="39" s="1"/>
  <c r="F63" i="39"/>
  <c r="H63" i="39" s="1"/>
  <c r="F60" i="39"/>
  <c r="H60" i="39" s="1"/>
  <c r="F58" i="39"/>
  <c r="H58" i="39" s="1"/>
  <c r="F55" i="39"/>
  <c r="H55" i="39" s="1"/>
  <c r="F52" i="39"/>
  <c r="H52" i="39" s="1"/>
  <c r="F50" i="39"/>
  <c r="H50" i="39" s="1"/>
  <c r="F48" i="39"/>
  <c r="H48" i="39" s="1"/>
  <c r="F47" i="39"/>
  <c r="H47" i="39" s="1"/>
  <c r="F41" i="39"/>
  <c r="H41" i="39" s="1"/>
  <c r="F40" i="39"/>
  <c r="H40" i="39" s="1"/>
  <c r="F36" i="39"/>
  <c r="H36" i="39" s="1"/>
  <c r="F35" i="39"/>
  <c r="H35" i="39" s="1"/>
  <c r="F30" i="39"/>
  <c r="H30" i="39" s="1"/>
  <c r="F29" i="39"/>
  <c r="H29" i="39" s="1"/>
  <c r="F24" i="39"/>
  <c r="H24" i="39" s="1"/>
  <c r="F19" i="39"/>
  <c r="H19" i="39" s="1"/>
  <c r="F16" i="39"/>
  <c r="H16" i="39" s="1"/>
  <c r="F15" i="39"/>
  <c r="H15" i="39" s="1"/>
  <c r="F12" i="39"/>
  <c r="A12" i="39"/>
  <c r="F10" i="39"/>
  <c r="A7" i="39"/>
  <c r="F191" i="38"/>
  <c r="G191" i="38" s="1"/>
  <c r="F183" i="38"/>
  <c r="G183" i="38" s="1"/>
  <c r="F179" i="38"/>
  <c r="G179" i="38" s="1"/>
  <c r="F175" i="38"/>
  <c r="G175" i="38" s="1"/>
  <c r="F172" i="38"/>
  <c r="G172" i="38" s="1"/>
  <c r="F168" i="38"/>
  <c r="G168" i="38" s="1"/>
  <c r="F165" i="38"/>
  <c r="G165" i="38" s="1"/>
  <c r="F161" i="38"/>
  <c r="G161" i="38" s="1"/>
  <c r="F158" i="38"/>
  <c r="G158" i="38" s="1"/>
  <c r="F155" i="38"/>
  <c r="G155" i="38" s="1"/>
  <c r="F152" i="38"/>
  <c r="G152" i="38" s="1"/>
  <c r="F143" i="38"/>
  <c r="G143" i="38" s="1"/>
  <c r="F134" i="38"/>
  <c r="G134" i="38" s="1"/>
  <c r="F129" i="38"/>
  <c r="G129" i="38" s="1"/>
  <c r="F124" i="38"/>
  <c r="G124" i="38" s="1"/>
  <c r="F115" i="38"/>
  <c r="G115" i="38" s="1"/>
  <c r="F110" i="38"/>
  <c r="G110" i="38" s="1"/>
  <c r="F104" i="38"/>
  <c r="G104" i="38" s="1"/>
  <c r="F99" i="38"/>
  <c r="G99" i="38" s="1"/>
  <c r="F94" i="38"/>
  <c r="G94" i="38" s="1"/>
  <c r="F88" i="38"/>
  <c r="G88" i="38" s="1"/>
  <c r="F83" i="38"/>
  <c r="G83" i="38" s="1"/>
  <c r="F78" i="38"/>
  <c r="G78" i="38" s="1"/>
  <c r="F70" i="38"/>
  <c r="G70" i="38" s="1"/>
  <c r="F54" i="38"/>
  <c r="A7" i="38"/>
  <c r="F129" i="37"/>
  <c r="G129" i="37" s="1"/>
  <c r="F127" i="37"/>
  <c r="G127" i="37" s="1"/>
  <c r="F125" i="37"/>
  <c r="G125" i="37" s="1"/>
  <c r="F123" i="37"/>
  <c r="G123" i="37" s="1"/>
  <c r="F121" i="37"/>
  <c r="G121" i="37" s="1"/>
  <c r="F118" i="37"/>
  <c r="G118" i="37" s="1"/>
  <c r="F115" i="37"/>
  <c r="G115" i="37" s="1"/>
  <c r="F112" i="37"/>
  <c r="G112" i="37" s="1"/>
  <c r="F110" i="37"/>
  <c r="G110" i="37" s="1"/>
  <c r="F107" i="37"/>
  <c r="G107" i="37" s="1"/>
  <c r="F106" i="37"/>
  <c r="G106" i="37" s="1"/>
  <c r="F105" i="37"/>
  <c r="G105" i="37" s="1"/>
  <c r="F104" i="37"/>
  <c r="G104" i="37" s="1"/>
  <c r="F101" i="37"/>
  <c r="G101" i="37" s="1"/>
  <c r="F98" i="37"/>
  <c r="G98" i="37" s="1"/>
  <c r="F97" i="37"/>
  <c r="G97" i="37" s="1"/>
  <c r="F96" i="37"/>
  <c r="G96" i="37" s="1"/>
  <c r="F95" i="37"/>
  <c r="G95" i="37" s="1"/>
  <c r="F94" i="37"/>
  <c r="G94" i="37" s="1"/>
  <c r="F91" i="37"/>
  <c r="G91" i="37" s="1"/>
  <c r="F90" i="37"/>
  <c r="G90" i="37" s="1"/>
  <c r="F87" i="37"/>
  <c r="G87" i="37" s="1"/>
  <c r="F86" i="37"/>
  <c r="G86" i="37" s="1"/>
  <c r="F85" i="37"/>
  <c r="G85" i="37" s="1"/>
  <c r="F84" i="37"/>
  <c r="G84" i="37" s="1"/>
  <c r="F83" i="37"/>
  <c r="G83" i="37" s="1"/>
  <c r="F80" i="37"/>
  <c r="G80" i="37" s="1"/>
  <c r="F77" i="37"/>
  <c r="G77" i="37" s="1"/>
  <c r="F75" i="37"/>
  <c r="G75" i="37" s="1"/>
  <c r="F72" i="37"/>
  <c r="G72" i="37" s="1"/>
  <c r="F69" i="37"/>
  <c r="G69" i="37" s="1"/>
  <c r="F66" i="37"/>
  <c r="G66" i="37" s="1"/>
  <c r="F64" i="37"/>
  <c r="G64" i="37" s="1"/>
  <c r="A64" i="37"/>
  <c r="F62" i="37"/>
  <c r="A7" i="37"/>
  <c r="G26" i="5"/>
  <c r="G12" i="31"/>
  <c r="G13" i="31"/>
  <c r="G16" i="31"/>
  <c r="G18" i="31"/>
  <c r="G20" i="31"/>
  <c r="G21" i="31"/>
  <c r="F10" i="34"/>
  <c r="G10" i="34" s="1"/>
  <c r="F9" i="34"/>
  <c r="G9" i="34" s="1"/>
  <c r="A9" i="34"/>
  <c r="A10" i="34" s="1"/>
  <c r="F8" i="34"/>
  <c r="G8" i="34" s="1"/>
  <c r="A8" i="34"/>
  <c r="F7" i="34"/>
  <c r="G7" i="34" s="1"/>
  <c r="F17" i="33"/>
  <c r="G17" i="33" s="1"/>
  <c r="F16" i="33"/>
  <c r="G16" i="33" s="1"/>
  <c r="F15" i="33"/>
  <c r="G15" i="33" s="1"/>
  <c r="F14" i="33"/>
  <c r="G14" i="33" s="1"/>
  <c r="F13" i="33"/>
  <c r="G13" i="33" s="1"/>
  <c r="F12" i="33"/>
  <c r="G12" i="33" s="1"/>
  <c r="F11" i="33"/>
  <c r="G11" i="33" s="1"/>
  <c r="A11" i="33"/>
  <c r="A12" i="33" s="1"/>
  <c r="A13" i="33" s="1"/>
  <c r="A14" i="33" s="1"/>
  <c r="A15" i="33" s="1"/>
  <c r="A16" i="33" s="1"/>
  <c r="A17" i="33" s="1"/>
  <c r="F10" i="33"/>
  <c r="G10" i="33" s="1"/>
  <c r="A10" i="33"/>
  <c r="F9" i="33"/>
  <c r="G9" i="33" s="1"/>
  <c r="A9" i="33"/>
  <c r="F8" i="33"/>
  <c r="G8" i="33" s="1"/>
  <c r="F43" i="32"/>
  <c r="G43" i="32" s="1"/>
  <c r="F42" i="32"/>
  <c r="G42" i="32" s="1"/>
  <c r="F41" i="32"/>
  <c r="G41" i="32" s="1"/>
  <c r="F40" i="32"/>
  <c r="G40" i="32" s="1"/>
  <c r="A40" i="32"/>
  <c r="A41" i="32" s="1"/>
  <c r="A42" i="32" s="1"/>
  <c r="A43" i="32" s="1"/>
  <c r="F39" i="32"/>
  <c r="G39" i="32" s="1"/>
  <c r="A39" i="32"/>
  <c r="F38" i="32"/>
  <c r="F31" i="32"/>
  <c r="G31" i="32" s="1"/>
  <c r="F30" i="32"/>
  <c r="G30" i="32" s="1"/>
  <c r="F29" i="32"/>
  <c r="G29" i="32" s="1"/>
  <c r="F28" i="32"/>
  <c r="G28" i="32" s="1"/>
  <c r="F27" i="32"/>
  <c r="G27" i="32" s="1"/>
  <c r="F26" i="32"/>
  <c r="G26" i="32" s="1"/>
  <c r="F25" i="32"/>
  <c r="G25" i="32" s="1"/>
  <c r="A25" i="32"/>
  <c r="A26" i="32" s="1"/>
  <c r="A27" i="32" s="1"/>
  <c r="A28" i="32" s="1"/>
  <c r="A29" i="32" s="1"/>
  <c r="A30" i="32" s="1"/>
  <c r="A31" i="32" s="1"/>
  <c r="F24" i="32"/>
  <c r="G24" i="32" s="1"/>
  <c r="A24" i="32"/>
  <c r="F23" i="32"/>
  <c r="G23" i="32" s="1"/>
  <c r="A23" i="32"/>
  <c r="F22" i="32"/>
  <c r="F16" i="32"/>
  <c r="G16" i="32" s="1"/>
  <c r="F15" i="32"/>
  <c r="G15" i="32" s="1"/>
  <c r="F14" i="32"/>
  <c r="G14" i="32" s="1"/>
  <c r="F13" i="32"/>
  <c r="G13" i="32" s="1"/>
  <c r="F12" i="32"/>
  <c r="G12" i="32" s="1"/>
  <c r="A12" i="32"/>
  <c r="F11" i="32"/>
  <c r="G11" i="32" s="1"/>
  <c r="A11" i="32"/>
  <c r="A13" i="32" s="1"/>
  <c r="A14" i="32" s="1"/>
  <c r="A15" i="32" s="1"/>
  <c r="A16" i="32" s="1"/>
  <c r="F10" i="32"/>
  <c r="G10" i="32" s="1"/>
  <c r="A10" i="32"/>
  <c r="F9" i="32"/>
  <c r="F22" i="31"/>
  <c r="G22" i="31" s="1"/>
  <c r="F21" i="31"/>
  <c r="F20" i="31"/>
  <c r="F19" i="31"/>
  <c r="G19" i="31" s="1"/>
  <c r="F18" i="31"/>
  <c r="F17" i="31"/>
  <c r="G17" i="31" s="1"/>
  <c r="F16" i="31"/>
  <c r="F15" i="31"/>
  <c r="G15" i="31" s="1"/>
  <c r="F14" i="31"/>
  <c r="G14" i="31" s="1"/>
  <c r="F13" i="31"/>
  <c r="F12" i="31"/>
  <c r="F11" i="31"/>
  <c r="G11" i="31" s="1"/>
  <c r="A11" i="31"/>
  <c r="A12" i="31" s="1"/>
  <c r="A13" i="31" s="1"/>
  <c r="A14" i="31" s="1"/>
  <c r="A15" i="31" s="1"/>
  <c r="A16" i="31" s="1"/>
  <c r="A17" i="31" s="1"/>
  <c r="A18" i="31" s="1"/>
  <c r="A19" i="31" s="1"/>
  <c r="A20" i="31" s="1"/>
  <c r="A21" i="31" s="1"/>
  <c r="A22" i="31" s="1"/>
  <c r="F10" i="31"/>
  <c r="G10" i="31" s="1"/>
  <c r="A10" i="31"/>
  <c r="F9" i="31"/>
  <c r="F23" i="31" s="1"/>
  <c r="F1" i="41" l="1"/>
  <c r="G25" i="36" s="1"/>
  <c r="G62" i="37"/>
  <c r="E131" i="37"/>
  <c r="F131" i="37" s="1"/>
  <c r="F18" i="33"/>
  <c r="G18" i="33" s="1"/>
  <c r="G10" i="30" s="1"/>
  <c r="G38" i="32"/>
  <c r="F44" i="32"/>
  <c r="G44" i="32" s="1"/>
  <c r="G22" i="32"/>
  <c r="F32" i="32"/>
  <c r="G32" i="32" s="1"/>
  <c r="F17" i="32"/>
  <c r="F1" i="40"/>
  <c r="G23" i="36" s="1"/>
  <c r="G23" i="40"/>
  <c r="G43" i="40" s="1"/>
  <c r="G1" i="40" s="1"/>
  <c r="H23" i="36" s="1"/>
  <c r="E67" i="39"/>
  <c r="F67" i="39" s="1"/>
  <c r="H67" i="39" s="1"/>
  <c r="H12" i="39"/>
  <c r="H10" i="39"/>
  <c r="G54" i="38"/>
  <c r="F11" i="34"/>
  <c r="G9" i="32"/>
  <c r="G23" i="31"/>
  <c r="G6" i="30" s="1"/>
  <c r="F6" i="30"/>
  <c r="G9" i="31"/>
  <c r="A56" i="38"/>
  <c r="E193" i="38"/>
  <c r="F193" i="38" s="1"/>
  <c r="G193" i="38" s="1"/>
  <c r="A14" i="39"/>
  <c r="A72" i="38"/>
  <c r="A80" i="38" s="1"/>
  <c r="A18" i="39"/>
  <c r="A66" i="37"/>
  <c r="A21" i="39"/>
  <c r="D92" i="16"/>
  <c r="G195" i="38" l="1"/>
  <c r="G1" i="38" s="1"/>
  <c r="H19" i="36" s="1"/>
  <c r="F10" i="30"/>
  <c r="F8" i="30"/>
  <c r="G8" i="30"/>
  <c r="G17" i="32"/>
  <c r="H69" i="39"/>
  <c r="H1" i="39" s="1"/>
  <c r="I21" i="36" s="1"/>
  <c r="I27" i="36" s="1"/>
  <c r="G24" i="5" s="1"/>
  <c r="F1" i="39"/>
  <c r="G21" i="36" s="1"/>
  <c r="F195" i="38"/>
  <c r="F1" i="38" s="1"/>
  <c r="G19" i="36" s="1"/>
  <c r="F1" i="37"/>
  <c r="G17" i="36" s="1"/>
  <c r="G131" i="37"/>
  <c r="G133" i="37" s="1"/>
  <c r="G1" i="37" s="1"/>
  <c r="H17" i="36" s="1"/>
  <c r="G11" i="34"/>
  <c r="G12" i="30" s="1"/>
  <c r="F12" i="30"/>
  <c r="A85" i="38"/>
  <c r="A90" i="38"/>
  <c r="A26" i="39"/>
  <c r="A32" i="39"/>
  <c r="A68" i="37"/>
  <c r="M72" i="16"/>
  <c r="H27" i="36" l="1"/>
  <c r="F24" i="5" s="1"/>
  <c r="F16" i="30"/>
  <c r="E26" i="5" s="1"/>
  <c r="G16" i="30"/>
  <c r="F26" i="5" s="1"/>
  <c r="G27" i="36"/>
  <c r="E24" i="5" s="1"/>
  <c r="A101" i="38"/>
  <c r="A96" i="38"/>
  <c r="A71" i="37"/>
  <c r="A38" i="39"/>
  <c r="A43" i="39" s="1"/>
  <c r="D128" i="16"/>
  <c r="D130" i="16"/>
  <c r="D129" i="16"/>
  <c r="D163" i="16"/>
  <c r="D164" i="16"/>
  <c r="D165" i="16"/>
  <c r="D210" i="16"/>
  <c r="D209" i="16"/>
  <c r="D208" i="16"/>
  <c r="D239" i="16"/>
  <c r="D240" i="16"/>
  <c r="D331" i="16"/>
  <c r="A52" i="39" l="1"/>
  <c r="A74" i="37"/>
  <c r="A106" i="38"/>
  <c r="A50" i="39"/>
  <c r="A9" i="17"/>
  <c r="A55" i="39" l="1"/>
  <c r="A77" i="37"/>
  <c r="A112" i="38"/>
  <c r="A117" i="38" s="1"/>
  <c r="F431" i="16"/>
  <c r="F430" i="16"/>
  <c r="A126" i="38" l="1"/>
  <c r="A131" i="38" s="1"/>
  <c r="A136" i="38" s="1"/>
  <c r="A145" i="38" s="1"/>
  <c r="A154" i="38" s="1"/>
  <c r="A157" i="38" s="1"/>
  <c r="A160" i="38" s="1"/>
  <c r="A163" i="38" s="1"/>
  <c r="A167" i="38" s="1"/>
  <c r="A170" i="38" s="1"/>
  <c r="A174" i="38" s="1"/>
  <c r="A177" i="38" s="1"/>
  <c r="A181" i="38" s="1"/>
  <c r="A185" i="38" s="1"/>
  <c r="A57" i="39"/>
  <c r="A60" i="39" s="1"/>
  <c r="A63" i="39" s="1"/>
  <c r="A65" i="39" s="1"/>
  <c r="A67" i="39" s="1"/>
  <c r="A79" i="37"/>
  <c r="F401" i="16"/>
  <c r="G401" i="16" s="1"/>
  <c r="F433" i="16"/>
  <c r="H433" i="16" s="1"/>
  <c r="A82" i="37" l="1"/>
  <c r="F394" i="16"/>
  <c r="G394" i="16" s="1"/>
  <c r="A89" i="37" l="1"/>
  <c r="A93" i="37"/>
  <c r="A100" i="37" s="1"/>
  <c r="F416" i="16"/>
  <c r="G416" i="16" s="1"/>
  <c r="A103" i="37" l="1"/>
  <c r="A109" i="37" s="1"/>
  <c r="A112" i="37" s="1"/>
  <c r="A114" i="37" s="1"/>
  <c r="A117" i="37" s="1"/>
  <c r="A121" i="37" s="1"/>
  <c r="A123" i="37" s="1"/>
  <c r="A125" i="37" s="1"/>
  <c r="A127" i="37" s="1"/>
  <c r="A129" i="37" s="1"/>
  <c r="A131" i="37" s="1"/>
  <c r="F402" i="16"/>
  <c r="G402" i="16" s="1"/>
  <c r="F400" i="16"/>
  <c r="G400" i="16" s="1"/>
  <c r="F399" i="16"/>
  <c r="G399" i="16" s="1"/>
  <c r="F398" i="16"/>
  <c r="G398" i="16" s="1"/>
  <c r="F415" i="16"/>
  <c r="G415" i="16" l="1"/>
  <c r="F418" i="16"/>
  <c r="F21" i="16" s="1"/>
  <c r="F437" i="16"/>
  <c r="G437" i="16" s="1"/>
  <c r="F436" i="16"/>
  <c r="G436" i="16" s="1"/>
  <c r="F435" i="16"/>
  <c r="G435" i="16" s="1"/>
  <c r="D124" i="16"/>
  <c r="F259" i="16" l="1"/>
  <c r="H259" i="16" s="1"/>
  <c r="F258" i="16"/>
  <c r="H258" i="16" s="1"/>
  <c r="F257" i="16"/>
  <c r="H257" i="16" s="1"/>
  <c r="F181" i="16"/>
  <c r="F283" i="16"/>
  <c r="G283" i="16" s="1"/>
  <c r="D275" i="16"/>
  <c r="F275" i="16" s="1"/>
  <c r="G275" i="16" s="1"/>
  <c r="F274" i="16"/>
  <c r="G274" i="16" s="1"/>
  <c r="H181" i="16" l="1"/>
  <c r="F271" i="16"/>
  <c r="G271" i="16" s="1"/>
  <c r="F272" i="16"/>
  <c r="G272" i="16" s="1"/>
  <c r="F273" i="16"/>
  <c r="G273" i="16" s="1"/>
  <c r="F270" i="16"/>
  <c r="G270" i="16" s="1"/>
  <c r="D267" i="16"/>
  <c r="F267" i="16" s="1"/>
  <c r="G267" i="16" s="1"/>
  <c r="D266" i="16"/>
  <c r="F266" i="16" s="1"/>
  <c r="G266" i="16" s="1"/>
  <c r="D265" i="16"/>
  <c r="F265" i="16" s="1"/>
  <c r="G265" i="16" s="1"/>
  <c r="F256" i="16"/>
  <c r="G256" i="16" s="1"/>
  <c r="F236" i="16"/>
  <c r="H236" i="16" s="1"/>
  <c r="F235" i="16"/>
  <c r="H235" i="16" s="1"/>
  <c r="F234" i="16"/>
  <c r="H234" i="16" s="1"/>
  <c r="F209" i="16"/>
  <c r="G209" i="16" s="1"/>
  <c r="D93" i="16"/>
  <c r="F7" i="17" l="1"/>
  <c r="G7" i="17" s="1"/>
  <c r="G59" i="17" s="1"/>
  <c r="F22" i="5" s="1"/>
  <c r="H404" i="16"/>
  <c r="H20" i="16" s="1"/>
  <c r="G431" i="16"/>
  <c r="G430" i="16"/>
  <c r="H418" i="16"/>
  <c r="H21" i="16" s="1"/>
  <c r="H305" i="16"/>
  <c r="H18" i="16" s="1"/>
  <c r="G184" i="16"/>
  <c r="G14" i="16" s="1"/>
  <c r="H47" i="16"/>
  <c r="H7" i="16" s="1"/>
  <c r="F147" i="16" l="1"/>
  <c r="F79" i="16"/>
  <c r="G79" i="16" s="1"/>
  <c r="F85" i="16"/>
  <c r="H85" i="16" s="1"/>
  <c r="D122" i="16"/>
  <c r="D241" i="16"/>
  <c r="F276" i="16"/>
  <c r="G276" i="16" s="1"/>
  <c r="F89" i="16"/>
  <c r="G89" i="16" s="1"/>
  <c r="F88" i="16"/>
  <c r="G88" i="16" s="1"/>
  <c r="F87" i="16"/>
  <c r="G87" i="16" s="1"/>
  <c r="F86" i="16"/>
  <c r="G86" i="16" s="1"/>
  <c r="F72" i="16"/>
  <c r="G72" i="16" s="1"/>
  <c r="F49" i="17"/>
  <c r="H49" i="17" s="1"/>
  <c r="F53" i="17"/>
  <c r="H53" i="17" s="1"/>
  <c r="F51" i="17"/>
  <c r="H51" i="17" s="1"/>
  <c r="F47" i="17"/>
  <c r="H47" i="17" s="1"/>
  <c r="F45" i="17"/>
  <c r="H45" i="17" s="1"/>
  <c r="F43" i="17"/>
  <c r="H43" i="17" s="1"/>
  <c r="F41" i="17"/>
  <c r="H41" i="17" s="1"/>
  <c r="F39" i="17"/>
  <c r="H39" i="17" s="1"/>
  <c r="F37" i="17"/>
  <c r="H37" i="17" s="1"/>
  <c r="F35" i="17"/>
  <c r="H35" i="17" s="1"/>
  <c r="F33" i="17"/>
  <c r="H33" i="17" s="1"/>
  <c r="F31" i="17"/>
  <c r="H31" i="17" s="1"/>
  <c r="F29" i="17"/>
  <c r="H29" i="17" s="1"/>
  <c r="F27" i="17"/>
  <c r="H27" i="17" s="1"/>
  <c r="F25" i="17"/>
  <c r="H25" i="17" s="1"/>
  <c r="F23" i="17"/>
  <c r="H23" i="17" s="1"/>
  <c r="F21" i="17"/>
  <c r="H21" i="17" s="1"/>
  <c r="F19" i="17"/>
  <c r="H19" i="17" s="1"/>
  <c r="F17" i="17"/>
  <c r="H17" i="17" s="1"/>
  <c r="F15" i="17"/>
  <c r="H15" i="17" s="1"/>
  <c r="F13" i="17"/>
  <c r="H13" i="17" s="1"/>
  <c r="F11" i="17"/>
  <c r="H11" i="17" s="1"/>
  <c r="A11" i="17"/>
  <c r="A13" i="17" s="1"/>
  <c r="A15" i="17" s="1"/>
  <c r="A17" i="17" s="1"/>
  <c r="A19" i="17" s="1"/>
  <c r="A21" i="17" s="1"/>
  <c r="A23" i="17" s="1"/>
  <c r="A25" i="17" s="1"/>
  <c r="A27" i="17" s="1"/>
  <c r="A29" i="17" s="1"/>
  <c r="A31" i="17" s="1"/>
  <c r="A33" i="17" s="1"/>
  <c r="A35" i="17" s="1"/>
  <c r="A37" i="17" s="1"/>
  <c r="A39" i="17" s="1"/>
  <c r="A41" i="17" s="1"/>
  <c r="A43" i="17" s="1"/>
  <c r="A45" i="17" s="1"/>
  <c r="A47" i="17" s="1"/>
  <c r="A49" i="17" s="1"/>
  <c r="A51" i="17" s="1"/>
  <c r="A53" i="17" s="1"/>
  <c r="A55" i="17" s="1"/>
  <c r="A57" i="17" s="1"/>
  <c r="F9" i="17"/>
  <c r="H147" i="16" l="1"/>
  <c r="E55" i="17"/>
  <c r="F55" i="17" s="1"/>
  <c r="H9" i="17"/>
  <c r="D243" i="16"/>
  <c r="D238" i="16" s="1"/>
  <c r="E57" i="17"/>
  <c r="F57" i="17" s="1"/>
  <c r="H57" i="17" s="1"/>
  <c r="H55" i="17" l="1"/>
  <c r="H59" i="17" s="1"/>
  <c r="G22" i="5" s="1"/>
  <c r="F59" i="17"/>
  <c r="E22" i="5" s="1"/>
  <c r="F432" i="16"/>
  <c r="G432" i="16" s="1"/>
  <c r="F395" i="16" l="1"/>
  <c r="G395" i="16" s="1"/>
  <c r="F393" i="16"/>
  <c r="G393" i="16" s="1"/>
  <c r="F392" i="16"/>
  <c r="G392" i="16" s="1"/>
  <c r="F391" i="16"/>
  <c r="G391" i="16" s="1"/>
  <c r="F390" i="16"/>
  <c r="G390" i="16" s="1"/>
  <c r="F389" i="16"/>
  <c r="G389" i="16" s="1"/>
  <c r="F388" i="16"/>
  <c r="G388" i="16" s="1"/>
  <c r="F387" i="16"/>
  <c r="G387" i="16" s="1"/>
  <c r="F386" i="16"/>
  <c r="G386" i="16" s="1"/>
  <c r="F385" i="16"/>
  <c r="G385" i="16" s="1"/>
  <c r="F384" i="16"/>
  <c r="G384" i="16" s="1"/>
  <c r="F383" i="16"/>
  <c r="G383" i="16" s="1"/>
  <c r="F382" i="16"/>
  <c r="G382" i="16" s="1"/>
  <c r="F381" i="16"/>
  <c r="G381" i="16" s="1"/>
  <c r="F380" i="16"/>
  <c r="G380" i="16" s="1"/>
  <c r="F379" i="16"/>
  <c r="G379" i="16" s="1"/>
  <c r="F378" i="16"/>
  <c r="G378" i="16" s="1"/>
  <c r="F377" i="16"/>
  <c r="G377" i="16" s="1"/>
  <c r="F376" i="16"/>
  <c r="G376" i="16" s="1"/>
  <c r="F375" i="16"/>
  <c r="G375" i="16" s="1"/>
  <c r="F374" i="16"/>
  <c r="G374" i="16" s="1"/>
  <c r="F373" i="16"/>
  <c r="G373" i="16" s="1"/>
  <c r="F372" i="16"/>
  <c r="G372" i="16" s="1"/>
  <c r="F371" i="16"/>
  <c r="G371" i="16" s="1"/>
  <c r="F370" i="16"/>
  <c r="G370" i="16" s="1"/>
  <c r="F369" i="16"/>
  <c r="G369" i="16" s="1"/>
  <c r="F368" i="16"/>
  <c r="D335" i="16"/>
  <c r="D337" i="16"/>
  <c r="D328" i="16"/>
  <c r="F404" i="16" l="1"/>
  <c r="F20" i="16" s="1"/>
  <c r="G368" i="16"/>
  <c r="G404" i="16" s="1"/>
  <c r="G20" i="16" s="1"/>
  <c r="G418" i="16"/>
  <c r="G21" i="16" s="1"/>
  <c r="F81" i="16"/>
  <c r="G81" i="16" s="1"/>
  <c r="F80" i="16"/>
  <c r="G80" i="16" s="1"/>
  <c r="F237" i="16" l="1"/>
  <c r="H237" i="16" s="1"/>
  <c r="D148" i="16"/>
  <c r="F148" i="16" l="1"/>
  <c r="F150" i="16" s="1"/>
  <c r="F10" i="16" s="1"/>
  <c r="F128" i="16"/>
  <c r="G128" i="16" s="1"/>
  <c r="F126" i="16"/>
  <c r="G126" i="16" s="1"/>
  <c r="F127" i="16"/>
  <c r="G127" i="16" s="1"/>
  <c r="G150" i="16" l="1"/>
  <c r="G10" i="16" s="1"/>
  <c r="H148" i="16"/>
  <c r="H150" i="16" s="1"/>
  <c r="H10" i="16" s="1"/>
  <c r="F129" i="16"/>
  <c r="G129" i="16" s="1"/>
  <c r="F262" i="16" l="1"/>
  <c r="H262" i="16" s="1"/>
  <c r="D94" i="16"/>
  <c r="F98" i="16"/>
  <c r="H98" i="16" s="1"/>
  <c r="H109" i="16" s="1"/>
  <c r="H8" i="16" s="1"/>
  <c r="F210" i="16" l="1"/>
  <c r="G210" i="16" s="1"/>
  <c r="F428" i="16"/>
  <c r="G428" i="16" s="1"/>
  <c r="F429" i="16"/>
  <c r="G429" i="16" s="1"/>
  <c r="F427" i="16"/>
  <c r="G427" i="16" s="1"/>
  <c r="F106" i="16"/>
  <c r="G106" i="16" s="1"/>
  <c r="F107" i="16" l="1"/>
  <c r="G107" i="16" s="1"/>
  <c r="F97" i="16"/>
  <c r="G97" i="16" s="1"/>
  <c r="F94" i="16"/>
  <c r="G94" i="16" s="1"/>
  <c r="F281" i="16" l="1"/>
  <c r="F269" i="16"/>
  <c r="G269" i="16" s="1"/>
  <c r="F268" i="16"/>
  <c r="G268" i="16" s="1"/>
  <c r="F264" i="16"/>
  <c r="G264" i="16" s="1"/>
  <c r="F261" i="16"/>
  <c r="G261" i="16" s="1"/>
  <c r="F260" i="16"/>
  <c r="G260" i="16" s="1"/>
  <c r="F255" i="16"/>
  <c r="G255" i="16" s="1"/>
  <c r="F254" i="16"/>
  <c r="F162" i="16"/>
  <c r="H162" i="16" s="1"/>
  <c r="F130" i="16"/>
  <c r="G130" i="16" s="1"/>
  <c r="F134" i="16"/>
  <c r="H134" i="16" s="1"/>
  <c r="F133" i="16"/>
  <c r="H133" i="16" s="1"/>
  <c r="F103" i="16"/>
  <c r="G103" i="16" s="1"/>
  <c r="F73" i="16"/>
  <c r="G73" i="16" s="1"/>
  <c r="F102" i="16"/>
  <c r="G102" i="16" s="1"/>
  <c r="F96" i="16"/>
  <c r="G96" i="16" s="1"/>
  <c r="F95" i="16"/>
  <c r="G95" i="16" s="1"/>
  <c r="F100" i="16"/>
  <c r="G100" i="16" s="1"/>
  <c r="F71" i="16"/>
  <c r="G71" i="16" s="1"/>
  <c r="F84" i="16"/>
  <c r="G84" i="16" s="1"/>
  <c r="F101" i="16"/>
  <c r="G101" i="16" s="1"/>
  <c r="F83" i="16"/>
  <c r="G83" i="16" s="1"/>
  <c r="G254" i="16" l="1"/>
  <c r="H281" i="16"/>
  <c r="D282" i="16"/>
  <c r="F282" i="16" s="1"/>
  <c r="H282" i="16" s="1"/>
  <c r="F78" i="16"/>
  <c r="G78" i="16" s="1"/>
  <c r="F77" i="16"/>
  <c r="G77" i="16" s="1"/>
  <c r="F76" i="16"/>
  <c r="G76" i="16" s="1"/>
  <c r="F75" i="16"/>
  <c r="G75" i="16" s="1"/>
  <c r="F337" i="16" l="1"/>
  <c r="G337" i="16" s="1"/>
  <c r="F331" i="16"/>
  <c r="G331" i="16" s="1"/>
  <c r="F439" i="16" l="1"/>
  <c r="G439" i="16" s="1"/>
  <c r="F438" i="16"/>
  <c r="H438" i="16" s="1"/>
  <c r="F434" i="16"/>
  <c r="H434" i="16" s="1"/>
  <c r="F426" i="16"/>
  <c r="F344" i="16"/>
  <c r="H344" i="16" s="1"/>
  <c r="F343" i="16"/>
  <c r="H343" i="16" s="1"/>
  <c r="F342" i="16"/>
  <c r="H342" i="16" s="1"/>
  <c r="F341" i="16"/>
  <c r="H341" i="16" s="1"/>
  <c r="F303" i="16"/>
  <c r="G303" i="16" s="1"/>
  <c r="F286" i="16"/>
  <c r="G286" i="16" s="1"/>
  <c r="F285" i="16"/>
  <c r="G285" i="16" s="1"/>
  <c r="F284" i="16"/>
  <c r="G284" i="16" s="1"/>
  <c r="F238" i="16"/>
  <c r="G238" i="16" s="1"/>
  <c r="G245" i="16" s="1"/>
  <c r="G16" i="16" s="1"/>
  <c r="F232" i="16"/>
  <c r="F208" i="16"/>
  <c r="F182" i="16"/>
  <c r="F184" i="16" s="1"/>
  <c r="F14" i="16" s="1"/>
  <c r="F125" i="16"/>
  <c r="G125" i="16" s="1"/>
  <c r="F69" i="16"/>
  <c r="G69" i="16" s="1"/>
  <c r="F68" i="16"/>
  <c r="G68" i="16" s="1"/>
  <c r="F67" i="16"/>
  <c r="G67" i="16" s="1"/>
  <c r="F65" i="16"/>
  <c r="G65" i="16" s="1"/>
  <c r="F64" i="16"/>
  <c r="G64" i="16" s="1"/>
  <c r="F168" i="16"/>
  <c r="G168" i="16" s="1"/>
  <c r="F167" i="16"/>
  <c r="G167" i="16" s="1"/>
  <c r="F165" i="16"/>
  <c r="H165" i="16" s="1"/>
  <c r="F164" i="16"/>
  <c r="H164" i="16" s="1"/>
  <c r="F161" i="16"/>
  <c r="F135" i="16"/>
  <c r="H135" i="16" s="1"/>
  <c r="H137" i="16" s="1"/>
  <c r="H9" i="16" s="1"/>
  <c r="F124" i="16"/>
  <c r="G124" i="16" s="1"/>
  <c r="F278" i="16"/>
  <c r="F93" i="16"/>
  <c r="G93" i="16" s="1"/>
  <c r="F92" i="16"/>
  <c r="G92" i="16" s="1"/>
  <c r="F91" i="16"/>
  <c r="G91" i="16" s="1"/>
  <c r="F70" i="16"/>
  <c r="G70" i="16" s="1"/>
  <c r="F62" i="16"/>
  <c r="G62" i="16" s="1"/>
  <c r="F61" i="16"/>
  <c r="G61" i="16" s="1"/>
  <c r="F60" i="16"/>
  <c r="F45" i="16"/>
  <c r="F47" i="16" s="1"/>
  <c r="F7" i="16" s="1"/>
  <c r="F441" i="16" l="1"/>
  <c r="F22" i="16" s="1"/>
  <c r="D279" i="16"/>
  <c r="F279" i="16" s="1"/>
  <c r="F288" i="16" s="1"/>
  <c r="F17" i="16" s="1"/>
  <c r="F245" i="16"/>
  <c r="F16" i="16" s="1"/>
  <c r="G208" i="16"/>
  <c r="G212" i="16" s="1"/>
  <c r="G15" i="16" s="1"/>
  <c r="F212" i="16"/>
  <c r="F15" i="16" s="1"/>
  <c r="F109" i="16"/>
  <c r="F8" i="16" s="1"/>
  <c r="G426" i="16"/>
  <c r="G441" i="16" s="1"/>
  <c r="G22" i="16" s="1"/>
  <c r="H182" i="16"/>
  <c r="G60" i="16"/>
  <c r="H232" i="16"/>
  <c r="H245" i="16" s="1"/>
  <c r="H16" i="16" s="1"/>
  <c r="G161" i="16"/>
  <c r="G171" i="16" s="1"/>
  <c r="G11" i="16" s="1"/>
  <c r="G288" i="16"/>
  <c r="G17" i="16" s="1"/>
  <c r="H441" i="16"/>
  <c r="H22" i="16" s="1"/>
  <c r="H212" i="16"/>
  <c r="H15" i="16" s="1"/>
  <c r="G45" i="16"/>
  <c r="G47" i="16" s="1"/>
  <c r="G7" i="16" s="1"/>
  <c r="H278" i="16"/>
  <c r="H346" i="16"/>
  <c r="H19" i="16" s="1"/>
  <c r="I150" i="16"/>
  <c r="D323" i="16"/>
  <c r="F323" i="16" s="1"/>
  <c r="F302" i="16"/>
  <c r="F305" i="16" s="1"/>
  <c r="F18" i="16" s="1"/>
  <c r="F335" i="16"/>
  <c r="G335" i="16" s="1"/>
  <c r="F328" i="16"/>
  <c r="G328" i="16" s="1"/>
  <c r="F163" i="16"/>
  <c r="F171" i="16" s="1"/>
  <c r="F11" i="16" s="1"/>
  <c r="F105" i="16"/>
  <c r="G105" i="16" s="1"/>
  <c r="F346" i="16" l="1"/>
  <c r="F19" i="16" s="1"/>
  <c r="H184" i="16"/>
  <c r="H14" i="16" s="1"/>
  <c r="G109" i="16"/>
  <c r="G8" i="16" s="1"/>
  <c r="H279" i="16"/>
  <c r="H288" i="16" s="1"/>
  <c r="H17" i="16" s="1"/>
  <c r="G323" i="16"/>
  <c r="G346" i="16" s="1"/>
  <c r="G19" i="16" s="1"/>
  <c r="I245" i="16"/>
  <c r="G302" i="16"/>
  <c r="G305" i="16" s="1"/>
  <c r="G18" i="16" s="1"/>
  <c r="H163" i="16"/>
  <c r="H171" i="16" s="1"/>
  <c r="H11" i="16" s="1"/>
  <c r="F122" i="16"/>
  <c r="F123" i="16"/>
  <c r="G123" i="16" s="1"/>
  <c r="G122" i="16" l="1"/>
  <c r="F137" i="16"/>
  <c r="F9" i="16" s="1"/>
  <c r="F6" i="16" s="1"/>
  <c r="H13" i="16"/>
  <c r="I288" i="16"/>
  <c r="G13" i="16"/>
  <c r="F13" i="16"/>
  <c r="H6" i="16"/>
  <c r="I171" i="16"/>
  <c r="I212" i="16"/>
  <c r="I109" i="16"/>
  <c r="G137" i="16"/>
  <c r="G9" i="16" s="1"/>
  <c r="G6" i="16" s="1"/>
  <c r="H4" i="16" l="1"/>
  <c r="G20" i="5" s="1"/>
  <c r="G4" i="16"/>
  <c r="F20" i="5" s="1"/>
  <c r="I137" i="16"/>
  <c r="F4" i="16" l="1"/>
  <c r="F32" i="5" l="1"/>
  <c r="G28" i="5" l="1"/>
  <c r="E32" i="5"/>
  <c r="F34" i="5"/>
  <c r="F36" i="5" s="1"/>
  <c r="G32" i="5" l="1"/>
  <c r="E34" i="5"/>
  <c r="G34" i="5" l="1"/>
  <c r="E36" i="5"/>
  <c r="G36" i="5" l="1"/>
</calcChain>
</file>

<file path=xl/sharedStrings.xml><?xml version="1.0" encoding="utf-8"?>
<sst xmlns="http://schemas.openxmlformats.org/spreadsheetml/2006/main" count="1808" uniqueCount="1105">
  <si>
    <t>Gradbena dela</t>
  </si>
  <si>
    <t>Rušitvena dela</t>
  </si>
  <si>
    <t>Zemeljska dela</t>
  </si>
  <si>
    <t>Zidarska dela</t>
  </si>
  <si>
    <t>Obrtniška dela</t>
  </si>
  <si>
    <t>II.i</t>
  </si>
  <si>
    <t>Slikopleskarska dela</t>
  </si>
  <si>
    <t>II.ii</t>
  </si>
  <si>
    <t>Ključavničarska dela</t>
  </si>
  <si>
    <t>II.iv</t>
  </si>
  <si>
    <t>Splošna določila</t>
  </si>
  <si>
    <t>SPLOŠNA DOLOČILA:
Vsa dela morajo biti izvedena kvalitetno iz materialov z zahtevanimi lastnostmi in atesti.</t>
  </si>
  <si>
    <t>Dela je potrebno izvajati po predloženi tehnični dokumentaciji, detajlih izbranega izvajalca in navodilih projektanta.</t>
  </si>
  <si>
    <t>Dimenzije obrtniških izdelkov in količine je potrebno pred naročanjem preveriti na objektu.</t>
  </si>
  <si>
    <t>Pri delih, kjer je naveden določen materijal, je možna tudi izbira drugega z enakimi lastnostmi in kvaliteto.</t>
  </si>
  <si>
    <t>Dodatna, nepredvidena in več dela, ki niso zajeta v popisu se izvedejo po predhodnem dogovoru z nadzornim organom in se obračunajo po dejanskih količinah, po predhodni odobritvi enotne cene s strani investitorja.</t>
  </si>
  <si>
    <t>GRADBENA DELA</t>
  </si>
  <si>
    <t>II.</t>
  </si>
  <si>
    <t>SKUPAJ</t>
  </si>
  <si>
    <t xml:space="preserve">Zap. št. </t>
  </si>
  <si>
    <t>Opis postavke</t>
  </si>
  <si>
    <t>enota</t>
  </si>
  <si>
    <t>količina</t>
  </si>
  <si>
    <t>cena/ enoto</t>
  </si>
  <si>
    <t>skupaj</t>
  </si>
  <si>
    <t>OBRTNIŠKA DELA</t>
  </si>
  <si>
    <t>Mavčnokartonska dela</t>
  </si>
  <si>
    <t>Krovsko kleparska dela</t>
  </si>
  <si>
    <t>Fasaderska dela</t>
  </si>
  <si>
    <t>V enotni ceni fasade upoštevati vse stroške materiala in več dela, ki je potreben zaradi eventuelne  izravnave zaradi neravne podlage obstoječih fasadnih površin.</t>
  </si>
  <si>
    <t>V enotni ceni fasade je potrebno upoštevati strošek za vse tipske sistemske, zaključne, odkapne, vogalne, dilatacijske in spojne letvice, ki predstavljajo tipske rešitve tankoslojnih izolacijskih fasad.</t>
  </si>
  <si>
    <t>V enotni cene fasade je potrebno upoštevati vse stroške dela in materiala, ki je povezan z prilagajanjem toplotne izolacije (rezanje) na področju obstoječih instalacij na fasadi, katerih večina se pokrije s toplotno izolacijo fasade (predhodno obrezati)</t>
  </si>
  <si>
    <t>*V enotni ceni fasade je potrebno upoštevati, da se fasada na dotiku z zunanjo horizontalno površino (npr asfalt) zaključi s tipskim detajlom in sicer s PVC vogalnikom in mrežico, špranja med fasado in asfaltom (cca 1cm) se zapolne z zaprtoceličnim penastim profilom in zakita s trajnoelastičnim kitom kot npr JUBOFLEX</t>
  </si>
  <si>
    <t>V enotni ceni fasade je potrebno upoštevati pripravo toplotnoizolacijske fasade na način, ki omogoča kasnejšo pritrditev vseh naprav in instalacij na novo (mehko) površino fasade, ne da bi bila ta pri pritrjevanju deformirana</t>
  </si>
  <si>
    <t>Pred začetkom izvedbe zemeljskih del je potrebno pregledati geološko geotehnični elaborat (če le ta obstaja), po izkopu gradbene jame teren pregleda geomehanik!  Ob izkopu mora biti prisoten geomehanik!</t>
  </si>
  <si>
    <t>Pri zemeljskih delih je potrebno upoštevati tudi vse vertikalne in horizontalne prenose, prevoze in transporte, vsa podpiranja in zavarovanja brežin izkopov ter zavarovanja okolice med izkopi, utrjevanje z nabijanjem ter vsa pripravljalna in zaključna dela</t>
  </si>
  <si>
    <t>Ob začetku del je potrebno preveriti projektantske rešitve glede na obstoječe stanje in uskladiti dejanske ugotovitve o sestavi in kvaliteti zemeljskih tal z izhodišči in zahtevami v projektu</t>
  </si>
  <si>
    <t>Pred pričetkom del je potrebno pridobiti vse potrebne podatke o poteku instalacij in naročiti zakoličbo instalacij, kanalizacije in instalacijske kanalizacije ter komunalnih priključkov, zatem pa ukreniti vse potrebno za zavarovanje obstoječih instalacij in ostalega, kar ni predvideno za rušenje oz predvideti prestavitev instalacij, ki potekajo na mestu izkopov ter zagotoviti vse potrebno za varnost delavcev in mimoidočih</t>
  </si>
  <si>
    <t>Opomba: vse izmere za zemeljska dela so v raščenem stanju. Faktor razrahljivosti se upošteva v ceni za postavko.</t>
  </si>
  <si>
    <t>Pri postavkah pri katerih so potrebni za izdelavo delovni odri je potrebno v ceno postavk vključiti ceno potrebnih delovnih odrov ( razen odra za fasado)</t>
  </si>
  <si>
    <t>Vsi odri morajo biti izdelani po zahtevah varstva pri delu.</t>
  </si>
  <si>
    <t xml:space="preserve">Pri obračunu zidanja zidov se odbije vse odprtine brez ozira na velikost. Odprtine se odbijajo po zidarskih merah, kakor so v načrtu opisane. </t>
  </si>
  <si>
    <t>V vseh delih z mavčnokartonskimi ploščami je potrebno upoštevati:</t>
  </si>
  <si>
    <t>Vse montažne predelne stene morajo biti izdelane v skladu z veljavnimi normativi in tehničnimi  predpisi</t>
  </si>
  <si>
    <t>- nosilna pocinkana podkonstrukcija in eventuelno potrebne dodatne ojačitve z jeklenimi "HOP" profili, višine do 3,20 m, širine odvisne od debeline stene</t>
  </si>
  <si>
    <t>- višino sten višjo od 3,20 m je vkalkulirati v ceno</t>
  </si>
  <si>
    <t>- dodatni pocinkani profili za pritrjevanje vrat</t>
  </si>
  <si>
    <t>- dodani profili za izvedbo drsnih vrat, ki se odpirajo v mavčnokartonsko steno - po potrebi</t>
  </si>
  <si>
    <t>- mavčno kartonske plošče standardne kvalitete ali vodoodporne - po potrebi, kot navedeno v popisih, debeline 12,5 mm, po dve na vsako stran, pritrjene na nosilno podkonstrukcijo po celi višini</t>
  </si>
  <si>
    <t>- stik stene s tlemi je izveden s termosilent izolacijo.</t>
  </si>
  <si>
    <t>- izolacijski sloj med ploščami, za zvočno izoliranost 40 dB</t>
  </si>
  <si>
    <t>- izvedba vogalov s standardnimi alu kotniki</t>
  </si>
  <si>
    <t>- izdelava odprtin v mavčno kartonskih ploščah, za vgradnjo inštalacijskih elementov, po načrtu inštalacij</t>
  </si>
  <si>
    <t>- bandažiranje in kitanje stikov med mavčno kartonskimi ploščami</t>
  </si>
  <si>
    <t>- bandažiranje in kitanje stikov med montažnimi stenami in drugimi konstrukcijami objekta</t>
  </si>
  <si>
    <t>- dodatni profili za pritrjevanje podometnega WC kotlička in stenske WC školjke  - po potrebi</t>
  </si>
  <si>
    <t>- motaža razvoda instalacij</t>
  </si>
  <si>
    <t>- prekinitev dela zaradi instalacijskih del so vkalkulirane v enotno ceno.</t>
  </si>
  <si>
    <t>Splošna določila: Materiali za ključavničarska dela morajo ustrezati določilom vejavnih predpisov in standardov!
Izvajalec del mora pred izvedbo vse mere in količine kontrolirati na objektu in tako dobljenim meram prilagoditi izvedbo. Odstopanja ali nejasnosti je dolžan sporazumno rešiti s projektantom</t>
  </si>
  <si>
    <t>Izvajalec jeklene konstrukcije  mora za vse elemente izdelati delavniške načrte, ki jih dati v potrditev  projektantu in statiku.</t>
  </si>
  <si>
    <t>Potrebno zajeti:</t>
  </si>
  <si>
    <t>- Konstrukcija izdelana po dimenzijah in zahtevanih profilih iz statičnega računa in delavniških načrtov.</t>
  </si>
  <si>
    <t>- izdelava, dobava in montaža konstrukcije z varjenjem</t>
  </si>
  <si>
    <t>- zaščita s protipožarnim zaščitnim premazom</t>
  </si>
  <si>
    <t xml:space="preserve">- zaščita s temeljnim premazom pred montažo na epoxy osnovi in 2 slojema finalnega premaza debeljine 90 mikronov v barvi RAL  po izboru. Pred barvanjem mora RAL  potrditi projektanat </t>
  </si>
  <si>
    <t>- v ceni zajeti tudi vsa sidra za vgrajevanje  in pritrditev</t>
  </si>
  <si>
    <t>- vsi zunanji kovinski elementi morajo biti ozemljeni</t>
  </si>
  <si>
    <t>- vse zunanje konstrukcije so vroče cinkane.</t>
  </si>
  <si>
    <t>- v ceni je upoštevati delovne odre  in dvigala za montažo</t>
  </si>
  <si>
    <t>- Konstrukcijsko jeklo je kvalitete S 235 JR, vijaki so kvalitete 8.8-10.9, zvari so I. kvalitete.</t>
  </si>
  <si>
    <t>- v enotni ceni vsake postavke popisa mora biti zajeto: izdelava, dobava in montaža kovinskih elementov, vključno s potrebnimi transporti, dvigi, spusti, delovnimi odri in finalno obdelana po popisu</t>
  </si>
  <si>
    <t>Upoštevajte pravilo, da poteka izvedba vsake strehe po predpisani proceduri proizvajalca materiala z upoštevanjem celovitosti njegovega sistema!</t>
  </si>
  <si>
    <t>Izvajalec krovskih  del mora za vse pritrditve in izvedbe obrob, odkapov in instalacijskih tuljav izdelati delavniške načrte, skladne s sistemom tipske izvedbe strehe, ki jih pred izdelavo potrdi projektant.</t>
  </si>
  <si>
    <t>Na željo Investitorja in projektanta mora izvajalec del dati na vpogled vzorce in po izbranih  vzorcih naročiti material in izvesti slikopleskarska dela.</t>
  </si>
  <si>
    <t>V ceni postavke je upoštevati delovne odre ali lestve.</t>
  </si>
  <si>
    <t>Premaz se lahko izvaja ročno ali strojno. Na končani površini se ne smejo poznati sledovi  čopiča ali valjčka in mora popolnoma prekrivati podlago (razen v primeru želje po rustikalnem izgedu). Premaz ki se izvaja v več slojih  je naslednji sloj izvesti, ko je predhodni popolnoma suh. Stiki z vrati, okni, stenskimi  oblogami in talnimi obrobami morajo biti izvedeni čisto. Vsi zaključki slikanih površin  morajo biti izvedeni ravno.</t>
  </si>
  <si>
    <t>Podloga na katero se premaz izvaja, mora biti očiščena praha in umazanije kot so olja, rja,  cementna malta in drugo.</t>
  </si>
  <si>
    <t>Osnovni premazi morajo biti taki, da po kvaliteti ustrezajo vrsti podlage in da so primerni  za izbrani finalni premaz.</t>
  </si>
  <si>
    <t>Disperzijska barva je tovarniško izdelano premazno sredstvo, katere izveden premaz je v  vodi netopljiv. Barva se mora dobro sprijemati s podlago, površina izvedenega premaza  mora biti enakomerne strukture, mora biti odporna na pranje z vodo in pri tem ne sme  menjati tona barve. Nanaša se na podlago pripravljeno po navodilu proizvajalca barve.</t>
  </si>
  <si>
    <t>V ceni slikanja zajeti tudi predhodno pripravo površine: 2 x kitanje, brušenje, fina zagladitev, čiščenje in impregniranje z akrilno emulzijo pri vseh podlogah</t>
  </si>
  <si>
    <t>Sheme so sestavni del popisa del. Pri posameznih pozicijah upoštevati splošni opis in sheme razen če ni drugače navedeno.</t>
  </si>
  <si>
    <t>PK</t>
  </si>
  <si>
    <t>KV</t>
  </si>
  <si>
    <t>ur</t>
  </si>
  <si>
    <t xml:space="preserve"> </t>
  </si>
  <si>
    <t>PROJEKTANTSKI POPIS MATERIALA IN DEL</t>
  </si>
  <si>
    <t>INVESTITOR:</t>
  </si>
  <si>
    <t>OBJEKT:</t>
  </si>
  <si>
    <t>VRSTA PROJEKTNE DOKUMENTACIJE:</t>
  </si>
  <si>
    <t>Projekt za izvedbo</t>
  </si>
  <si>
    <t>PZI</t>
  </si>
  <si>
    <t>Opomba:</t>
  </si>
  <si>
    <t>Cena materiala mora vsebovati dobavo in montažo.</t>
  </si>
  <si>
    <t>Ves drobni in montažni material, doze, manjša nepredvidena dela, priklop,</t>
  </si>
  <si>
    <t xml:space="preserve"> ter stroški transporta morajo biti že zajeti v ceni materiala.</t>
  </si>
  <si>
    <t>Prepovedano je kakršnokoli spreminjanje teh popisov brez vednosti in soglasja projektanta!</t>
  </si>
  <si>
    <t>NAROČNIK:</t>
  </si>
  <si>
    <t>Investicija:</t>
  </si>
  <si>
    <t>Naročnikovi pogoji:</t>
  </si>
  <si>
    <t>Rok izvedbe:</t>
  </si>
  <si>
    <t>Rok plačila:</t>
  </si>
  <si>
    <t>Garancijski rok:</t>
  </si>
  <si>
    <t>Vsa dela</t>
  </si>
  <si>
    <t>DDV 22%</t>
  </si>
  <si>
    <t>SKUPAJ Z DDV</t>
  </si>
  <si>
    <t>Ponudnik:</t>
  </si>
  <si>
    <t>Odgovorna oseba za podpis pogodbe:</t>
  </si>
  <si>
    <t>Davčna številka:</t>
  </si>
  <si>
    <t>Kontaktna oseba za obrazložitev ponudbe:</t>
  </si>
  <si>
    <t>Telefon kontaktne osebe:</t>
  </si>
  <si>
    <t>E-pošta kontaktne osebe:</t>
  </si>
  <si>
    <t>Številka ponudbe:</t>
  </si>
  <si>
    <t>Datum ponudbe:</t>
  </si>
  <si>
    <t>žig in podpis:</t>
  </si>
  <si>
    <t>Strojne instalacije</t>
  </si>
  <si>
    <t>Elektro instalacije</t>
  </si>
  <si>
    <t>J FASADA</t>
  </si>
  <si>
    <t>kom</t>
  </si>
  <si>
    <t>m</t>
  </si>
  <si>
    <t>S FASADA</t>
  </si>
  <si>
    <t>V FASADA</t>
  </si>
  <si>
    <t>Z FASADA</t>
  </si>
  <si>
    <t>m²</t>
  </si>
  <si>
    <t>kompl</t>
  </si>
  <si>
    <t xml:space="preserve">Izdelava termografskega posnetka celotnega ovoja zgradbe po sanaciji, vključno z izdelavo poročila </t>
  </si>
  <si>
    <t>2.</t>
  </si>
  <si>
    <t>1.</t>
  </si>
  <si>
    <t>Ostala dela</t>
  </si>
  <si>
    <t>I.</t>
  </si>
  <si>
    <t>5.</t>
  </si>
  <si>
    <t>STREHA</t>
  </si>
  <si>
    <t>Dobava, postavitev, najem in demontaža lahkega fasadnega odra, vključno s predhodno zaščito površin na mestih postavitve ter namestitvijo zaščitnega platna na vertikalnih površinah</t>
  </si>
  <si>
    <t xml:space="preserve">S FASADA </t>
  </si>
  <si>
    <t>PRIPRAVLJALNA DELA</t>
  </si>
  <si>
    <t>Pripravljalna dela</t>
  </si>
  <si>
    <t>kpl</t>
  </si>
  <si>
    <t>dodatek za material 30%</t>
  </si>
  <si>
    <t>Splošni pogoji in predpisi za izvajanje del</t>
  </si>
  <si>
    <t xml:space="preserve">SPLOŠNA IN POSEBNA DOLOČILA PO VRSTAH DEL </t>
  </si>
  <si>
    <t xml:space="preserve">Za nobenega od predlogov izvajalec ne more uveljavljati doplačila (predpostavlja se, da izvajalec predlaga samo tiste proizvode, ki jih je upošteval v svojih ponudbenih oz. pogodbenih enotnih cenah). 
Potrditev o primernosti predlaganih proizvodov morajo podati projektant in nadzor in naročnik. Pomanjkanje na trgu, dolgi dobavni roki, spremembe nabavnih cen ipd. ne predstavljajo dopustnega razloga za odstopanje od predvidenega proizvoda oz. kakovosti, roka in cene. 
V primeru kakršnegakoli neskladja med določili in imenovanimi proizvodi v popisih del ter projektno dokumentacijo mora izvajalec o tem nemudoma obvestiti naročnika, ki v soglasju s projektantom določi, katera določila se upoštevajo oz. kateri proizvod se vgradi. </t>
  </si>
  <si>
    <t>Vzorci:</t>
  </si>
  <si>
    <t>Izvajalec mora za vse proizvode ali sklope proizvodov, ki bodo po dokončanju del vidni ter za tiste, za katere je to posebej navedeno v popisih del, dostaviti vzorce ali pa izdelati vzorčne primere na objektu samem in sicer (ena ali več spodaj naštetih možnosti): 
(a) kot pomoč naročniku in/ali arhitektu za dokončno opredelitev med različnimi možnimi gradbenimi proizvodi (vsaj 3 enakovredni vzorci; pri ploščicah in talnih oblogah število vzorcev ni omejeno), 
(b) kot pomoč naročniku in/ali arhitektu za dokončno opredelitev med različnimi površinskimi obdelavami in/ali barvami; izbrani vzorec bo služil kot referenčni (vsaj 3 vzorci za vsako od obdelav in/ali barv po predhodnem navodilu arhitekta), 
(c) kot referenčni primerek in merilo za kakovost (vključno vizualni izgled), 
(d) kot vzorec za preskušanje, ki služi za dokazovanje skladnosti gradbenega proizvoda, kadar je to preskušanje nujno opraviti na objektu oz. kadar gre za utemeljen dvom v izpolnjevanje predpisanih zahtev že vgrajenega oz. dobavljenega proizvoda.</t>
  </si>
  <si>
    <t xml:space="preserve"> -v kolikor ustreznih pogojev ne bo dosegel samo z organizacijskimi ukrepi oz. s prilagajanjem naravnim danostim (ne glede na razlog), je dolžan izvesti še vsa dela, aktivnosti in ukrepe za zagotovitev le-teh (npr. prisilno razvlaževanje, začasno zapiranje objekta, ogrevanje v času gradnje, dodatki materialom ali uporaba manj občutljivih materialov ipd.), ter to upoštevati v enotnih cenah. 
 Enotne cene morajo vsebovati: 
 -snemanje potrebnih izmer na gradbišču in po 
načrtih, usklajevanje s projektantom, izris in/ali 
usklajevanje potrebnih detajlov v primeru sistemskih 
rešitev dobaviteljev, 
 -izdelavo delavniške dokumentacije ter usklajevanje s projektantom do potrditve le-te, 
 -izvedba del s pooblaščenimi izvajalci oz. izpolnitev drugih pogojev dobaviteljev, ki so povezani z jamčenjem za njihove proizvode, 
 -dostava vzorcev in/ali izdelava vzorčnih primerov in vgradnja le-teh na objektu (v obsegu, opredeljenem v teh razpisnih pogojih), 
 -vsa potrebna pomožna, pripravljalna in pospravljalna dela, 
 -fino čiščenje in priprava podlage pred pričetkom del, 
 -pregled in prevzem predhodnih del, 
 -zarisovanje, kontrola usklajenosti mer z načrti ter prenos mer iz načrtov na objekt, 
 -ves potreben glavni, pomožni, pritrdilni, tesnilni in vezni material, 
 -skladiščenje oz. začasno hranjenje materiala na gradbišču, 
 -vse potrebne transporte in prenose materiala do mesta vgrajevanja, 
 -vse posredne stroške (kot so režijski stroški podjetja, davki in dajatve), vkalkulirane rizike (vključno riziko spremembe nabavne cene) in/ali stroške zavarovanj le-teh (vključno zavarovanje odgovornosti in gradbeno zavarovanje) ter dobiček, 
 -manipulativni, režijski in podobni stroški za dela, ki jih izvajalec ne izvaja sam s svojimi delavci (t.j. za podizvajalce), 
 -vse potrebno delo in storitve, do končnega izdelka, 
 -izdelavo vseh potrebnih detajlov in zaključkov, tudi če niso podrobno navedeni in opisani v popisu del, če so nujni za pravilno izvedbo ali funkcioniranje posameznih sistemov in elementov objekta ali če so pogojeni z uporabo sistemske rešitve, 
 -razne oteževalne okoliščine, razen če je v pravilih obračuna v teh opisih to posebej navedeno, 
 -vsa potrebna delovna sredstva in/ali mehanizacija za izvedbo del, kot tudi vsa potrebna pomožna sredstva za vgrajevanje oz. montažo in/ali demontažo na objektu kot so delovni, premični in prevozni lahki odri, konzolni in viseči odri, lovilni in podporni odri, lestve, dvigala, črpalke in podobno, 
</t>
  </si>
  <si>
    <t xml:space="preserve"> -terminsko usklajevanje del z ostalimi izvajalci na objektu, 
 -izvedba v fazah, prilagojena tehnološkim zahtevam, napredovanju ostalih del, zahtevam Zavoda za varstvo naravne in kulturne dediščine ter faznim prevzemom s strani nadzora, ki se bo vršil največ 3 × tedensko, 
 -dokazovanje skladnosti z veljavnimi standardi in tehničnimi specifikacijami oz. dokazovanje izpolnjevanja s projektom in soglasji predpisanih zahtev, vključno z izrecno navedenimi dokazili v teh splošnih opisih, 
 -stroški poskusnega obratovanja (delo, storitve, energija) za izvedbo raznih meritev (za dokazila iz prejšnje alineje), 
 -vsa morebitna potrebna dela, aktivnosti in ukrepe (vključno s potrebnim materialom, dodatki in energenti) za zagotovitev ustreznih pogojev (temperatura, vlaga,...ipd.) za izvedbo vseh vrst del (npr. prisilno razvlaževanje, začasno zapiranje objekta, ogrevanje v času gradnje, dodatki k materialom ali uporaba manj občutljivih materialov ipd.), 
 -zaščita oz. ustrezni ukrepi za ohranitev vseh izvedenih del in gotovih izdelkov pred poškodbami ali drugim razvrednotenjem do primopredaje objekta uporabnikom, </t>
  </si>
  <si>
    <t xml:space="preserve"> -zaščita oz. ustrezni ukrepi za obvarovanje delov objektov in zunanje ureditve, v katere se ne posega, 
 -popravilo in/ali plačilo morebitne škode povzročene na ostalih delih, obstoječem in sosednjih objektih, infrastrukturi ter mimoidočim, 
 -sprotno in končno čiščenje prostorov in okolice objekta ter ločeno zbiranje in začasno hranjenje odpadkov in embalaže do odvoza na stalno deponijo, 
 -nakladanje in odvoz odpadkov in embalaže na stalno deponijo, plačilo vseh prispevkov in dajatev za stalno deponijo odpadnega materiala, vključno s predložitvijo »evidenčnih listov o ravnanju z odpadki« ter izdelavo »poročila o ravnanju z odpadki«, 
 -vsi ukrepi za zaščito delavcev na gradbišču, mimoidočih in uporabnikov obstoječega objekta skladno z veljavnimi predpisi s področja varnosti in zdravja pri delu , varstva pred požari ter varnostnim načrtom, 
 -vsa potrebna dokumentacija o izvedenih delih, vključno z navodili za uporabo in vzdrževanje ter garancijskimi listinami, vse na papirju v primerni obliki ter na elektronskem mediju.
</t>
  </si>
  <si>
    <t xml:space="preserve">POSEBNA DOLOČILA PO VRSTAH DEL   RUŠITVENA DELA IN ODSTRANITVE </t>
  </si>
  <si>
    <t xml:space="preserve">Kjer ni izrecno drugače navedeno, se smatra, da so ruševine ali odstranjen material odpadki, ki jih mora izvajalec oddati, kot to določajo veljavni predpisi o ravnanju z njimi.  Ves uporaben demontiran material je last investitorja. </t>
  </si>
  <si>
    <t xml:space="preserve"> -vse potrebne ukrepe za preprečitev prašenja za zaščito izvajalcev rušitvenih del ter proti emisiji prašnih delcev v okolico (vlaženje med rušenjem, uporaba orodij z direktnim priklopom na sesalnik,…), 
 -vsa dela in stroški v zvezi s »posebnimi zahtevami glede izvedbe rušitvenih del« v teh posebnih določilih.</t>
  </si>
  <si>
    <t xml:space="preserve">Zaščita objekta od pričetka izvajanja rušitvenih del do dokončanja del: 
V času rušitvenih del ter kasneje do namestitve novih projektiranih gradbenih elementov morajo biti obstoječi deli in prostori objekta (ki se ohranijo oz. ki v času gradnje obratujejo): 
 -primerno zaščiteni pred vremenskimi vplivi, pred poškodovanjem in vsakim drugačnim razvrednotenjem ter pred prahom, 
 -primerno varovani pred vstopom neželenih oseb, pred odtujitvijo in namernim poškodovanjem lastnine v njih (najmanj do enake stopnje, kot je obstoječe stanje), sočasno pa mora biti zagotovljeno njihovo obratovanje. 
Trajanje in način izvedbe posameznih zaščitnih ukrepov (organizacijski ukrepi, dela, po potrebi dobave ali najemi, začasne vgradnje in demontaže ipd.) je odvisen od tehnologije in dinamike del izvajalca, kadar zadevajo obstoječe uporabnike objekta, mora zanje pridobiti njihovo soglasje. 
Ne glede na prej navedeno izvajalec mora: 
 -vsak dan v času med razkritjem obstoječe strehe do dokončanja nove strehe po končanem delovnem času namestiti začasno kritino, ustrezno varno tudi v primeru obilnejših padavin ali neurja, </t>
  </si>
  <si>
    <t xml:space="preserve"> -zagotoviti neprekinjeno varovanje ali s primernimi začasnimi gradbenimi ukrepi zavarovati lastnino uporabnikov prostorov:</t>
  </si>
  <si>
    <t>v času izvedbe del v njih oz. v času, ko so zaradi izvedbe del po tej pogodbi (npr. odstranjena okna, vrata ali stene ipd. do ponovne vgradnje projektiranih gradbenih elementov) nezavarovani. Dovoljeno oz. zaželeno je, da izvajalec za izvedbo začasnih gradbenih ukrepov uporabi demontirane elemente s tega objekta.</t>
  </si>
  <si>
    <t>Sortiranje, ločeno zbiranje in začasno deponiranje odpadkov na gradbiščni deponiji:</t>
  </si>
  <si>
    <t xml:space="preserve"> -za ves čas izvedbe rušitvenih del mora biti na gradbiščni deponiji primerno število (najmanj po 1 za vsako klasifikacijsko skupino odpadkov) kontejnerjev za odpadke, v katere se sproti ločeno odlagajo odpadki,</t>
  </si>
  <si>
    <t xml:space="preserve"> -konstrukcijski les se primerno zaščiten pred vremenskimi vplivi pregledno zloži (stropniki za ponovno uporabo bodo označeni – označevanje in klasificiranje ni predmet rušitvenih del), 
 -drugi elementi za ponovno uporabo morajo biti deponirani primerno namenu njihove ponovne uporabe.</t>
  </si>
  <si>
    <t>Dokumentacija o izvedenih delih: 
V povezavi s prej navedenimi predpisi mora izvajalec poskrbeti za vso ustrezno dokumentacijo , še posebej pa »evidenčne liste o ravnanju z odpadki« ter »poročilo o ravnanju z odpadki«.</t>
  </si>
  <si>
    <t xml:space="preserve">POSEBNA DOLOČILA PO VRSTAH DEL TESARSKA DELA - ODRI </t>
  </si>
  <si>
    <t xml:space="preserve">Delovni, premični in prevozni lahki odri, konzolni in viseči odri, lovilni, zaščitni in podporni odri. Namenjeni so za izvedbo vseh vrst del (gradbena, obrtniška in instalacijska), razen del na fasadi. Tu so mišljeni predvsem odri za delo v vseh notranjih prostorih objekta. Pri odrih višine nad 1 m upoštevati tudi zaščitne ograje in izdelavo dostopa na tak oder. Upoštevani morajo biti v enotnih cenah vseh vrst del (glej splošna določila za vse vrste del). </t>
  </si>
  <si>
    <t xml:space="preserve"> -fasadni odri - obračun: izvrši se po bruto površini  (brez odbitkov za odprtine) projekcije odra na vertikalno površino, 
 -delovni podi okrog previsnih delov, lovilni in zaščitni odri se ne obračunavajo posebej, 
 -fasadni odri – merjenje: dolžina: zunanja kontura odra (brez vseh dodatkov), višina: razdalja od stojne ploskve odra do 1,0 m nad najvišjim delovnim podom.</t>
  </si>
  <si>
    <t xml:space="preserve">POSEBNA DOLOČILA PO VRSTAH DEL ZIDARSKA DELA – ZIDANJE, OMETI, VZIDAVE </t>
  </si>
  <si>
    <t xml:space="preserve">Način vgradnje ter namen uporabe materiala mora biti skladen z navodili 
oz. priporočili proizvajalcev. </t>
  </si>
  <si>
    <t>površine špalet nad 20 cm prištejemo k površini ometa, (3b)  odprtine nad 5,00 m2 z obdelanimi špaletami nad 20 cm: površina odprtine se odbije v celoti, površina špalete se prišteje k površini ometa v celoti.</t>
  </si>
  <si>
    <t xml:space="preserve"> -ostali dodatki za morebitne oteževalne okoliščine izvedbe del se ne obračunavajo posebej. </t>
  </si>
  <si>
    <t xml:space="preserve">POSEBNA DOLOČILA PO VRSTAH DEL ZIDARSKA DELA – HIDROIZOLACIJE, IZOLACIJE PRED VLAGO, ZAŠČITE HIDROIZOLACIJ, TOPLOTNE IZOLACIJE </t>
  </si>
  <si>
    <t xml:space="preserve">POSEBNA DOLOČILA PO VRSTAH DEL CEMENTNI (PLAVAJOČI) ESTRIHI </t>
  </si>
  <si>
    <t xml:space="preserve">Estrih mora biti izdelan točno po opisu in načrtu. Tlačna trdnost mora biti razreda C20 po SIST EN 13813. Natezno trdnost estriha ter oprijemno vrednost zgornje površine (pull off) mora izvajalec prilagoditi načrtovani rabi (podatek poda izvajalec tlakarskih del), izolativnost pred udarnim zvokom pa mora zadoščati zahtevam iz »elaborata gradbene akustike« oz. veljavnim predpisom. Za preprečitev pokanja estriha mora izvajalec izvesti tudi potrebne dilatacije (konstruktivne, zarezne, delovne in ob prodorih instalacij). Estrih ne sme imeti razpok ali madežev, zlasti ne mastnih.  Pri izdelavi je nujno paziti na predpisane debeline in kote zgornje površine estriha, da bo po končanem polaganju finalnega tlaka dosežena predpisana višinska kota prostora. </t>
  </si>
  <si>
    <t xml:space="preserve"> -SIST EN 13813: materiali za estrihe – lastnosti in zahteve 
 -SIST EN 14889-1,2: vlakna za beton.</t>
  </si>
  <si>
    <t xml:space="preserve">POSEBNA DOLOČILA PO VRSTAH DEL KONTAKTNA FASADA </t>
  </si>
  <si>
    <t xml:space="preserve">Način vgradnje ter namen uporabe materiala mora biti skladen z navodili oz. priporočili proizvajalcev. Uporabi se lahko samo komponente, ki so navedene v tehnični specifikaciji (STS ali ETA) sistema kontaktne fasade. </t>
  </si>
  <si>
    <t xml:space="preserve">POSEBNA DOLOČILA PO VRSTAH DEL KROVSKA IN KLEPARSKA DELA </t>
  </si>
  <si>
    <t>Izvajalec mora poskrbeti, da bo dobavljena pločevina vsa barvana v isti šarži, t.j. odstopanja v barvnih niansah med vgrajeno pločevino na istem objektu niso dovoljena.</t>
  </si>
  <si>
    <t>POSEBNA DOLOČILA PO VRSTAH DEL PROTIKOROZIJSKA ZAŠČITA JEKLENIH KONSTRUKCIJ, PODKONSTRUKCIJ IN KLJUČAVNIČARSKIH IZDELKOV</t>
  </si>
  <si>
    <t xml:space="preserve">POSEBNA DOLOČILA PO VRSTAH DEL KLJUČAVNIČARSKA DELA (jeklene konstrukcije, ključavničarski izdelki) </t>
  </si>
  <si>
    <t xml:space="preserve">Vsi elementi morajo biti izdelani iz materiala in dimenzij kot je navedeno v analizi konstrukcije objekta in ostali projektni dokumentaciji. Sidranje elementov v nosilno konstrukcijo objekta je izvesti z elementi in na način kot je navedeno v analizi konstrukcije objekta oz. jih mora izvajalec sam dimenzionirati. </t>
  </si>
  <si>
    <t>Na jeklenih konstrukcijah, ki so v končni fazi vidne, je vse zvare brusiti gladko in ravno do površine profila.</t>
  </si>
  <si>
    <t>Izvajalec mora zagotoviti notranjo kontrolo ter zunanji nadzor izdelave in montaže jeklenih nosilnih konstrukcij, skladno z zahtevami SIST ENV 1090-1. Po dokončanju mora predati zaključno poročilo o kvaliteti izdelave in korozijske zaščite jeklene konstrukcije.</t>
  </si>
  <si>
    <t xml:space="preserve">POSEBNA DOLOČILA PO VRSTAH DEL STAVBNO POHIŠTVO IN ZASTEKLITVE NA FASADI </t>
  </si>
  <si>
    <t xml:space="preserve">Vsa okna, vrata in zasteklitve morajo biti izdelane v skladu z opisi, načrti in shemami. Izvajalec je dolžan poskrbeti za to, da so upoštevani vsi grafični in tekstualni deli projekta ter za morebitne uskladitve med le-temi. Izvedba mora biti takšna, da ne bo toplotnih mostov. 
Obveza izvajalca teh del je, da predhodno preveri mere vseh odprtin in le-tem prilagodi natančno velikost stavbnega pohištva.  Glede na prej navedeno mora ponudnik/izvajalec enotne cene formirati tako, da se le-te ne spremenijo, tudi če so dejanske mere odprtin in stavbnega pohištva različne od opisanih oz. od tistih v shemah (± 5%). V kolikor bo zaradi nenatančne priprave odprtin za stavbno pohištvo potrebno dobaviti in montirati notranje vogalne prekrivne letvice, bo dobava in montaža le-teh strošek odgovornega za nenatančnost (izvajalec gradbenih dela ali pa izvajalec stavbnega pohištva), nikakor pa ne naročnika. </t>
  </si>
  <si>
    <t xml:space="preserve">POSEBNA DOLOČILA PO VRSTAH DEL SUHOMONTAŽNA DELA </t>
  </si>
  <si>
    <t xml:space="preserve">Vsa suhomontažna dela morajo biti izdelani v skladu z veljavnimi normativi in tehničnimi predpisi oz. skladno z navodili in sistemskimi rešitvami proizvajalcev, še posebej na stikih z drugimi konstrukcijskimi elementi. Ves uporabljen material, pomožni, pritrdilni, podkonstrukcija itd. mora biti od istega (enega) proizvajalca. </t>
  </si>
  <si>
    <t>POSEBNA DOLOČILA PO VRSTAH DEL SLIKOPLESKARSKA DELA</t>
  </si>
  <si>
    <t xml:space="preserve">Barva mora biti enakomerne strukture, kar mora izvajalec doseči s stalnim mešalnim razmerjem, ustreznim prekritjem podlage idr.. 
Po dokončanju mora izvajalec predati naročniku po 10 kg pripravljene barve vsakega odtenka in vrste barve za morebitne popravke poškodb po selitvi v objekt. </t>
  </si>
  <si>
    <t>POSEBNA DOLOČILA PO VRSTAH DEL : DELO Z AZBESTOM</t>
  </si>
  <si>
    <t>Pravilnik o ravnanju z odpadki, ki vsebujejo azbest (Uradni list RS, öt. 105/00)</t>
  </si>
  <si>
    <t>Pravilnik o varovanju delavcev pred tveganji zaradi izpostavljenosti azbestu pri delu (Uradni list RS, öt. 33/01)</t>
  </si>
  <si>
    <t>Uredba o prepovedih in omejitvah pri proizvodnji, dajanju v promet in uporabi azbesta in azbestnih izdelkov (Uradni list RS, öt. 20/98)</t>
  </si>
  <si>
    <t>Uredba o emisiji azbesta v zrak in pri odvajanju odpadnih voda (Uradni list RS, öt. 75/97)</t>
  </si>
  <si>
    <t>Pravilnik o pogojih, pod katerimi se lahko pri rekonstrukciji ali odstranitvi objektov in pri vzdrûevalnih delih na objektih, instalacijah ali napravah odstranjujejo materiali, ki vsebujejo azbest (Uradni list RS, öt. 72/01)</t>
  </si>
  <si>
    <t>Pravilnik o določitvi poklicnih bolezni zaradi izpostavljenosti azbestu (Uradni list RS, öt. 26/97)</t>
  </si>
  <si>
    <t>Zakon o prepovedi proizvodnje in prometa z azbestnimi izdelki ter o zagotovitvi sredstev za prestrukturiranje azbestne proizvodnje v neazbestno (Uradni list RS, öt. 56/96 in 35/98)</t>
  </si>
  <si>
    <t>Pravilnik o sporočanju podatkov za kemikalije (Uradni list RS, öt. 73/99)</t>
  </si>
  <si>
    <t>Pravilnik o varovanju delavcev pred tveganji zaradi izpostavljenosti rakotvornim in/ali mutagenim snovem pri delu (Uradni list RS, öt. 38/00)</t>
  </si>
  <si>
    <t>Pravilnik o postopkih in sredstvih ter njihovi uporabi v proizvodnji vina (Uradni list SRS, öt. 18/77)</t>
  </si>
  <si>
    <t>Pravilnik o razvröčanju, pakiranju in označevanju nevarnih snovi (Uradni list RS, öt. 73/99 in 45/00)</t>
  </si>
  <si>
    <t>Odredba o izvozu, uvozu in tranzitu odpadkov (Uradni list RS, öt. 39/96)</t>
  </si>
  <si>
    <t>Pravilnik o načinu in postopku za opravljanje preventivnih zdravstvenih pregledov delavcev (Uradni list SRS, öt. 33/71)</t>
  </si>
  <si>
    <t>Uredba o vrstah posegov v okolje, za katere je obvezna presoja vplivov na okolje (Uradni list RS, öt. 66/96)</t>
  </si>
  <si>
    <t>Uredba o emisiji snovi v zrak iz nepremičnih virov onesnaûevanja (Uradni list RS, öt. 73/94)</t>
  </si>
  <si>
    <t>Pravilnik o tehničnih normativih za podzemeljsko pridobivanje kovinskih in nekovinskih mineralnih surovin (Uradni list SFRJ, öt. 24/91)</t>
  </si>
  <si>
    <t>Pravilnik o strokovni izobrazbi, delovnih izkuönjah ter obveznem usposabljanju in načinu preizkusa znanja delavcev, ki opravljajo dela in naloge upravljanja energetskih naprav (Uradni list SRS, öt. 30/83)</t>
  </si>
  <si>
    <t>Pravilnik o uvröčanju zalog trdnih mineralnih surovin v razrede in vrste in o njihovi evidenci (Uradni list SFRJ, öt. 53/79)</t>
  </si>
  <si>
    <t>Nacionalni program varstva okolja (Uradni list RS, öt. 83/99)</t>
  </si>
  <si>
    <t>(1) Ponovna uporaba azbestnocementnih izdelkov in priprava azbestnih odpadkov za njihovo ponovno uporabo sta prepovedani.</t>
  </si>
  <si>
    <t>(2) Recikliranje azbestnih odpadkov je prepovedano.</t>
  </si>
  <si>
    <t>(3) Dovoljena postopka predelave azbestnih odpadkov sta:</t>
  </si>
  <si>
    <t>– utrjevanje in</t>
  </si>
  <si>
    <t>– uničevanje azbestnih vlaken.</t>
  </si>
  <si>
    <t>(1) Odpadni azbest, šibko vezani azbestni odpadki in odpadki, ki se jih oprijemajo azbestna vlakna, morajo biti pred odstranjevanjem:</t>
  </si>
  <si>
    <t>– obdelani s postopki utrjevanja ali uničevanja azbestnih vlaken ali</t>
  </si>
  <si>
    <t>– pakirani v vrečah tako, da se prepreči sproščanje azbestnih vlaken v okolje.</t>
  </si>
  <si>
    <t>(2) Za pakiranje azbestnih odpadkov iz prejšnjega odstavka je treba uporabljati vreče iz tkanin iz umetne snovi ali iz enoslojne polietilenske folije debeline najmanj 0,6 mm, pri čemer mora biti pakiranje v neprepustno zaprtih vrečah tako, da so stiki tkanine oziroma folije zavarjeni ali zalepljeni.</t>
  </si>
  <si>
    <t>(3) Trdno vezani azbestni odpadki morajo biti pred odstranjevanjem pakirani v zaprtih vrečah ali oviti s folijo, tako da se prepreči sproščanje azbestnih vlaken v okolje med prevozom ter pri nakladanju in razkladanju.</t>
  </si>
  <si>
    <t>(4) Za pakiranje ali ovijanje trdno vezanih azbestnih odpadkov je treba uporabljati vreče iz tkanin iz umetne snovi ali polietilensko folijo debeline najmanj 0,4 mm ali raztegljivo folijo v toliko slojih, da je zagotovljena debelina najmanj 0,6 mm.</t>
  </si>
  <si>
    <t>(5) Pri postopkih utrjevanja odpadnega azbesta ali šibko vezanih azbestnih odpadkov je treba pri uporabi cementa ali drugih hidravličnih veziv zagotoviti tlačno trdnost utrjenih azbestnih odpadkov, večjo od 10 N/mm2.</t>
  </si>
  <si>
    <t>(6) Odpadni azbest ali šibko vezani azbestni odpadki se lahko utrjujejo z uporabo drugih veziv, kot so hidravlična, če se iz rezultatov preskusov njihove primernosti ugotovi, da glede na sproščanje azbestnih vlaken vezivo ni slabše, kakor če bi odpadke utrdili s cementom.</t>
  </si>
  <si>
    <t>(1) Prevoz odpadnega azbesta in šibko vezanih azbestnih odpadkov na mesto odstranjevanja je dovoljen le, če so odpadni azbest in šibko vezani azbestni odpadki predhodno predelani tako, da se prepreči emisija azbestnih vlaken v okolje.</t>
  </si>
  <si>
    <t>(2) Prevoz trdno vezanih azbestnih odpadkov na mesto odstranjevanja je dovoljen v skladu s tretjim odstavkom 4. člena te uredbe ali v pokritih vozilih za prevoz tovora tako, da se kar najbolj prepreči emisija azbestnih vlaken v okolje.</t>
  </si>
  <si>
    <t>(3) Nakladanje in razkladanje azbestnih odpadkov na nakladalno površino vozila za prevoz tovora ali z nje mora biti izvedeno skrbno na način, da se azbestni odpadki ne mečejo ali stresajo.</t>
  </si>
  <si>
    <t>(4) Če se azbestni odpadki med prevozom razsujejo, jih je treba takoj po razsutju ponovno zapakirati in odpeljati na mesto odstranjevanja.</t>
  </si>
  <si>
    <t>Zabojniki in vreče, v katerih se hranijo azbestni odpadki, morajo biti na dobro vidnih mestih označeni z napisom »Azbestni odpadek«.</t>
  </si>
  <si>
    <t>Azbestne odpadke lahko odstranjuje oseba z okoljevarstvenim dovoljenjem, v skladu s predpisi, ki urejajo ravnanje z odpadki, odlaganje odpadkov na odlagališčih oziroma sežiganje odpadkov.</t>
  </si>
  <si>
    <t>Do sproščanja azbestnih vlaken iz materialov in proizvodov, ki vsebujejo azbest, in s tem do izpostavljenosti delavcev azbestnemu prahu lahko pride predvsem zaradi nepazljivega ravnanja s takšnimi materiali in proizvodi pri vzdrževanju, popravilih in obnovitvenih delih na zgradbah (npr. vrtanje, rezanje, žaganje, brušenje ipd.). Izpostavljenosti delavcev azbestnemu prahu pri opravljanju zgoraj navedenih aktivnosti se je možno izogniti le z doslednim upoštevanjem varnostnih ukrepov.</t>
  </si>
  <si>
    <t>Delo z azbestom so vse aktivnosti, pri katerih delavci so/ali so lahko izpostavljeni azbestnemu prahu ali prahu materialov, ki vsebujejo azbest.</t>
  </si>
  <si>
    <t>Med takšna dela sodijo tudi dodatna oziroma pomožna dela, kot so:</t>
  </si>
  <si>
    <t>• vstopanje v prostore, ki so onesnaženi z azbestnim prahom,</t>
  </si>
  <si>
    <t>• jemanje vzorcev (vzorci materiala, meritve koncentracij azbestnih vlaken v zraku na delovnem mestu),</t>
  </si>
  <si>
    <t>• izpraznitev prostorov, ki so onesnaženi z azbestnim prahom,</t>
  </si>
  <si>
    <t>• priprava gradbišč, kjer ni možno izključiti možnosti sproščanja azbestnih vlaken,</t>
  </si>
  <si>
    <t>• čiščenje prostorov in predmetov, ki so onesnaženi z azbestnim prahom,</t>
  </si>
  <si>
    <t>• prevozi po gradbišču,</t>
  </si>
  <si>
    <t>• skladiščenje snovi, ki vsebujejo azbest,</t>
  </si>
  <si>
    <t xml:space="preserve"> • odstranjevanje odpadkov, ki vsebujejo azbest ipd.</t>
  </si>
  <si>
    <t>V Sloveniji veljajo sledeče prepovedi in omejitve, katerih namen je zagotoviti varnost in zdravje delavcev:</t>
  </si>
  <si>
    <t>• azbesta in pripravkov, ki vsebujejo azbest, ni dovoljeno brizgati, prav tako ni dovoljena uporaba izolacijskih in zvočno izolacijskih materialov, z gostoto manj kot 1 g/cm3 (ρ &lt; 1 g/cm3 ), ki vsebujejo azbest;</t>
  </si>
  <si>
    <t>• mladih delavcev do 18. leta starosti, nosečih in doječih delavk ni dovoljeno razporediti na dela, kjer so lahko izpostavljeni-e azbestnemu prahu ali prahu materialov, ki vsebuje azbest;</t>
  </si>
  <si>
    <t>• prepovedano je zaposlovanje delavcev, ki so izpostavljeni azbestu, več kot 8 ur na dan, oziroma 40 ur na teden in plačevanje po storilnosti (normirano delo);</t>
  </si>
  <si>
    <t>• prepovedano je oddajanje dela na dom.</t>
  </si>
  <si>
    <t>Delodajalec mora za varovanje zdravja delavcev, poleg obveznosti, ki jih delodajalcu narekuje Zakon o varnosti in zdravju pri delu, ima delodajalec še dodatne obveznosti za vsa dela, kjer delavci so/ali so lahko izpostavljeni azbestnemu prahu ali prahu materialov, ki vsebujejo azbest. Delodajalec mora tako:</t>
  </si>
  <si>
    <t xml:space="preserve"> - vsaj 15 dni pred pričetkom teh del o tem pisno obvestiti Inšpektorat RS za delo;</t>
  </si>
  <si>
    <t>- izdelati oceno tveganja za izpostavljenost azbestnemu prahu in/ali prahu materialov, ki vsebujejo azbest, na podlagi katere se določi potrebne varnostne ukrepe. Oceno tveganja mora delodajalec obnavljati v rednih časovnih presledkih in pri vsaki spremembi razmer, ki lahko vplivajo na izpostavljenost delavcev azbestnemu prahu in prahu materialov, ki vsebujejo azbest; 12</t>
  </si>
  <si>
    <t>- poskušati zamenjati azbest ali materiale, ki vsebujejo azbest z nenevarnimi ali manj nevarnimi snovmi ali pripravki (če to ni tehnično možno pa zmanjšati uporabo azbesta do najmanjše možne mere);</t>
  </si>
  <si>
    <t>- zmanjšati število delavcev, ki so izpostavljeni ali ki so lahko izpostavljeni azbestnemu prahu ali prahu materialov, ki vsebujejo azbest na najmanjše možno število;</t>
  </si>
  <si>
    <t>- načrtovati delovni proces tako, da ne pride do izpuščanja azbestnega prahu v zrak oziroma zagotoviti, da se azbestni prah odstranjuje čim bliže viru;</t>
  </si>
  <si>
    <t>- dovoliti dostop na ogrožena območja le delavcem, katerih prisotnost je nujna. Ta območja morajo biti jasno razmejena in označena s sledečim znakom:</t>
  </si>
  <si>
    <t>- zagotoviti ustrezno osebno varovalno opremo (OVO):</t>
  </si>
  <si>
    <t>• pri koncentraciji azbestnih vlaken niûji od 0,15 vl/cm3 (npr. pri delih z azbest cementnimi izdelki, delih manjšega obsega, vzorčenju): - polobrazne/četrtinske maske s P2 filtrom, - polobrazne maske FFP2 s filtracijo delcev ali - maske z vetrilom in filtrom za delce TM1P.</t>
  </si>
  <si>
    <t>• pri koncentraciji azbestnih vlaken od 0,15 vl/cm3 do 6,0 vl/cm3 : - obrazno masko s filtrom delcev P3; po moûnosti naj bodo to maske TM3P z vetrilom in po potrebi z ogrevanjem vhodnega zraka.</t>
  </si>
  <si>
    <t>• pri delih s koncentracijo azbestnih vlaken nad 6,0 vl/cm3 (npr. pri sanaciji, kadar ni moûno mokro odstranjevanju brizganega azbesta) - izolacijsko napravo z obrazno masko ali ustnikom.</t>
  </si>
  <si>
    <t>Pri delih, kjer je koncentracija azbestnih vlaken od 0,0005 vl/cm3 do 0,015 vl/m3 , se lahko opusti uporaba osebne varovalne opreme za zaščito dihal, čeprav je tudi pri teh delih smiselna uporaba maske s P2 filtrom, glede na vrsto in pogostost dela oziroma če nastopijo konice izpostavljenosti;</t>
  </si>
  <si>
    <t>-  zagotoviti namestitev OVO na točno določenem mestu in pravilno čiöčenje, vzdrževanje in shranjevanje OVO. Če obstaja nevarnost drugih poškodb ali tveganje za zdravje zaradi drugih vzrokov mora zagotoviti še dodatno OVO (npr. varovalno čelado, varovalna očala/ščitnik za oči, rokavice, varovalne čevlje, varovalne ökornje, zaöčitno kapico na čevljih ipd.);</t>
  </si>
  <si>
    <t>- zagotoviti ustrezno delovno in varovalno obleko, zamenjavo onesnažene obleke za čisto, zagotoviti pranje in čiščenje onesnaûene obleke ter zagotoviti garderobni prostor za ločeno shranjevanje civilne obleke in delovne ali varovalne obleke;</t>
  </si>
  <si>
    <t>- prepovedati kajenje;</t>
  </si>
  <si>
    <t>- prepovedati uživanje hrane in pijače ter zagotoviti ustrezen prostor, v katerem lahko delavci uûivajo hrano in pijačo brez nevarnosti za zdravje;</t>
  </si>
  <si>
    <t>- zagotoviti delavcem ustrezne umivalnice, kopalnice s prhami in toaletne prostore;</t>
  </si>
  <si>
    <t>- usposobiti delavce in jih obveščati o:</t>
  </si>
  <si>
    <t>• morebitnem tveganju za zdravje,</t>
  </si>
  <si>
    <t>• uvedenih ukrepih za zmanjöanje in preprečevanje izpostavljenosti,</t>
  </si>
  <si>
    <t>• higienskih ukrepih,</t>
  </si>
  <si>
    <t>• uporabi in noöenju OVO,</t>
  </si>
  <si>
    <t>• mejnih vrednostih in načinu nadzora zraka;</t>
  </si>
  <si>
    <t>- voditi evidenco izpostavljenih delavcev (vsaj 40 let);</t>
  </si>
  <si>
    <t>- azbest, kot surovino, shranjevati v ustrezni zapečateni in označeni embalaži;</t>
  </si>
  <si>
    <t>- odpadke, ki vsebujejo azbest, zbirati in odstranjevati z delovnega mesta.</t>
  </si>
  <si>
    <t>V primeru del manjšega obsega (npr. odstranjevanje azbest cementnih izdelkov ali drugih azbestnih izdelkov, če koncentracija azbestnih vlaken v zraku na območju odstranjevanja ne presega 0,1 vl/cm3 , oziroma površina ne presega 1000 m2 , oziroma dolžina cevi ne presega 300 m), ni potrebno imeti dovoljenja za delo. Kljub temu pa mora biti poskrbljeno za varnost delavcev.</t>
  </si>
  <si>
    <t>Tudi v takih primerih morajo delavci spoštovati vse varnostne ukrepe, uporabljati le ročna orodja, vlaûiti obdelovani material, uporabljati predpisano osebno varovalno obleko, vključno z osebno varovalno opremo za zaščito dihal in uporabljati predpisano delovno obleko, ki se jo mora čistiti znotraj organizacije ali se jo po opravljenem delu uniči.</t>
  </si>
  <si>
    <t>Pri odstranjevanju azbest cementnih plošč je potrebno vsako ploščo pazljivo odstraniti in ne metati iz višine, ker se pri tem drobijo in pride do sproščanja azbestnih vlaken. Zlomljene plošče je potrebno dvojno oviti s polietilensko folijo ustrezne debeline in označiti, da vsebuje azbest oziroma tako kot se označuje azbestne odpadke</t>
  </si>
  <si>
    <t>Kaj lahko naredijo delavci za varovanje svojega zdravja?</t>
  </si>
  <si>
    <t xml:space="preserve"> Pomembno je vedeti, da danes še ne poznamo ustreznega zdravljenja azbestne bolezni! Vsak naj bi se še pred začetkom dela vprašal : »Ali je res, da pri delu ne prihajam v stik z azbestom?« V primeru, da je bilo odkrito, da obstaja tveganje, da bo delavec pri svojem delu izpostavljen azbestnim vlaknom, naj se glede varnega dela še pred začetkom dela posvetuje z delodajalcem. V primeru, da naleti delavec na kakršenkoli material ali proizvod, za katerega sumi, da vsebuje azbest, naj takoj prekine z delom in se o tem posvetuje z delodajalcem. Če delodajalec ni izvedel pregleda tega materiala ali proizvoda, za katerega obstaja sum, da vsebuje azbest, naj delavci ravnajo s sumljivim materialom ali proizvodom, kot da le ta vsebuje azbest. Delavci naj bodo še posebno previdni, kadar delajo z izolacijskimi materiali, starimi izolacijskimi stenami, dotrajanimi fasadnimi oblogami, azbest cementnimi strešnimi kritinami in z ostalimi materiali in proizvodi, ki lahko vsebujejo azbest. V primeru, da delavci pri svojem delu vrtajo, režejo, brusijo ali nasploh ravnajo s takšnimi materiali, naj to delajo tako, kot da bi le ti vsebovali azbest. Pri delu z azbest cementnimi kritinami morajo delavci upoštevati, da so le te lomljive, pri zlomu pa pride do sproščanja azbestnih vlaken. Zato naj delavci ne hodijo po teh strešnih kritinah ali jih mečejo iz višine, prav tako naj jih ne žagajo, režejo ali brusijo, saj tudi pri teh opravilih prihaja do sproščanja azbestnih vlaken. Delavci naj sami nikoli ne odstranjujejo azbestnih izolacijskih materialov. Takšna dela lahko izvajajo le za to usposobljene institucije! Vsak delavec naj vedno upošteva vsa navodila delodajalca za varno delo z azbestom!</t>
  </si>
  <si>
    <t>- Kadar delate z azbestnimi materiali , vključno z azbestnimi odpadki jih predhodno navlažite.</t>
  </si>
  <si>
    <t>- Za obdelovanje azbestnih materialov nikoli ne uporabljajte orodij na mehaniziran pogon (npr. žage, vrtalniki, brusilke ipd.), pač pa uporabljajte ročna orodja.</t>
  </si>
  <si>
    <t>- Uporabljajte osebno varovalno opremo, ki vam jo je ponudil delodajalec (npr. maske, delovna oblačila za enkratno uporabo ipd.).</t>
  </si>
  <si>
    <t>- Za pravilno namestitev, uporabo in čiščenje maske morate biti ustrezno usposobljeni. V primeru, da ima respirator ločene filtre, le te redno zamenjujte. Dotrajane maske in filtre odstranite in opremite z zahtevanimi oznakami enako kot azbestne odpadke. Vsako napako v opremi javite proizvajalcu opreme.</t>
  </si>
  <si>
    <t>- Skrbite za to, da se odpadki ne bodo kopičili na delovnem mestu. Skrbite tudi za to, da vozila ne bodo vozila čez azbestne odpadke, saj lahko pri tem pride do drobljenja azbestnega materiala in s tem do sproščanja azbestnih vlaken.</t>
  </si>
  <si>
    <t>- Vse azbestne odpadke dajte najprej v prvo polietilensko vrečo, nato še v drugo polietilensko vrečo, jo ustrezno zaprite ter označite, da vsebuje azbest.</t>
  </si>
  <si>
    <t>-  Azbestni prah čistite z uporabo metode, kjer ne bo prišlo do prašenja. Najbolj priporočljiva je uporaba vakuumskega čistilca »tipa H«, z 17 učinkovitim filtrom. V primeru, da nimate na razpolago tega čistilca, uporabljajte navlaženo delovno obleko, ki jo po uporabi odstranite kot azbestni odpadek. Za odstranjevanje azbestnega prahu nikoli ne uporabljajte metel in krtač!</t>
  </si>
  <si>
    <t>- Na delovnem mestu ne kadite.</t>
  </si>
  <si>
    <t>– Pred uživanjem hrane ali pijače in na koncu delovnega dne si temeljito umijte roke in obraz.</t>
  </si>
  <si>
    <t>- Delovne obleke za večkratno uporabo nikoli ne nosite domov. Za čiščenje onesnažene obleke je zadolžen delodajalec!</t>
  </si>
  <si>
    <t>Delodajalec mora pred začetkom dela in v rednih časovnih obdobjih, v času trajanja izpostavljenosti delavcev azbestnemu prahu zagotavljati zdravstvene preglede za vsakega delavca. Pooblaščeni zdravnik mora predlagati potrebne individualne in kolektivne varnostne in preventivne ukrepe. Pooblaščeni zdravnik priporoči prepoved izpostavljenosti azbestnemu prahu za posameznega delavca, če ugotovi, da obstaja neposredna nevarnost za nastanek zdravstvene okvare ali zdravstvena okvara že obstaja. V tem primeru mora delavca seznaniti z rezultati zdravniškega pregleda in mu svetovati, kaj naj stori, da bo svoje zdravje ohranil oziroma kje naj išče nadaljnjo zdravniško pomoč. V okviru nadzorovanje zdravja delavcev je potrebno zagotoviti:</t>
  </si>
  <si>
    <t>• vodenje delavčeve zdravstvene in delovne anamneze;</t>
  </si>
  <si>
    <t xml:space="preserve"> • klinični pregled s poudarkom na pregledu dihal;</t>
  </si>
  <si>
    <t xml:space="preserve"> • rentgensko slikanje prsnega koša, kadar je to potrebno;</t>
  </si>
  <si>
    <t>• druge preglede in specialne preiskave po doktrini medicinske stroke.</t>
  </si>
  <si>
    <t>- spodnji del stene do višine 60 cm mora biti vedno izveden z vlagoodpornimi ploščami</t>
  </si>
  <si>
    <t>Pri rušitvenih delih je potrebno upošteva vse pravilnike in upoštevati ustrezne ukrepe, ki jih narekuje RS Slovenija v primeru nevarnih odpadkov kot je npr. azbest…. Navedene stroške mora imeti izvajalec vkalkulirane v svojih enotnih cenah.</t>
  </si>
  <si>
    <t>m3</t>
  </si>
  <si>
    <t>Pred montažo oken je potrebno na okenski parapetni zid horizontalno namestiti XPS ploščo, debeline 3cm v celotni debelini stene podokenskega parapeta. S tem se prepreči toplotni most pod policami. Posledično bo višina novega okna za 3 cm manjša.</t>
  </si>
  <si>
    <t>Vsa okenska krila, ki se odpirajo morajo imeti v okenski kljuki (pololiva) ključavnico za zaklepanje okenskih kril s ključem. Vsa vrata imajo zaustavljalce v tlaku ali na steni</t>
  </si>
  <si>
    <t>Dobava ter montaža zunanjih žaluzij (na ročni pogon s komandno palico) iz ALU lamel Z70 z gumjastim blažilcem in ALU vodili kot na primer KRPAN3 montitanih direktno na okenski oziroma vratni okvir. Maksimalna razdalja med ALU vodili je 170cm. Zložene zunanje žaluzije so pokrite v ALU omarici kot na primer KRPAN 3. Barvo določi investitor in projektant.  Zunanje žaluzije morajo biti dimenzionirane in testirane skladno s standardom  EN 1932  skladno s 4. vetrno cono. Izvajalec mora pred vgradnjo žaluzij predati zapisnik o skladnosti žaluzij z 4 vetrno cono iz strani zato pooblaščene družbe (kot npr. ZAG).
Vključno z dekorativno masko v širini okna in višini kot jo zahtevajo zložene lamele žaluzij. Maska je izdelana iz barvane pločevine, debeline 1mm. Vključno s kovinskimi nosilci.</t>
  </si>
  <si>
    <t>Zunanja vrata:</t>
  </si>
  <si>
    <t>3.</t>
  </si>
  <si>
    <t>SKUPAJ VRATA</t>
  </si>
  <si>
    <t>Keramičarska dela</t>
  </si>
  <si>
    <t>OPOMBA: Oblaganje sten mokrih prostorov s keramičnimi ploščicami - potrebno je upoštevati sledeče:
- vrsta, velikost in tekstura ploščic po izboru projektanta
- stikovanje talnih in stenskih ploščic na fugo
- izrezovanje ploščic za preboje instalacijskih elementov in ob stiku tlaka s steno
- polaganje v lepilo odporno na vlago, stiki širine 2 mm
- fugiranje stikov z maso na silikonski osnovi z dodatkom elastičnosti, barva usklajena z barvo keramike
- izvedba stikov na vertikalnih vogalih s serijskim alu  kotnim  profilom
- način polaganja in izhodiščne točke po načrtu oz navodilih projektanta.</t>
  </si>
  <si>
    <t>Betonska dela</t>
  </si>
  <si>
    <t>Opomba: v vseh  betonskih delih je v ceni zajeti dobavo, transport in vgrajevanje betona, dvig ali spust na zahtevano mesto vgraditve. Vse betonske konstrukcije so armirane razen podložnega betona pod temelji.</t>
  </si>
  <si>
    <t xml:space="preserve">Vse na mestu betonirane konstrukcije morajo imeti predpisano zaščitno plast armature - po načrtih projektantov konstrukterjev!
</t>
  </si>
  <si>
    <t>Betoniranje je potrebno izvajati po armaturnih načrtih in po navodilih statika.
Vse betonske konstrukcije so armirane, razen podložnega betona.
Kanalizacija mora biti izvršena pred betoniranjem talne plošče.
V talni plošči morajo biti izvedeni priključki na kanalizacijo.
V talni plošči in temeljnih zidovih morajo biti puščene odprtine za prehode kanalizacije.
V vseh opažarskih delih je zajeti opaženje, razopaženje, čiščenje, mazanje, opiranje ali podpiranje, vezavo opažev z vsem potrebnim osnovnim in pomožnim materialom in spojnimi sredstvi in odrom za izvedbo in transporti, dvigi in spusti.
V opaže je potrebno vgraditi vse instalacijske razvode, izdelati vse preboje za cevne razvode, kar je upoštevati v enoti postavk.
Vsi vidni betoni morajo imeti opaž izveden z lepimi, nepoškodovanimi ploščami. Dodatna dela zaradi slabega izgleda vidnih betonov ne bodo priznana.
Kompletna izdelava plavajočih podov vključno z armaturo armiranih estrihov, izdelavo in ustrezno zapolnitev ter zagladitev zareznih dilatacij, z izdelavo dilatacij ob zidovih in s polaganjem toplotne izolacije - po sestavah.
Vsi estrihi in betoni so dilatirani na ustrezne površine in estrihi izvedeni po veljavnih predpisih o zvočni izolativnosti (plavajoči estrih). Uporabljeni materiali morajo ustrezati materialom iz projekta gradbene fizike.</t>
  </si>
  <si>
    <t>kg</t>
  </si>
  <si>
    <t>rezervirana vsota za razna nepredvidljiva dela v višini 5%</t>
  </si>
  <si>
    <t>Odstranitev prhlega ometa z odvozom na komunalno deponijo</t>
  </si>
  <si>
    <t>Odpiranje oken na višjih mestih,  se izvede z jekleno pletenico, ki sega do cca 1,1 m od gotovih tal in ki mora bii vkalkulirana v enotno ceno.</t>
  </si>
  <si>
    <t>Izdelava dobava in montaža napisne table (EU sredstva, skladno z pravilnikom) izdelane iz RF pločevine velikosti 100*150 cm in konstrukcije za pritrjevanje table. Vključno z tiskanje napisov in grbov. Dobava dveh stebrov fi60 višine 3 m, ki služita kot držalo za napisno tablo. Vključno z postavitvijo in izdelavo betonskih temeljev.</t>
  </si>
  <si>
    <t>Rezanje asfalta do debeline 10 cm</t>
  </si>
  <si>
    <t>Izdelava nosilne plasti bituminizirane zmesi AC16 base B 70/100 A3 v debelini 6 cm.</t>
  </si>
  <si>
    <t xml:space="preserve">Izdelava obrabne in zaporne plasti bituminizirane zmesi AC 11 surf B 70/100 A3 v debelini 3 cm. </t>
  </si>
  <si>
    <t>Vsa okna in  vrata, kjer je steklo nižje kot 105cm od tal, morajo imeti varnostno zasteklitev, steklo zunaj in znotraj kaljeno. (Količina in pozicija takšnih zasteklitev razvidna iz fasad in načrtov)</t>
  </si>
  <si>
    <t>4.</t>
  </si>
  <si>
    <t>6.</t>
  </si>
  <si>
    <t>7.</t>
  </si>
  <si>
    <t>8.</t>
  </si>
  <si>
    <t>9.</t>
  </si>
  <si>
    <t>10.</t>
  </si>
  <si>
    <t>11.</t>
  </si>
  <si>
    <t>12.</t>
  </si>
  <si>
    <t>13.</t>
  </si>
  <si>
    <t>15.</t>
  </si>
  <si>
    <t>20.</t>
  </si>
  <si>
    <t>21.</t>
  </si>
  <si>
    <t xml:space="preserve"> 1.1</t>
  </si>
  <si>
    <t xml:space="preserve"> 1.2</t>
  </si>
  <si>
    <t>II.iii</t>
  </si>
  <si>
    <t>IV.</t>
  </si>
  <si>
    <t xml:space="preserve"> 1.3</t>
  </si>
  <si>
    <t xml:space="preserve"> 1.4</t>
  </si>
  <si>
    <t xml:space="preserve"> 2.1</t>
  </si>
  <si>
    <t xml:space="preserve"> 2.2</t>
  </si>
  <si>
    <t>SKUPAJ OKNA</t>
  </si>
  <si>
    <t>REKAPITULACIJA</t>
  </si>
  <si>
    <t>kos</t>
  </si>
  <si>
    <t>neupravičena</t>
  </si>
  <si>
    <t>upravičena</t>
  </si>
  <si>
    <t>*strokovno usposabljanje vzdrževalcev objektov in opreme kako ravnati z napravami in regulacijami v dotičnem objektu. Za njih se poleg navodil proizvajalca opreme izdelajo tudi namenska navodila za dotični objekt za ravnanje z opremo, ter kako upravljati z opremo, da bi bilo delovanje le te optimalno s stališča porabe energije.</t>
  </si>
  <si>
    <t>Dobava in montaža tipskih igel za golobe. Višina igel 5 cm</t>
  </si>
  <si>
    <t>Demontaža odtočnih cevi fi 100, vključno z nalaganjem na kamion in odvozom na registrirano komunalno deponijo s pridobitvijo evidenčnega lista.</t>
  </si>
  <si>
    <t>Vsako opisano delo vsebuje osnovni in pomožni material, prevoz materiala in orodja na objekt, notranje transporte po gradbišču, vse delo, delovne in pomožne odre za vsa dela v notranjosti (razen fasadnih odrov), organizacijo in zavarovanje gradbišča, gradbiščno ograjo in tablo, zaključno čiščenje,  odstranitev odpadkov po izvedenem delu in stroške trajnega odlaganja na komunalni deponiji. Prav tako vsa dela vsebujejo vso potrebna dela povezana z zaščito notranjih in zunanjih površin prostorov ob menjavi oken, tlaka, instalacij, slikopleskarskih del, stropa in ostalega ter sprotna (takojšnja) čiščenja po končani montaži.</t>
  </si>
  <si>
    <t>Opisi pozicij so skrajšani, ponudba mora vsebovati vse stroške za kompletno izdelavo pozicije, tudi če v popisu niso eksplicitno navedeni.</t>
  </si>
  <si>
    <t>V enotnih cenah je potrebno upoštevati redna čiščenja med deli in finalno čiščenje
(sprotno med gradnjo in 1x po izvedenih vseh delih, vključno s finalnim čiščenjem vseh površin).</t>
  </si>
  <si>
    <t>V enotne cene je potrebno vkalkulirati vse pomožne, delovne, montažne in zaščitne odre. Izjema velja le za fasadni oder, ki se obračuna posebej.</t>
  </si>
  <si>
    <t>Splošna določila: V ceni rušitvenih del je upoštevan strošek trajnega odlaganja gradbenih odpadkov na deponijo s koncesijo RS ter pridobitev evidenčnih listov, skladno s pravilnikom o ravnanju z gradbenimi odpadki. Celoten obseg rušitvenih del se predhodno preveri na licu mesta.</t>
  </si>
  <si>
    <t>Obvezno je ločevanje rušenih materialov: beton in armiran beton, pločevina, les, steklo, plastika, kovina….</t>
  </si>
  <si>
    <t>V ceni rušitvenih del je potrebno upoštevati vse varnostne ukrepe in vsa potrebna podpiranja v času rušenja in zaščito poti in sosednjih prostorov ter morebitne odre za izvedbo.</t>
  </si>
  <si>
    <t>Plačilo takse za deponijo izkopa zajeti v ceni postavke.</t>
  </si>
  <si>
    <t>Izdelava ometa, zunanjega fasadnega grobega ometa kot priprava površine za polaganje toplotne izolacije. (na mestih odpadlega ometa).</t>
  </si>
  <si>
    <t>Obdelava stene. Postavka vsebuje:
 - cementno lepilo
  fasadna PVC mrežica
 - cementno lepilo.</t>
  </si>
  <si>
    <t>Zidarska pomoč inštalaterjem in obrtnikom, po naročilu nadzora v gradbeni dnevnik.</t>
  </si>
  <si>
    <t>Dobava in montaža smrekovega konstrukcijskega lesa za zamenjavo dotrajane lesene konstrukcije ali pa za izvedbo dodatne lesene konstrukcije, vključno z veznim in pritrdilnim materialom (lege, špirovci, letve večjega preseka).</t>
  </si>
  <si>
    <t>Slikopleskarska obdelava sten v okolici menjanega stavbnega pohištva. Postavka vsebuje 2x kitanje in brušenje ter 3x oplesk z disperzijsko barvo.</t>
  </si>
  <si>
    <t>Slikopleskarska obdelava sten v okolici menjanega stavbnega pohištva. Postavka vsebuje 3x oplesk z disperzijsko barvo.</t>
  </si>
  <si>
    <t>Barvanje fasade v obliki črk. Postavka vsebuje:
- izdelava šablon 
- barvanje črk v 5 različnih barvnih tonov. 3x silikonska barva. Višina črk do 50 cm. (obračun po enem kosu črke)</t>
  </si>
  <si>
    <r>
      <t xml:space="preserve">Poleg opisa postavk in količin so sestavni del popisa tudi </t>
    </r>
    <r>
      <rPr>
        <b/>
        <u/>
        <sz val="10"/>
        <rFont val="Swis721 BT"/>
        <family val="2"/>
      </rPr>
      <t>Tehnični pogoji del</t>
    </r>
    <r>
      <rPr>
        <u/>
        <sz val="10"/>
        <rFont val="Swis721 BT"/>
        <family val="2"/>
      </rPr>
      <t>,</t>
    </r>
    <r>
      <rPr>
        <sz val="10"/>
        <rFont val="Swis721 BT"/>
        <family val="2"/>
      </rPr>
      <t xml:space="preserve"> ki je priloga temu popisu.</t>
    </r>
  </si>
  <si>
    <r>
      <rPr>
        <b/>
        <sz val="10"/>
        <rFont val="Swis721 BT"/>
        <family val="2"/>
      </rPr>
      <t xml:space="preserve">V vseh rušitvenih delih </t>
    </r>
    <r>
      <rPr>
        <sz val="10"/>
        <rFont val="Swis721 BT"/>
        <family val="2"/>
      </rPr>
      <t>je poleg rušenja potrebno upoštevati še nakladanje, prenos rušenega materiala na deponijo izven objekta in odvoz na registrirano komunalno deponijo in plačilo stroškov deponije s pridobitvijo evidenčnega lista.
Izmere rušitev so v vgrajenem stanju. Faktor povečanja volumna za odvoz ruševin mora biti zajet v ceni za enoto.</t>
    </r>
  </si>
  <si>
    <t>m³</t>
  </si>
  <si>
    <r>
      <t>•</t>
    </r>
    <r>
      <rPr>
        <b/>
        <u/>
        <sz val="10"/>
        <rFont val="Swis721 BT"/>
        <family val="2"/>
      </rPr>
      <t xml:space="preserve"> pri obračunu fasad in toplotnih izolacij, se izjemoma upošteva način obračuna po sistemu dejanskih izmerjenih površin brez upoštevanja faktorjev,</t>
    </r>
    <r>
      <rPr>
        <sz val="10"/>
        <rFont val="Swis721 BT"/>
        <family val="2"/>
      </rPr>
      <t xml:space="preserve"> ki jih sicer predpisuje pravilnik o obračunavanju količin v gradbeni praksi, po pravilih Obrtne zbornice Slovenije – sekcije slikopleskarjev in črkoslikarjev (Slikopleskarska dela – normativi porabe časa in materiala ter pravila merjenja za obračun slikopleskarskih del – poglavje Fasaderska dela),  ampak se obračunava samo toliko površin fasade ali/in izolacije, kolikor znaša neto površina kontakta stare fasadne površine z novo toplotno izolacijo fasade. Razliko (manjko) količin, ki iz tega načina obračuna količin izhaja mora izvajalec vkalkulirati v ceno fasade v svoji enotni ceni na 1m2. (velja za fasade, termoizolacije in strešne površine)
</t>
    </r>
    <r>
      <rPr>
        <b/>
        <u/>
        <sz val="10"/>
        <rFont val="Swis721 BT"/>
        <family val="2"/>
      </rPr>
      <t>V enotno ceno fasade je treba vkalkulirati tudi ceno špalet oken in vrat , ki se posebej ne priznavajo.</t>
    </r>
  </si>
  <si>
    <r>
      <t xml:space="preserve">Zahteve glede geometrijskih toleranc: </t>
    </r>
    <r>
      <rPr>
        <sz val="10"/>
        <rFont val="Swis721 BT"/>
        <family val="2"/>
      </rPr>
      <t xml:space="preserve">
Glede geometrijskih toleranc se kot merilo uporablja skupina standardov DIN 18201, 18202 in 18203, </t>
    </r>
  </si>
  <si>
    <r>
      <t xml:space="preserve">Enotne cene morajo vsebovati: </t>
    </r>
    <r>
      <rPr>
        <sz val="10"/>
        <rFont val="Swis721 BT"/>
        <family val="2"/>
      </rPr>
      <t xml:space="preserve">
 -vse iz splošnih določil za vse vrste del, 
 -sortiranje in ločeno zbiranje ruševin in odstranjenega materiala na gradbiščni deponiji po skupinah odpadkov, 
 -vsa dela in stroški v zvezi s sortiranjem, ločenim zbiranjem in začasnim deponiranjem odpadkov na gradbiščni deponiji (zahteve so specificirane v teh posebnih določilih),  
 -vsa dela, material, ukrepe in druge stroške za izpolnitev zahtev glede »zaščite objekta od pričetka izvajanja rušitvenih del do dokončanja del« v teh posebnih določilih, ne glede na trajanje, 
 -pazljivo odstranjevanje oz. odmontiranje (brez poškodovanja) in primerno začasno deponiranje vseh gradbenih elementov, za katere je v popisu del ali drugje v projektni dokumentaciji navedeno, da so za ponovno uporabo, 
 -po potrebi zavarovanje (podpiranje, zavetrovanje ipd.) vseh tistih delov objekta ali elementov, ki bodo zaradi rušenja in odstranitev postali nestabilni, 
 -delo v fazah, kjer je to nujno za zagotovitev stabilnosti preostalih delov objekta ali zaradi same tehnologije del, </t>
    </r>
  </si>
  <si>
    <r>
      <t xml:space="preserve">
</t>
    </r>
    <r>
      <rPr>
        <b/>
        <sz val="10"/>
        <rFont val="Swis721 BT"/>
        <family val="2"/>
      </rPr>
      <t xml:space="preserve"> Predpisi</t>
    </r>
    <r>
      <rPr>
        <sz val="10"/>
        <rFont val="Swis721 BT"/>
        <family val="2"/>
      </rPr>
      <t xml:space="preserve">: 
Izvajalec mora (poleg vseh ostalih) upoštevati veljavne predpise s področja ravnanja z odpadki, še posebej: 
 -Uredba o ravnanju z odpadki (U.l. RS št. 
34/2008), 
 -Uredba o ravnanju z odpadki, ki nastanejo pri gradbenih delih (U.l. RS št. 34/2008). </t>
    </r>
  </si>
  <si>
    <r>
      <t xml:space="preserve">Posebne zahteve glede izvedbe rušitvenih del: </t>
    </r>
    <r>
      <rPr>
        <sz val="10"/>
        <rFont val="Swis721 BT"/>
        <family val="2"/>
      </rPr>
      <t xml:space="preserve">
 -dovoljena je uporaba samo uporaba ročnih električnih udarnih kladiv (uporaba pnevmatskih kladiv ni dovoljena), 
 -utore dimenzij do vključno 40 × 40 mm v obstoječih stenah za instalacije manjši premerov se praviloma izvaja z ročnim rezalnikom kanalov, 
 -utore dimenzij nad 40 × 40 mm v obstoječih stenah se praviloma izvaja z obojestranskim zarezom z ročno diamantno rezalko (do 100 mm), vmes oz. nad 100 mm pa se opeka izdolbe z električnimi udarnimi kladivi.
</t>
    </r>
  </si>
  <si>
    <r>
      <t xml:space="preserve">Fasadni odri </t>
    </r>
    <r>
      <rPr>
        <sz val="10"/>
        <rFont val="Swis721 BT"/>
        <family val="2"/>
      </rPr>
      <t xml:space="preserve">
Projektiranje, izdelava odra, njegova nosilnost in stabilnost je izključna odgovornost izvajalca. Pri odrih višine nad 1 m upoštevati tudi zaščitne ograje in izdelavo dostopa na tak oder.</t>
    </r>
  </si>
  <si>
    <r>
      <t xml:space="preserve">Enotne cene (za fasadne odre) morajo vsebovati: </t>
    </r>
    <r>
      <rPr>
        <sz val="10"/>
        <rFont val="Swis721 BT"/>
        <family val="2"/>
      </rPr>
      <t xml:space="preserve">
 -vse iz splošnih določil za vse vrste del, 
 -izdelava delavniških načrtov in po potrebi tehnoloških risb, izračunov idr., 
 -po potrebi večkratno montažo in demontažo: vsem izvajalcem (tudi obrtniških in instalacijskih del) mora biti omogočena izvedba del na fasadi, 
 -po potrebi izdelavo delovnih podov okrog previsov, 
 -po potrebi izdelavo zaščitnih odrov oz. nadstreškov nad komunikacijami, 
 -po potrebi izdelava zaščitne zavese (zastor pred neželenimi atmosferskimi vplivi pri izdelavi fasade), 
 -uporabnina oz. najemnina za celoten čas, ko bodo odri v uporabi, ne glede na trajanje, število montaž, demontaž, prestavitev ipd. </t>
    </r>
  </si>
  <si>
    <r>
      <t xml:space="preserve">Obračun: </t>
    </r>
    <r>
      <rPr>
        <sz val="10"/>
        <rFont val="Swis721 BT"/>
        <family val="2"/>
      </rPr>
      <t xml:space="preserve">
 -delovni, premični in prevozni lahki odri, konzolni in viseči odri, lovilni in podporni odri: upoštevani v enotnih cenah vseh vrst del, </t>
    </r>
  </si>
  <si>
    <r>
      <t xml:space="preserve">Predpisi, standardi: </t>
    </r>
    <r>
      <rPr>
        <sz val="10"/>
        <rFont val="Swis721 BT"/>
        <family val="2"/>
      </rPr>
      <t xml:space="preserve">
Izvajalec mora upoštevati vse veljavne predpise in standarde, predvsem pa: 
 -Zakon o varnosti in zdravju pri delu – ZVZD (U.l. 
RS št. 56/1999, 64/2001), 
 -Uredba o zagotavljanju varnosti in zdravja pri delu na začasnih in premičnih gradbiščih (U.l. RS št. 83/2005). </t>
    </r>
  </si>
  <si>
    <r>
      <t xml:space="preserve">Enotne cene morajo vsebovati: </t>
    </r>
    <r>
      <rPr>
        <sz val="10"/>
        <rFont val="Swis721 BT"/>
        <family val="2"/>
      </rPr>
      <t xml:space="preserve">
 -vse iz splošnih določil za vse vrste del, 
 -dobavo in izdelavo malt, vključno s prenosi na mesto uporabe ne glede na način in razdaljo, 
 -predhodno čiščenje in priprava podlag oz. stičnih površin z obstoječimi zidovi, 
 -dodatke za oteževalne okoliščine, razen kadar je v opisu postavke ali v pravilih obračuna drugače navedeno. </t>
    </r>
  </si>
  <si>
    <r>
      <t xml:space="preserve">Obračun: </t>
    </r>
    <r>
      <rPr>
        <sz val="10"/>
        <rFont val="Swis721 BT"/>
        <family val="2"/>
      </rPr>
      <t xml:space="preserve">
 -zidanje: po dejanski prostornini (d ≥ 20 cm) oz. površini (d ≤ 15 cm) zidov, merjeno na golih – neometanih zidovih, vse odprtine se odštevajo, 
 -zidanje – izjeme: »prazno za polno« se obračuna: zoženja, utori za instalacije, ležišča plošč, vertikalne in horizontalne zidne AB vezi, 
 -obzidava oz. oblaganje z zidaki in ploščami: po dejanski narisni površini obloge, merjeno po zunanjih konturah obloge brez ometa, odprtine ≤ 1,0 m2 se ne odštevajo, večje se odštevajo v celoti, 
 -ometi, zidarske obdelave oz. priprave površin: po dejansko izvedenih razvitih površinah, zidarske mere za površine, mizarske mere za odprtine, obračunska višina je svetla višina prostora, če na delu stene (pod oblogo ali spuščenim stropom) ni ometa, se obračunski višini prišteje 5 cm, 
 -ometi, zidarske obdelave oz. priprave površin – upoštevanje odprtin: (1) odprtine brez obdelanih špalet odbijemo v celoti, (2) odprtine z  obdelanimi špaletami do 20 cm: odbijamo le površino odprtine nad 3,00 m2, površine špalet ne obračunamo (3a) odprtine do 5,00 m2 z obdelanimi špaletami nad 20 cm: odbijamo le površino odprtine nad 3,00 m2,</t>
    </r>
  </si>
  <si>
    <r>
      <t xml:space="preserve">Predpisi, standardi: </t>
    </r>
    <r>
      <rPr>
        <sz val="10"/>
        <rFont val="Swis721 BT"/>
        <family val="2"/>
      </rPr>
      <t xml:space="preserve">
Izvedba del ter vgrajeni material morata ustrezati veljavnim predpisom in standardom, predvsem pa: 
 -SIST EN 771-1,2,3,4,5,6: specifikacije za zidake, 
 -SIST EN 998-1,2: specifikacija malt za zidanje, 
 -SIST EN 13914-1,2: projektiranje, priprava in uporaba zunanjih in notranjih ometov, 
 -SIST-TP CEN/TR 15123: načrtovanje, priprava in uporaba notranjih polimernih ometov, 
 -SIST-TP CEN/TR 15124: načrtovanje, priprava in uporaba notranjih mavčnih ometov, 
 -SIST-TP CEN/TR 15125: načrtovanje, priprava in uporaba notranjih cementnih in/ali apnenih ometov.</t>
    </r>
  </si>
  <si>
    <r>
      <t xml:space="preserve">Enotne cene morajo vsebovati: </t>
    </r>
    <r>
      <rPr>
        <sz val="10"/>
        <rFont val="Swis721 BT"/>
        <family val="2"/>
      </rPr>
      <t xml:space="preserve">
 -vse iz splošnih določil za vse vrste del. 
 Obračun: 
 -dodatki za razne oteževalne okoliščine (vogali, vertikalni zaključki, ipd.) se upoštevajo v enotnih cenah in se ne obračunajo v količinah, razen če je v opisu postavke drugače navedeno, 
 -hidroizolacije: odprtine in preboji do vključno 3,00 m2 se ne odbijajo (»polno za prazno«), pri večjih se odbije samo razlika nad 3,00 m2, 
 -hidroizolacije: če ni posebej navedeno v opisu postavke, so obračun izvrši po tlorisni (horizontalne) ali narisni (vertikalne) površini, 
 -zaščita hidroizolacij, toplotne izolacije (kadar so ločene postavke v popisih del): obračun po neto površini, merjeno po zunanjih (daljših) stranicah, 
 -zaščita hidroizolacij, toplotne izolacije (kadar so ločene postavke v popisih del): odprtine in preboji do vključno 1,00 m2 se ne odbijajo (»polno za prazno«), pri večjih se odbije površina odprtine oz. preboja v 
celoti,</t>
    </r>
  </si>
  <si>
    <r>
      <t xml:space="preserve">Predpisi, standardi: </t>
    </r>
    <r>
      <rPr>
        <sz val="10"/>
        <rFont val="Swis721 BT"/>
        <family val="2"/>
      </rPr>
      <t xml:space="preserve">
Izvedba del ter vgrajeni material morata ustrezati veljavnim predpisom in standardom, predvsem pa: 
 -Pravilnik o zaščiti stavb pred vlago (U.l. RS št. 
29/2004), 
 -Pravilnik o toplotni zaščiti in učinkoviti rabi energije v stavbah (U.l. RS št. 42/2002), 
 -SIST DIN 18195-1,2,3,4,5,6,7,8,9,10: tesnjenje objektov, 
 -SIST 1031, SIST EN 13956, SIST EN 13969, SIST EN 13970, SIST EN 14967: hidroizolacijski trakovi, 
 -SIST EN 1362, SIST EN 1363, SIST EN 1364, SIST EN 1365, SIST EN 1366, SIST EN 1367, SIST EN 1368, SIST EN 1369, SIST EN 1370, SIST EN 1371: toplotno izolacijski proizvodi za stavbe. </t>
    </r>
  </si>
  <si>
    <r>
      <t xml:space="preserve">Enotne cene morajo vsebovati: </t>
    </r>
    <r>
      <rPr>
        <sz val="10"/>
        <rFont val="Swis721 BT"/>
        <family val="2"/>
      </rPr>
      <t xml:space="preserve">
 -vse iz splošnih določil za vse vrste del, 
 -po potrebi lokalno uporabo (nad instalacijami) materialov z izboljšanimi lastnostmi glede zaščite pred udarnim zvokom. </t>
    </r>
  </si>
  <si>
    <r>
      <t xml:space="preserve">Obračun: </t>
    </r>
    <r>
      <rPr>
        <sz val="10"/>
        <rFont val="Swis721 BT"/>
        <family val="2"/>
      </rPr>
      <t xml:space="preserve">
 -po neto tlorisni površini tlaka (vse odprtine, preboji ipd. se odbijajo), 
 -dodatki za razne oteževalne okoliščine (razčlenjenost, prostori pod 5 m2, ipd) se upoštevajo v enotnih cenah in se ne obračunajo v količinah, razen če je v opisu postavke drugače navedeno, 
 -izdelava vseh vrst dilatacij se upošteva v enotnih cenah in se ne obračunajo v ločeno ali v dodatkih na količine, razen če je v opisu postavke drugače navedeno. </t>
    </r>
  </si>
  <si>
    <r>
      <t xml:space="preserve">Predpisi, standardi: </t>
    </r>
    <r>
      <rPr>
        <sz val="10"/>
        <rFont val="Swis721 BT"/>
        <family val="2"/>
      </rPr>
      <t xml:space="preserve">
Izvedba del ter vgrajeni material morata ustrezati veljavnim predpisom in standardom, predvsem pa: 
 -Pravilnik o zvočni zaščiti stavb (U.l. RS št. 14/1999)</t>
    </r>
  </si>
  <si>
    <r>
      <t xml:space="preserve">Posebne zahteve glede izolativnosti pred udarnim zvokom: </t>
    </r>
    <r>
      <rPr>
        <sz val="10"/>
        <rFont val="Swis721 BT"/>
        <family val="2"/>
      </rPr>
      <t xml:space="preserve">
 -ne glede na namembnost, velikost in lokacijo prostora, mora biti ob obodnih stenah in predorih nameščen ločitven trak (iz materiala, ki duši prenos udarnega zvoka) debeline do 1 cm in to skozi vse sloje podlage, 
 -lokalno (nad instalacijami v tlaku), kjer ni zadostne debeline za izolacijo iz popisa del, mora izvajalec uporabiti posebne materiale z izboljšanimi lastnostmi glede zaščite pred udarnim zvokom. </t>
    </r>
  </si>
  <si>
    <r>
      <t xml:space="preserve">Posebne zahteve glede toleranc: </t>
    </r>
    <r>
      <rPr>
        <sz val="10"/>
        <rFont val="Swis721 BT"/>
        <family val="2"/>
      </rPr>
      <t xml:space="preserve">
 -prostori s talnimi odtoki: padec proti talnemu odtoku minimalno 1%; ne glede na zgoraj navedena dovoljena odstopanja od ravnosti v nobenem primeru ni dopusten lokalni nagib ali vbočenost v padcu nasprotnem od odtočnega.</t>
    </r>
  </si>
  <si>
    <r>
      <t xml:space="preserve">Enotne cene morajo vsebovati: </t>
    </r>
    <r>
      <rPr>
        <sz val="10"/>
        <rFont val="Swis721 BT"/>
        <family val="2"/>
      </rPr>
      <t xml:space="preserve">
 -vse iz splošnih določil za vse vrste del, 
 -izdelava in obdelava vseh vrst dilatacij, vogalov, robov, špalet, stikov z drugimi elementi, vključno s potrebnim materialom. 
 Obračun: 
 -</t>
    </r>
    <r>
      <rPr>
        <i/>
        <sz val="10"/>
        <rFont val="Swis721 BT"/>
        <family val="2"/>
      </rPr>
      <t xml:space="preserve">po pravilih Obrtne zbornice Slovenije – sekcije slikopleskarjev in črkoslikarjev (Slikopleskarska dela – normativi porabe časa in materiala ter pravila merjenja za obračun slikopleskarskih del – poglavje Fasaderska dela), </t>
    </r>
    <r>
      <rPr>
        <b/>
        <u/>
        <sz val="10"/>
        <rFont val="Swis721 BT"/>
        <family val="2"/>
      </rPr>
      <t>Ta način obračuna količin se na tem projektu ne upošteva. Način obračuna količin je opredeljen v uvodnih splošnih  določilih zavihka - GRADBENO-OBRTNIŠKA DELA</t>
    </r>
    <r>
      <rPr>
        <sz val="10"/>
        <rFont val="Swis721 BT"/>
        <family val="2"/>
      </rPr>
      <t xml:space="preserve">
 -razne oteževalne okoliščine in dodatki (tč. 6.2., 8.2.1. in 8.3. zgoraj navedenih pravil) se upoštevajo v enotnih cenah in se ne obračunajo v količinah, razen če je v opisu postavke drugače navedeno. </t>
    </r>
  </si>
  <si>
    <r>
      <t xml:space="preserve">Predpisi, standardi: </t>
    </r>
    <r>
      <rPr>
        <sz val="10"/>
        <rFont val="Swis721 BT"/>
        <family val="2"/>
      </rPr>
      <t xml:space="preserve">
Izvedba del ter vgrajeni material morata ustrezati veljavnim predpisom in tehničnim specifikacijam, predvsem pa: 
 -Pravilnik o toplotni zaščiti in učinkoviti rabi energije v stavbah (U.l. RS št. 42/2002), 
 -tehnične specifikacije (STS ali ETA) dobavitelja sistema. 
Posebne zahteve glede toleranc: 
Po pravilih Obrtne zbornice Slovenije – sekcije slikopleskarjev in črkoslikarjev (Slikopleskarska dela – normativi porabe časa in materiala ter pravila merjenja za obračun slikopleskarskih del – poglavje Fasaderska dela). </t>
    </r>
  </si>
  <si>
    <r>
      <t xml:space="preserve">Enotne cene morajo vsebovati: </t>
    </r>
    <r>
      <rPr>
        <sz val="10"/>
        <rFont val="Swis721 BT"/>
        <family val="2"/>
      </rPr>
      <t xml:space="preserve">
 -vse iz splošnih določil za vse vrste del, 
 -začasne odvode meteorne vode ven iz objekta (do izvedbe odtočenih cevi oz. meteorne kanalizacije).</t>
    </r>
  </si>
  <si>
    <r>
      <t xml:space="preserve">Obračun: </t>
    </r>
    <r>
      <rPr>
        <sz val="10"/>
        <rFont val="Swis721 BT"/>
        <family val="2"/>
      </rPr>
      <t xml:space="preserve">
 -po pravilih Obrtne zbornice Slovenije – sekcije kleparjev in krovcev (Krovsko – kleparska dela: normativi in pravila) 
 -razne oteževalne okoliščine in dodatki se upoštevajo v enotnih cenah in se ne obračunajo v količinah, razen če je v opisu postavke drugače navedeno. </t>
    </r>
  </si>
  <si>
    <r>
      <t xml:space="preserve">Predpisi, standardi: </t>
    </r>
    <r>
      <rPr>
        <sz val="10"/>
        <rFont val="Swis721 BT"/>
        <family val="2"/>
      </rPr>
      <t xml:space="preserve">
Izvedba del ter vgrajeni material morata ustrezati veljavnim predpisom in standardom, predvsem pa: 
 -Pravilnik o zaščiti stavb pred vlago (U.l. RS št. 29/2004), 
 -Pravilnik o toplotni zaščiti in učinkoviti rabi energije v stavbah (U.l. RS št. 42/2002), 
 -SIST EN 1304: opečni strešniki in fazonski kosi, 
 -SIST EN 14783: povsem podprta pločevina za pokrivanje streh ter zunanje in notranje obloge, 
 -SIST EN 13859: rezervna kritina, 
 -SIST EN 1362, SIST EN 1363, SIST EN 1364, SIST EN 1365, SIST EN 1366, SIST EN 1367, SIST EN 1368, SIST EN 1369, SIST EN 1370, SIST EN 1371: toplotno izolacijski proizvodi za stavbe, 
 -SIST EN 14351-1: okna in vrata.</t>
    </r>
  </si>
  <si>
    <r>
      <t xml:space="preserve">Konstruiranje </t>
    </r>
    <r>
      <rPr>
        <sz val="10"/>
        <rFont val="Swis721 BT"/>
        <family val="2"/>
      </rPr>
      <t xml:space="preserve">
Izvajalec mora pri konstruiranju, pri izdelavi delavniških risb ter pri določanju velikosti elementov in načinov spajanja upoštevati pravila in smernice, zapisane v standardih (SIST EN ISO 14713 za vroče pocinkanje; SIST EN ISO 12944-3 za zaščitne premazne sisteme), pri vročem pocinkanju pa še omejitve glede velikosti in mase elementov za pocinkanje. 
Praviloma mora biti korozijska zaščita izvedena pred montažo. Vrtanje in varjenje za potrebe medsebojnega spajanja oz. za fiksiranje drugih elementov na konstrukcijo na objektu praviloma ni dovoljeno oz. je na teh mestih izvesti enakovredno korozijsko zaščito.</t>
    </r>
  </si>
  <si>
    <r>
      <t xml:space="preserve">Priprava podlage </t>
    </r>
    <r>
      <rPr>
        <sz val="10"/>
        <rFont val="Swis721 BT"/>
        <family val="2"/>
      </rPr>
      <t xml:space="preserve">
Podlaga pred izvedbo korozijske zaščite mora biti ustrezno očiščena in pripravljena, skladno z zahtevami standardov (odvisno od sistema zaščite), zahtevami dobavitelja zaščitnih premaznih sistemov oz. izvajalca vročega pocinkanja. Stopnja priprave podlage mora biti najmanj Sa2 po SIST EN ISO 8501. </t>
    </r>
  </si>
  <si>
    <r>
      <t xml:space="preserve">Zaščita z zaščitnimi premaznimi sistemi </t>
    </r>
    <r>
      <rPr>
        <sz val="10"/>
        <rFont val="Swis721 BT"/>
        <family val="2"/>
      </rPr>
      <t xml:space="preserve">
Izbira sistema, število in debelina nanosov mora biti določena in izvedena skladno z zahtevami standardov SIST EN ISO 12944-1,2,3,4,5,6,7,8. Za vse izdelke v zaprtih delih objekta se upošteva kategorija okolja C2, za izdelke zunaj (na prostem oz. v nezaprtih delih objekta) pa kategorija okolja C3 (po SIST EN ISO 12944-2). 
Krovni – finalni premaz oz. popravilo le-tega se lahko izvede tudi na objektu. Izvajalec oz. različni podizvajalci morajo poskrbeti, da bo končni videz premazov identičen (pri isti referenčni barvi, določeni s strani arhitekta). Največje dovoljeno odstopanje je stopnja 1 po SIST EN ISO 3668 (zahteva velja za vsak posamezni premazan element ter za elemente, ki so na objektu vgrajeni drug poleg drugega oz. niso 
razmaknjeni več kot 50 cm) oz. stopnja 2 po SIST ISO 3668 (za elemente, ki so na objektu razmaknjeni za več kot 50 cm). </t>
    </r>
  </si>
  <si>
    <r>
      <t xml:space="preserve">Zaščita s prevlekami, nanesenimi z vročim pocinkanjem </t>
    </r>
    <r>
      <rPr>
        <sz val="10"/>
        <rFont val="Swis721 BT"/>
        <family val="2"/>
      </rPr>
      <t xml:space="preserve">
Izvedba zaščite mora biti skladna s SIST EN ISO 1461. Debelino nanosa določiti v odvisnosti od okolja, v katerem bo konstrukcija oz. element 
vgrajen.  
S konstrukcijskimi ali drugimi tehničnimi rešitvami preprečiti termično deformiranje oz. zagotoviti, da bodo deformacije takšne, da bodo odstopanja končnega izdelka manjša od toleranc, navedenih v DIN 18203-2. 
Posebne zahteve: 
 -na mestih, kjer je zaradi narave izdelka normalno oz. pričakovano, da je v dosegu rok uporabnikov objekta (napr. ograje), je odstraniti vse ostre delce in robove, na katerih bi se lahko uporabnik poškodoval, 
 -popravilo nepocinkanih mest: izvedeno mora biti pred montažo, za elemente, ki se bodo nahajali na ložah, balkonih in terasah stanovanj, popravljena mesta ne smejo vizualno odstopati od ostale površine oz. so lahko ta odstopanja le neznatna, 
 -bela rja: ni dovoljena, izvajalec mora pravilno negovati elemente po pocinkanju, da prepreči nastanek le-te.</t>
    </r>
  </si>
  <si>
    <r>
      <t xml:space="preserve">V enotnih cenah je upoštevano: </t>
    </r>
    <r>
      <rPr>
        <sz val="10"/>
        <rFont val="Swis721 BT"/>
        <family val="2"/>
      </rPr>
      <t xml:space="preserve">
 -korozijska zaščita (ne glede na vrsto zaščite) vseh kovinskih konstrukcij in elementov je vsebovana v enotnih cenah pri vseh vrstah del in ni nikjer specificirana kot ločena postavka obračuna, 
 -pri zaščiti s premaznimi sistemi je pri vseh vidnih elementih ali sklopih izvesti tudi finalni – krovni premaz, pri nevidnih elementih (napr. podkonstrukcijah ipd.) pa samo temeljni in osnovni premaz; debeline in število nanosov: upoštevati SIST EN ISO 12944-5. </t>
    </r>
  </si>
  <si>
    <r>
      <t xml:space="preserve">Predpisi, standardi: </t>
    </r>
    <r>
      <rPr>
        <sz val="10"/>
        <rFont val="Swis721 BT"/>
        <family val="2"/>
      </rPr>
      <t xml:space="preserve">
Izvedba del ter vgrajeni material morata ustrezati veljavnim predpisom in standardom, predvsem pa: 
 -SIST EN ISO 8501-1,2,3,4: priprava jeklenih podlag pred nanašanjem barv in sorodnih proizvodov - vizualno ocenjevanje čistosti površine, 
 -SIST EN ISO 12944-1,2,3,4,5,6,7,8: barve in laki – korozijska zaščita jeklenih konstrukcij z zaščitnimi premaznimi sistemi, 
 -SIST EN ISO 3668: barve in laki – vizualna primerjava barve premaza, 
 -SIST EN ISO 14713: antikorozijska zaščita železnih in jeklenih konstrukcij - cinkove in aluminijeve prevleke - smernice, 
 -SIST EN ISO 1461: prevleke na jeklenih predmetih, nanesene z vročim pocinkanjem - specifikacije in metode preskušanja.</t>
    </r>
  </si>
  <si>
    <r>
      <t xml:space="preserve">Enotne cene morajo vsebovati: </t>
    </r>
    <r>
      <rPr>
        <sz val="10"/>
        <rFont val="Swis721 BT"/>
        <family val="2"/>
      </rPr>
      <t xml:space="preserve">
 -vse iz splošnih določil za vse vrste del, 
 -izdelava delavniških načrtov in po potrebi tehnoloških risb, izračunov idr., 
 -ustrezno čiščenje jekla ter izvedba predpisane korozijske zaščite, vse  v delavnici ter popravila le-te po montaži na objektu, 
 -izdelava vseh elementov v delavnici in montaža na objektu, 
 -notranjo kontrolo in zunanji nadzor s strani usposobljene organizacije, vključno zaključno poročilo, 
 -delo in material za morebitna odstopanja dejanske skupne dimenzije zaščitnih mrež do ± 5% od opisane skupne dimenzije v popisu. </t>
    </r>
  </si>
  <si>
    <r>
      <t xml:space="preserve">Obračun: </t>
    </r>
    <r>
      <rPr>
        <sz val="10"/>
        <rFont val="Swis721 BT"/>
        <family val="2"/>
      </rPr>
      <t xml:space="preserve">
 -obračunska enota je [kg]: obračun se izvrši po dejanski teži vgrajene konstrukcije po podrobni specifikaciji, ki jo pripravi izvajalec; za vezna in sidrna sredstva (zvari, vijaki,..) se k dejanski teži konstrukcije (t.j. pločevin, profilov in palic oz. vrvi) prišteje še pribitek (izražen v % od teže konstrukcije) k teži za vezna sredstva; višina pribitka je navedena v opisu posameznih postavk, 
 -obračunska enota je [kos]: obračunska enota je komplet izdelane zaščitne mreže, odstopanje skupne dimenzije do ± 5% od opisane v popisu ne vpliva na ceno.</t>
    </r>
  </si>
  <si>
    <r>
      <t xml:space="preserve">Predpisi, standardi: </t>
    </r>
    <r>
      <rPr>
        <sz val="10"/>
        <rFont val="Swis721 BT"/>
        <family val="2"/>
      </rPr>
      <t xml:space="preserve">
Izvedba del ter vgrajeni material morata ustrezati veljavnim predpisom in standardom, predvsem pa: 
 -SIST ENV 1090-1,2,3,4,5,6: izdelava in montaža 
jeklenih konstrukcij, 
 -SIST EN 10025-1,2,3,4,5,6: vroče valjani izdelki iz konstrukcijskih jekel, 
 -SIST EN 10210-1.2: vroče izdelani votli profili iz nelegiranih in drobnozrnatih konstrukcijskih jekel, 
 -SIST EN 10219-1,2: hladno oblikovani varjeni votli konstrukcijski profili iz nelegiranih in drobnozrnatih jekel, 
 -SIST EN 1011-1,2,3: varjenje – priporočila za varjenje kovinskih materialov. </t>
    </r>
  </si>
  <si>
    <r>
      <t xml:space="preserve">Enotne cene morajo vsebovati: </t>
    </r>
    <r>
      <rPr>
        <sz val="10"/>
        <rFont val="Swis721 BT"/>
        <family val="2"/>
      </rPr>
      <t xml:space="preserve">
 -vse iz splošnih določil za vse vrste del, 
 -izdelava delavniških načrtov in po potrebi  tehnoloških risb za proizvodnjo vključno z detajli, 
 -slepe okvirje ter/ali nosilno podkonstrukcijo, če je to potrebno ali če je izrecno opisano v opisu posamezne postavke 
 -delo in material za morebitna odstopanja dejanske skupne dimenzije elementov do ± 5% od opisane skupne dimenzije v popisu. 
</t>
    </r>
    <r>
      <rPr>
        <b/>
        <sz val="10"/>
        <rFont val="Swis721 BT"/>
        <family val="2"/>
      </rPr>
      <t>Posebne zahteve glede gradbeno-fizikalnih lastnosti stavbnega pohištva na fasadnem ovoju:</t>
    </r>
    <r>
      <rPr>
        <sz val="10"/>
        <rFont val="Swis721 BT"/>
        <family val="2"/>
      </rPr>
      <t xml:space="preserve"> 
 -toplotna prehodnost: določena v opisih posameznih postavk oz. v tehničnem poročilu, 
 -odpornost na veter za zunanja senčila: razred 4 po SIST EN 13659.</t>
    </r>
  </si>
  <si>
    <r>
      <t xml:space="preserve">Varnostna stekla: </t>
    </r>
    <r>
      <rPr>
        <sz val="10"/>
        <rFont val="Swis721 BT"/>
        <family val="2"/>
      </rPr>
      <t xml:space="preserve">
 -posamezne zahteve so opisane v popisu del, vgradijo se lahko samo stekla z dokazili o izpolnjevanju teh lastnosti, 
 -debeline in sestave stekel navedene v opisih so ocenjene: dimenzioniranje glede na predpisane zahteve in nameravano rabo izvede izvajalec. 
</t>
    </r>
    <r>
      <rPr>
        <b/>
        <sz val="10"/>
        <rFont val="Swis721 BT"/>
        <family val="2"/>
      </rPr>
      <t xml:space="preserve">Predpisi, standardi: </t>
    </r>
    <r>
      <rPr>
        <sz val="10"/>
        <rFont val="Swis721 BT"/>
        <family val="2"/>
      </rPr>
      <t xml:space="preserve">
Izvedba del ter vgrajeni material morata ustrezati veljavnim predpisom in standardom, predvsem pa: 
 -Pravilnik o zaščiti stavb pred vlago (U.l. RS št. 29/2004), 
 -Pravilnik o toplotni zaščiti in učinkoviti rabi energije v stavbah (U.l. RS št. 42/2002), 
 -Pravilnik o zvočni zaščiti stavb (U.l. RS št. 14/1999) 
 -SIST EN 13451-1: okna in vrata, 
 -SIST EN 13659, SIST EN 13561: polkna, rolete, zunanja senčila.</t>
    </r>
  </si>
  <si>
    <r>
      <t xml:space="preserve">Enotne cene morajo vsebovati: </t>
    </r>
    <r>
      <rPr>
        <sz val="10"/>
        <rFont val="Swis721 BT"/>
        <family val="2"/>
      </rPr>
      <t xml:space="preserve">
 -vse iz splošnih določil za vse vrste del, 
 - »bandažiranje« do stopnje K2, 
 -izdelava vseh potrebnih zaključkov, spojev in prehodov, še posebej na stikih z ostalimi konstrukcijskimi elementi, po specifikacijah oz. sistemskih rešitvah dobavitelja sistema, 
 -izdelava vseh izrezov ter morebitnih ojačitev in prilagoditev v podkonstrukciji ipd. tako, da bo stena, obloga ali strop z vsemi vgrajenimi ali pritrjenimi elementi služil svojemu namenu, 
 -razne oteževalne okoliščine in dodatki (se ne obračunajo v količinah), razen če je v opisu postavke drugače navedeno. </t>
    </r>
  </si>
  <si>
    <r>
      <t xml:space="preserve">Obračun: </t>
    </r>
    <r>
      <rPr>
        <sz val="10"/>
        <rFont val="Swis721 BT"/>
        <family val="2"/>
      </rPr>
      <t xml:space="preserve">
 -po določilih Obrtne zbornice Slovenije – sekcija gradbincev – odbor izvajalcev suhomontažnih del (Suhomontažna gradnja - standardizirani opisi in normativi), 
 -razne oteževalne okoliščine in dodatki se upoštevajo v enotnih cenah in se ne obračunajo v količinah, razen če je v opisu postavke drugače navedeno. </t>
    </r>
  </si>
  <si>
    <r>
      <t xml:space="preserve">Predpisi, standardi: </t>
    </r>
    <r>
      <rPr>
        <sz val="10"/>
        <rFont val="Swis721 BT"/>
        <family val="2"/>
      </rPr>
      <t xml:space="preserve">
Izvedba del ter vgrajeni material morata ustrezati veljavnim predpisom in standardom, predvsem pa: 
 -Pravilnik o toplotni zaščiti in učinkoviti rabi energije v stavbah (U.l. RS št. 42/2002), 
 -SIST EN 520: mavčne plošče, 
 -SIST EN 13963: tesnilni material za mavčne plošče, 
 -SIST EN 14195: elementi s kovinskimi okvirji za mavčne plošče, 
 -SIST EN 14209: predoblikovane mavčne plošče, 
 -SIST EN 14353: pomožni in dodatni profili za mavčne plošče, 
 -SIST EN 14496: lepila na osnovi mavca za toplotno/zvočno izolacijo kompozitnih panelov in mavčne plošče, 
 -SIST EN 14566: mehanska pritrdilna sredstva za sisteme iz mavčnih plošč, 
 -SIST EN 1362, SIST EN 1363, SIST EN 1364, SIST EN 1365, SIST EN 1366, SIST EN 1367, SIST EN 1368, SIST EN 1369, SIST EN 1370, SIST EN 1371: toplotno izolacijski proizvodi za stavbe. 
Sistemi za zagotavljanje požarne odpornosti morajo biti izdelani na podlagi veljavnega STS. </t>
    </r>
  </si>
  <si>
    <r>
      <t xml:space="preserve">Enotne cene morajo vsebovati: </t>
    </r>
    <r>
      <rPr>
        <sz val="10"/>
        <rFont val="Swis721 BT"/>
        <family val="2"/>
      </rPr>
      <t xml:space="preserve">
 -vse iz splošnih določil za vse vrste del, 
 -morebitno potrebni osnovni in vezni premazi – po zahtevah dobavitelja izravnalnih kitov in barv, 
 -vse potrebne zaščite okrog ostalih že vgrajenih elementov (preboji, stavbno pohištvo,...) v vseh fazah, 
 -vse potrebne obdelave ob stikih različnih materialov podlage (dilatacije, poglobljene fuge ipd.), na zaključkih in priključkih k že vgrajenim elementom (preboji, stavbno pohištvo,..), tudi kitanje z akrilnim kitom, 
 -popravila slikanja po dokončani finalizaciji stanovanj (polaganje parketa, vgradnja vrat, 
montaža stikal in vtičnic), 
 -predajo po 10 kg pripravljene barve vsakega odtenka in vrste barve za morebitne popravke poškodb po selitvi v objekt. </t>
    </r>
  </si>
  <si>
    <r>
      <t xml:space="preserve">Obračun: </t>
    </r>
    <r>
      <rPr>
        <sz val="10"/>
        <rFont val="Swis721 BT"/>
        <family val="2"/>
      </rPr>
      <t xml:space="preserve">
 -po pravilih Obrtne zbornice Slovenije – sekcije slikopleskarjev in črkoslikarjev (Slikopleskarska dela – normativi porabe časa in materiala ter pravila merjenja za obračun slikopleskarskih del – poglavje Slikarska dela), 
 -razne oteževalne okoliščine, dodatki in »spremembe vrednosti« (tč. 5.1.4., 5.1.5., 5.3.2., 6.2., 7.2. in 8.3. zgoraj navedenih pravil) se upoštevajo v enotnih cenah in se ne obračunajo v količinah, razen če je v opisu postavke drugače navedeno.</t>
    </r>
  </si>
  <si>
    <r>
      <t xml:space="preserve">Predpisi, standardi: </t>
    </r>
    <r>
      <rPr>
        <sz val="10"/>
        <rFont val="Swis721 BT"/>
        <family val="2"/>
      </rPr>
      <t xml:space="preserve">
Izvedba del ter vgrajeni material morata ustrezati veljavnim predpisom in tehničnim specifikacijam, predvsem pa: 
 -SIST EN 13300: barve in laki – premazna sredstva in premazni sistemi na vodni osnovi za notranje zidove in stropove, 
 -SIST EN ISO 1062-1: barve in laki - premazni materiali in premazni sistemi za zunanjo zaščito zidov in betona, 
 -SIST EN ISO 3668: barve in laki – vizualna primerjava barve premaza.</t>
    </r>
  </si>
  <si>
    <t>Izdelava toplotne izolacijske fasade na vertikalnih stenah.
Vgrajevanje po fasadnem sistemu ko npr. BAUMIT STAR MINERAL ali enakovredno:
• lepilo za izolacijske plošče: BAUMIT StarContact White
• Izolacija: plošče iz mineralne volne debeline 16 cm 
  λ = 0,035 W/mK
• pritrjevanje nove TI z pritrjevali po navodilih proizvajalca fasade (št in dolžina)(TI plošče morajo biti sidrane s sidri v nosilno podlago v dolžini min 6cm)
• Armirni sloj: BAUMIT PowerContact
• Armaturna mrežica: BAUMIT StarTrex
• Osnovni premaz: BAUMIT UniPrimer
• Zaključni sloj: SILIKONSKI omet</t>
  </si>
  <si>
    <t>Izdelava zaključnega sloja fasade:
- nanos lepila, fasadne mrežice ter ponovni nanos lepila
- fasadna emulzije
-izvedba dekorativnega fasadnega ometa</t>
  </si>
  <si>
    <r>
      <t>m</t>
    </r>
    <r>
      <rPr>
        <sz val="10"/>
        <color theme="1"/>
        <rFont val="Calibri"/>
        <family val="2"/>
        <charset val="238"/>
      </rPr>
      <t>³</t>
    </r>
  </si>
  <si>
    <t>Demontaža poštnega nabiralnika, dimenzij cca 50x40cm, vključno z odvozom na komunalno deponijo in plačilo takse, vključno z dobavo in montažo novega poštnega nabiralnika nabavne vrednosti do 50 €, s potrebnim pritrdilnim materialom za pritrditev v 16cm TI.</t>
  </si>
  <si>
    <t>Demontaža, PVC napisne table,dimenzij do 120x20  cm, vključno z odvozom na komunalno deponijo</t>
  </si>
  <si>
    <t>Demontaža, PVC napisne table,dimenzij do 120120  cm, vključno z odvozom na komunalno deponijo</t>
  </si>
  <si>
    <t>Demontaža zunanjega reflektorja, vključno z odvozom na komunalno deponijo</t>
  </si>
  <si>
    <t>VZHODNA FASADA</t>
  </si>
  <si>
    <t>ZAHODNA FASADA</t>
  </si>
  <si>
    <t>Demontaža lesenega okna(okno nad vrati), okno nepravilne trikotne oblike, velikosti 300x135 cm in odvoz na trajno deponijo</t>
  </si>
  <si>
    <t>Demontaža obstoječe svetilke, vključno z odvozom na deponijo.</t>
  </si>
  <si>
    <t>Pregled in manjša popravila strehe na glavni ladji telovadnice -TRAPEZNA PLOČEVINA, vključno z vsem potrebnim delom in materialom.</t>
  </si>
  <si>
    <t>KANALIZACIJSKA DELA</t>
  </si>
  <si>
    <t>Nabava, dobava in vgradnja kanalizacijskih UK PVC gladke cevi dolžine 5 m. V padcih in ravnih odsekih od jaška do jaška. Cev je polno obbetonirana, z betonom C25/30</t>
  </si>
  <si>
    <t>DN 200 mm - SN 4</t>
  </si>
  <si>
    <t>DN 150 mm - SN 4</t>
  </si>
  <si>
    <t>Dobava in montaža novih vroče cinkanih barvanih kljuk in žlebov, žlebovi so razvite širine 40 cm, vključno z vsemi pregibi, odtoki, izlivniki in ostalimi fazonskimi komadi.</t>
  </si>
  <si>
    <t>Obroba razvite širine 20 cm</t>
  </si>
  <si>
    <t>Obroba razvite širine 50 cm</t>
  </si>
  <si>
    <t>Obroba razvite širine 60 cm</t>
  </si>
  <si>
    <t>Pregled in manjša popravila strehe na hodniku šole -BITUMENSKA KRITINA, vključno z vsem potrebnim delom in materialom.</t>
  </si>
  <si>
    <t>Demontaža, deponiranje in ponovna montaža nadzorne kamere, vključno z dobavo novih doz, daljšanjem vodnikov in vzpostavitvijo funkcije</t>
  </si>
  <si>
    <t>Demontaža, PVC napisne table,dimenzij do 60x80 cm, vključno z odvom na deponijo</t>
  </si>
  <si>
    <t>Podaljšanje PVC cevi fi50 za dolžino cca 20 cm (cev za zračnik), vključno z vsemi potrebnimi fazonskimi komadi in zaključnim prezračevalnim komadom</t>
  </si>
  <si>
    <t>Demontaža lesenega opaža na fasadi (na odkapu), vključno z leseno podkonstrukcijo, ter odvoz na komunalno deponijo</t>
  </si>
  <si>
    <t>Na obstoječi strehi se nahajo solarni paneli sončne elektrarne, katere bo pred pričetkom del, odstranil lastnik sončne elektrarne po dogovoru z Občino Polzela. Lastnik sončne elektrarne bo sodeloval v fazi izdelave nove strehe in skupaj z izvajalcem del, rešil detajle pritrjevanje sončne elektrarne na novo strešno kritino, na način, ki bo zagotavljal ustrezno tehnično rešitev, ki ne bo v ničemer ogrožala garancijsko dobo, ki jo nudi izvajalec</t>
  </si>
  <si>
    <t>Dobava in montaža novega zunanjega senzorja gibanja, vezava na svetilo navedeno v zgornji postavki. Vključno s potrebnimi električnimi vodniki in vezavani ter vsem pritrdilnim materialom in veznim materialom ter vzpostavitvijo funkcije</t>
  </si>
  <si>
    <t>Dobava in montaža novega zunanjega LED reflektorja, nabavne vrednosti do 400 €, vključno s potrebnim podaljšanjem el vodov ter vsem pritrdilnim materialom in vzpostavitvijo funkcije</t>
  </si>
  <si>
    <t>Dobava in montaža nove zunanje LED luči, nabavne vrednosti do 40 €, vključno s potrebnim podaljšanjem el vodov ter vsem pritrdilnim materialom in vzpostavitvijo funkcije</t>
  </si>
  <si>
    <t>Demontaža obstoječega ventilatorja na strehi, dimenzij cca 50x50x50 cm, vključno z deponiranjem in ponovna montaža. Postavka vsebuje:
- demontaža ventilatorja
- pregled ventilatorja in izvedba rednih vzdrževalnih del na ventilatorju
- ponovna montaža ventilatorja, vključno z daljšanjem vodnikov, vsem potrebnim veznim in pritrdilnim materialom in vzpostavitvijo fukncije</t>
  </si>
  <si>
    <t>Dobava in vgrajevanje betonskih cestnih robnikov pravokotnega preseka dim 15 x 25 x 100 cm ( zmrzlinsko in solnoobstojni po EN1338, 1339,1340). Polaganje na svežo betonsko podlago in obbetoniranjem spodnjega dela robnika.</t>
  </si>
  <si>
    <t>Izdelava notranjega cementnega ometa na mestih rušenj in prebojev - izdelava špalet. Postavka zajema obrizg, grobi in fini omet.
*obračun po m2 izvedenega ometa - špalete</t>
  </si>
  <si>
    <t>Podaljšanje obstoječe prezračevalne cevi preseka od 10 do 15 cm, skozi fasadno steno za dolžine cca 20 cm za prehod debeline nove TI fasadev, vključno z novo zaključno rozeto z samodvižnimi žaluzijami v inox izvedbi, velikosti 25x25 cm.</t>
  </si>
  <si>
    <t>Izdelava drenaže ob fasadnih stenah:Postavka vsebuje
* STROJNI izkop v širini 50cm in globini od 50 do 70 cm
*poravnava dna izkopa z utrjevanjem
* dobava in vgradnja betonske posteljice za drenažo PRESEKA 40 X 10 cm v naklonu
* dobavo in vgradnjo drenažne cevi fi 100, v naklonu 0,5 - 1%
* filc
* dobava in vgradnja drenažnega pranega rečnega peska iz Savinje (krogle) preseka od 32 do 70 mm, (zasip do kote 0,00)
* odvoz viška izkopanega materiala na komunalno deponijo s pridobitvijo evidenčnega lista.</t>
  </si>
  <si>
    <t xml:space="preserve">Dobava in polaganje strešne kritine ( kot npr. TRIMOTERM), z antikondenčnim obrizgom , v eni od standardnih barv proizvajalca, vključno z tesnilnim trakom na preklopu,polaganje na podkonstrukcijo iz pohištvenih profilov, z vijačenjem po navodilih proizvajalca, v ceno upoštevati vse elemente kritine, vključno z vsemi potrebnimi vertikalnimi in horizontalnimi transporti in pomožnimi deli, vsemi preboji.
Razred gorljivosti po EN 13501-1): A1
*obračun po razviti površini
</t>
  </si>
  <si>
    <t xml:space="preserve">Žaluzije : okno dim. 376 x 103 cm; </t>
  </si>
  <si>
    <t xml:space="preserve">Žaluzije : okno dim. 85 x 136 cm; </t>
  </si>
  <si>
    <t xml:space="preserve">Žaluzije : okno dim. 86 x 250 cm; </t>
  </si>
  <si>
    <t>2 delno okno dim. 76 x 250 cm
- 1x enokrilno okno spodaj, fiksna zasteklitev, steklo lepljeno kaljeno
- 1x enokrilno okno zgoraj, horizontalno odpiranje, s škarjami in pletenico dolžine cca 320 cm
* razširitveni profil po obodu
IZGLED ELEMENTA PO SHEMI</t>
  </si>
  <si>
    <t xml:space="preserve">Žaluzije : okno dim. 76 x 250 cm; </t>
  </si>
  <si>
    <t>Fasada na vertikalni zunanji steni se izolira med koto -0,5m od terena (fasadni  podstavek) ter +0,5 nad zunanjim terenom z toplotno izolacijo XPS (sicer je izolacija fasade mineralna volna ). Eventuelno razliko v ceni mora imeti izvajalec vkalkulirano v svoji enotni ceni na 1m2. Prav tako se namesto mineralne volne v sestavu fasade namešča XPS na mestih pri spoju strehe in fasade ipd.</t>
  </si>
  <si>
    <t>Priprava gradbišča z vsemi potrebinimi deli, materiali in objekti (ureditev gradbišča, deponije, začasni objekti, gradbiščna tabla, gradbiščna tabla Operacijo delno financira EU.. minimalne dimenzije 100X150 cm, opozorilni znaki, začasni elektro in vodovodni priključek, zagraditev gradbišča z ograjo, zagotovitev varnostnih in higiensko tehničnih pogojev - wc, z izdelavo zaščitnih prehodov pri glavnih vhodih z deskami in pvc folijo...…) V stroških pripravljalnih del mora izvajalec upoštevati tudi vse potrebne zaščitne odre in prilagajanje organizacije gradbišča dinamiki dela v objektu.  Večino del povezanih z vstopom v notranjost objekta se bo izvajalo v popoldanskem času in preko vikendov in praznikov.</t>
  </si>
  <si>
    <t xml:space="preserve">Demontaža obstoječe LTŽ odtočne cevi cevi, fi do 150mm, višine do 2 m, vključno s peskanjem in barvanjem ter novimi držali za ponovno pritrditev v 16cm TI, vključno s predelavo spoja cevi s peskolovom in novim pokrovom peskolova </t>
  </si>
  <si>
    <t>Demontaža pokrova iz rebraste pločevine, velikosti cca 40x40 cm, vključno z nalaganjem na kamion in odvozom na registrirano komunalno deponijo s pridobitvijo evidenčnega lista, ter dobava in vgradnja novega LTŽ pokrova, velikosti 40x40 cm, vključno z izrezom za odtočno cev</t>
  </si>
  <si>
    <t>Predelava priključitve meteorne kanalizacije na peskolov - predelava iz stranskega priključka v vertikalni. Postavka vsebuje izrez za odtočno cev v LTŽ pokrov peskolova ter vse potrebne fazonske komade, delo in material potreben za priključitev</t>
  </si>
  <si>
    <t>14.</t>
  </si>
  <si>
    <t>18.</t>
  </si>
  <si>
    <t>19.</t>
  </si>
  <si>
    <t>22.</t>
  </si>
  <si>
    <t>25.</t>
  </si>
  <si>
    <t>26.</t>
  </si>
  <si>
    <t>29.</t>
  </si>
  <si>
    <t>30.</t>
  </si>
  <si>
    <t>31.</t>
  </si>
  <si>
    <t>32.</t>
  </si>
  <si>
    <t>33.</t>
  </si>
  <si>
    <t>34.</t>
  </si>
  <si>
    <t>Ročno planiranje in utrjevanje dna izkopa +/- 3cm</t>
  </si>
  <si>
    <t>Dobava in razgrinjanje peska granulacije 0-4 mm , v debelini cca 5cm, kot podlaga za asfaltiranje.</t>
  </si>
  <si>
    <t>Ročni izkop III - IV kategorij, vključno z iznosom materiala ter nalaganjem na kamion in odvozom</t>
  </si>
  <si>
    <r>
      <t>m</t>
    </r>
    <r>
      <rPr>
        <sz val="10"/>
        <color theme="1"/>
        <rFont val="Calibri"/>
        <family val="2"/>
        <charset val="238"/>
      </rPr>
      <t>¹</t>
    </r>
  </si>
  <si>
    <t>Izdelava betonskega vezi nad zidanim plinobetonskim zidom. Postavka vsebuje:
-dvostranski opaž, presek vezi 15 x 35 cm
-dobava in polaganje armature 5 kg na tekoči meter, sidranje armature v obstoječ zid
-dobava in vgrajevanje betona C25/30, preseka 15 x 35 cm.</t>
  </si>
  <si>
    <t>Dozidava stene, kjer se zapirajo okenske odprtine. Postavka vsebuje dobavo in pozidavo zunanjih sten s plinobetonskim zidakom, kot npr Ytong, debeline 30 cm, v lepilu ali enakovredno, komplet z vsemi pomožnimi deli in prenosi, sidranjem v obstoječo steno.</t>
  </si>
  <si>
    <t xml:space="preserve">Žaluzije : okno dim. 360 x 95 cm; </t>
  </si>
  <si>
    <t xml:space="preserve">Žaluzije : okno dim. 130 x 150 cm; </t>
  </si>
  <si>
    <t>Vsa vrata so opremljena s samozapiralom, "štoperjem" in gumi odbijačem na mestu popolnega odprtja</t>
  </si>
  <si>
    <t>POMEMBNO: pri vseh postavkah je potrebno računati okovje, dobavo, montažo na objektu, pritrdilni material, snemanje izmer na objektu pred pričetkom del</t>
  </si>
  <si>
    <t>V ceni oken zajeti tudi demontažo obstoječih oken okvirjev s stekli in policami in odvoz na deponijo. Montaža in ustrezno tesnenje v zidno okensko odprtino. V ceni upoštevati tudi: Obdelava špalet na notranji strani (kot na primer KNAUF mavčno-kartonasta plošča z toplotno izolacijo, ALU vogalniki z mrežico, kitanjem iz špalete na obstoječi zid, kitanjem z acrylnim kitom, beljenjem z 2xpolidisperzijsko barvo in čiščenje. Izvesti tudi zunanje tesnenje in kiranje med  lesenim oknom in fasado).</t>
  </si>
  <si>
    <t>Rezanje AB plošče v debelini do 20 cm</t>
  </si>
  <si>
    <t>Strojno rušenje AB plošče v debelini do 20 cm</t>
  </si>
  <si>
    <t>Izdelava fasade na 3 cm debele XPS plošče (obdelava napušča). Postavka vsebuje:
- dobava in montaža tipske vročecinkane pločevinaste konstrukcije
- dobava in montaža XPS plošč deb 3 cm
-nanos cementnega lepila, fasadne mrežice, cementnega lepila
- nanos emulzije
- izdelava zaključnega fasadnega silikonskega ometa v barvi po izboru naročnika ali projektanta.</t>
  </si>
  <si>
    <t>Oplesk betonskih površin s fasadno barvo. Postavka vsebuje:
* visokotlačno pranje betonske površine
* popravilo - lokalna izravnava površine
* osnovni premaz
* dekoratibni omet: silikonski fasadni omet</t>
  </si>
  <si>
    <t>Stavbno pohištvo - Lesena vrata</t>
  </si>
  <si>
    <t>STAVBNO POHIŠTVO - LESENA VRATA</t>
  </si>
  <si>
    <t>Dobava in montaža novih odtočnih cevi fi do 110 iz vroče cinkane barvane pločevine, barva po izboru projektanta, vključno z novimi držali za pritrditev v TI do debeline 16 cm, ter priključitvijo na meteorno kanalizacijo z vsemi potrebnimi deli in materiali.</t>
  </si>
  <si>
    <t>Št.</t>
  </si>
  <si>
    <t>Opis</t>
  </si>
  <si>
    <t>Enota</t>
  </si>
  <si>
    <t>Količina</t>
  </si>
  <si>
    <t>Cena [€]</t>
  </si>
  <si>
    <t>Strošek [€]</t>
  </si>
  <si>
    <t xml:space="preserve">STRELOVOD </t>
  </si>
  <si>
    <t>Dobava in montaža:</t>
  </si>
  <si>
    <r>
      <t xml:space="preserve">Razrez asfalta z reskarjem za potrebe zabijanja vertikalnih </t>
    </r>
    <r>
      <rPr>
        <b/>
        <sz val="10"/>
        <rFont val="Arial"/>
        <family val="2"/>
        <charset val="238"/>
      </rPr>
      <t>POS</t>
    </r>
    <r>
      <rPr>
        <sz val="10"/>
        <rFont val="Arial"/>
        <family val="2"/>
        <charset val="238"/>
      </rPr>
      <t xml:space="preserve"> ozemljitvenih sond in izvedbe medsebojnih povezav sond oziroma navezave na obstoječo ozemljitveno instalacijo, krpanje s hladnim asfaltom oziroma hladno zalivno maso.</t>
    </r>
  </si>
  <si>
    <t>Ureditev obstoječe strelovodne instalacije</t>
  </si>
  <si>
    <t>Meritve strelovodne napeljave z izdajo poročila in merilnih protokolov</t>
  </si>
  <si>
    <t>Izdelava projekta izvedenih del</t>
  </si>
  <si>
    <t xml:space="preserve">Drobni in montažni material </t>
  </si>
  <si>
    <t>%</t>
  </si>
  <si>
    <t xml:space="preserve">Transportni in manipulativni stroški  </t>
  </si>
  <si>
    <t>SKUPAJ STRELOVOD</t>
  </si>
  <si>
    <t>GRADBENO OBRTNIŠKA DELA</t>
  </si>
  <si>
    <t>STRELOVOD</t>
  </si>
  <si>
    <r>
      <t xml:space="preserve">Dobava in montaža slemenskega/strešnega nosilnega elementa </t>
    </r>
    <r>
      <rPr>
        <b/>
        <sz val="10"/>
        <rFont val="Arial"/>
        <family val="2"/>
        <charset val="238"/>
      </rPr>
      <t>SON16</t>
    </r>
    <r>
      <rPr>
        <sz val="10"/>
        <rFont val="Arial"/>
        <family val="2"/>
        <charset val="238"/>
      </rPr>
      <t xml:space="preserve"> iz nerjavečega jekla</t>
    </r>
    <r>
      <rPr>
        <b/>
        <sz val="10"/>
        <rFont val="Arial"/>
        <family val="2"/>
        <charset val="238"/>
      </rPr>
      <t xml:space="preserve"> </t>
    </r>
    <r>
      <rPr>
        <sz val="10"/>
        <rFont val="Arial"/>
        <family val="2"/>
        <charset val="238"/>
      </rPr>
      <t>za pritrjevanje strelovodnega vodnika AH1 Al fi 8mm na na trapezno pločevinasto kritino. Proizvajalec kot npr. HERMI</t>
    </r>
  </si>
  <si>
    <r>
      <t xml:space="preserve">Dobava in montaža zidnega nosilnega elementa </t>
    </r>
    <r>
      <rPr>
        <b/>
        <sz val="10"/>
        <rFont val="Arial"/>
        <family val="2"/>
        <charset val="238"/>
      </rPr>
      <t xml:space="preserve">ZON01 </t>
    </r>
    <r>
      <rPr>
        <sz val="10"/>
        <rFont val="Arial"/>
        <family val="2"/>
        <charset val="238"/>
      </rPr>
      <t>za pritrjevanje  izoliranega strelovodnega vodnika ISVH na lesene stene. Proizvajalec kot npr. HERMI</t>
    </r>
  </si>
  <si>
    <r>
      <t xml:space="preserve">Dobava in montaža vertikalne zaščite </t>
    </r>
    <r>
      <rPr>
        <b/>
        <sz val="10"/>
        <rFont val="Arial"/>
        <family val="2"/>
        <charset val="238"/>
      </rPr>
      <t>VZ01</t>
    </r>
    <r>
      <rPr>
        <sz val="10"/>
        <rFont val="Arial"/>
        <family val="2"/>
        <charset val="238"/>
      </rPr>
      <t xml:space="preserve"> </t>
    </r>
    <r>
      <rPr>
        <b/>
        <sz val="10"/>
        <rFont val="Arial"/>
        <family val="2"/>
        <charset val="238"/>
      </rPr>
      <t xml:space="preserve"> </t>
    </r>
    <r>
      <rPr>
        <sz val="10"/>
        <rFont val="Arial"/>
        <family val="2"/>
        <charset val="238"/>
      </rPr>
      <t>za pritrjevanje strelovodnega vodnika AH1 Al fi 8mm na votle stele z izolacijo. Proizvajalec kot npr. HERMI</t>
    </r>
  </si>
  <si>
    <r>
      <t xml:space="preserve">Dobava in montaža cevnih objemk </t>
    </r>
    <r>
      <rPr>
        <b/>
        <sz val="10"/>
        <rFont val="Arial"/>
        <family val="2"/>
        <charset val="238"/>
      </rPr>
      <t>KON11A</t>
    </r>
    <r>
      <rPr>
        <sz val="10"/>
        <rFont val="Arial"/>
        <family val="2"/>
        <charset val="238"/>
      </rPr>
      <t>,</t>
    </r>
    <r>
      <rPr>
        <b/>
        <sz val="10"/>
        <rFont val="Arial"/>
        <family val="2"/>
        <charset val="238"/>
      </rPr>
      <t xml:space="preserve"> </t>
    </r>
    <r>
      <rPr>
        <sz val="10"/>
        <rFont val="Arial"/>
        <family val="2"/>
        <charset val="238"/>
      </rPr>
      <t>za pritrjevanje strelovodnega vodnika AH1 fi 8 mm na odtočne cevi. Proizvajalec kot npr. HERMI</t>
    </r>
  </si>
  <si>
    <r>
      <t xml:space="preserve">Dobava in montaža merilne križne sponke </t>
    </r>
    <r>
      <rPr>
        <b/>
        <sz val="10"/>
        <rFont val="Arial"/>
        <family val="2"/>
        <charset val="238"/>
      </rPr>
      <t>KON02</t>
    </r>
    <r>
      <rPr>
        <sz val="10"/>
        <rFont val="Arial"/>
        <family val="2"/>
        <charset val="238"/>
      </rPr>
      <t xml:space="preserve"> </t>
    </r>
    <r>
      <rPr>
        <b/>
        <sz val="10"/>
        <rFont val="Arial"/>
        <family val="2"/>
        <charset val="238"/>
      </rPr>
      <t xml:space="preserve"> </t>
    </r>
    <r>
      <rPr>
        <sz val="10"/>
        <rFont val="Arial"/>
        <family val="2"/>
        <charset val="238"/>
      </rPr>
      <t>za izvedbo merilnih spojev med okroglimi in ploščatimi vodniki.                    Proizvajalec kot npr. HERMI</t>
    </r>
  </si>
  <si>
    <r>
      <t xml:space="preserve">Dobava in montaža oznak merilnih mest </t>
    </r>
    <r>
      <rPr>
        <b/>
        <sz val="10"/>
        <rFont val="Arial"/>
        <family val="2"/>
        <charset val="238"/>
      </rPr>
      <t>MŠ.</t>
    </r>
    <r>
      <rPr>
        <sz val="10"/>
        <rFont val="Arial"/>
        <family val="2"/>
        <charset val="238"/>
      </rPr>
      <t xml:space="preserve"> Proizvajalec kot npr. HERMI</t>
    </r>
  </si>
  <si>
    <r>
      <t xml:space="preserve">Dobava in montaža sponke </t>
    </r>
    <r>
      <rPr>
        <b/>
        <sz val="10"/>
        <rFont val="Arial"/>
        <family val="2"/>
        <charset val="238"/>
      </rPr>
      <t>KON04 A</t>
    </r>
    <r>
      <rPr>
        <sz val="10"/>
        <rFont val="Arial"/>
        <family val="2"/>
        <charset val="238"/>
      </rPr>
      <t xml:space="preserve"> iz nerjavečega jekla za medsebojno spajanje strelovodnega vodnika AH1 Al fi 8mm. Proizvajalec kot npr. HERMI</t>
    </r>
  </si>
  <si>
    <r>
      <t xml:space="preserve">Dobava in montaža kontaktne sponke </t>
    </r>
    <r>
      <rPr>
        <b/>
        <sz val="10"/>
        <rFont val="Arial"/>
        <family val="2"/>
        <charset val="238"/>
      </rPr>
      <t>KON05</t>
    </r>
    <r>
      <rPr>
        <sz val="10"/>
        <rFont val="Arial"/>
        <family val="2"/>
        <charset val="238"/>
      </rPr>
      <t xml:space="preserve"> iz nerjavečega jekla za izvedbo kontaktnih spojev med strelovodnim vodnikom AH1 Al fi 8mm in pločevinastimi deli. Proizvajalec kot npr. HERMI</t>
    </r>
  </si>
  <si>
    <r>
      <t xml:space="preserve">Dobava in montaža merilne sponke </t>
    </r>
    <r>
      <rPr>
        <b/>
        <sz val="10"/>
        <rFont val="Arial"/>
        <family val="2"/>
        <charset val="238"/>
      </rPr>
      <t xml:space="preserve">KON06 </t>
    </r>
    <r>
      <rPr>
        <sz val="10"/>
        <rFont val="Arial"/>
        <family val="2"/>
        <charset val="238"/>
      </rPr>
      <t xml:space="preserve"> za izdelavo spojev med strelovodnim vodnikom in žlebnim koritom. Proizvajalec kot npr. HERMI</t>
    </r>
  </si>
  <si>
    <r>
      <t xml:space="preserve">Dobava in montaža sponke </t>
    </r>
    <r>
      <rPr>
        <b/>
        <sz val="10"/>
        <rFont val="Arial"/>
        <family val="2"/>
        <charset val="238"/>
      </rPr>
      <t>KON07</t>
    </r>
    <r>
      <rPr>
        <sz val="10"/>
        <rFont val="Arial"/>
        <family val="2"/>
        <charset val="238"/>
      </rPr>
      <t xml:space="preserve"> iz nerjavečega jekla za medsebojno spajanje okroglih vodnikov. Proizvajalec kot npr. HERMI</t>
    </r>
  </si>
  <si>
    <r>
      <t xml:space="preserve">Dobava in montaža sponke </t>
    </r>
    <r>
      <rPr>
        <b/>
        <sz val="10"/>
        <rFont val="Arial"/>
        <family val="2"/>
        <charset val="238"/>
      </rPr>
      <t>KON07</t>
    </r>
    <r>
      <rPr>
        <sz val="10"/>
        <rFont val="Arial"/>
        <family val="2"/>
        <charset val="238"/>
      </rPr>
      <t xml:space="preserve"> iz nerjavečega jekla za okroglih vodnikov AH1 an lovilne palice. Proizvajalec kot npr. HERMI</t>
    </r>
  </si>
  <si>
    <r>
      <t xml:space="preserve">Dobava in montažalovilne palice </t>
    </r>
    <r>
      <rPr>
        <b/>
        <sz val="10"/>
        <rFont val="Arial"/>
        <family val="2"/>
        <charset val="238"/>
      </rPr>
      <t>LOP01</t>
    </r>
    <r>
      <rPr>
        <sz val="10"/>
        <rFont val="Arial"/>
        <family val="2"/>
        <charset val="238"/>
      </rPr>
      <t xml:space="preserve"> višine h=1,0m z ustreznim pritrdilnim materialom. Proizvajalec kot npr. HERMI</t>
    </r>
  </si>
  <si>
    <r>
      <t xml:space="preserve">Dobava in montažalovilne palice </t>
    </r>
    <r>
      <rPr>
        <b/>
        <sz val="10"/>
        <rFont val="Arial"/>
        <family val="2"/>
        <charset val="238"/>
      </rPr>
      <t>LOP1,5</t>
    </r>
    <r>
      <rPr>
        <sz val="10"/>
        <rFont val="Arial"/>
        <family val="2"/>
        <charset val="238"/>
      </rPr>
      <t xml:space="preserve"> višine h=1,5m z ustreznim pritrdilnim materialom. Proizvajalec kot npr. HERMI</t>
    </r>
  </si>
  <si>
    <r>
      <t xml:space="preserve">Dobava in montažalovilne palice </t>
    </r>
    <r>
      <rPr>
        <b/>
        <sz val="10"/>
        <rFont val="Arial"/>
        <family val="2"/>
        <charset val="238"/>
      </rPr>
      <t>LOP02</t>
    </r>
    <r>
      <rPr>
        <sz val="10"/>
        <rFont val="Arial"/>
        <family val="2"/>
        <charset val="238"/>
      </rPr>
      <t xml:space="preserve"> višine h=2,0m z ustreznim pritrdilnim materialom. Proizvajalec kot npr. HERMI</t>
    </r>
  </si>
  <si>
    <r>
      <t xml:space="preserve">Dobava in montaža strelovodnega vodnika </t>
    </r>
    <r>
      <rPr>
        <b/>
        <sz val="10"/>
        <rFont val="Arial"/>
        <family val="2"/>
        <charset val="238"/>
      </rPr>
      <t>AH1</t>
    </r>
    <r>
      <rPr>
        <sz val="10"/>
        <rFont val="Arial"/>
        <family val="2"/>
        <charset val="238"/>
      </rPr>
      <t xml:space="preserve"> Al fi 8mm na tipske strelovodne nosilne elemente. Proizvajalec kot npr. HERMI</t>
    </r>
  </si>
  <si>
    <r>
      <t xml:space="preserve">Dobava in montaža okroglega vodnika </t>
    </r>
    <r>
      <rPr>
        <b/>
        <sz val="10"/>
        <rFont val="Arial"/>
        <family val="2"/>
        <charset val="238"/>
      </rPr>
      <t>RH5*H2</t>
    </r>
    <r>
      <rPr>
        <sz val="10"/>
        <rFont val="Arial"/>
        <family val="2"/>
        <charset val="238"/>
      </rPr>
      <t xml:space="preserve"> fi10mm iz nerjavečega jekla  za izvedbo povezave med ozemljitveno sondo in vertikalnim odvodom. Proizvajalec kot npr. HERMI</t>
    </r>
  </si>
  <si>
    <r>
      <t xml:space="preserve">Dobava in montaža vertikalne ozemljitvene sonde </t>
    </r>
    <r>
      <rPr>
        <b/>
        <sz val="10"/>
        <rFont val="Arial"/>
        <family val="2"/>
        <charset val="238"/>
      </rPr>
      <t xml:space="preserve">POS Rf </t>
    </r>
    <r>
      <rPr>
        <sz val="10"/>
        <rFont val="Arial"/>
        <family val="2"/>
        <charset val="238"/>
      </rPr>
      <t xml:space="preserve"> dolžine l=1,5m iz nerjavečega jekla fi20mm za izvedbo ozemljitvene instalacije. Sonda ima možnost podaljševanja, tako da se nova sonda nastavi na predhodno in se zabije, ter s tem predhodno potisne globje v tla  Proizvajalec kot npr. HERMI</t>
    </r>
  </si>
  <si>
    <r>
      <t xml:space="preserve">Dobava in montaža sponke </t>
    </r>
    <r>
      <rPr>
        <b/>
        <sz val="10"/>
        <rFont val="Arial"/>
        <family val="2"/>
        <charset val="238"/>
      </rPr>
      <t>KON07</t>
    </r>
    <r>
      <rPr>
        <sz val="10"/>
        <rFont val="Arial"/>
        <family val="2"/>
        <charset val="238"/>
      </rPr>
      <t xml:space="preserve"> iz nerjavečega jekla za medsebojno spajanje okroglega vodnika RH5*H2 fi10mm in POS Rf ozemljitvene sonde. Proizvajalec kot npr. HERMI</t>
    </r>
  </si>
  <si>
    <t>Profil HEA 120</t>
  </si>
  <si>
    <t>Profil HEA 200</t>
  </si>
  <si>
    <t>Dobava in vgradnja jeklenih profilov (podkonstrukcija - prezračevalnega klimata), jeklana konstrukcija vročecinkana. Profili dimenzij:</t>
  </si>
  <si>
    <t>Izdelava ležišča za jekleno konstrukcijo (klimat). Postava vsebuje:
- izdelava odprtine v zidu, velikosti 50x30x20 cm 
- betoniranje dna odprtine(izdelava ležišča konstrukcije) z betonom C25/30
- zazidava in omet po montaži jeklene konstrukcije</t>
  </si>
  <si>
    <t>Izdelava ležišča za jekleno konstrukcijo na mestu toplotno izolirane ravne strehe (bitumenska kritina). Postavka vsebuje:
- odstranitev bitumenskega varilnega traka (2 sloja) v velikosti cca 100 x 100 cm
- odstranitev toplotne izolacije v debelini 20 cm in velikosti 100x100 cm
- ponovna montaža obstoječe toplotne izolacije v debelini 20 cm in velikosti 100 cm po namesitvi kovinskega stebra
- dobava in montaža novega bitumenskega traka z UV odpornim posipom v dveh slojih in velikosti 140x140 cm</t>
  </si>
  <si>
    <t>Izdelava ležišča za jekleno konstrukcijo na mestu toplotno izolirane ravne strehe (bitumenska kritina). Postavka vsebuje:
- demontaža obstoječe kleparske obrobe iz vročecinkane in barvane pločevine v razviti širini 60 cm in dolžini 7,8 m in odvoz na deponijo
- odstranitev bitumenskega varilnega traka (2 sloja) v velikosti cca 100 x 100 cm
- odstranitev toplotne izolacije v debelini 20 cm in velikosti 100x100 cm
- ponovna montaža obstoječe toplotne izolacije v debelini 20 cm in velikosti 100 cm po namesitvi kovinskega stebra
- dobava in montaža novega bitumenskega traka z UV odpornim posipom v dveh slojih in velikosti 140x140 cm</t>
  </si>
  <si>
    <t xml:space="preserve">Izdelava, dobava in montaža vročecinkane in barvane obrobe atike, deb. 0,55 mm, razvite širine 60 cm, ter krojenje obrobe na mestu treh vertikalnih stebrov </t>
  </si>
  <si>
    <t>Kvadratni profil 160x160x6 mm</t>
  </si>
  <si>
    <t>Sidrna pločevina, debeline 10 mm</t>
  </si>
  <si>
    <t>Vezni material, zvari 5%</t>
  </si>
  <si>
    <t>Demontaža obstoječe kovinske zaščitne ograje in vrat(ograja Kočevar) na stopnišču J fasade višine cca 150 cm ter ponovna montaža z novim pritrdilnim INOX materialom</t>
  </si>
  <si>
    <t>Demontaža obstoječega kovinskega ročaja na zunanjem stopnišču, izdelanega iz okrogle cevi fi 70 mm, vključno z vmesnimi stebrički višine 15 cm na vsake 150 cm. Površinska obdelava peskanje, vročecinkane in prašno barvanje, ter ponovna montaža z novim pritrdilnim INOX materialom</t>
  </si>
  <si>
    <t>Valjanje planuma izkopa ob fasadnih stenah, pred izdelavo nove asfaltne površine</t>
  </si>
  <si>
    <t>Strojni površinski izkop zemlje 3 kategorije v globini do 50 cm in širini do 100cm za izdelavo toplotno izoliranega fasadnega postavka, nalaganje na kamion in odvoz na komunalno deponijo s pridobitvijo evidenčnega lista, izravnavo dna izkopa in strojnim utrejevanjem dna izkopa.</t>
  </si>
  <si>
    <t>Izdelava prebojev v delno opečni in delno AB steni, debeline 30 cm (za strojne inštalacije), velikosti 100 x 200 cm. Postavka vsebuje
- izdelava preboja velikosti 100 x 200 cm
- dobava in montaža ter betoniranje, prednapate opečne preklade, širine 2x15 cm in cca dolžine 160 cm
- zidarska obdelava špalet preboja
- tesnenje stika strojnih prezračevalnih kanalov in stene
- slikopleskarska obdelava (kitanje, brušenje, 2x beljenje) v notranjosti in zajema 1 m razvite širine po obodu odprtine
- odvoz odpadkov na trajno deponijo</t>
  </si>
  <si>
    <t>Demontaža obstoječe svetilke, vključno z odvozom na deponijo</t>
  </si>
  <si>
    <t>Demontaža obstoječih doz za elektriko, velikosti 12x12 cm, vključno z nalaganjem na kamion in odvozom na registrirano komunalno deponijo s pridobitvijo evidenčnega lista in dobava novih podometnih doz z UV obstojnim PVC pokrovom, vključno z daljšanjem vodnikov in vzpostavitvijo funkcije</t>
  </si>
  <si>
    <t>Dobava in izdelava vertikalne hidroizolacije temeljenega nastavka pasovnih temeljev in sten z predhodnim hladnim bitumenskim premazom ter 1x varjeni bitumenski trak npr. izotek P5, v višini 80cm; za potrebe popravila obstoječe hidroizolacije (Odločitev o izvedbi hidroizolacije se bo sprejela na osnovi ogleda obstoječih temeljev po izvedenem izkopu).</t>
  </si>
  <si>
    <t>Dobava in montaža nove vroče cinkane in barvane kovinske lestve in zaščitnim lokom, višine cca 3,5 m in zaščitnim lokom ter z vsemi potrebnimi transporti, pritrdilnim materialom in delom. (lestev za dostop na streho telovadnice)</t>
  </si>
  <si>
    <t>Dobava in vgradnja jeklenih pohištvenih profilov 30x30x3, dolžine cca 150 cm. Profili pocinkani in prašno barvani v barvi po izbiri projektanta. (profili se montirajo na obstoječo konstrukcijo kot podkonstrukcijo trapezne pločevine - strešina fasada jug)</t>
  </si>
  <si>
    <t>Dobava novih lesenih letev na mestu dotrajanih, za pritrjevanje trapezne kritine, dimenzije letev 5x8cm, vključno z zaščitnim antisekcijskim premazom.</t>
  </si>
  <si>
    <t>Upravičena</t>
  </si>
  <si>
    <t>Upravičeno</t>
  </si>
  <si>
    <t>Neupravičeno</t>
  </si>
  <si>
    <t>Dobava in polaganje talnih keramičnih ploščic deb 0,8 do1 cm, drsnostjo R-11, na lepilo Kemakol plast 190 ali podobno, vključno z Kemabandom ter Kemasil in Nanocolor fugirno maso. Pozicija vsebuje:
Dobava in polaganje talne keramične obloge nabavne vrednosti  do 20€/m2. V ceno vključiti: delo, razrez, impregnacijski premaz, lepilo, pvc križci, razrez, fugirna masa, trajnoelastičen kit na notranjih kotih površin.</t>
  </si>
  <si>
    <t>Izdelava mavčnokartonske obloge izdelane iz tipske pločevinaste dvonivojske podkonstrukcije, parne zapore iz PVC folije, toplotne izolacije kot npr. Knauf insulation UNIFIT 035, v debelini 10cm in 2 x 12,5 mm debelimi mavčnokartonskimi ploščami. Stiki bandažirani, kitani in brušeni. Spoji z drugimi materiali kitani z acryl kitom. Eventuelni vogali ojačani s tipskim alu perforiranim vogalnikom. (vgradnja v slemenu telovadnice, delo na višini cca 12 m, delovni oder v posebni postavki)</t>
  </si>
  <si>
    <t>Dobava, postavitev, najem in demontaža lahkega fasadnega odra, širine 120 cm(postavitev v telovadnici - za potrebe obdelave slemena), vključno s predhodno zaščito površin na mestih postavitve.</t>
  </si>
  <si>
    <t>Zaščita tal (športnega poda) pred postavitvijo fasadnega odra. Zaščita izdelana iz filc 200 g/m2, OSB plošče 25 mm, PVC folija, ter kasnejša odstranitev</t>
  </si>
  <si>
    <t xml:space="preserve">Izdelava, dobava in montaža zunanjih kovinskih zaščitnih mrež. Postavka vsebuje:
- izdelava, dobava in montaža kovinskega okvirja iz pohištvenega profila 15x302x mm ter vstavljenim polnilom v okvir iz valovite mreže 50x50 mm in privarjene na okvir
- izdelava, dobava in montaža sidrnih ploščic dimenzije 50x150x5 mm - sidranih v okensko špaleto, z predhodno pripravljeno luknjo z navojem
- površinska obdelava, vročecinkano in prašno barvano, v barvi po izboru naročnika
</t>
  </si>
  <si>
    <t>Okno O19 dimenzije 360x95 cm
Število sidrnih ploščic: 10 kom</t>
  </si>
  <si>
    <t>Okno O20 dimenzije 460x95 cm
Število sidrnih ploščic: 14 kom</t>
  </si>
  <si>
    <t>Okno O21 dimenzije 130x150 cm
Število sidrnih ploščic: 6 kom</t>
  </si>
  <si>
    <t>Dobava in montaža lesene OSB plošče deb 25 mm</t>
  </si>
  <si>
    <t>Dobava in montaža lesenega neskoblanega opaža debeline  2,5 cm</t>
  </si>
  <si>
    <t>Obroba razvite širine 33 cm - usmerjevalna kapna pločevina</t>
  </si>
  <si>
    <t>dolžina odkpa</t>
  </si>
  <si>
    <t>Obroba razvite širine 33 cm - pokrivna pločevina na odkapu</t>
  </si>
  <si>
    <t>Obroba razvite širine 33 cm - kapna pločevina na odkapu</t>
  </si>
  <si>
    <t>Obroba razvite širine 100 cm</t>
  </si>
  <si>
    <t>Dobava, izdelava in montaža obrob iz vroče cinkane, barvane pločevine, barva po izbiri projektanta, debeline 0,55 mm, vključno z vsem pritrdilnim materialom, pomožnimi deli in transportom.
*obračun po tekočem metru vgrajene obrobe</t>
  </si>
  <si>
    <t>Toplotna izolacija žlote iz kamene volne kot npr. Knauf insulation SmartRoof top CTF 1 (DDP-G), v debelini od 20 do 100 mm, za zagotovitev naklona v žlota. Plošče rezane v naklonu, razvita širina 100 cm</t>
  </si>
  <si>
    <t xml:space="preserve">Izdelava, dobava in montaža sredinske žlote. Postavka vsebuje:
- kaširana pločevina (kot npr. sarnafil ali enakovredno), razvite širine 75 cm (dno žlote)
- kaširana pločevina (kot npr. sarnafil ali enakovredno), razvite širine 40 cm (rob žlote)
- kaširana pločevina (kot npr. sarnafil ali enakovredno), razvite širine 25 cm (rob žlote)
- kaširana pločevina (kot npr. sarnafil ali enakovredno), razvite širine 15cm (rob žlote), dve linije
- kaširana pločevina (kot npr. sarnafil ali enakovredno), razvite širine 15cm (rob žlote), dve linije
- kaširana pločevina (kot npr. sarnafil ali enakovredno), razvite širine 25cm (odkapna pločevina), dve linije
- vročecinkana pločevina (kot npr. sarnafil ali enakovredno), razvite širine 6 cm (pozitiv), dve linije
</t>
  </si>
  <si>
    <t>Spodnja maska žlote iz vročecinkane in barvane pločevine, razvite širine 125 cm, debelina 1,5 mm</t>
  </si>
  <si>
    <t>Izdelava, dobava in montaža tipskega odtoka iz PVC folije fi 200 mm kot npr. Sarnafil ali enakovredno</t>
  </si>
  <si>
    <t>Varjenje Sarnafil PVC folije ali enakovredno v širini 20 cm, kot vodotesen spoj med dvema kaširanima pločevinama</t>
  </si>
  <si>
    <t>Izdelava, dobava in montaža linijskih snegobranov, razvite širine 33 cm</t>
  </si>
  <si>
    <t xml:space="preserve">Dobava in montaža  LTŽ odtočne cevi cevi, fi do 150mm, višine do 1,5m. LTŽ  cev mora biti barvana v barvi po izbiri projektanta. Vključno z držali za  pritrditev v 16cm TI. </t>
  </si>
  <si>
    <t>Dobava in polaganje stenskih keramičnih ploščic, nabavne vrednosti do 20€/m2, na mestih vgraditve novih oken</t>
  </si>
  <si>
    <t>Izdelava toplotne izolacijske fasade na vertikalnih stenah.
Vgrajevanje po fasadnem sistemu ko npr. BAUMIT STAR MINERAL ali enakovredno:
• lepilo za izolacijske plošče: BAUMIT StarContact White
• Izolacija: plošče iz mineralne volne debeline 10 cm 
  λ = 0,035 W/mK
• pritrjevanje nove TI z pritrjevali po navodilih proizvajalca fasade (št in dolžina)(TI plošče morajo biti sidrane s sidri v nosilno podlago v dolžini min 6cm. Fasada se izvaja na obstoječo toplotno izolacijsko fasado, debeline 6 cm, zato je potrebno vkalkulirati daljše sidrne vijake)
• Armirni sloj: BAUMIT PowerContact
• Armaturna mrežica: BAUMIT StarTrex
• Osnovni premaz: BAUMIT UniPrimer
• Zaključni sloj: SILIKONSKI omet</t>
  </si>
  <si>
    <t>Dobava in montaža lesenega morala 5x8 cm, vijačenega skozi 16 cm toplotne izolacije v masivni zid. Moral vijačen na 30 cm</t>
  </si>
  <si>
    <t>Dobava in polaganje filca 200g/m2, v širini 90 cm, polaganje na OSB plošče</t>
  </si>
  <si>
    <t>Izdelava strešne kritine iz vročecinkane in barvane pločevine, debeline 0,55 mm, polaganje na OSB plošče, razvita širina 50 cm, polaganje v trakovih na dvojni zagib</t>
  </si>
  <si>
    <t xml:space="preserve">5.0 </t>
  </si>
  <si>
    <t xml:space="preserve">PROJEKTANTSKI PREDRAČUN </t>
  </si>
  <si>
    <t>MATERIALA IN DEL</t>
  </si>
  <si>
    <t>OBJEKT: ENERGETSKA SANACIJA ŠPORTNE DVORANE POLZELA</t>
  </si>
  <si>
    <t>INVESTITOR: OBČINA POLZELA</t>
  </si>
  <si>
    <t>Malteška cesta 28, 3313 Polzela</t>
  </si>
  <si>
    <t>Št. načrta : 21/17-S</t>
  </si>
  <si>
    <t>Popis izdelal: Marko Kamenšek</t>
  </si>
  <si>
    <t>Odgovorni projektant:                                                                   Marko Kamenšek, univ.dipl.inž.str., IZS S-1147</t>
  </si>
  <si>
    <t>Strojne inštalacije</t>
  </si>
  <si>
    <t>Pri izdelavi ponudbe je potrebno upoštevati tudi naslednje:</t>
  </si>
  <si>
    <r>
      <t xml:space="preserve">Za opremo in material, ki se vgrajuje v objekt mora izvajalec del predložiti ustrezna dokazila kvalitete ( ves vgrajeni material mora biti najboljše kakovosti in izdelan po SIST, EN, DIN standardih in mora imeti ustrezni certifikat oz. atest proizvajalca ) in ostale spremne dokumente. Montažna dela se lahko izvajajo pod vodstvom strokovno usposobljenega vodje del in v soglasju z nadzorom.
Kot opcija se dovoljuje izbira ustrezne druge opreme kot je projektirana ter se navede zraven predvidene opreme; ustrezati mora predvidenim projektnim in tehničnim parametrom, kar morata pisno potrditi investitor in projektant. Vsi proizvajalci so omenjeni v informativne namene, ponujena oprema mora biti po karakteristikah enakovredna ali boljša od projektirane, v ponudbi je potrebno opremo, ki ni enaka projektirani tudi specificirati!
Pred izvedbo je potrebno preveriti ali nabavljena oprema ustreza projektnim zahtevam in gradbenemu stanju objekta. </t>
    </r>
    <r>
      <rPr>
        <u/>
        <sz val="12"/>
        <rFont val="Times New Roman"/>
        <family val="1"/>
        <charset val="238"/>
      </rPr>
      <t>Če ni posebej navedeno, se pri vsaki poziciji upošteva tudi montaža. Ponudba mora vsebovati tudi ves drobni montažni material.</t>
    </r>
  </si>
  <si>
    <t>Datum izdelave : MAJ 2017</t>
  </si>
  <si>
    <t>Opis materiala in del</t>
  </si>
  <si>
    <t>EM</t>
  </si>
  <si>
    <t>Kol.</t>
  </si>
  <si>
    <t>Cena/EM</t>
  </si>
  <si>
    <t>ZNESEK</t>
  </si>
  <si>
    <t>EUR</t>
  </si>
  <si>
    <t>REKAPITULACIJA ŠD POLZELA:</t>
  </si>
  <si>
    <t>PREZRAČEVANJE</t>
  </si>
  <si>
    <t>TOPLOTNA ČRPALKA</t>
  </si>
  <si>
    <t>TOPLA SANITARNA VODA</t>
  </si>
  <si>
    <t>ENERGETSKI MONITORING</t>
  </si>
  <si>
    <r>
      <t xml:space="preserve">SKUPAJ </t>
    </r>
    <r>
      <rPr>
        <sz val="11"/>
        <rFont val="Arial CE"/>
        <charset val="238"/>
      </rPr>
      <t>BREZ DDV:</t>
    </r>
  </si>
  <si>
    <t>e.m.</t>
  </si>
  <si>
    <t>kol</t>
  </si>
  <si>
    <t>€/enoto</t>
  </si>
  <si>
    <t>€ skupaj</t>
  </si>
  <si>
    <t xml:space="preserve">Modulna klimatska naprava za prezračevanje </t>
  </si>
  <si>
    <t>Modulna klimatska naprava za prezračevanje  za zunanjo namestitev; osnovna enota z direktno gnanima dovodno odvodnima ventilatorjema Premuim motors/IE4, z rotacijsko regeneracijsko enoto, mešalno sekcijo z motornimi žaluzijami, celotno filtersko sekcijo na dovodni in odvodni strani, Grelno / hladilni izmenjevalec z eliminatorjem kapljic, integriranim mikroprocerorjem z vgrajenimi funkcijami regulacije pretoka zraka in temperature. Vgrajena dušilca zvoka.</t>
  </si>
  <si>
    <t>Ohišje iz prekrivnih panelnih plošč in revizijskih vrat. Zunanja površina je pocinkane jeklene pločevine prašno barvane v senčeni bež barvi.RAL 7035. Izolacija iz mineralne volne, 50 mm</t>
  </si>
  <si>
    <t>Notranja površina iz galvanizirane pločevine, gladka površina, brez ostrih robov in vijakov.</t>
  </si>
  <si>
    <t>Enota sestoji iz več sekcij, ki so lahko ločljive zaradi lažjega transporta.</t>
  </si>
  <si>
    <t>Enota ima pravokotne kanalske priključke za zvezo z vijaki in drsno objemko.</t>
  </si>
  <si>
    <t>Ventilatorji:</t>
  </si>
  <si>
    <t>Naprava ima direktno gnane aksialno-centrifugalne ventilatorje z merilnikom pretoka na natočnem lijaku ventilatorskega kolesa.</t>
  </si>
  <si>
    <t>Motorji ventilatorjev so IE4 (super Premium) izvedbe z nizko porabo električne energije in preprosto ter učinkovito brezstopenjsko regulacijo vrtljajev</t>
  </si>
  <si>
    <t>- Sekcija za rekuperacijo toplote:</t>
  </si>
  <si>
    <t>naprava je opremljena z rotacijskim regeneratorjem. Prigrajena mešalna sekcija za možnost obtoka zraka 0-100%. Obtok zraka v odvisnosti od temperature in kvalitete zraka v prostoru. (VOC senzor)</t>
  </si>
  <si>
    <t>Filter:</t>
  </si>
  <si>
    <t>Naprava je opremljena z vrečastim filtrom M5 na dovodni in M5 na odvodni strani</t>
  </si>
  <si>
    <t>Elekto krmilna omara Komfovent C5.1</t>
  </si>
  <si>
    <t>Integrirana v napravo z daljinskim posluževalnim panelom, ki omogoča upravljanje z vsemi funkcijami naprave v slovenskem jeziku. Panel je lahko od naprave oddaljen do 150 m (4x0,22 mm2 ali UTP cat.E5 kabel).</t>
  </si>
  <si>
    <t>Oprema na osnovi tovarniško razvitega mikroprocesorja krmili in regulira temperature, pretoke zraka in druge funkcije</t>
  </si>
  <si>
    <t>Serijsko vgrajen WEB server, Modbus, BACnet vmesnik</t>
  </si>
  <si>
    <t>Elektro krmilni elementi:</t>
  </si>
  <si>
    <t>Tipalo zunanje temperature, kanalski tipalo na dovodu,  temperaturno tipalo odvodnega zraka, frekvenčnik za rekuperacijsko kolo, merilni sondi pretoka zraka, terminal za nastavitev pretoka zraka, temperature, krmilnih funkcij, kontrola umazanosti filtrov z ponastavitvijo ob menjavi, prosti kontakt za požarni izklop, prosto nočno pohlajevanje v letnem režimu. Kanalski senzor kvalitete zraka za krmiljenje mešalne sekcije ali pretokov zraka.</t>
  </si>
  <si>
    <t>Naprava ima energijski razred "A" po EUROVENT</t>
  </si>
  <si>
    <r>
      <t xml:space="preserve">Tehnični podatki po </t>
    </r>
    <r>
      <rPr>
        <b/>
        <sz val="10"/>
        <color indexed="8"/>
        <rFont val="Arial"/>
        <family val="2"/>
        <charset val="238"/>
      </rPr>
      <t>EUROVENT</t>
    </r>
    <r>
      <rPr>
        <sz val="10"/>
        <color indexed="8"/>
        <rFont val="Arial"/>
        <family val="2"/>
        <charset val="238"/>
      </rPr>
      <t xml:space="preserve"> in RLT:</t>
    </r>
  </si>
  <si>
    <t xml:space="preserve"> Dovodni ventilator (dva vzporedna ventilatorja):</t>
  </si>
  <si>
    <t xml:space="preserve"> - 15000 m3/h</t>
  </si>
  <si>
    <t xml:space="preserve"> - 350 Pa</t>
  </si>
  <si>
    <t xml:space="preserve"> - 2x2,9 (2x2,23) kW ; SFP2 razred (EN13779)</t>
  </si>
  <si>
    <t>Odvodni ventilator (dva vzporedna ventilatorja):</t>
  </si>
  <si>
    <t xml:space="preserve"> - 2x2,9 (2x2,17) kW ; SFP2 razred (EN13779)</t>
  </si>
  <si>
    <t>Rotacijski izmenjevalnik toplote</t>
  </si>
  <si>
    <t xml:space="preserve"> - izkoristek 78,9 % pri 100% izmenjavi (0% obtok)!</t>
  </si>
  <si>
    <t xml:space="preserve">Vrnjena energija: Q tot= 183,5 kW; Qsens= 139,4 kW; Q lat= 44,4 kW; </t>
  </si>
  <si>
    <t>Zimski podatki: zunanji zrak -13°C / 90% rH ; prostor: 22°C / 45% rH</t>
  </si>
  <si>
    <t>Letni podatki: zunanji zrak 32°C / 45% rH ; prostor: 26°C / 50% rH</t>
  </si>
  <si>
    <r>
      <t>Sekcija z glikolskim izmenjevalcem, dvocevni sistem (change-over). Q</t>
    </r>
    <r>
      <rPr>
        <sz val="8"/>
        <rFont val="Arial"/>
        <family val="2"/>
        <charset val="238"/>
      </rPr>
      <t>h/g</t>
    </r>
    <r>
      <rPr>
        <sz val="10"/>
        <rFont val="Arial"/>
        <family val="2"/>
        <charset val="238"/>
      </rPr>
      <t xml:space="preserve"> =50 kW, režim medija 50/40°C pozimi in 7/12°C poleti</t>
    </r>
  </si>
  <si>
    <t xml:space="preserve"> - Medij: mešanica glikol/voda v volumenskem razmerju 30/70%</t>
  </si>
  <si>
    <t>Dimenzije naprave</t>
  </si>
  <si>
    <t xml:space="preserve"> - velikost 4665 x 2100 x 2100 mm (d x š x v)</t>
  </si>
  <si>
    <t xml:space="preserve"> - teža 2274 kg brez tekočin</t>
  </si>
  <si>
    <t>Standardna oprema</t>
  </si>
  <si>
    <t xml:space="preserve"> - zaporne žaluzije s prigrajenim EM pogonom na svežem in odpadnem zraku</t>
  </si>
  <si>
    <t xml:space="preserve"> -nosilni okvir naprave h=125 mm, nastavljive nogice</t>
  </si>
  <si>
    <t xml:space="preserve">- tehnična dokumentacija z vsemi atesti, </t>
  </si>
  <si>
    <t>Dodatna oprema:</t>
  </si>
  <si>
    <t>Streha naprave po vsej tlorisni površini, zajemni oz. izpušni okrov, tropotni mešalni ventil grelnika/hladilnika s pripadajočim elektromotornim pogonom</t>
  </si>
  <si>
    <t>- vgrajena dušilca zvoka</t>
  </si>
  <si>
    <t>- montaža, sestavljanje v celoto, priklop kanalske mreže</t>
  </si>
  <si>
    <t xml:space="preserve"> - nastavitev in zagon naprave s strani pooblaščenega serviserja</t>
  </si>
  <si>
    <t>Naprava mora ustrezati Ecodesign direktivi za 2016.</t>
  </si>
  <si>
    <t>Ustreza naprava:</t>
  </si>
  <si>
    <r>
      <t xml:space="preserve">tip:  KOMFOVENT VERSO-R/M-70-XL-H-PM/IE4/5.8/5.8-M5-M5-X-HCW/4R/2.6-L1-C5.1-O/Sa/Out, </t>
    </r>
    <r>
      <rPr>
        <sz val="10"/>
        <color indexed="8"/>
        <rFont val="Arial"/>
        <family val="2"/>
        <charset val="238"/>
      </rPr>
      <t>(Agregat d.o.o., Ljubljana) ali enakovredno</t>
    </r>
  </si>
  <si>
    <t>kpl.</t>
  </si>
  <si>
    <t>DS 120-90 gibljiv priključek kanalov na klimatu (zaradi preprečevanja prenosa vibracij iz klimata na prezračevalne kanale)</t>
  </si>
  <si>
    <t>Antivibracijska podloga za montažo klimata iz gume</t>
  </si>
  <si>
    <r>
      <t>m</t>
    </r>
    <r>
      <rPr>
        <vertAlign val="superscript"/>
        <sz val="10"/>
        <color indexed="8"/>
        <rFont val="Arial"/>
        <family val="2"/>
        <charset val="238"/>
      </rPr>
      <t>2</t>
    </r>
  </si>
  <si>
    <t>Dobava in montaža dovodne (odvodne) rešetke iz pocinkane pločevine za na okrogli spiro prezračevalni kanal, kompletno z regulacijsko žaluzijo tipa S in pritrditvijo</t>
  </si>
  <si>
    <r>
      <t xml:space="preserve">kot npr.proizvod: Pichler / tip: </t>
    </r>
    <r>
      <rPr>
        <b/>
        <sz val="10"/>
        <color indexed="8"/>
        <rFont val="Arial"/>
        <family val="2"/>
        <charset val="238"/>
      </rPr>
      <t>SKP- 4/S - 825 x 125mm</t>
    </r>
    <r>
      <rPr>
        <sz val="10"/>
        <color indexed="8"/>
        <rFont val="Arial"/>
        <family val="2"/>
        <charset val="238"/>
      </rPr>
      <t xml:space="preserve"> ali enakovredno</t>
    </r>
  </si>
  <si>
    <t>Dobava in montaža stropnega ventilatorja za potiskanje toplega zraka v dvorani proti tlem. Ventilator je v barvi po izbiri investitorja / arhitekta</t>
  </si>
  <si>
    <r>
      <t xml:space="preserve">kot npr.proizvod: VORTICE (dobavlja Agregat d.o.o.) / tip: </t>
    </r>
    <r>
      <rPr>
        <b/>
        <sz val="10"/>
        <color indexed="8"/>
        <rFont val="Arial"/>
        <family val="2"/>
        <charset val="238"/>
      </rPr>
      <t>NORDIK HEAVY DUTY 120</t>
    </r>
    <r>
      <rPr>
        <sz val="10"/>
        <color indexed="8"/>
        <rFont val="Arial"/>
        <family val="2"/>
        <charset val="238"/>
      </rPr>
      <t xml:space="preserve"> ali enakovredno</t>
    </r>
  </si>
  <si>
    <t>Dobava in montaža regulatorja z diferenčnim termostatom za krmiljenje stropnih ventilatorjev za potiskanje toplega zraka v dvorani proti tlem glede na temperaturno razliko pri tleh in višje pod stropom.</t>
  </si>
  <si>
    <r>
      <t xml:space="preserve">kot npr.proizvod: VORTICE (dobavlja Agregat d.o.o.) / tip: </t>
    </r>
    <r>
      <rPr>
        <b/>
        <sz val="10"/>
        <color indexed="8"/>
        <rFont val="Arial"/>
        <family val="2"/>
        <charset val="238"/>
      </rPr>
      <t>NORDIK VORTICE VORT DELTA T</t>
    </r>
    <r>
      <rPr>
        <sz val="10"/>
        <color indexed="8"/>
        <rFont val="Arial"/>
        <family val="2"/>
        <charset val="238"/>
      </rPr>
      <t xml:space="preserve"> ali enakovredno</t>
    </r>
  </si>
  <si>
    <t>Revizijska vratca na prezračevalnem kanalu za potrebe čiščenja kanalov skupaj s tesnili, dimenzije 300 x 300mm (na podstrešju)</t>
  </si>
  <si>
    <t xml:space="preserve">Kanali za dovod in odvod zraka, izdelani iz pocinkane jeklene pločevine debeline po DIN 24190 in 24191 (11.85), stopnje 10 (± 1000 Pa), oblike F (vzdolžno zarobljeni),  skupaj s fazonskimi kosi, vodilnimi usmerniki v lokih, prirobnicami, obešali, tesnili in materialom za spajanje. Zračni kanali naj bodo pri večjih nazivnih velikostih diagonalno izbočeni ali ojačani z blagim izmeničnim vbočenjem in izbočenjem. Zračni kanali morajo biti izdelani razreda tesnosti II. po DIN V 24194, 2.del., večje dimenzije morajo imeti po potrebi ojačitve po sredini kanala                             </t>
  </si>
  <si>
    <t>Debelina pločevine prezračevalnih kanalov glede na nazivno velikost kanala po : stranica nad 1000mm -  debelina pločevine 1 mm</t>
  </si>
  <si>
    <t>Prezračevalna cev (SPIRO), obojestransko pocinkana jekl.ploč. debeline 0.5mm, dobava Pichler &amp; Co. Maribor - ali enakovredno.</t>
  </si>
  <si>
    <t>SR400</t>
  </si>
  <si>
    <t>SR500</t>
  </si>
  <si>
    <t>SR630</t>
  </si>
  <si>
    <t>SR800</t>
  </si>
  <si>
    <t>SR1120</t>
  </si>
  <si>
    <t>Oblikovni kosi SPIRO koleno 90°, dobava Pichler &amp; Co. Maribor - ali enakovredno.</t>
  </si>
  <si>
    <t>90° B 800</t>
  </si>
  <si>
    <t>90° B 1120</t>
  </si>
  <si>
    <t>Oblikovni kosi SPIRO spojnik za cevi, dobava Pichler &amp; Co. Maribor - ali enakovredno.</t>
  </si>
  <si>
    <t>NP 400</t>
  </si>
  <si>
    <t>NP 500</t>
  </si>
  <si>
    <t>NP 630</t>
  </si>
  <si>
    <t>NP 800</t>
  </si>
  <si>
    <t>NP 1120</t>
  </si>
  <si>
    <t>Oblikovni kosi SPIRO vlečen odcep TCP 90°, dobava Pichler &amp; Co. Maribor - ali enakovredno.</t>
  </si>
  <si>
    <t>TCP 1120/1120</t>
  </si>
  <si>
    <t>Oblikovni kosi SPIRO redukcija RC, dobava Pichler &amp; Co. Maribor - ali enakovredno.</t>
  </si>
  <si>
    <t>RC 500/400</t>
  </si>
  <si>
    <t>RC 630/500</t>
  </si>
  <si>
    <t>RC 800/630</t>
  </si>
  <si>
    <t>RC 1120/800</t>
  </si>
  <si>
    <t>Oblikovni kosi SPIRO zaporni pokrov EP, dobava Pichler &amp; Co. Maribor - ali enakovredno.</t>
  </si>
  <si>
    <t>EP 400</t>
  </si>
  <si>
    <t xml:space="preserve">Konzole, držala in druga oprema za vodenje in pritrditev prezračevalnih kanalov na strešno konstrikcijo, elastični vložki in podloge; kot na primer program Sikla ali enakovredno.
</t>
  </si>
  <si>
    <t xml:space="preserve">Izolacija zajemnih, izpušnih, dovodnih in odvodnih zračnih kanalov zunaj s toplotno in kondenčno odporno izolacijo, vključno z vsem potrebnim veznim in montažnim materialom. </t>
  </si>
  <si>
    <t>debelina b=32mm, kot npr.proizvod: ARMACELL / tip: AC</t>
  </si>
  <si>
    <r>
      <t>m</t>
    </r>
    <r>
      <rPr>
        <vertAlign val="superscript"/>
        <sz val="10"/>
        <rFont val="Arial"/>
        <family val="2"/>
        <charset val="238"/>
      </rPr>
      <t>2</t>
    </r>
  </si>
  <si>
    <t xml:space="preserve">Izolacija dovodnih kanalov v notranjosti s toplotno in kondenčno odporno izolacijo, vključno z vsem potrebnim veznim in montažnim materialom. </t>
  </si>
  <si>
    <t>debelina b=19mm, kot npr.proizvod: ARMACELL / tip: AC</t>
  </si>
  <si>
    <t>SPLOŠNO</t>
  </si>
  <si>
    <t>Funkcionalni zagon, volumska nastavitev  loput, merjenje količin zraka, ureguliranje količin zraka in sistema na predpisane količine zraka, meritve ostalih parametrov, ureguliranje do polne funkcionalnostimeritve prezračevanja, sheme</t>
  </si>
  <si>
    <t>Pripravljalna dela, zarisovanje, pregled objekta in dokumentacije</t>
  </si>
  <si>
    <t>Transportni in ostali splošni stroški</t>
  </si>
  <si>
    <t>Priprava dokumentacije, navodil za obrat. in vzdrževanje</t>
  </si>
  <si>
    <t>Osnovno čiščenje po končanih delih</t>
  </si>
  <si>
    <t>Nepredvidena dela v višini 5% investicijske vrednosti</t>
  </si>
  <si>
    <t>Skupaj PREZRAČEVANJE</t>
  </si>
  <si>
    <t>OGREVANJE / HLAJENJE ZRAKA NA KLIMATU</t>
  </si>
  <si>
    <t>Industrijska kompaktna inverterska toplotna črpalka</t>
  </si>
  <si>
    <t>Toplotna črpalka zrak/voda je zunanje kompaktne izvedbe. Naprava je pri dobavi napolnjeni s hladilnim sredstvom in pripravljena za zagon.</t>
  </si>
  <si>
    <t>Hladilno sredstvo toplotne črpalke je R410a, odtaljevanje se vrši z reverzibilnim ciklusom.</t>
  </si>
  <si>
    <t>Toplotna črpalka proizvaja grelni medij na različnih temperaturnih nivojih (maks. 60°C) v odvisnosti od zunanje temperature. Področje delovanja od -25°C do + 46°C zunanje temperature.</t>
  </si>
  <si>
    <t>Naprava je sestavljena iz dveh DC inverter Mitsubisshi kompresorjev, katera sta regulacijsko povezana in omogočata brezstopenjsko regulacijo  30-130%.</t>
  </si>
  <si>
    <r>
      <rPr>
        <b/>
        <sz val="10"/>
        <rFont val="Arial"/>
        <family val="2"/>
        <charset val="238"/>
      </rPr>
      <t>Naprava je sestavljena iz naslednjih elementov:</t>
    </r>
    <r>
      <rPr>
        <sz val="10"/>
        <rFont val="Arial"/>
        <family val="2"/>
        <charset val="238"/>
      </rPr>
      <t xml:space="preserve">
- Ogrodje naprave iz prašno barvane pločevine.
- Aksialni visoko učinkovit DC ventilator -</t>
    </r>
    <r>
      <rPr>
        <b/>
        <sz val="10"/>
        <rFont val="Arial"/>
        <family val="2"/>
        <charset val="238"/>
      </rPr>
      <t xml:space="preserve"> ZAHTEVAN VERTIKALEN IZPIH</t>
    </r>
    <r>
      <rPr>
        <sz val="10"/>
        <rFont val="Arial"/>
        <family val="2"/>
        <charset val="238"/>
      </rPr>
      <t>, z regulacijo vrtljajev v odvisnosti od paramertov uparjanja. 
-</t>
    </r>
    <r>
      <rPr>
        <b/>
        <sz val="10"/>
        <rFont val="Arial"/>
        <family val="2"/>
        <charset val="238"/>
      </rPr>
      <t xml:space="preserve"> Vgrajena visokoučinkovita regulirana obtočna črpalka EC</t>
    </r>
    <r>
      <rPr>
        <sz val="10"/>
        <rFont val="Arial"/>
        <family val="2"/>
        <charset val="238"/>
      </rPr>
      <t>, A energetskega razreda. (Wilo Stratos 40/1-12)</t>
    </r>
  </si>
  <si>
    <r>
      <rPr>
        <i/>
        <u/>
        <sz val="10"/>
        <rFont val="Arial"/>
        <family val="2"/>
        <charset val="238"/>
      </rPr>
      <t>Hladilni krog je v celoti narejen iz bakrenih cevi ter, ga v grobem sestavljajo:</t>
    </r>
    <r>
      <rPr>
        <b/>
        <i/>
        <u/>
        <sz val="10"/>
        <rFont val="Arial"/>
        <family val="2"/>
        <charset val="238"/>
      </rPr>
      <t xml:space="preserve"> </t>
    </r>
    <r>
      <rPr>
        <sz val="10"/>
        <rFont val="Arial"/>
        <family val="2"/>
        <charset val="238"/>
      </rPr>
      <t xml:space="preserve">
</t>
    </r>
    <r>
      <rPr>
        <u/>
        <sz val="10"/>
        <rFont val="Arial"/>
        <family val="2"/>
        <charset val="238"/>
      </rPr>
      <t>- DC inverter Mitsubishi kompresor. Ti kompresorji so narejeni za toplotne črpalke in omogočajo največje možne izkoristke.</t>
    </r>
    <r>
      <rPr>
        <sz val="10"/>
        <rFont val="Arial"/>
        <family val="2"/>
        <charset val="238"/>
      </rPr>
      <t xml:space="preserve">
</t>
    </r>
    <r>
      <rPr>
        <u/>
        <sz val="10"/>
        <rFont val="Arial"/>
        <family val="2"/>
        <charset val="238"/>
      </rPr>
      <t>- Elektronski ekspanzijski ventil, kateri sprotno regulira pregretje hladilnega stredstva ter tako naprava pri vseh pogojih deluje z največjim možnim izkoristkom.</t>
    </r>
    <r>
      <rPr>
        <sz val="10"/>
        <rFont val="Arial"/>
        <family val="2"/>
        <charset val="238"/>
      </rPr>
      <t xml:space="preserve">
- Štiripotni reverzibilni ventil za preklop na režim odtaljevanja oz. hlajenja
- Ploščni prenosnik toplote kondenzator/uparjalnik je del nosilnega ohišja in je narejen iz legiranega jekla.
- Zračni uparjalnik/kondenzator 
- APS  aktivni sistem pohlajevanja hladilnega sredstva
- Sušilni filter ter pokazno steklo z indikatorjem vlažnosti.</t>
    </r>
  </si>
  <si>
    <r>
      <t>Dimenzije naprave:</t>
    </r>
    <r>
      <rPr>
        <sz val="10"/>
        <rFont val="Arial"/>
        <family val="2"/>
        <charset val="238"/>
      </rPr>
      <t xml:space="preserve">
- širina    :  1200 mm
- globina  : 1200 mm
- višina    : 1910 mm
- teža      :  454  kg</t>
    </r>
  </si>
  <si>
    <r>
      <rPr>
        <b/>
        <sz val="10"/>
        <rFont val="Arial"/>
        <family val="2"/>
        <charset val="238"/>
      </rPr>
      <t>Elektro-komandna omara integrirana v ohišju naprave</t>
    </r>
    <r>
      <rPr>
        <sz val="10"/>
        <rFont val="Arial"/>
        <family val="2"/>
        <charset val="238"/>
      </rPr>
      <t xml:space="preserve">
s celotno krmilno-regulacijsko opremo, v celoti ožičena, skablirane vse v napravo vgrajene krmilne, regulacijske in pogonske komponente. 
V elektrokomandni omari sponke za glavno napajanje, krmilni vodi, priključna letev za sprejem eksternih merilnih in krmilnih signalov, ožičenje za motorje, glavno/servisno stikalo za izklop naprave, interne varovalke, vse potrebne komponente za krmiljenje kompresorjev, kot zaščite, zaščitna stikala, ipd., krmiljenje obtoče črpalke, in prikazom na prikazovalniku krmilnika.</t>
    </r>
  </si>
  <si>
    <r>
      <rPr>
        <b/>
        <sz val="10"/>
        <rFont val="Arial"/>
        <family val="2"/>
        <charset val="238"/>
      </rPr>
      <t xml:space="preserve">Elektronska digitalna regulacijska oprema </t>
    </r>
    <r>
      <rPr>
        <sz val="10"/>
        <rFont val="Arial"/>
        <family val="2"/>
        <charset val="238"/>
      </rPr>
      <t xml:space="preserve">
montirana v elektrokomandni omari, sestavljena iz:
Hardware : Enota za posluževanje in prikaz sporočil, s poljem funkcijskih tipk in tipk za vnos sporočil, LCD zaslonom, s prikazom za informacije o obratovanju in motnjah. Krmilnik z uro realnega časa, z digitalnimi in analognimi vhodno/izhodnimi moduli, z vmesnikom za priklop na PC. Programski in urni kanali zavarovani pri izpadu omrežja. 
</t>
    </r>
    <r>
      <rPr>
        <u/>
        <sz val="10"/>
        <rFont val="Arial"/>
        <family val="2"/>
        <charset val="238"/>
      </rPr>
      <t>Hi-T multifunkcijski posluževalni zaslon občutljiv na dotik je priložen.</t>
    </r>
  </si>
  <si>
    <r>
      <rPr>
        <u/>
        <sz val="10"/>
        <rFont val="Arial"/>
        <family val="2"/>
        <charset val="238"/>
      </rPr>
      <t>Krmilne in regulacijske funkcije</t>
    </r>
    <r>
      <rPr>
        <sz val="10"/>
        <rFont val="Arial"/>
        <family val="2"/>
        <charset val="238"/>
      </rPr>
      <t xml:space="preserve">
• Brezstopenjska regulacija toplotne črpalke na primarni in sekundarni strani
• Javljanje motenj, prikazano na prikazovalniku s tekstom na zaslonu.
• Ročno posluževanje: dva nivoja, eden dostopen samo preko zaščitne kode.
• Na strani kondenzatorja/uparjalnika je predviden drsni temperaturni režim voden po zunanji temperaturi. 
• Kaskadna regulacija v primeru večih paralelno vezanih naprav.
• Lokalni web server</t>
    </r>
  </si>
  <si>
    <r>
      <rPr>
        <u/>
        <sz val="10"/>
        <rFont val="Arial"/>
        <family val="2"/>
        <charset val="238"/>
      </rPr>
      <t>Varnostni elementi:</t>
    </r>
    <r>
      <rPr>
        <sz val="10"/>
        <rFont val="Arial"/>
        <family val="2"/>
        <charset val="238"/>
      </rPr>
      <t xml:space="preserve">
- Električni grelec olja
- Mehki zagon 
- Presostat visokega in nizkega tlaka
- Tlačna stikala visokega in nizkega tlaka za nadzor obratovalnih pogojev
- Nadzor proti zmrzovanja sekundarnega kroga
- Indikator pretoka (flow switch)</t>
    </r>
  </si>
  <si>
    <r>
      <t xml:space="preserve">Obtočna črpalka Wilo Stratos 40/-12, A razred </t>
    </r>
    <r>
      <rPr>
        <b/>
        <sz val="10"/>
        <rFont val="Arial"/>
        <family val="2"/>
        <charset val="238"/>
      </rPr>
      <t>Cl1</t>
    </r>
  </si>
  <si>
    <r>
      <t xml:space="preserve">Defrost kit </t>
    </r>
    <r>
      <rPr>
        <b/>
        <sz val="10"/>
        <rFont val="Arial"/>
        <family val="2"/>
        <charset val="238"/>
      </rPr>
      <t>KA1</t>
    </r>
  </si>
  <si>
    <r>
      <t xml:space="preserve">Modul za upravljanje sistema </t>
    </r>
    <r>
      <rPr>
        <b/>
        <sz val="10"/>
        <rFont val="Arial"/>
        <family val="2"/>
        <charset val="238"/>
      </rPr>
      <t>GI1</t>
    </r>
  </si>
  <si>
    <r>
      <t xml:space="preserve">Posluževalnik občutljiv na dotik </t>
    </r>
    <r>
      <rPr>
        <b/>
        <sz val="10"/>
        <rFont val="Arial"/>
        <family val="2"/>
        <charset val="238"/>
      </rPr>
      <t>Hi-T</t>
    </r>
  </si>
  <si>
    <r>
      <rPr>
        <sz val="10"/>
        <rFont val="Arial"/>
        <family val="2"/>
        <charset val="238"/>
      </rPr>
      <t xml:space="preserve">Ločena upravljalna enota - uporabniški vmesnik </t>
    </r>
    <r>
      <rPr>
        <b/>
        <sz val="10"/>
        <rFont val="Arial"/>
        <family val="2"/>
        <charset val="238"/>
      </rPr>
      <t>CRH</t>
    </r>
  </si>
  <si>
    <r>
      <rPr>
        <sz val="10"/>
        <rFont val="Arial"/>
        <family val="2"/>
        <charset val="238"/>
      </rPr>
      <t>Antivibracijske podložne gume</t>
    </r>
    <r>
      <rPr>
        <b/>
        <sz val="10"/>
        <rFont val="Arial"/>
        <family val="2"/>
        <charset val="238"/>
      </rPr>
      <t xml:space="preserve"> AG</t>
    </r>
  </si>
  <si>
    <t>Tehnični podatki:</t>
  </si>
  <si>
    <t>- enerijski razred A++</t>
  </si>
  <si>
    <t>- toplotna moč (A2/W35)                   53,9 kW (EN14511 A2/W35)</t>
  </si>
  <si>
    <t xml:space="preserve">- električna moč (A2/W35)                   15,0kW </t>
  </si>
  <si>
    <t>- COP  A2/W35                                    3,6</t>
  </si>
  <si>
    <t>- toplotna moč (A-7/W55)                     47,9 kW</t>
  </si>
  <si>
    <t>- pretok vode, nazivni                            6,48 m3/h</t>
  </si>
  <si>
    <t>- temp. režim ogrevne vode                  55/50 °C max. 60°C</t>
  </si>
  <si>
    <t>- hladilna moč (A35/W7/12)                  45,6 kW</t>
  </si>
  <si>
    <t xml:space="preserve">- električna moč (A35/W7/12)               13,77kW </t>
  </si>
  <si>
    <t>- E.E.R.                                              3,12</t>
  </si>
  <si>
    <t>- ESEER                                            6,07</t>
  </si>
  <si>
    <t xml:space="preserve">- glasnost (zvočni tlak_1m)                  61,5 dB(A) </t>
  </si>
  <si>
    <t>- el. napetost                                        400 V, 3Ph, 50Hz</t>
  </si>
  <si>
    <t xml:space="preserve">- max. priključna električna moč          31,92 kW </t>
  </si>
  <si>
    <t xml:space="preserve">- max. zagonski tok                             29,5 A </t>
  </si>
  <si>
    <t xml:space="preserve">- max. delovni tok                               46,1 A </t>
  </si>
  <si>
    <t>- vodni priključki                                 DN 50</t>
  </si>
  <si>
    <t>- hladilno sredstvo                             R410a</t>
  </si>
  <si>
    <t>- količina hladilnega sredstva            16,2kg</t>
  </si>
  <si>
    <t>EUROVENT CERTIFIKAT</t>
  </si>
  <si>
    <t>Hidravlični - vodni sistem mora biti zaprt in varovan z ekspanzijsko posodo.</t>
  </si>
  <si>
    <t>Pozicija zajema tudi funkcionalen zagon naprave, dobavo in montažo naprave na pripravljen jekleni podstavek</t>
  </si>
  <si>
    <t>Kabliranje je vključeno v posebni poziciji pri elektro projektu</t>
  </si>
  <si>
    <t>Podstavek zunanje enote je v posebnem popisu.</t>
  </si>
  <si>
    <t>Na vodnih priključkih zunanjih enot je potrebno dobaviti in vgraditi  2 gumi kompenzatorja DN50.</t>
  </si>
  <si>
    <t>Kot na primer :</t>
  </si>
  <si>
    <r>
      <t xml:space="preserve">Proizvod:   </t>
    </r>
    <r>
      <rPr>
        <b/>
        <sz val="10"/>
        <rFont val="Arial"/>
        <family val="2"/>
        <charset val="238"/>
      </rPr>
      <t>i-HP maxa Diplomat d.o.o., Sladki Vrh</t>
    </r>
  </si>
  <si>
    <r>
      <t xml:space="preserve">Tip :          </t>
    </r>
    <r>
      <rPr>
        <b/>
        <sz val="10"/>
        <rFont val="Arial"/>
        <family val="2"/>
        <charset val="238"/>
      </rPr>
      <t>i-HP-0260</t>
    </r>
    <r>
      <rPr>
        <sz val="10"/>
        <rFont val="Arial"/>
        <family val="2"/>
        <charset val="238"/>
      </rPr>
      <t xml:space="preserve"> ali enakovredno</t>
    </r>
  </si>
  <si>
    <t>Ploščni toplotni izmenjevalec (lotana izvedba)</t>
  </si>
  <si>
    <t>Ploščni toplotni nerazstavljiv izmenjevalec za ločitev primarnega kroga ogrevalnega sistema za dogrevanje zraka na klimatu, 30% mešanica glikola</t>
  </si>
  <si>
    <t>vključno ves spojni, montažni, tesnilni material in toplotna izolacija.</t>
  </si>
  <si>
    <t>A energetskega razreda</t>
  </si>
  <si>
    <t xml:space="preserve">Medij:                        prim. stran: topla voda, sek. stran: 30% glikol </t>
  </si>
  <si>
    <t>Toplotna moč :                 80 kW</t>
  </si>
  <si>
    <t>Temperature:                   prim. stran: 52/42°C,  sek. stran: 40/50°C</t>
  </si>
  <si>
    <t>Pretok.:                          prim. stran: 1,91kg/s,  sek. stran: 2,15kg/s</t>
  </si>
  <si>
    <t>Padec tlaka.:                  prim. stran: 15,0kPa,  sek. stran: 18,8kPa</t>
  </si>
  <si>
    <t>Menjalna površina:                        18m2</t>
  </si>
  <si>
    <t>Toplotni tok:                                  4,46 kW/m2</t>
  </si>
  <si>
    <t>Število plošč:                                97</t>
  </si>
  <si>
    <t>Navojni priključek:                        DN 25</t>
  </si>
  <si>
    <t>Kot na primer:</t>
  </si>
  <si>
    <r>
      <t xml:space="preserve">Proizvod:  </t>
    </r>
    <r>
      <rPr>
        <b/>
        <sz val="10"/>
        <rFont val="Arial"/>
        <family val="2"/>
        <charset val="238"/>
      </rPr>
      <t>Swep</t>
    </r>
    <r>
      <rPr>
        <sz val="10"/>
        <rFont val="Arial"/>
        <family val="2"/>
        <charset val="238"/>
      </rPr>
      <t xml:space="preserve">, tip: </t>
    </r>
    <r>
      <rPr>
        <b/>
        <sz val="10"/>
        <rFont val="Arial"/>
        <family val="2"/>
        <charset val="238"/>
      </rPr>
      <t>B25TH x 97/2P</t>
    </r>
    <r>
      <rPr>
        <sz val="10"/>
        <rFont val="Arial"/>
        <family val="2"/>
        <charset val="238"/>
      </rPr>
      <t xml:space="preserve">  ali enakovredno</t>
    </r>
  </si>
  <si>
    <t>Pretočni hranilnik vode 200l pri toplotni črpalki zaradi povečanja volumna vode (zunaj)</t>
  </si>
  <si>
    <t>Stoječ jekleni zalogovnik vode za hrambo toplotne oz. hladilne energije pri toplotni črpalki. Izoliran s 150 mm izolacije odporne proti vlagi, zaščitene z Al oblogo primerno za zunanjo postavitev, izpustni ventil DN25, vključno spojni, tesnilni in pritrdilni material.</t>
  </si>
  <si>
    <r>
      <rPr>
        <b/>
        <sz val="10"/>
        <rFont val="Arial"/>
        <family val="2"/>
        <charset val="238"/>
      </rPr>
      <t>Volumen 200 l</t>
    </r>
    <r>
      <rPr>
        <sz val="10"/>
        <rFont val="Arial"/>
        <family val="2"/>
        <charset val="238"/>
      </rPr>
      <t xml:space="preserve">
</t>
    </r>
  </si>
  <si>
    <t xml:space="preserve">Priključki:
</t>
  </si>
  <si>
    <t xml:space="preserve"> - 4x DN 40 z navarjenimi navojnimi priključki 
</t>
  </si>
  <si>
    <t xml:space="preserve"> - 1”   1x izpust
</t>
  </si>
  <si>
    <t>Zaprta membranska raztezna posoda</t>
  </si>
  <si>
    <t>Zaprta membranska raztezna posoda, komplet s priključnim kosom z zapornim ventilom s kapo proti nepooblaščenemu posluževanju in izpustno pipico ter montažnim materialom, priključek R3/4''.               - pokrov in ogrodje: hladno valjano jeklo
- membrana: sintetična SBR guma izdelana po DIN 4807
- Maks. obratovalna temperatura: 99° C
- Maks. temperatura membrane: 70° C                                              -  Izoliran s 100 mm izolacije odporne proti vlagi, zaščitene z Al oblogo primerno za zunanjo postavitev,</t>
  </si>
  <si>
    <t xml:space="preserve">Vcel = 35 l, 1,5bar, max. 4 bar
</t>
  </si>
  <si>
    <t>Obtočna črpalka za ogrevanje toplotnega izmenjevalca</t>
  </si>
  <si>
    <t>Energetski razred: A</t>
  </si>
  <si>
    <t>Tripotni preklopni regulacijski ventil DN40 - navojni</t>
  </si>
  <si>
    <t>Tripotni regulacijski ventil z navojnimi priključki dobrim tesnjenjem, skupaj s tesnilnim materialom, dvema reducirnima kosoma R DN50 / DN40, fitingi za montažo ter elektromotornim pogonom s končnimi stikali in napajanjem 230V, vključno pritrdilni in tesnilni material.</t>
  </si>
  <si>
    <t xml:space="preserve">Proizvod:     BELIMO </t>
  </si>
  <si>
    <t>Tip:              PREKLOPNI VENTIL R3040 - BL4 DN40, kvs=47m3/h, elektro pogon SR230A 230V, končna stikala S2A, fitingi za montažo 2x ZR2350, DN40 ali enakovredno</t>
  </si>
  <si>
    <t>Črne jeklene navojne cevi (zunaj pri TČ)</t>
  </si>
  <si>
    <t>Črne jeklene srednje težke navojne cevi, po DIN 2440, vključno cevni loki, spojni, tesnilni, pritrdilni in obešalni material. Cevi antikorozijsko zaščitene  z dvakratnim premazom osnovne barve..</t>
  </si>
  <si>
    <t>Dimenzije:</t>
  </si>
  <si>
    <t>DN50</t>
  </si>
  <si>
    <t>Črne jeklene navojne cevi (znotraj objekta)</t>
  </si>
  <si>
    <t>Črne jeklene srednje težke navojne cevi, po DIN 2440, vključno cevni loki, spojni, tesnilni, pritrdilni in obešalni material. Cevi antikorozijsko zaščitene z dvakratnim premazom osnovne barve.</t>
  </si>
  <si>
    <t>Toplotna izolacija cevnega razvoda (zunaj pri TČ)</t>
  </si>
  <si>
    <t>Toplotna izolacija z visoko odpornostjo proti difuziji vodne pare, za izolacijo cevnega razvoda + dodatni plašč XG 64 + dodatni Alu oklep, (skupaj 96mm), spojni ter pritrdilni material, vključno lepilo.</t>
  </si>
  <si>
    <t>Kot npr. Proizvod:     ARMACELL, Tip:   Armaflex AC -__x__ + 2x32mm plašč + Alu oklep 0,7mm ali enakovredno</t>
  </si>
  <si>
    <t>Dimenzije cevi/dimenzija izolacije (mm):</t>
  </si>
  <si>
    <t>DN50/32  XG-32x054 + 64mm plašč + Alu oklep 0,7mm</t>
  </si>
  <si>
    <t>Toplotna izolacija cevnega razvoda (znotraj objekta)</t>
  </si>
  <si>
    <t>Toplotna izolacija razvoda ogrevne vode vodene vidno s cevno izolacijo z izolacijskimi cevaki XG armacell, material negorljiv, razreda B1 po DIN 4102  z nizko toplotno prevodnostjo (λR=0,035 W/mK po EN 8497), skupaj s kovinskimi objemkami in obdelavo fazonskih kosov ter armatur.</t>
  </si>
  <si>
    <t>Dimenzije cevi (mm):</t>
  </si>
  <si>
    <t>Krogelni ventil - navojni, PN10</t>
  </si>
  <si>
    <t>Kroglični zaporni ventil z ročico, z navojnim priključkom, ohišje iz prešane medenine M58 - niklano, krogla iz prešane medenine M58 – trdo kromana, ročka iz silumina in plastificirana, tesnila za kroglo in vreteno surov PTFE, (teflon), vreteno in njegovi pritrdilni elementi iz vlečene medenine M58, območje temp. od -30 do +180°C, delovni tlak do 10 bar, vključno pritrdilni in tesnilni material.</t>
  </si>
  <si>
    <t>Proizvod:     KOVINA</t>
  </si>
  <si>
    <t xml:space="preserve">Tip:              KV </t>
  </si>
  <si>
    <t>ali enakovredno</t>
  </si>
  <si>
    <t>Protipovratni  ventil - navojni, PN10</t>
  </si>
  <si>
    <t>Protipovratni ventil z vzmetjo PN10, navojni, neodvisen od lege vgradnje, vključno pritrdilni in tesnilni material.</t>
  </si>
  <si>
    <t>Lovilnik nesnage - navojni, PN10</t>
  </si>
  <si>
    <t>Lovilnik nesnage, z navojnim priključkom, s poševnim sediščem, ohišje iz medenine, sito iz nerjavnega jekla, vključno pritrdilni in tesnilni material.</t>
  </si>
  <si>
    <t>Poševnosedežni ventil za hidravlično uravnovešanje</t>
  </si>
  <si>
    <t>Poševnosedežni ventil za hidravlično uravnovešanje z navojnim priključkom PN 20 namenjen za delovno temperaturo od –20°C do 120°C. Ventil ima proporcionalno karakteristiko dušenja, merne priključke za instrument za nastavljanje pretoka, ročno nastavitveno kolo z numerično skalo, funkcijo zapornega elementa, s priključkom za izpust vode oz. signalni vod, vključno tesnilni in pritrdilni material. Postavka vključuje nastavitev pretoka s pomočjo merilnega instrumenta in izdelavo zapisnika o doseženih pretokih.</t>
  </si>
  <si>
    <t>Proizvod:     TA HYDRONICS</t>
  </si>
  <si>
    <t xml:space="preserve">Tip:             STAD </t>
  </si>
  <si>
    <t>Merilnik trenutnega pretoka</t>
  </si>
  <si>
    <t>Merilnik trenutnega pretoka z analogno skalo, kot By-pass model, z možnostjo grobe regulacije pretoka, za vgradnjo v cev vertikalno, vključno spojni in tesnilni material.</t>
  </si>
  <si>
    <t>Proizvod:     OSTACO AG, Švica</t>
  </si>
  <si>
    <t>Tip:             AV 23 SETTER Bypass</t>
  </si>
  <si>
    <t>DN 50 (Vw= 50 - 200 l/min)   (zunaj pri TČ)</t>
  </si>
  <si>
    <t>Varnostni ventil</t>
  </si>
  <si>
    <t>Varnostni ventil, izpustni tlak 3,5 bar, dimenzije 15/20, vključno tesnilni in pritrdilni material.</t>
  </si>
  <si>
    <t>Manometer, PN10</t>
  </si>
  <si>
    <t>Manometer v okroglem ohišju, z manometersko pipico, za območje meritve tlaka 0 do 6 bar, vključno tesnilni in pritrdilni material.</t>
  </si>
  <si>
    <t>Termometer, PN10</t>
  </si>
  <si>
    <t>Termometer v okroglem ohišju, z vgradno zaščitno tuljko, za območje meritve temp. 0 do 120 °C, tolerančno območje maks. ±3°C, vključno tesnilni in pritrdilni material.</t>
  </si>
  <si>
    <t>Izpustni krogelni ventil</t>
  </si>
  <si>
    <t>Izpustni krogelni navojni ventil z ročico, NP6, vključno spojni in tesnilni material</t>
  </si>
  <si>
    <t>Dimenzija: DN15</t>
  </si>
  <si>
    <t>Avtomatski odzračni ventil</t>
  </si>
  <si>
    <t xml:space="preserve">Avtomatski odzračni ventil, vključno spojni, pritrdilni in tesnilni material. </t>
  </si>
  <si>
    <t>Predelava obstoječe toplotne podpostaje v športni dvorani</t>
  </si>
  <si>
    <t>Spuščanje vode iz sistema, dograditev ogrevalne veje DN50</t>
  </si>
  <si>
    <t>Pavšal</t>
  </si>
  <si>
    <t>Polnjenje zunanjega sistema pri TČ s 30% glikolom</t>
  </si>
  <si>
    <t>Polnjenje ogrevalnega / hladilnega kroga pri toplotni črpalki, ploščnem izmenjevalcu in klimatu</t>
  </si>
  <si>
    <t>l</t>
  </si>
  <si>
    <t>Zagon sistema, regulacija pretokov</t>
  </si>
  <si>
    <t>Polnjenje sistema z mehko vodo na primarni strani, tlačni in tesnostni preizkus na primarnem in sekundarnem delu sistema, hidravlično ureguliranje sistema, z nastavitvijo vseh parametrov, skladno z izračuni.</t>
  </si>
  <si>
    <t>Funkcionalni preizkus izvedenih instalacij</t>
  </si>
  <si>
    <t>Funkcionalni preizkus izvedenih instalacij kompletno z izdelavo zapisnika.</t>
  </si>
  <si>
    <t>Ostalo</t>
  </si>
  <si>
    <t>Navodila za obratovanje in vzdrževanje v slovenskem jeziku</t>
  </si>
  <si>
    <t>Tehnološka shema ogrevanja / hlajenja v okvirju zaščitenim s steklom</t>
  </si>
  <si>
    <t>Skupaj TOPLOTNA ČRPALKA</t>
  </si>
  <si>
    <t>III.</t>
  </si>
  <si>
    <t>SANITARNA VODA ŠPORTNA DVORANA</t>
  </si>
  <si>
    <r>
      <t xml:space="preserve">Bojler stoječi 1000l                                                                   </t>
    </r>
    <r>
      <rPr>
        <sz val="10"/>
        <rFont val="Arial"/>
        <family val="2"/>
        <charset val="238"/>
      </rPr>
      <t xml:space="preserve">                              izdelan  iz 4mm pločevine, notranjost je higienično in bakteriološko neoporečna za pitno vodo in odporna na termične šoke. Za preprečevanje galvanske korozije je nameščena magnezijeva anoda. Toplotna izolacija je iz trdne poliuretanske pene. Ima možnost vgraditve elektrogrelca. Dva toplotna cevna izmenjevalca</t>
    </r>
    <r>
      <rPr>
        <sz val="8"/>
        <rFont val="Arial"/>
        <family val="2"/>
        <charset val="238"/>
      </rPr>
      <t xml:space="preserve">
</t>
    </r>
  </si>
  <si>
    <t>Kot npr. Kronoterm Bojler VT -S 1000 FRMR ali enakovredno</t>
  </si>
  <si>
    <t>Elektro grelec za bojler RSW2 - 24 U, 12 kW + 12 kW, 400V, vgradna dolžina 530mm, premer prirobnice fi240/12mm</t>
  </si>
  <si>
    <t>MS navojna krogelna pipa z ročko za posluževanje, skupaj s tesnilnim materialom</t>
  </si>
  <si>
    <t>DN 25, PN 10</t>
  </si>
  <si>
    <t>DN 32, PN 10</t>
  </si>
  <si>
    <t>Krogelna pipa za praznjenje z navojnima priključkoma, z zaporno kapo, tesnilom in verižico, vijačnim spojem za gibko cev, skupaj s tesnilnim in vijačnim materialom</t>
  </si>
  <si>
    <t>DN 15, PN 10</t>
  </si>
  <si>
    <t xml:space="preserve">Črne jeklene navojne cevi </t>
  </si>
  <si>
    <t>DN32</t>
  </si>
  <si>
    <t>DN40</t>
  </si>
  <si>
    <t>DN32/25  XG-25x035</t>
  </si>
  <si>
    <t>DN40/25  XG-25x048</t>
  </si>
  <si>
    <t>Pocinkana navojna cev po SIST EN 10255 skupaj z vsemi fitingi, tesnilnim in pritrdilnim materialom ter dodatkom na odrez</t>
  </si>
  <si>
    <t xml:space="preserve">OPOMBA: obešala za vodoravno, poševno in navpično pritrjevanje cevi na gradbeno ali drugo vrsto konstrukcije sestavljene iz predfabriciranih obešal je iz pocinkanega železa in obsega objemke s podlogo iz sintetične gume odporne do 120 °C – dušenje zvoka, </t>
  </si>
  <si>
    <t>DN25</t>
  </si>
  <si>
    <t xml:space="preserve">Toplotna izolacija razvoda sanitarne hladne in tople vode s cevno izolacijo iz sintetičnega kavčuka z zaprto celično strukturo. Cevna izolacija izpolnjuje pogoje za preprečevanje toplotnih izgub, korozije, rosenja in kondenzacije, prenosa hrupa </t>
  </si>
  <si>
    <t>projektna rešitev:</t>
  </si>
  <si>
    <t>ARMACELL tip ARMAFLEX XG</t>
  </si>
  <si>
    <t>debeline 25 mm</t>
  </si>
  <si>
    <t>f 33,7 x 3,25 mm (DN25)</t>
  </si>
  <si>
    <t>f 42,4 x 3,25 mm (DN32)</t>
  </si>
  <si>
    <t>Varnostni ventil za sanitarno vodo</t>
  </si>
  <si>
    <t>DN25, 10 bar</t>
  </si>
  <si>
    <t>Manometer v okroglem ohišju f80 mm z merilnim območjem do 10 bar z navojnim priključkom DN 15, manometrsko navojno pipico DN 15, komplet z montažnim in tesnilnim materialom</t>
  </si>
  <si>
    <t>Termometer v okroglem ohišju, z navojnim priključkom R 1/2", komplet z montažnim in tesnilnim materialom</t>
  </si>
  <si>
    <t xml:space="preserve">z merilnim območjem 0 do 120°C </t>
  </si>
  <si>
    <t>Drobni inštalacijski material za izvedbo vodovoda (polnilne pipice, reducirke, fitingi…) skupaj s cevno izolacijo ustrezne debeline za popravilo poškodb</t>
  </si>
  <si>
    <t>SPLOŠNI STROŠKI</t>
  </si>
  <si>
    <t>Pripravljalna dela, zarisovanje, pregled objekta in dokumentacije, spuščanje vode iz sistema, na koncu polnjenje sistema, tesnostni preizkus vodovoda na 1.1-kratni obratovalni tlak, z armaturami, preizkusni pogon z regulacijo armatur, osnovno čiščenje po končanih delih</t>
  </si>
  <si>
    <t>Razmaščevanje in dezinfekcija vodovoda po montaži in pridobitev certifikata o ustreznosti in neoporočnosti pitne vode</t>
  </si>
  <si>
    <t>SKUPAJ VODOVOD</t>
  </si>
  <si>
    <t>ENERGETSKI MONITORING - STROJNI DEL - DOBAVA, MONTAŽA IN ZAGON</t>
  </si>
  <si>
    <t>Merilnik porabljene energije - toplotni števec</t>
  </si>
  <si>
    <t>Ultrazvočni merilnik pretoka s toplotnim števcem, za vgradnjo v horizontalni ali vertikalni položaj, primeren za dvižne in padajoče vode sestavljen iz:</t>
  </si>
  <si>
    <t xml:space="preserve">- računske enote za temp. območje 0…180°C z optičnim vmesnikom ZVEI  (M-BUS protokol)
</t>
  </si>
  <si>
    <t>- 230V omrežni napajalnik</t>
  </si>
  <si>
    <t xml:space="preserve">- ultrazvočnega merilnika pretoka do Qn=10m3/h, Qmax=20m3/h ter tem. območja do 130°C
</t>
  </si>
  <si>
    <t xml:space="preserve">- 2 x temperaturno tipalo Pt 100 do 130°C s potopnimi tulkami
</t>
  </si>
  <si>
    <t>- impulzna vrednost računske enote in merilnika pretoka odvisna od   nazivnega pretoka</t>
  </si>
  <si>
    <t>- standardna dol. kabla temp. tipal: 3m, dol. kabla merilnika pretoka</t>
  </si>
  <si>
    <t xml:space="preserve">- opcijska kartica M-BUS in Energija in Volumen impulzni izhod
</t>
  </si>
  <si>
    <t>- navojni skupaj s holandci za pritrditev</t>
  </si>
  <si>
    <t xml:space="preserve">- ves pritrdilni in montažni material
</t>
  </si>
  <si>
    <t xml:space="preserve">- dobava in montaža, barvanje cevovodov na mestu vgradnje in izolacija
</t>
  </si>
  <si>
    <t>Proizvod:     Allmess ENERKON</t>
  </si>
  <si>
    <t>Model    :     CF ECHO II + M-BUS kartica</t>
  </si>
  <si>
    <t>CF ECHO II 10-300; 10m3/h, DN40 - navojni</t>
  </si>
  <si>
    <t>Merilnik porabljene energije - toplotni števec KOMBI</t>
  </si>
  <si>
    <t>Ultrazvočni merilnik pretoka s toplotnim števcem ZA OGREVANJE IN HLAJENJE, za vgradnjo v horizontalni ali vertikalni položaj, primeren za dvižne in padajoče vode sestavljen iz:</t>
  </si>
  <si>
    <t>CF ECHO II 10-300 KOMBI; 10m3/h, DN40 - navojni</t>
  </si>
  <si>
    <t xml:space="preserve">SKUPAJ </t>
  </si>
  <si>
    <t>Demontaža obstoječega peskolova v asfaltu in dobava ter montaža novega betonskega peskolova fi40. Postavka vsebuje:
 - rezanje asfalta z diamantno brusilko, dolžine cca 5m
 - rušenje in odvoz asfalta na površini cca 1,5m'2
 - ročni izkop jarka, globine do 1m, cca 1m'3 materiala ter odvoz izkopa in starega peskolova na komunalno deponijo in plačilo komunalne takse
 - izdelavo posteljice iz betona
 - izdelava novega preboja v steni peskolova in izvedba priključka odtočne cevi na eni strani ter izvedba iztoka na drugi strani
 - zasip jarka z izkopanim materialom z utrjevanjem
 - montaža novega LTŽ pokrova 40x40 cm v nivo asfalta
 - dobava in vgrajevanje asfalta, v debelini 6+3 cm, v površini cca 1,5m'2</t>
  </si>
  <si>
    <t>Demontaža obstoječega jaška v asfaltu in dobava ter montaža novega betonskega jaška fi60. Postavka vsebuje:
 - rezanje asfalta z diamantno brusilko, dolžine cca 5m
 - rušenje in odvoz asfalta na površini cca 1,5m'2
 - ročni izkop jarka, globine do 1m, cca 1m'3 materiala ter odvoz izkopa in starega peskolova na komunalno deponijo in plačilo komunalne takse
 - izdelavo posteljice iz betona
 - izdelava novega preboja v steni jaška in izvedba priključka kabelske kanalizacije
 - zasip jarka z izkopanim materialom z utrjevanjem
 - montaža novega LTŽ pokrova 60x60 cm v nivo asfalta
 - dobava in vgrajevanje asfalta, v debelini 6+3 cm, v površini cca 1,5m'2</t>
  </si>
  <si>
    <t>16.</t>
  </si>
  <si>
    <t>17.</t>
  </si>
  <si>
    <r>
      <t>Izdelava prebojev v steni za nova vrata. Postavka vsebuje:
- odstranitev Demit fasade na mestu izdelave odprtine; cca 2 m</t>
    </r>
    <r>
      <rPr>
        <sz val="10"/>
        <color theme="1"/>
        <rFont val="Calibri"/>
        <family val="2"/>
        <charset val="238"/>
      </rPr>
      <t>²</t>
    </r>
    <r>
      <rPr>
        <sz val="10"/>
        <color theme="1"/>
        <rFont val="Swis721 BT"/>
        <family val="2"/>
      </rPr>
      <t xml:space="preserve">
- Rezanje zidane stene, debeline do 40 cm; cca 4 m 
- strojno rušenje v delno opečni in delno AB steni, debeline 30 cm; cca 0,8 m</t>
    </r>
    <r>
      <rPr>
        <sz val="10"/>
        <color theme="1"/>
        <rFont val="Calibri"/>
        <family val="2"/>
        <charset val="238"/>
      </rPr>
      <t>³</t>
    </r>
    <r>
      <rPr>
        <sz val="10"/>
        <color theme="1"/>
        <rFont val="Swis721 BT"/>
        <family val="2"/>
      </rPr>
      <t xml:space="preserve">
- dobava, montaža in betoniranje, prednapate opečne preklade, širine 2x 15 cm in dolžine cca 160 cm
- Obdelava špalet širine do 40 cm; cca 5 m
- odvoz odpadkov na trajno deponijo</t>
    </r>
  </si>
  <si>
    <t>Strojno rušenje obstoječe asfaltne površine v debelini 10 cm z nalaganjem in odvozom na komunalno deponijo, ter s pridobitvijo evidenčnega kartona</t>
  </si>
  <si>
    <t>Demontaža obstoječe podometne škatle za elektriko, velikosti 40x20 cm vključno z nalaganjem na kamion in odvozom na registrirano komunalno deponijo s pridobitvijo evidenčnega lista in dobava novih podometnih doz z UV obstojnim PVC pokrovom, vključno z daljšanjem vodnikov in vzpostavitvijo funkcije</t>
  </si>
  <si>
    <t>Demontaža obstoječe PTT omarice velikosti cca 30x50cm in odvoz na komunalno deponijo. Dobava nove PTT tipske montaža tipske inox omarice v TI fasado (odmik cca 16cm). Postavka vsebuje, vse potrebne premontaže, eventuelno daljšanje kablov in ponovni priklop ter vzpostavitev funkcije, ter končnim pregled telekoma</t>
  </si>
  <si>
    <t>Odstranitev obstoječe valovitke (zunanji prostor za inštalacije sončne elektrarne), vključno z leseno podkonstrukcijo in odvoz na trajno deponijo</t>
  </si>
  <si>
    <t>Dobava in vgrajevanje tamponskega materiala 0-60mm,  z razgrinjanjem, utrjevanjem v plasteh 2x20 cm, do Mv min.80MPa  ter   planiranjem +-1cm.
(podlaga za izdelavo novih stez okoli objekta)</t>
  </si>
  <si>
    <t>V enotni ceni fasade je potrebno upoštevati pripravo površine z mehanskim čiščenjem slabo sprijemljivih materialov, z visokotlačnim pranjem, ter izvesti "pull OFF" teste, za ugotovitev ustrezne sprijemljivosti obstoječih nanosov barv z betonsko površino.
Upoštevati je potrebno ustrezno dolžino sider za sidranje toplotne izolacije. Sidra je potrebno sidrati min. 60mm v nosilno konstrukcijo. V enotno ceno fasade mora izvajalec vkalkulirati potrebno število in potrebno dolžino sider na 1m2  kot zahteva posamezni proizvajalec fasadnega sistema (min 6 sider/m2). Sidra morajo biti poglobljena ter pokrita z izolacijskimi pokrovi</t>
  </si>
  <si>
    <t xml:space="preserve">Žaluzije : okno dim. 255 x 103 cm; </t>
  </si>
  <si>
    <t>Izdelava projekta izvedenih del ( PID Arhitektura ) dokumentacije skladno z pravilnikom o projektni dokumentacijo.</t>
  </si>
  <si>
    <t>Izdelava projekta izvedenih del ( PID Elektro instalacije ) dokumentacije skladno z pravilnikom o projektni dokumentacijo.</t>
  </si>
  <si>
    <t>Izdelava projekta izvedenih del ( PID Strojne instalacije ) dokumentacije skladno z pravilnikom o projektni dokumentacijo.</t>
  </si>
  <si>
    <t>PROJEKTANTSKI PREDRAČUN</t>
  </si>
  <si>
    <t>OBJEKT: ŠPORTNA DVORANA POLZELA, OSNOVNA ŠOLA POLZELA, Šolska ulica 3, 3313 POLZELA</t>
  </si>
  <si>
    <t>INVESTITOR: OBČINA POLZELA, Malteška cesta 38, 3313 POLZELA</t>
  </si>
  <si>
    <t>Št. načrta: PZI 62/17-E</t>
  </si>
  <si>
    <t>Predračun izdelal: Bogdan LEPAN</t>
  </si>
  <si>
    <t>Odgovorni projektant:                                                   Bogdan LEPAN, dipl.inž.el., IZS E-0963</t>
  </si>
  <si>
    <t>Električne inštalacije in oprema</t>
  </si>
  <si>
    <t>REKAPITULACIJA :</t>
  </si>
  <si>
    <t>VGRADNJA KLIMATA IN TOPLOTNE ČRPALKE</t>
  </si>
  <si>
    <t>SKUPAJ BREZ DDV:</t>
  </si>
  <si>
    <t xml:space="preserve">Energetski monitoring  mora biti pripravljen skladno z upoštevanjem veljavnih standardov in protokolov, ki urejajo področje merjenja in kontrole prihrankov energije (npr. International Performance Measurement and Verification Protocol, Efficiency Valuation Organization (EVO), ISO 50001 oziroma drugi enakovredni protokoli in standardi). </t>
  </si>
  <si>
    <t>Opis opreme/del</t>
  </si>
  <si>
    <t>cena/enoto</t>
  </si>
  <si>
    <t>Dobava in montaža</t>
  </si>
  <si>
    <t>Zidna certificirana kovinska omarica dimenzij šxvxg 600x600x210 mm, komplet z montažno ploščo</t>
  </si>
  <si>
    <t>Krmilnik 16 x digitalni vhod, 12 x analogni vhod, 4 x analogni izhod s pretvornikom M-bus v Modbus kot npr. Smarteh LPC-2.MC8 (glavni kontrolni modul), LPC-2.I16 (digitalni vhodni modul), LPC-2.A01 (analogni vhodno-izhodni modul),UPS modul, combox  modul, HD67029M-232 (pretvornik M-bus v Modbus)</t>
  </si>
  <si>
    <t>Akumulator 12 V/7 Ah</t>
  </si>
  <si>
    <t>Inštalacijski odklopnik C4A, 1-polni</t>
  </si>
  <si>
    <t>Pomožni rele, tuljava 230 VAC, 1xCO, 2A</t>
  </si>
  <si>
    <t>Merilni pretvornik PT1000/0…4 mA kot npr.: RI-13, Elektronika Pahor</t>
  </si>
  <si>
    <t>Temperaturno tipalo Pt 1000</t>
  </si>
  <si>
    <t>Toplotni števec Almess - samo priklop (toplotni števec je zajet v popisu strojnih inštalacij in opreme)</t>
  </si>
  <si>
    <t>Kabel NYM 3x1,5 mm²</t>
  </si>
  <si>
    <t>Kabel LiYCY 2x0,75 mm²</t>
  </si>
  <si>
    <t>NIK kanal, 10 x 10 mm, komplet s pokrovom, samolepilni</t>
  </si>
  <si>
    <t>Izdelava aplikativnega programa za krmilnik. Program mora omogočati potrebne analize parametrov v skladu z uvodoma navedenimi uredbami/zakoni</t>
  </si>
  <si>
    <t>Izvedba prebojev skozi zid ali strop</t>
  </si>
  <si>
    <t>Drobni in vezni material, uvodnice, sponke, žica</t>
  </si>
  <si>
    <t>I. RAZDELILNIK RG</t>
  </si>
  <si>
    <t>Dograditev</t>
  </si>
  <si>
    <t>Direktni trifazni digitalni števec električne energije, montaža na letev, 80 A, z impulznim izhodom, kot npr. Schrack MGDIZ080</t>
  </si>
  <si>
    <t>Inštalacijski odklopnik C50 A - 3 polni, 10 kA</t>
  </si>
  <si>
    <t>Inštalacijski odklopnik C25 A - 3 polni, 10 kA</t>
  </si>
  <si>
    <t>Odstranitev obstoječih stikal 0-1 iz razdelilnika, odvoz na deponijo</t>
  </si>
  <si>
    <t>Stikalo preklopno, 0-1, z lučko, Ø 22,5 mm, 10 A, vgradnja na vrata razdelilnika, povezava na potenciale odstranjenih stikal</t>
  </si>
  <si>
    <t>Drobni in vezni material, letev, žica</t>
  </si>
  <si>
    <t>II. KABELSKI RAZVODI</t>
  </si>
  <si>
    <t>Kabel NYY-J 5x16 mm², polaganje v NIK kanal</t>
  </si>
  <si>
    <t>Kabel NYY-J 5x4 mm², polaganje v NIK kanal</t>
  </si>
  <si>
    <t>Kabel NYM 3x1,5 mm², polaganje v NIK kanal</t>
  </si>
  <si>
    <t>Kabel NYM 4x0,75 mm², polaganje v NIK kanal</t>
  </si>
  <si>
    <t>NIK kanal, 60 x 40 mm, komplet s pokrovom in z vsem drobnim in pritrditvenim materalom</t>
  </si>
  <si>
    <t>NIK kanal, 15 x 17 mm, komplet s pokrovom, samolepilni</t>
  </si>
  <si>
    <t>Izvedba meritev novovgrajene opreme in izdaja merilnega protokola</t>
  </si>
  <si>
    <t xml:space="preserve">Izvedba prebojev skozi zid </t>
  </si>
  <si>
    <t>Drobni material</t>
  </si>
  <si>
    <t>I.i</t>
  </si>
  <si>
    <t>I</t>
  </si>
  <si>
    <t>I.ii</t>
  </si>
  <si>
    <t>I.iii</t>
  </si>
  <si>
    <t>I.iv</t>
  </si>
  <si>
    <t>I.v</t>
  </si>
  <si>
    <t>II.v</t>
  </si>
  <si>
    <t>II.vi</t>
  </si>
  <si>
    <t>II.vii</t>
  </si>
  <si>
    <t>Stavbno pohištvo - PVC okna, vrata</t>
  </si>
  <si>
    <t>VRATA</t>
  </si>
  <si>
    <t>II.ix</t>
  </si>
  <si>
    <t>STAVBNO POHIŠTVO - PVC OKNA, VRATA</t>
  </si>
  <si>
    <t>II.viii</t>
  </si>
  <si>
    <t xml:space="preserve"> 3.</t>
  </si>
  <si>
    <t xml:space="preserve"> 3.2</t>
  </si>
  <si>
    <t xml:space="preserve"> 3.3</t>
  </si>
  <si>
    <t>23.</t>
  </si>
  <si>
    <t>24.</t>
  </si>
  <si>
    <t>27.</t>
  </si>
  <si>
    <t>28.</t>
  </si>
  <si>
    <t>35.</t>
  </si>
  <si>
    <t>36.</t>
  </si>
  <si>
    <t xml:space="preserve"> 10.1</t>
  </si>
  <si>
    <t xml:space="preserve"> 10.2</t>
  </si>
  <si>
    <t xml:space="preserve"> 6.1</t>
  </si>
  <si>
    <t xml:space="preserve"> 6.2</t>
  </si>
  <si>
    <t xml:space="preserve"> 10.3</t>
  </si>
  <si>
    <t xml:space="preserve"> 10.4</t>
  </si>
  <si>
    <t xml:space="preserve"> 10.5</t>
  </si>
  <si>
    <t xml:space="preserve"> 10.6</t>
  </si>
  <si>
    <t xml:space="preserve"> 10.7</t>
  </si>
  <si>
    <t xml:space="preserve"> 17.1</t>
  </si>
  <si>
    <t xml:space="preserve"> 17.2</t>
  </si>
  <si>
    <t xml:space="preserve"> 18.1</t>
  </si>
  <si>
    <t xml:space="preserve"> 18.2</t>
  </si>
  <si>
    <t xml:space="preserve"> 3.1</t>
  </si>
  <si>
    <t xml:space="preserve"> 4.1</t>
  </si>
  <si>
    <t xml:space="preserve"> 5.1</t>
  </si>
  <si>
    <t xml:space="preserve"> 5.2</t>
  </si>
  <si>
    <t xml:space="preserve"> 5.3</t>
  </si>
  <si>
    <t>1-O1</t>
  </si>
  <si>
    <t>1-ŽO1</t>
  </si>
  <si>
    <t>2-O2</t>
  </si>
  <si>
    <t>2-ŽO2</t>
  </si>
  <si>
    <t>3-O3</t>
  </si>
  <si>
    <t>3-ŽO3</t>
  </si>
  <si>
    <t>4-O4</t>
  </si>
  <si>
    <t>5-O5</t>
  </si>
  <si>
    <t>6-O6</t>
  </si>
  <si>
    <t>7-O7</t>
  </si>
  <si>
    <t>8-O8</t>
  </si>
  <si>
    <t>9-O9</t>
  </si>
  <si>
    <t>10-O12</t>
  </si>
  <si>
    <t>10-ŽO12</t>
  </si>
  <si>
    <t>11-O13</t>
  </si>
  <si>
    <t>12-ŽO13</t>
  </si>
  <si>
    <t>13-O14</t>
  </si>
  <si>
    <t>14-O15</t>
  </si>
  <si>
    <t>15-O16</t>
  </si>
  <si>
    <t>16-O17</t>
  </si>
  <si>
    <t>17-O18</t>
  </si>
  <si>
    <t>18-O19</t>
  </si>
  <si>
    <t>21-O21</t>
  </si>
  <si>
    <t>21-ŽO21</t>
  </si>
  <si>
    <t>19-O20</t>
  </si>
  <si>
    <t>18-ŽO19</t>
  </si>
  <si>
    <t>I + II</t>
  </si>
  <si>
    <t>SKUPAJ GRADBENO OBTNIŠKA DELA</t>
  </si>
  <si>
    <t>Demontaža kompletnega strelovoda na strehi cca 1781 m2 in vertikal na fasadi, vključno z odvozom na deponijo</t>
  </si>
  <si>
    <t>SPLOŠNI OPIS STAVBNEGA POHIŠTVA  
Predvidena je vgradnja oken in vrat iz PVC profilov z jeklenimi ojačitvami v okvirju, PVC profili zunaj so v beli barvi, znotraj ravno tako v beli barvi. 
Pred izdelavo oken je izvajalec dolžan izrisati detajle oken in vrat ter montaže. Na izdelane detajle je izvajalec dolžan pred izdelavo stavbnega pohištva pridobiti pisno soglasje nadzora. Vsa vrata (tudi balkonska) so opremljena s cilindrično ključavnico, ključem in vsem okovjem 
Debelina stekel v oknah zavisi od dimenzije oknov. Potrebno debelino stekla izračunati in določiti s statičnim računom z ozirom na zunanje vplive .Skladno z vetrno cono kjer se nahaja objekt.     
Vsa okenska krila, ki se odpirajo morajo imeti v okenski kljuki (pololiva) ključavnico za zaklepanje okenskih kril s ključem.</t>
  </si>
  <si>
    <t>Okno mora imeti stranske in zgornje razširitvene profile. Širina teh bo določena z delavniškimi načrti, ki jih izdela izvajalec.
Vsa balkonska in vhodna  vrata imajo ALU prag višine 2cm.</t>
  </si>
  <si>
    <t>POMEMBNO: pri vseh postavkah je potrebno računati demontažo, odvoz na deponijo, okovje, dobavo, montažo na objektu, pritrdilni in tesnilni  material, snemanje izmer na objektu pred pričetkom del</t>
  </si>
  <si>
    <t>Zahtevan koeficient toplotne prehodnosti celotnega okna (okvir in steklo) za standardno okno (dim. 1,23 x 1,48 m) znaša Uw ≤ 1,17W/m2K. Izvajalec mora pred vgradnjo okenj predati zapisnik o verodostojnosti toplotne prehodnosti oken iz strani družbe, ki je pooblaščena,da izdaja takšna potrdila. (kot npr. ZAG).
Okno opremljeno z ustreznim kvalitetnim okovjem z pololivo (pololiva z ključavnico in ključem) Vsa balkonska vrata se izdelajo kot vhodna vrata z nizkim alu pragom ter kljuko in cilindrično klučavnico. Vsem balkonskim vratom in vhodnim vratom se montira ustrezne zaustavljalce (štoperje).
Dimenzije oken preveriti na objektu. V ceni oken in vrat zajeti tudi demontažo obstoječih oken, vrat, kopelit stekla,  okvirjev s stekli in policami, roletami in žaluzijami in odvoz na deponijo. Montaža in ustrezno tesnenje v zidno okensko odprtino. Pozicija montaže večine oken in vrat se iz pozicije iz sredine debeline zidu  spremeni in montira tako, da se nova PVC okna montirajo na zunanji rob obstoječega zidu (zunanja površina okenskega okvirja je v ravnini zunanje površine obstoječe fasade). 
Vsa vrata morajo imeti zaščito pred poškodbo prstov.</t>
  </si>
  <si>
    <t>V ceni oken upoštevati tudi: Dobava in montaža notranje police PVC bele barve širine do 350 mm ter zunanje alu barvna pločevina širine do 250mm s stranskimi zaključki va barvi police. Velja za nova okna</t>
  </si>
  <si>
    <t>3 delno PVC okno dim. 376 x 103 cm 
- 2x enokrilno okno, vertikalno in horizontalno odpiranje
- 1x fiksno okno
*razširitveni profil po obodu
* žaluzije (v ločeni postavki)
IZGLED ELEMENTA PO SHEMI</t>
  </si>
  <si>
    <t>1 delno PVC okno dim. 255 x 103 cm
- 2x enokrilno okno, horizontalno odpiranje, s škarjami in kljuko
* razširitveni profil po obodu
IZGLED ELEMENTA PO SHEMI</t>
  </si>
  <si>
    <t>1 delno PVC okno dim. 85 x 136 cm
- 1x enokrilno okno, horizontalno odpiranje, s škarjami in kljuko
* razširitveni profil po obodu
IZGLED ELEMENTA PO SHEMI</t>
  </si>
  <si>
    <t>1 delno PVC okno dim. 115 x 136 cm
- 1x enokrilno okno, horizontalno odpiranje, s škarjami in kljuko
* razširitveni profil po obodu
IZGLED ELEMENTA PO SHEMI</t>
  </si>
  <si>
    <t>1 delno PVC okno dim. 80 x 85 cm
- 1x enokrilno okno, horizontalno odpiranje, s škarjami in kljuko
* razširitveni profil po obodu
IZGLED ELEMENTA PO SHEMI</t>
  </si>
  <si>
    <t>1 delno PVC okno dim. 95 x 136 cm
- 1x enokrilno okno, horizontalno odpiranje, s škarjami in kljuko
* razširitveni profil po obodu
IZGLED ELEMENTA PO SHEMI</t>
  </si>
  <si>
    <t>3 delno PVC okno dim. 355 x 85 cm 
- 2x enokrilno okno, vertikalno in horizontalno odpiranje
- 1x fiksno okno
*razširitveni profil po obodu
* žaluzije (v ločeni postavki)
IZGLED ELEMENTA PO SHEMI</t>
  </si>
  <si>
    <t>3 delno PVC okno dim. 291 x 85 cm 
- 2x enokrilno okno, vertikalno in horizontalno odpiranje
- 1x fiksno okno
*razširitveni profil po obodu
* žaluzije (v ločeni postavki)
IZGLED ELEMENTA PO SHEMI</t>
  </si>
  <si>
    <t>1 delno PVC okno dim. 60 x 237 cm
- 1x fiksno okno
- Steklo lepljeno, kaljeno
* razširitveni profil po obodu
IZGLED ELEMENTA PO SHEMI</t>
  </si>
  <si>
    <t>2 delno PVC okno dim. 86 x 250 cm
- 1x enokrilno okno spodaj, fiksna zasteklitev, steklo lepljeno kaljeno
- 1x enokrilno okno zgoraj, horizontalno odpiranje, s škarjami in pletenico dolžine cca 320 cm
* razširitveni profil po obodu
IZGLED ELEMENTA PO SHEMI</t>
  </si>
  <si>
    <t>1 delno PVC okno dim. 135 x 136 cm
- 1x enokrilno okno, horizontalno odpiranje, s škarjami in kljuko
* razširitveni profil po obodu
IZGLED ELEMENTA PO SHEMI</t>
  </si>
  <si>
    <t>1 delno PVC okno dim. 75 x 136 cm
- 1x enokrilno okno, horizontalno odpiranje, s škarjami in kljuko
* razširitveni profil po obodu
IZGLED ELEMENTA PO SHEMI</t>
  </si>
  <si>
    <t>2 delno PVC okno dim. 60 x 180 cm
- 1x enokrilno okno spodaj, fiksna zasteklitev, steklo lepljeno kaljeno
- 1x enokrilno okno zgoraj, horizontalno odpiranje, s škarjami in pletenico dolžine cca 320 cm
* razširitveni profil po obodu
IZGLED ELEMENTA PO SHEMI</t>
  </si>
  <si>
    <t>3 delno PVC okno dim. 267 x 125 cm (okno nepravilne trikotne oblike)
- 2x enokrilno okno, horizontalno odpiranje, s škarjami in kljuko
- 1x enokrilno okno, fiksna zastekitev
* razširitveni profil po obodu
IZGLED ELEMENTA PO SHEMI</t>
  </si>
  <si>
    <t>1 delno PVC okno dim. 80 x 136 cm
- 1x enokrilno okno, horizontalno odpiranje, s škarjami in kljuko
* razširitveni profil po obodu
IZGLED ELEMENTA PO SHEMI</t>
  </si>
  <si>
    <t>4 delno PVC okno dim. 360 x 95 cm
- 2x enokrilno okno, horizontalno odpiranje, s škarjami in kljuko
- 2x enokrilno okno, fiksna zastekitev
* razširitveni profil po obodu
IZGLED ELEMENTA PO SHEMI</t>
  </si>
  <si>
    <t>5 delno PVC okno dim. 460 x 95 cm
- 3x enokrilno okno, horizontalno odpiranje, s škarjami in kljuko
- 2x enokrilno okno, fiksna zastekitev
* razširitveni profil po obodu
IZGLED ELEMENTA PO SHEMI</t>
  </si>
  <si>
    <t>2 delno PVC okno dim. 130 x 150 cm
- 1x dvokrilno okno, horizontalno odpiranje, s škarjami in kljuko
* razširitveni profil po obodu
IZGLED ELEMENTA PO SHEMI</t>
  </si>
  <si>
    <t>1-V1</t>
  </si>
  <si>
    <t>2-V7</t>
  </si>
  <si>
    <t>22-O22a</t>
  </si>
  <si>
    <t>23-O22b</t>
  </si>
  <si>
    <t>24-V2</t>
  </si>
  <si>
    <t>25-V4</t>
  </si>
  <si>
    <t>26-V5</t>
  </si>
  <si>
    <t>1 delno PVC okno dim. 115 x 126 cm
- 1x dvokrilno okno, horizontalno odpiranje, s škarjami in kljuko
* razširitveni profil po obodu
IZGLED ELEMENTA PO SHEMI</t>
  </si>
  <si>
    <t>Izdelava, dobava in montaža škatle za ključe, velikosti 12x12 cm. Škatla iz vročecinkane in barvane pločevine, debeline 0,7 mm s sprednje strani steklena vratca. V škatlo se namesti ključ kovinske ograje na zunanjem stopnišču (fasada Jug, pri vratih V5)</t>
  </si>
  <si>
    <t>27-V6a</t>
  </si>
  <si>
    <t>27-V6b</t>
  </si>
  <si>
    <t>1 delna PVC vrata dimenzije 100 x 255 cm
* 1 x enokrilna vhodna vrata s 5x zaklepanjem, s termoizolacijskim polnilom
* fiksna nadsvetloba
* s samozapiralom
IZGLED ELEMENTA PO SHEMI</t>
  </si>
  <si>
    <t>površina spodnjega izmenjevalca 3,51m2          površina spodnjega izmenjevalca 1,2m2    maksimalna dopustna temperatura vtoka:                ogrevna voda 160°C, sanitarna voda 95°C;                maksimalni delovni nadtlak:                                    ogrevna voda 16 bar, sanitarna voda 10bar;</t>
  </si>
  <si>
    <t xml:space="preserve"> Volumen: 1000 L
- Dimenzije v mm z izolacijo (višina x premer): 2350 x 1000
- Prirobnica / Vgradna dolžina: 240/810
- SH objemka/Vgradna dolžina: 6/4"/840
- Površina prenosnikov m²: 3,51+1,2                        priključki:                                                               hladne vode R1 1/4 in topla sanitarna voda R1 1/4     cirkulacija sanitarne vode R3/4                                ogrevalni dovod in povratek R1 1/4                             - izolacija bojlerja                     </t>
  </si>
  <si>
    <t>Obtočna črpalka za ogrevalno vejo šole</t>
  </si>
  <si>
    <t>Energetsko učinkovita obtočna črpalka z zvezno regulacijo vrtljajev, s protiprirobnicami, izolacijo, skupaj s tesnilnim in vijačnim materialom</t>
  </si>
  <si>
    <r>
      <rPr>
        <sz val="10"/>
        <color indexed="8"/>
        <rFont val="Arial"/>
        <family val="2"/>
        <charset val="238"/>
      </rPr>
      <t>Proizvod:</t>
    </r>
    <r>
      <rPr>
        <b/>
        <sz val="10"/>
        <color indexed="8"/>
        <rFont val="Arial"/>
        <family val="2"/>
        <charset val="238"/>
      </rPr>
      <t xml:space="preserve"> WILO, tip STRATOS 40/1-10 </t>
    </r>
    <r>
      <rPr>
        <sz val="10"/>
        <color indexed="8"/>
        <rFont val="Arial"/>
        <family val="2"/>
        <charset val="238"/>
      </rPr>
      <t>PN10, 1x230V/50Hz, 20-160W   ali enakovredno</t>
    </r>
  </si>
  <si>
    <t>Izdelava, dobava in montaža napisne table "Balinček". Tabla je tiskana na pleksi steklo, velikosti 40x40 cm. Barva tiska modra, tiskana na belo pleksi steklo. Pred tiskanje je potrebno izgled table predati v potrditev nadzoru</t>
  </si>
  <si>
    <t>Izdelava, dobava in montaža enostranske svetlobne table, dimenzije 80x80 cm, iz ALU profila globine 15 cm, ozadje alu combond pločevina, prednja stranica pleksi steklo polepljeno z grafiko (grb košarkarski klub HOPSI), LED osvetlitev z možnostjo menjave.  Pred tiskanje je potrebno izgled table predati v potrditev nadzoru</t>
  </si>
  <si>
    <t>Izdelava, dobava in montaža enostranske svetlobne table, dimenzije 115x20 cm, iz ALU profila globine 15 cm, ozadje alu combond pločevina, prednja stranica pleksi steklo polepljeno z grafiko (kot npr. napis "BLAGAJNA" ali "VHOD"), LED osvetlitev z možnostjo menjave.  Pred tiskanje je potrebno izgled table predati v potrditev nadzoru</t>
  </si>
  <si>
    <t>2 delna PVC vrata dimenzije 217 x 282 cm
* 1 x dvokrilna vhodna vrata s 5x zaklepanjem, s steklenim lepljenim in kaljenim polnilom spodaj in termoizolacijskim steklom zgoraj
* fiksna nadsvetloba
*skriti panik drog, s samozapiralom
IZGLED ELEMENTA PO SHEMI</t>
  </si>
  <si>
    <t>1 delna PVC vrata dimenzije 100 x 255 cm
* 1 x enokrilna vhodna vrata s 5x zaklepanjem, s steklenim lepljenim in kaljenim polnilom spodaj in termoizolacijskim steklom zgoraj
* fiksna nadsvetloba
*skriti panik drog, s samozapiralom
IZGLED ELEMENTA PO SHEMI</t>
  </si>
  <si>
    <t>1 delna PVC vrata dimenzije 202 x 227 cm
* 1 x dvokrilna vhodna vrata s 5x zaklepanjem, s steklenim lepljenim in kaljenim polnilom zgoraj in navadno steklo zgoraj
*skriti panik drog, s samozapiralom
IZGLED ELEMENTA PO SHEMI</t>
  </si>
  <si>
    <t>2 delna LESENA vrata dimenzije 150 x 257 cm
* 1 x dvokrilna vhodna vrata (primarno in sekundarno krilo) s 5x zaklepanjem, s steklenim lepljenim in kaljenim polnilom spodaj in termoizolacijskim steklom zgoraj
* fiksna nadsvetloba
*skriti panik drog, s samozapiralom
IZGLED ELEMENTA PO SHEMI</t>
  </si>
  <si>
    <t>2 delna LESENA vrata dimenzije 176 x 255 cm
* 1 x dvokrilna vhodna vrata (primarno in sekundarno krilo) s 5x zaklepanjem, s steklenim lepljenim in kaljenim polnilom spodaj in termoizolacijskim steklom zgoraj
*skriti panik drog, s samozapiralom
IZGLED ELEMENTA PO SHEMI</t>
  </si>
  <si>
    <t>Občina Polzela
Malteška cesta 28, 3313 Polzela
3310 Žalec</t>
  </si>
  <si>
    <t>Občina Polzela</t>
  </si>
  <si>
    <t>Malteška cesta 28</t>
  </si>
  <si>
    <t>3313 Polzela</t>
  </si>
  <si>
    <t>ŠPORTNA DVORANA POLZELA - ES</t>
  </si>
  <si>
    <t>Kompletna  demontaža in odstranitev  obstoječe pločevinaste kritine (trimo sendvič, debeline cca 70 mm),  vključno z vsemi pločevinastimi obrobami, žlotami, žlebovi, skritimi žlebovi, zaključki, snegobrani, zračniki in, prezračevalnimi kanali, antenami in ostalimi kleparskimi izdelki na strehi. vključno s prenosi, nalaganjem na kamion in odvozom na registrirano komunalno deponijo s pridobitvijo evidenčnega lista.
Obračun po kvadratnem metru površine strehe</t>
  </si>
  <si>
    <t>Izdelava betonskega vezi nad vrati V5. Postavka vsebuje:
-trostranski opaž, presek vezi 25 x 35 cm
-dobava in polaganje armature 10 kg na tekoči meter, sidranje armature v obstoječ zid
-dobava in vgrajevanje betona C25/30, preseka 25 x 35 cm.</t>
  </si>
  <si>
    <t xml:space="preserve">Dobava in polaganje strešne kritine ( kot npr. TRIMOTERM SNV, debeline panela 20 cm ali enakovredno), v eni od standardnih barv proizvajalca, vključno z tesnilnim trakom na preklopu,polaganje na obstoječe lesene letve z eventuelno prerazporeditvijo letev, z vijačenjem po navodilih proizvajalca, v ceno upoštevati vse elemente kritine, ki so potrebni za garancijo in niso posebej navedeni v popisu krovskih del (rezanje, nerjaveči vijaki, zaključna kapna letev, sponke, nerjaveča žica, ter vsi ostali fazonski komadi ipd....), vključno z vsemi potrebnimi vertikalnimi in horizontalnimi transporti in pomožnimi deli, vsemi preboji.
Profil zunaj: trapezna pločevina
Profil znotraj: mikroliniran profil
Razred gorljivosti po EN 13501-1): A1
Kritina se polaga na obstoječe letve, 
*obračun po  površini
</t>
  </si>
  <si>
    <t>V enotni ceni fasade je potrebno upoštevati silikonski fasadni zaključni sloj, primeren za minimalne strešne napušče, v granulaciji in barvi na željo naročnika.</t>
  </si>
  <si>
    <t>1 delno PVC okno dim. 115 x 126 cm
- 1x fiksno okno, v fiksno okno vgrajena tipska vratca, velikosti 30x15 cm, z ustreznim tesnjenem; 
izvedba za blagajno kart pri vhodu. V PVC okvir se vstavi tipski element za blagajniško odprtino, ki onemogoča hlajenje notranjosti 
* razširitveni profil po obodu
IZGLED ELEMENTA PO SHEMI</t>
  </si>
  <si>
    <r>
      <t>SPLOŠNI OPIS STAVBNEGA POHIŠTVA  
Predvidena je vgradnja stavbnega pohištva iz kakovostnega lesa, sodobna tehnologija izdelave in kakovostna zaščita z debelejšimi okolju prijaznimi lazurami, ki zagotavljajo dolgotrajnost in stabilnost lesenih oken.
Debelina krila minimalno 78 mm, debelina okvirja minimalno 78 mm. Vsi leseni elementi morajo biti izdelani iz lesenih lepljencev.
Okna so opremljena z dvojnimi tesnili. Zasteklitev je  nizko izolacijska troslojna zasteklitev, toplotna prehodnost stekla; Ug = 0,7 W/m2K. Sistem v profili za odvajanje vode v oblogi kril s trajno elastičnimi pokrovi. Koeficient toplotne prevodnosti celotnega elementa stavbnega pohištva je</t>
    </r>
    <r>
      <rPr>
        <sz val="10"/>
        <color rgb="FFFF0000"/>
        <rFont val="Swis721 BT"/>
        <family val="2"/>
      </rPr>
      <t xml:space="preserve"> </t>
    </r>
    <r>
      <rPr>
        <sz val="10"/>
        <rFont val="Swis721 BT"/>
        <family val="2"/>
      </rPr>
      <t xml:space="preserve">Uw=1,17 W/m2K.
Pred izdelavo stavbnega pohištva je izvajalec dolžan izrisati detajle oken in vrat ter montaže. Na izdelane detajle je izvajalec dolžan pred izdelavo stavbnega pohištva pridobiti pisno soglasje nadzora. Vsa vrata so opremljena z zaletnim drogom s skritim okovjem, cilindrično ključavnico, ključem in vsem okovjem 
Debelina stekel v oknah zavisi od dimenzije stavbnega pohištva. Potrebno debelino stekla izračunati in določiti s statičnim računom z ozirom na zunanje vplive .Skladno z vetrno cono kjer se nahaja objekt.     </t>
    </r>
  </si>
  <si>
    <r>
      <t xml:space="preserve">REKAPITULACIJA - 
</t>
    </r>
    <r>
      <rPr>
        <u/>
        <sz val="10"/>
        <color theme="1"/>
        <rFont val="Swis721 BT"/>
        <family val="2"/>
      </rPr>
      <t>ŠPORTNA DVORANA POLZELA - ES</t>
    </r>
  </si>
  <si>
    <t xml:space="preserve"> 2.3</t>
  </si>
  <si>
    <t>2 delna ALU vrata dimenzije 272 x 300 cm
* 1 x dvokrilna vhodna vrata s 5x zaklepanjem, s termoizolacijskim polnilom
* fiksna nadsvetloba
*skriti panik drog, s samozapiralom
IZGLED ELEMENTA PO SHEMI</t>
  </si>
  <si>
    <t>POLNILNA POSTAJA ZA AVTOMOBILE</t>
  </si>
  <si>
    <t>KURILNA PODPOSTAJA</t>
  </si>
  <si>
    <t>Inštalacijski odklopnik C10A, 1-polni</t>
  </si>
  <si>
    <t>Inštalacijski odklopnik C6A, 1-polni</t>
  </si>
  <si>
    <t>Žica HO7V-K 1x16 mm², RZ, polaganje v inštalacijskem kanalu</t>
  </si>
  <si>
    <t>III. FINOMONTAŽNA DELA</t>
  </si>
  <si>
    <t>Montaža in priklop ventilatorja na višini 11 m</t>
  </si>
  <si>
    <t>Montaža in priklop regulatorja za ventilatorje</t>
  </si>
  <si>
    <t>Montaža in priklop temperaturnih tipal</t>
  </si>
  <si>
    <t>Priklop toplotne črpalke</t>
  </si>
  <si>
    <t>Priklop klimata</t>
  </si>
  <si>
    <t>Polnilna postaja, namenjena za namestitev za zunanjo montažo  (na steno)
- Napetost 400 - VAC
- Tok - 3 x 20 A
- Vtičnice - 1x230 VAC, 16 A; 3 x 230 VAC, 6 A
- Aktiviranje polnjenja s 4 mestno kodo (po želji spremenljivo)
- Po končanem polnjenju avtomatski izklop
- Navodila za polnjenje na stebru polnilnice
- Konstrukcija peskana in prašno barvana
- CE izjava in vsa potrebna dokumentacija</t>
  </si>
  <si>
    <t>Inštalacijski odklopnik C25 A - 3 polni, 10 kA, dograditev v razdelilnik Prireditve</t>
  </si>
  <si>
    <t>Kabel NYY-J 5x4 mm, polaganje v inštalacijskem kanalu</t>
  </si>
  <si>
    <t>Žica HO7V-K 1x6 mm², RZ, polaganje v inštalacijskem kanalu</t>
  </si>
  <si>
    <t>Odstranitev obstoječega NIK kanala, odvoz na deponijo, obstoječ kabel se položi v novi NIK kanal</t>
  </si>
  <si>
    <t>Ozemljitve večjih kovinskih mas</t>
  </si>
  <si>
    <t>Odstranitev bimetala v razdelilniku RK za črpalko za ogrevalno vejo za novi del šole - prevezava krmilja, odstranitev kabla za črpalko, odvoz na deponijo</t>
  </si>
  <si>
    <t>Kabel H03VV-F 3 x 0,75 mm²</t>
  </si>
  <si>
    <t>Odklop in ponoven priklop črpalke</t>
  </si>
  <si>
    <t>Drobni imaterial</t>
  </si>
  <si>
    <t>TERMOSTATSKI VENTILI</t>
  </si>
  <si>
    <t>Energetsko učinkovita obtočna črpalka z zvezno regulacijo vrtljajev, zs pritprirobnicami, izolacijo, skupaj s tesnilnim in vijačnim materialom</t>
  </si>
  <si>
    <r>
      <rPr>
        <sz val="10"/>
        <color indexed="8"/>
        <rFont val="Arial"/>
        <family val="2"/>
        <charset val="238"/>
      </rPr>
      <t>Proizvod:</t>
    </r>
    <r>
      <rPr>
        <b/>
        <sz val="10"/>
        <color indexed="8"/>
        <rFont val="Arial"/>
        <family val="2"/>
        <charset val="238"/>
      </rPr>
      <t xml:space="preserve"> WILO, tip STRATOS 40/1-10 </t>
    </r>
    <r>
      <rPr>
        <sz val="10"/>
        <color indexed="8"/>
        <rFont val="Arial"/>
        <family val="2"/>
        <charset val="238"/>
      </rPr>
      <t>PN10, 80kW, 7m3/h, 5m, 1x230V/50Hz, 20-160W                                                                  - ogrevanje zraka klimata preko ploščnega izmenjevalnika ali enakovredno</t>
    </r>
  </si>
  <si>
    <t>DN50/32  XG-32x054</t>
  </si>
  <si>
    <t>Pretočna raztezna posoda za sanitarno vodo 80 L s servisnim ventilom</t>
  </si>
  <si>
    <t>V.</t>
  </si>
  <si>
    <t>TERMOSTATSKI VENTILI - DOBAVA, MONTAŽA IN ZAGON</t>
  </si>
  <si>
    <t>Termostatski radiatorski ventil</t>
  </si>
  <si>
    <t>Regulacijski radiatorski ventil z dvojno regulacijo, za toplo vodo, PN10, s termostatsko glavo  z vgrajenim tipalom, z ročnim kolescem, navojni priključek, proti vandalska izvedba</t>
  </si>
  <si>
    <t xml:space="preserve"> - dimenzije in izvedba (kotna ali ravna) je potrebno preveriti pred vgradnjo</t>
  </si>
  <si>
    <t xml:space="preserve"> - demontaža starega ventila in montaža novega</t>
  </si>
  <si>
    <t>komplet</t>
  </si>
  <si>
    <t>Izdelava cokla fasade, po fasadnem sistemu kot npr. BAUMIT Star XPS. Postavka vsebuje: 
• fasada na vertikalni zunanji steni se izolira med koto -0,5m od terena (fasadni  podstavek) ter +0,5 nad zunanjim terenom z toplotno izolacijo XPS v debelini 16 cm (sicer je izolacija fasade kamena volna). 
• lepilo za izolacijske plošče: BAUMIT StarContact White
• Izolacija: XPS plošče  16 cm λ = 0,035 W/mK
• pritrjevanje nove TI z pritrjevali po navodilih proizvajalca fasade (št in dolžina)(TI plošče morajo biti sidrane s sidri v nosilno podlago v dolžini min 6cm)
• Armirni sloj: BAUMIT PowerContact
• Armaturna mrežica: BAUMIT StarTrex
• Osnovni premaz: BAUMIT UniPrimer
• Zaključni sloj: SILIKONSKI omet</t>
  </si>
  <si>
    <t>Izdelava cokla fasade, po fasadnem sistemu kot npr. BAUMIT Star XPS. Postavka vsebuje: 
• fasada na vertikalni zunanji steni se izolira med koto -0,5m od terena (fasadni  podstavek) ter +0,5 nad zunanjim terenom z toplotno izolacijo XPS v debelini 10 cm (sicer je izolacija kamena volna). 
• lepilo za izolacijske plošče: BAUMIT StarContact White
• Izolacija: XPS plošče  10 cm λ = 0,035 W/mK
• pritrjevanje nove TI z pritrjevali po navodilih proizvajalca fasade (št in dolžina)(TI plošče morajo biti sidrane s sidri v nosilno podlago v dolžini min 6cm. Fasada se izvaja na obstoječo toplotno izolacijsko fasado, debeline 6 cm, zato je potrebno vkalkulirati daljše sidrne vijake)
• Armirni sloj: BAUMIT PowerContact
• Armaturna mrežica: BAUMIT StarTrex
• Osnovni premaz: BAUMIT UniPrimer
• Zaključni sloj: SILIKONSKI omet</t>
  </si>
  <si>
    <t>Izdelava dobava in montaža vrat, kot je opisano spodaj in skladno s shemami. Postavka vsebuje:
* zunaj in znotraj bela barva
* demontaža z odvozom starih vrat in montažo novih vrat z vijačenjem ter tesnenjem s poliuretansko peno
* izravnava špalete, kitanje, glajenje in 2xfinalno pleskanje v disperzijski barvi na notranji strani
* kljuka alu inox mat barve, cilinder,4x vratna nasadila, antipanik drogovi in samozapiralo
* znotraj zaključevanje s knauf ploščami kotno z izolacijo
* izravnava špalete, kitanje, glajenje in 2xfinalno pleskanje v disperzijski barvi na notranji strani
* za okna pri vratih veljajo vsi opisi navedeni pod pozicijo oken
* vključno z tipsko zaščito za prste</t>
  </si>
  <si>
    <t>Vsa vrata na glavnih izhodih - kjer so evakuacijske poti, imajo ''panik naletni drog s skritim okovjem"  ter znotraj na višini cca 150cm dodatno nadometno ključavnico z zapahom s  ključem 
Vsa vrata imajo tipsko zaščito za prste</t>
  </si>
  <si>
    <t xml:space="preserve">Izdelava, dobava in montaža oken, kot je opisano spodaj in skladno s shemami. Postavka vsebuje:
* stranski razširitveni profili po obodu (zaradi priključitve TI fasade)
* zunaj bela barva in  znotraj bela barva
* demontaža z odvozom starih oken in montaža novih oken z vijačenjem ter tesnenjem s poliuretansko peno
* znotraj zaključevanje s knauf ploščami kotno z izolacijo
* zidarska obdelava pod polico z dodajanjem stirodurja do 3cm.
* izravnava špalete, kitanje, glajenje in 2xfinalno pleskanje v disperzijski barvi na notranji strani
* dobava in montaža notranje police pvc bele barve širine do 350mm
ter zunanje alu barvna pločevina  (v poljubni RAL barvi) širine do 350 mm s stranskimi zaključki v barvi police. Debelina alu police minimalno 2mm iz vlečenega profila.
* odpiranje oken s pletenico na težje dostopnih mestih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</si>
</sst>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quot; SIT&quot;;\-#,##0.00&quot; SIT&quot;"/>
    <numFmt numFmtId="165" formatCode="#,##0.00&quot; SIT&quot;"/>
    <numFmt numFmtId="166" formatCode="_-* #,##0.00\ _S_k_-;\-* #,##0.00\ _S_k_-;_-* &quot;-&quot;??\ _S_k_-;_-@_-"/>
    <numFmt numFmtId="167" formatCode="#,##0.00\ &quot;€&quot;"/>
    <numFmt numFmtId="168" formatCode="#,##0.00\ _S_I_T"/>
    <numFmt numFmtId="169" formatCode="0#"/>
    <numFmt numFmtId="170" formatCode="#,##0.0"/>
    <numFmt numFmtId="171" formatCode="#&quot;.&quot;"/>
    <numFmt numFmtId="172" formatCode="0.0"/>
  </numFmts>
  <fonts count="87">
    <font>
      <sz val="11"/>
      <color theme="1"/>
      <name val="Calibri"/>
      <family val="2"/>
      <charset val="238"/>
      <scheme val="minor"/>
    </font>
    <font>
      <sz val="11"/>
      <color theme="1"/>
      <name val="Calibri"/>
      <family val="2"/>
      <charset val="238"/>
      <scheme val="minor"/>
    </font>
    <font>
      <sz val="11"/>
      <color rgb="FF9C0006"/>
      <name val="Calibri"/>
      <family val="2"/>
      <charset val="238"/>
      <scheme val="minor"/>
    </font>
    <font>
      <sz val="11"/>
      <color theme="0"/>
      <name val="Calibri"/>
      <family val="2"/>
      <charset val="238"/>
      <scheme val="minor"/>
    </font>
    <font>
      <sz val="11"/>
      <color indexed="8"/>
      <name val="Calibri"/>
      <family val="2"/>
      <charset val="238"/>
    </font>
    <font>
      <sz val="12"/>
      <name val="Arial CE"/>
      <charset val="238"/>
    </font>
    <font>
      <sz val="10"/>
      <name val="SL Dutch"/>
    </font>
    <font>
      <sz val="10"/>
      <color theme="1"/>
      <name val="Calibri  "/>
      <charset val="238"/>
    </font>
    <font>
      <sz val="10"/>
      <name val="Arial"/>
      <family val="2"/>
      <charset val="238"/>
    </font>
    <font>
      <sz val="10"/>
      <color indexed="8"/>
      <name val="Arial"/>
      <family val="2"/>
      <charset val="238"/>
    </font>
    <font>
      <sz val="10"/>
      <name val="Arial CE"/>
      <charset val="238"/>
    </font>
    <font>
      <sz val="12"/>
      <name val="Calibri"/>
      <family val="2"/>
      <charset val="238"/>
    </font>
    <font>
      <b/>
      <sz val="12"/>
      <name val="Calibri"/>
      <family val="2"/>
      <charset val="238"/>
    </font>
    <font>
      <sz val="12"/>
      <name val="Times New Roman"/>
      <family val="1"/>
      <charset val="238"/>
    </font>
    <font>
      <sz val="10"/>
      <color theme="1"/>
      <name val="Calibri"/>
      <family val="2"/>
      <charset val="238"/>
    </font>
    <font>
      <sz val="10"/>
      <name val="Times New Roman"/>
      <family val="1"/>
    </font>
    <font>
      <sz val="10"/>
      <color indexed="8"/>
      <name val="Swis721 BT"/>
      <family val="2"/>
    </font>
    <font>
      <sz val="10"/>
      <color theme="1"/>
      <name val="Swis721 BT"/>
      <family val="2"/>
    </font>
    <font>
      <b/>
      <sz val="10"/>
      <color theme="1"/>
      <name val="Swis721 BT"/>
      <family val="2"/>
    </font>
    <font>
      <b/>
      <u/>
      <sz val="10"/>
      <color theme="1"/>
      <name val="Swis721 BT"/>
      <family val="2"/>
    </font>
    <font>
      <sz val="10"/>
      <name val="Swis721 BT"/>
      <family val="2"/>
    </font>
    <font>
      <b/>
      <u/>
      <sz val="10"/>
      <name val="Swis721 BT"/>
      <family val="2"/>
    </font>
    <font>
      <u/>
      <sz val="10"/>
      <name val="Swis721 BT"/>
      <family val="2"/>
    </font>
    <font>
      <sz val="8"/>
      <color theme="1"/>
      <name val="Swis721 BT"/>
      <family val="2"/>
    </font>
    <font>
      <b/>
      <sz val="10"/>
      <name val="Swis721 BT"/>
      <family val="2"/>
    </font>
    <font>
      <sz val="12"/>
      <name val="Swis721 BT"/>
      <family val="2"/>
    </font>
    <font>
      <b/>
      <sz val="12"/>
      <name val="Swis721 BT"/>
      <family val="2"/>
    </font>
    <font>
      <sz val="11"/>
      <color theme="1"/>
      <name val="Swis721 BT"/>
      <family val="2"/>
    </font>
    <font>
      <b/>
      <sz val="11"/>
      <color theme="1"/>
      <name val="Swis721 BT"/>
      <family val="2"/>
    </font>
    <font>
      <b/>
      <sz val="14"/>
      <color theme="1"/>
      <name val="Swis721 BT"/>
      <family val="2"/>
    </font>
    <font>
      <b/>
      <sz val="11"/>
      <color rgb="FFFF0000"/>
      <name val="Swis721 BT"/>
      <family val="2"/>
    </font>
    <font>
      <sz val="11"/>
      <color rgb="FFFF0000"/>
      <name val="Swis721 BT"/>
      <family val="2"/>
    </font>
    <font>
      <b/>
      <sz val="12"/>
      <color theme="1"/>
      <name val="Swis721 BT"/>
      <family val="2"/>
    </font>
    <font>
      <sz val="9"/>
      <color theme="1"/>
      <name val="Swis721 BT"/>
      <family val="2"/>
    </font>
    <font>
      <sz val="10"/>
      <color rgb="FFFF0000"/>
      <name val="Swis721 BT"/>
      <family val="2"/>
    </font>
    <font>
      <i/>
      <sz val="10"/>
      <name val="Swis721 BT"/>
      <family val="2"/>
    </font>
    <font>
      <sz val="10"/>
      <color rgb="FF333333"/>
      <name val="Swis721 BT"/>
      <family val="2"/>
    </font>
    <font>
      <sz val="10"/>
      <name val="Calibri  "/>
      <charset val="238"/>
    </font>
    <font>
      <sz val="10"/>
      <name val="MS Sans Serif"/>
      <family val="2"/>
      <charset val="238"/>
    </font>
    <font>
      <b/>
      <i/>
      <sz val="10"/>
      <name val="Arial CE"/>
      <charset val="238"/>
    </font>
    <font>
      <b/>
      <sz val="10"/>
      <name val="Arial CE"/>
      <charset val="238"/>
    </font>
    <font>
      <sz val="10"/>
      <name val="Arial"/>
      <family val="2"/>
    </font>
    <font>
      <b/>
      <sz val="12"/>
      <name val="Arial"/>
      <family val="2"/>
      <charset val="238"/>
    </font>
    <font>
      <sz val="10"/>
      <name val="Arial CE"/>
      <family val="2"/>
      <charset val="238"/>
    </font>
    <font>
      <b/>
      <sz val="10"/>
      <name val="Arial"/>
      <family val="2"/>
      <charset val="238"/>
    </font>
    <font>
      <sz val="11"/>
      <name val="Arial"/>
      <family val="2"/>
      <charset val="238"/>
    </font>
    <font>
      <b/>
      <u/>
      <sz val="16"/>
      <name val="Arial"/>
      <family val="2"/>
      <charset val="238"/>
    </font>
    <font>
      <b/>
      <sz val="16"/>
      <name val="Arial"/>
      <family val="2"/>
      <charset val="238"/>
    </font>
    <font>
      <sz val="10"/>
      <name val="Arial"/>
      <family val="2"/>
      <charset val="238"/>
    </font>
    <font>
      <u/>
      <sz val="12"/>
      <name val="Times New Roman"/>
      <family val="1"/>
      <charset val="238"/>
    </font>
    <font>
      <sz val="7"/>
      <name val="Arial CE"/>
      <family val="2"/>
      <charset val="238"/>
    </font>
    <font>
      <b/>
      <sz val="12"/>
      <name val="Arial CE"/>
      <family val="2"/>
      <charset val="238"/>
    </font>
    <font>
      <b/>
      <sz val="10"/>
      <name val="Arial CE"/>
      <family val="2"/>
      <charset val="238"/>
    </font>
    <font>
      <sz val="12"/>
      <name val="Arial CE"/>
      <family val="2"/>
      <charset val="238"/>
    </font>
    <font>
      <sz val="11"/>
      <name val="Arial CE"/>
      <charset val="238"/>
    </font>
    <font>
      <sz val="9"/>
      <name val="Arial"/>
      <family val="2"/>
      <charset val="238"/>
    </font>
    <font>
      <b/>
      <sz val="11"/>
      <name val="Arial CE"/>
      <charset val="238"/>
    </font>
    <font>
      <b/>
      <sz val="10"/>
      <color indexed="8"/>
      <name val="Arial"/>
      <family val="2"/>
      <charset val="238"/>
    </font>
    <font>
      <sz val="10"/>
      <color indexed="8"/>
      <name val="Calibri"/>
      <family val="2"/>
      <charset val="238"/>
      <scheme val="minor"/>
    </font>
    <font>
      <sz val="10"/>
      <name val="Calibri"/>
      <family val="2"/>
      <charset val="238"/>
      <scheme val="minor"/>
    </font>
    <font>
      <sz val="8"/>
      <name val="Arial"/>
      <family val="2"/>
      <charset val="238"/>
    </font>
    <font>
      <b/>
      <sz val="10"/>
      <color indexed="8"/>
      <name val="Calibri"/>
      <family val="2"/>
      <charset val="238"/>
      <scheme val="minor"/>
    </font>
    <font>
      <vertAlign val="superscript"/>
      <sz val="10"/>
      <color indexed="8"/>
      <name val="Arial"/>
      <family val="2"/>
      <charset val="238"/>
    </font>
    <font>
      <vertAlign val="superscript"/>
      <sz val="10"/>
      <name val="Arial"/>
      <family val="2"/>
      <charset val="238"/>
    </font>
    <font>
      <b/>
      <i/>
      <sz val="10"/>
      <name val="Arial"/>
      <family val="2"/>
      <charset val="238"/>
    </font>
    <font>
      <b/>
      <i/>
      <sz val="10"/>
      <color indexed="11"/>
      <name val="Arial"/>
      <family val="2"/>
      <charset val="238"/>
    </font>
    <font>
      <i/>
      <u/>
      <sz val="10"/>
      <name val="Arial"/>
      <family val="2"/>
      <charset val="238"/>
    </font>
    <font>
      <b/>
      <i/>
      <u/>
      <sz val="10"/>
      <name val="Arial"/>
      <family val="2"/>
      <charset val="238"/>
    </font>
    <font>
      <u/>
      <sz val="10"/>
      <name val="Arial"/>
      <family val="2"/>
      <charset val="238"/>
    </font>
    <font>
      <i/>
      <sz val="10"/>
      <name val="Arial"/>
      <family val="2"/>
      <charset val="238"/>
    </font>
    <font>
      <sz val="10"/>
      <color indexed="10"/>
      <name val="Arial"/>
      <family val="2"/>
      <charset val="238"/>
    </font>
    <font>
      <sz val="10"/>
      <color theme="1"/>
      <name val="Arial"/>
      <family val="2"/>
      <charset val="238"/>
    </font>
    <font>
      <b/>
      <sz val="10"/>
      <name val="Arial CE"/>
    </font>
    <font>
      <sz val="9"/>
      <name val="Arial CE"/>
      <family val="2"/>
      <charset val="238"/>
    </font>
    <font>
      <sz val="8"/>
      <name val="Arial CE"/>
      <charset val="238"/>
    </font>
    <font>
      <sz val="8"/>
      <color indexed="10"/>
      <name val="Arial CE"/>
      <charset val="238"/>
    </font>
    <font>
      <sz val="8"/>
      <color indexed="17"/>
      <name val="Arial"/>
      <family val="2"/>
      <charset val="238"/>
    </font>
    <font>
      <i/>
      <sz val="8"/>
      <name val="Arial"/>
      <family val="2"/>
      <charset val="238"/>
    </font>
    <font>
      <b/>
      <sz val="14"/>
      <name val="Arial"/>
      <family val="2"/>
      <charset val="238"/>
    </font>
    <font>
      <b/>
      <sz val="12"/>
      <name val="Times New Roman"/>
      <family val="1"/>
      <charset val="238"/>
    </font>
    <font>
      <b/>
      <sz val="8"/>
      <name val="Times New Roman"/>
      <family val="1"/>
      <charset val="238"/>
    </font>
    <font>
      <sz val="10"/>
      <name val="Times New Roman"/>
      <family val="1"/>
      <charset val="238"/>
    </font>
    <font>
      <b/>
      <sz val="10"/>
      <name val="Times New Roman"/>
      <family val="1"/>
      <charset val="238"/>
    </font>
    <font>
      <sz val="8"/>
      <name val="Times New Roman"/>
      <family val="1"/>
      <charset val="238"/>
    </font>
    <font>
      <b/>
      <sz val="12"/>
      <name val="Arial CE"/>
      <charset val="238"/>
    </font>
    <font>
      <b/>
      <sz val="10"/>
      <color indexed="8"/>
      <name val="Swis721 BT"/>
      <family val="2"/>
    </font>
    <font>
      <u/>
      <sz val="10"/>
      <color theme="1"/>
      <name val="Swis721 BT"/>
      <family val="2"/>
    </font>
  </fonts>
  <fills count="22">
    <fill>
      <patternFill patternType="none"/>
    </fill>
    <fill>
      <patternFill patternType="gray125"/>
    </fill>
    <fill>
      <patternFill patternType="solid">
        <fgColor rgb="FFFFC7CE"/>
      </patternFill>
    </fill>
    <fill>
      <patternFill patternType="solid">
        <fgColor rgb="FFFFFFCC"/>
      </patternFill>
    </fill>
    <fill>
      <patternFill patternType="solid">
        <fgColor theme="4"/>
      </patternFill>
    </fill>
    <fill>
      <patternFill patternType="solid">
        <fgColor theme="0" tint="-0.249977111117893"/>
        <bgColor indexed="64"/>
      </patternFill>
    </fill>
    <fill>
      <patternFill patternType="solid">
        <fgColor theme="6"/>
        <bgColor indexed="64"/>
      </patternFill>
    </fill>
    <fill>
      <patternFill patternType="solid">
        <fgColor theme="7" tint="0.79998168889431442"/>
        <bgColor indexed="64"/>
      </patternFill>
    </fill>
    <fill>
      <patternFill patternType="solid">
        <fgColor indexed="22"/>
        <bgColor indexed="64"/>
      </patternFill>
    </fill>
    <fill>
      <patternFill patternType="solid">
        <fgColor indexed="5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22"/>
        <bgColor indexed="31"/>
      </patternFill>
    </fill>
    <fill>
      <patternFill patternType="solid">
        <fgColor indexed="43"/>
        <bgColor indexed="64"/>
      </patternFill>
    </fill>
    <fill>
      <patternFill patternType="solid">
        <fgColor indexed="26"/>
        <bgColor indexed="64"/>
      </patternFill>
    </fill>
    <fill>
      <patternFill patternType="solid">
        <fgColor theme="5" tint="0.59999389629810485"/>
        <bgColor indexed="64"/>
      </patternFill>
    </fill>
    <fill>
      <patternFill patternType="solid">
        <fgColor indexed="40"/>
        <bgColor indexed="64"/>
      </patternFill>
    </fill>
    <fill>
      <patternFill patternType="solid">
        <fgColor theme="5" tint="0.79998168889431442"/>
        <bgColor indexed="31"/>
      </patternFill>
    </fill>
    <fill>
      <patternFill patternType="solid">
        <fgColor theme="9" tint="0.79998168889431442"/>
        <bgColor indexed="31"/>
      </patternFill>
    </fill>
  </fills>
  <borders count="78">
    <border>
      <left/>
      <right/>
      <top/>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double">
        <color indexed="64"/>
      </top>
      <bottom style="dotted">
        <color indexed="64"/>
      </bottom>
      <diagonal/>
    </border>
    <border>
      <left style="dotted">
        <color indexed="64"/>
      </left>
      <right style="dotted">
        <color indexed="64"/>
      </right>
      <top/>
      <bottom style="dotted">
        <color indexed="64"/>
      </bottom>
      <diagonal/>
    </border>
    <border>
      <left/>
      <right style="dotted">
        <color auto="1"/>
      </right>
      <top style="dotted">
        <color auto="1"/>
      </top>
      <bottom/>
      <diagonal/>
    </border>
    <border>
      <left style="dotted">
        <color auto="1"/>
      </left>
      <right/>
      <top style="dotted">
        <color auto="1"/>
      </top>
      <bottom/>
      <diagonal/>
    </border>
    <border>
      <left/>
      <right style="dotted">
        <color auto="1"/>
      </right>
      <top/>
      <bottom style="dotted">
        <color auto="1"/>
      </bottom>
      <diagonal/>
    </border>
    <border>
      <left style="dotted">
        <color indexed="64"/>
      </left>
      <right/>
      <top/>
      <bottom style="dotted">
        <color indexed="64"/>
      </bottom>
      <diagonal/>
    </border>
    <border>
      <left/>
      <right style="dotted">
        <color auto="1"/>
      </right>
      <top/>
      <bottom/>
      <diagonal/>
    </border>
    <border>
      <left style="dotted">
        <color auto="1"/>
      </left>
      <right/>
      <top/>
      <bottom/>
      <diagonal/>
    </border>
    <border>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double">
        <color auto="1"/>
      </left>
      <right style="dotted">
        <color auto="1"/>
      </right>
      <top style="thin">
        <color auto="1"/>
      </top>
      <bottom style="thin">
        <color auto="1"/>
      </bottom>
      <diagonal/>
    </border>
    <border>
      <left style="dotted">
        <color auto="1"/>
      </left>
      <right style="double">
        <color auto="1"/>
      </right>
      <top style="thin">
        <color auto="1"/>
      </top>
      <bottom style="thin">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double">
        <color auto="1"/>
      </top>
      <bottom style="double">
        <color indexed="64"/>
      </bottom>
      <diagonal/>
    </border>
    <border>
      <left style="double">
        <color auto="1"/>
      </left>
      <right style="dotted">
        <color auto="1"/>
      </right>
      <top style="dotted">
        <color auto="1"/>
      </top>
      <bottom style="thin">
        <color indexed="64"/>
      </bottom>
      <diagonal/>
    </border>
    <border>
      <left style="double">
        <color auto="1"/>
      </left>
      <right style="dotted">
        <color auto="1"/>
      </right>
      <top/>
      <bottom/>
      <diagonal/>
    </border>
    <border>
      <left style="double">
        <color auto="1"/>
      </left>
      <right style="dotted">
        <color auto="1"/>
      </right>
      <top style="thin">
        <color auto="1"/>
      </top>
      <bottom/>
      <diagonal/>
    </border>
    <border>
      <left style="double">
        <color auto="1"/>
      </left>
      <right style="dotted">
        <color auto="1"/>
      </right>
      <top style="dotted">
        <color auto="1"/>
      </top>
      <bottom style="dotted">
        <color auto="1"/>
      </bottom>
      <diagonal/>
    </border>
    <border>
      <left style="dotted">
        <color auto="1"/>
      </left>
      <right style="double">
        <color auto="1"/>
      </right>
      <top/>
      <bottom style="thin">
        <color auto="1"/>
      </bottom>
      <diagonal/>
    </border>
    <border>
      <left style="dotted">
        <color auto="1"/>
      </left>
      <right style="double">
        <color auto="1"/>
      </right>
      <top/>
      <bottom/>
      <diagonal/>
    </border>
    <border>
      <left style="dotted">
        <color auto="1"/>
      </left>
      <right style="double">
        <color auto="1"/>
      </right>
      <top style="dotted">
        <color auto="1"/>
      </top>
      <bottom style="dotted">
        <color auto="1"/>
      </bottom>
      <diagonal/>
    </border>
    <border>
      <left style="double">
        <color auto="1"/>
      </left>
      <right style="dotted">
        <color auto="1"/>
      </right>
      <top/>
      <bottom style="thin">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diagonal/>
    </border>
    <border>
      <left style="dotted">
        <color auto="1"/>
      </left>
      <right style="double">
        <color auto="1"/>
      </right>
      <top style="thin">
        <color auto="1"/>
      </top>
      <bottom/>
      <diagonal/>
    </border>
    <border>
      <left style="double">
        <color auto="1"/>
      </left>
      <right style="dotted">
        <color auto="1"/>
      </right>
      <top/>
      <bottom style="dotted">
        <color auto="1"/>
      </bottom>
      <diagonal/>
    </border>
    <border>
      <left style="dotted">
        <color auto="1"/>
      </left>
      <right style="double">
        <color auto="1"/>
      </right>
      <top/>
      <bottom style="dotted">
        <color auto="1"/>
      </bottom>
      <diagonal/>
    </border>
    <border>
      <left style="dotted">
        <color auto="1"/>
      </left>
      <right style="double">
        <color auto="1"/>
      </right>
      <top style="dotted">
        <color auto="1"/>
      </top>
      <bottom style="thin">
        <color indexed="64"/>
      </bottom>
      <diagonal/>
    </border>
    <border>
      <left style="double">
        <color auto="1"/>
      </left>
      <right/>
      <top style="thin">
        <color indexed="64"/>
      </top>
      <bottom style="thin">
        <color indexed="64"/>
      </bottom>
      <diagonal/>
    </border>
    <border>
      <left/>
      <right style="double">
        <color auto="1"/>
      </right>
      <top style="thin">
        <color indexed="64"/>
      </top>
      <bottom style="thin">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bottom/>
      <diagonal/>
    </border>
    <border>
      <left/>
      <right/>
      <top style="medium">
        <color indexed="64"/>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8"/>
      </top>
      <bottom style="thin">
        <color indexed="8"/>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dotted">
        <color auto="1"/>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s>
  <cellStyleXfs count="27">
    <xf numFmtId="0" fontId="0" fillId="0" borderId="0"/>
    <xf numFmtId="0" fontId="2" fillId="2" borderId="0" applyNumberFormat="0" applyBorder="0" applyAlignment="0" applyProtection="0"/>
    <xf numFmtId="0" fontId="1" fillId="3" borderId="1" applyNumberFormat="0" applyFont="0" applyAlignment="0" applyProtection="0"/>
    <xf numFmtId="0" fontId="3" fillId="4" borderId="0" applyNumberFormat="0" applyBorder="0" applyAlignment="0" applyProtection="0"/>
    <xf numFmtId="0" fontId="4" fillId="0" borderId="0"/>
    <xf numFmtId="0" fontId="5" fillId="0" borderId="0"/>
    <xf numFmtId="0" fontId="6" fillId="0" borderId="0"/>
    <xf numFmtId="0" fontId="8" fillId="0" borderId="0"/>
    <xf numFmtId="3" fontId="9" fillId="0" borderId="0" applyAlignment="0">
      <alignment horizontal="right"/>
      <protection locked="0"/>
    </xf>
    <xf numFmtId="0" fontId="10" fillId="0" borderId="0"/>
    <xf numFmtId="0" fontId="8" fillId="0" borderId="0">
      <alignment vertical="center"/>
    </xf>
    <xf numFmtId="0" fontId="8" fillId="0" borderId="0"/>
    <xf numFmtId="0" fontId="13" fillId="0" borderId="0"/>
    <xf numFmtId="0" fontId="4" fillId="0" borderId="0"/>
    <xf numFmtId="0" fontId="8" fillId="0" borderId="0"/>
    <xf numFmtId="0" fontId="15" fillId="0" borderId="0"/>
    <xf numFmtId="0" fontId="15" fillId="0" borderId="0"/>
    <xf numFmtId="166" fontId="8" fillId="0" borderId="0" applyFont="0" applyFill="0" applyBorder="0" applyAlignment="0" applyProtection="0"/>
    <xf numFmtId="0" fontId="1" fillId="0" borderId="0"/>
    <xf numFmtId="0" fontId="38" fillId="0" borderId="0"/>
    <xf numFmtId="0" fontId="8" fillId="0" borderId="0"/>
    <xf numFmtId="0" fontId="48" fillId="0" borderId="0"/>
    <xf numFmtId="0" fontId="43" fillId="0" borderId="0"/>
    <xf numFmtId="0" fontId="8" fillId="0" borderId="0"/>
    <xf numFmtId="0" fontId="8" fillId="0" borderId="0"/>
    <xf numFmtId="0" fontId="1" fillId="0" borderId="0"/>
    <xf numFmtId="0" fontId="10" fillId="0" borderId="0"/>
  </cellStyleXfs>
  <cellXfs count="765">
    <xf numFmtId="0" fontId="0" fillId="0" borderId="0" xfId="0"/>
    <xf numFmtId="0" fontId="7" fillId="0" borderId="0" xfId="0" applyFont="1" applyBorder="1"/>
    <xf numFmtId="0" fontId="7" fillId="0" borderId="0" xfId="0" applyFont="1"/>
    <xf numFmtId="0" fontId="11" fillId="0" borderId="0" xfId="0" applyFont="1"/>
    <xf numFmtId="0" fontId="12" fillId="0" borderId="0" xfId="0" applyFont="1"/>
    <xf numFmtId="0" fontId="0" fillId="0" borderId="0" xfId="0" applyFont="1" applyProtection="1"/>
    <xf numFmtId="0" fontId="14" fillId="0" borderId="0" xfId="0" applyFont="1"/>
    <xf numFmtId="0" fontId="16" fillId="0" borderId="0" xfId="4" applyFont="1" applyFill="1" applyAlignment="1">
      <alignment horizontal="center" vertical="top"/>
    </xf>
    <xf numFmtId="0" fontId="17" fillId="0" borderId="0" xfId="0" applyFont="1" applyAlignment="1">
      <alignment vertical="top" wrapText="1"/>
    </xf>
    <xf numFmtId="0" fontId="17" fillId="0" borderId="0" xfId="0" applyFont="1" applyAlignment="1">
      <alignment horizontal="left"/>
    </xf>
    <xf numFmtId="0" fontId="17" fillId="0" borderId="0" xfId="0" applyFont="1"/>
    <xf numFmtId="4" fontId="17" fillId="0" borderId="0" xfId="0" applyNumberFormat="1" applyFont="1"/>
    <xf numFmtId="0" fontId="16" fillId="0" borderId="0" xfId="4" applyFont="1" applyFill="1" applyBorder="1" applyAlignment="1">
      <alignment horizontal="center" vertical="top"/>
    </xf>
    <xf numFmtId="0" fontId="18" fillId="0" borderId="0" xfId="0" applyFont="1" applyBorder="1" applyAlignment="1">
      <alignment vertical="top" wrapText="1"/>
    </xf>
    <xf numFmtId="0" fontId="17" fillId="0" borderId="0" xfId="0" applyFont="1" applyBorder="1" applyAlignment="1">
      <alignment horizontal="left"/>
    </xf>
    <xf numFmtId="0" fontId="17" fillId="0" borderId="0" xfId="0" applyFont="1" applyBorder="1" applyAlignment="1">
      <alignment vertical="top" wrapText="1"/>
    </xf>
    <xf numFmtId="4" fontId="18" fillId="0" borderId="47" xfId="0" applyNumberFormat="1" applyFont="1" applyBorder="1"/>
    <xf numFmtId="4" fontId="18" fillId="0" borderId="0" xfId="0" applyNumberFormat="1" applyFont="1" applyBorder="1"/>
    <xf numFmtId="0" fontId="16" fillId="0" borderId="36" xfId="4" applyFont="1" applyFill="1" applyBorder="1" applyAlignment="1">
      <alignment horizontal="center" vertical="top"/>
    </xf>
    <xf numFmtId="0" fontId="18" fillId="0" borderId="36" xfId="0" applyFont="1" applyBorder="1" applyAlignment="1">
      <alignment vertical="top" wrapText="1"/>
    </xf>
    <xf numFmtId="0" fontId="17" fillId="0" borderId="36" xfId="0" applyFont="1" applyBorder="1" applyAlignment="1">
      <alignment horizontal="left"/>
    </xf>
    <xf numFmtId="0" fontId="17" fillId="0" borderId="36" xfId="0" applyFont="1" applyBorder="1"/>
    <xf numFmtId="4" fontId="17" fillId="0" borderId="36" xfId="0" applyNumberFormat="1" applyFont="1" applyBorder="1"/>
    <xf numFmtId="0" fontId="17" fillId="0" borderId="0" xfId="0" applyFont="1" applyFill="1" applyBorder="1" applyAlignment="1">
      <alignment horizontal="center" vertical="top"/>
    </xf>
    <xf numFmtId="0" fontId="19" fillId="0" borderId="0" xfId="0" applyFont="1" applyBorder="1" applyAlignment="1">
      <alignment vertical="top" wrapText="1"/>
    </xf>
    <xf numFmtId="0" fontId="17" fillId="0" borderId="0" xfId="0" applyFont="1" applyBorder="1"/>
    <xf numFmtId="0" fontId="20" fillId="0" borderId="0" xfId="5" applyFont="1" applyBorder="1" applyAlignment="1">
      <alignment horizontal="left" vertical="top" wrapText="1"/>
    </xf>
    <xf numFmtId="0" fontId="20" fillId="0" borderId="0" xfId="0" applyFont="1" applyFill="1" applyBorder="1" applyAlignment="1" applyProtection="1">
      <alignment horizontal="left" vertical="top" wrapText="1"/>
    </xf>
    <xf numFmtId="0" fontId="20" fillId="0" borderId="0" xfId="6" applyNumberFormat="1" applyFont="1" applyFill="1" applyBorder="1" applyAlignment="1" applyProtection="1">
      <alignment horizontal="left" vertical="top" wrapText="1"/>
    </xf>
    <xf numFmtId="0" fontId="17" fillId="0" borderId="0" xfId="0" applyFont="1" applyFill="1" applyAlignment="1">
      <alignment horizontal="center" vertical="top"/>
    </xf>
    <xf numFmtId="0" fontId="18" fillId="0" borderId="0" xfId="0" applyFont="1" applyAlignment="1">
      <alignment vertical="top" wrapText="1"/>
    </xf>
    <xf numFmtId="0" fontId="17" fillId="0" borderId="5" xfId="0" applyFont="1" applyFill="1" applyBorder="1" applyAlignment="1">
      <alignment horizontal="center" vertical="top"/>
    </xf>
    <xf numFmtId="0" fontId="17" fillId="0" borderId="5" xfId="0" applyFont="1" applyBorder="1" applyAlignment="1">
      <alignment vertical="top" wrapText="1"/>
    </xf>
    <xf numFmtId="0" fontId="17" fillId="0" borderId="5" xfId="0" applyFont="1" applyBorder="1" applyAlignment="1">
      <alignment horizontal="left"/>
    </xf>
    <xf numFmtId="0" fontId="17" fillId="0" borderId="5" xfId="0" applyFont="1" applyBorder="1"/>
    <xf numFmtId="0" fontId="17" fillId="0" borderId="31" xfId="0" applyFont="1" applyFill="1" applyBorder="1" applyAlignment="1">
      <alignment horizontal="center" vertical="top" wrapText="1"/>
    </xf>
    <xf numFmtId="0" fontId="17" fillId="6" borderId="7" xfId="0" applyFont="1" applyFill="1" applyBorder="1" applyAlignment="1">
      <alignment vertical="top" wrapText="1"/>
    </xf>
    <xf numFmtId="0" fontId="17" fillId="6" borderId="7" xfId="0" applyFont="1" applyFill="1" applyBorder="1" applyAlignment="1">
      <alignment horizontal="left"/>
    </xf>
    <xf numFmtId="4" fontId="23" fillId="6" borderId="7" xfId="0" applyNumberFormat="1" applyFont="1" applyFill="1" applyBorder="1" applyAlignment="1">
      <alignment horizontal="right"/>
    </xf>
    <xf numFmtId="4" fontId="23" fillId="6" borderId="7" xfId="0" applyNumberFormat="1" applyFont="1" applyFill="1" applyBorder="1" applyAlignment="1">
      <alignment horizontal="right" wrapText="1"/>
    </xf>
    <xf numFmtId="4" fontId="23" fillId="6" borderId="32" xfId="0" applyNumberFormat="1" applyFont="1" applyFill="1" applyBorder="1" applyAlignment="1">
      <alignment horizontal="right"/>
    </xf>
    <xf numFmtId="0" fontId="17" fillId="0" borderId="29" xfId="0" applyFont="1" applyFill="1" applyBorder="1" applyAlignment="1">
      <alignment horizontal="center" vertical="top"/>
    </xf>
    <xf numFmtId="4" fontId="17" fillId="0" borderId="0" xfId="0" applyNumberFormat="1" applyFont="1" applyBorder="1"/>
    <xf numFmtId="0" fontId="17" fillId="0" borderId="30" xfId="0" applyFont="1" applyBorder="1"/>
    <xf numFmtId="0" fontId="17" fillId="0" borderId="33" xfId="0" applyFont="1" applyFill="1" applyBorder="1" applyAlignment="1">
      <alignment horizontal="center" vertical="top"/>
    </xf>
    <xf numFmtId="0" fontId="17" fillId="0" borderId="10" xfId="0" applyFont="1" applyFill="1" applyBorder="1" applyAlignment="1">
      <alignment horizontal="left" vertical="top" wrapText="1"/>
    </xf>
    <xf numFmtId="0" fontId="17" fillId="0" borderId="10" xfId="0" applyFont="1" applyBorder="1" applyAlignment="1">
      <alignment horizontal="left"/>
    </xf>
    <xf numFmtId="4" fontId="17" fillId="0" borderId="10" xfId="0" applyNumberFormat="1" applyFont="1" applyBorder="1"/>
    <xf numFmtId="4" fontId="17" fillId="0" borderId="34" xfId="0" applyNumberFormat="1" applyFont="1" applyBorder="1"/>
    <xf numFmtId="4" fontId="17" fillId="0" borderId="0" xfId="2" applyNumberFormat="1" applyFont="1" applyFill="1" applyBorder="1"/>
    <xf numFmtId="4" fontId="17" fillId="0" borderId="30" xfId="0" applyNumberFormat="1" applyFont="1" applyBorder="1"/>
    <xf numFmtId="0" fontId="17" fillId="0" borderId="38" xfId="0" applyFont="1" applyFill="1" applyBorder="1" applyAlignment="1">
      <alignment horizontal="center" vertical="top"/>
    </xf>
    <xf numFmtId="0" fontId="17" fillId="0" borderId="38" xfId="0" applyFont="1" applyBorder="1" applyAlignment="1">
      <alignment vertical="top" wrapText="1"/>
    </xf>
    <xf numFmtId="0" fontId="17" fillId="0" borderId="38" xfId="0" applyFont="1" applyBorder="1" applyAlignment="1">
      <alignment horizontal="left"/>
    </xf>
    <xf numFmtId="4" fontId="17" fillId="0" borderId="38" xfId="0" applyNumberFormat="1" applyFont="1" applyBorder="1"/>
    <xf numFmtId="4" fontId="17" fillId="0" borderId="38" xfId="2" applyNumberFormat="1" applyFont="1" applyFill="1" applyBorder="1"/>
    <xf numFmtId="0" fontId="17" fillId="0" borderId="27" xfId="0" applyFont="1" applyFill="1" applyBorder="1" applyAlignment="1">
      <alignment horizontal="center" vertical="top"/>
    </xf>
    <xf numFmtId="0" fontId="20" fillId="0" borderId="8" xfId="5" applyFont="1" applyBorder="1" applyAlignment="1">
      <alignment horizontal="left" vertical="top" wrapText="1"/>
    </xf>
    <xf numFmtId="0" fontId="17" fillId="0" borderId="8" xfId="0" applyFont="1" applyBorder="1" applyAlignment="1">
      <alignment horizontal="left"/>
    </xf>
    <xf numFmtId="0" fontId="17" fillId="0" borderId="8" xfId="0" applyFont="1" applyBorder="1"/>
    <xf numFmtId="0" fontId="17" fillId="0" borderId="28" xfId="0" applyFont="1" applyBorder="1"/>
    <xf numFmtId="0" fontId="20" fillId="0" borderId="0" xfId="0" applyNumberFormat="1" applyFont="1" applyFill="1" applyBorder="1" applyAlignment="1" applyProtection="1">
      <alignment horizontal="left" vertical="top" wrapText="1"/>
    </xf>
    <xf numFmtId="0" fontId="20" fillId="0" borderId="0" xfId="5" applyFont="1" applyFill="1" applyBorder="1" applyAlignment="1">
      <alignment horizontal="left" vertical="top" wrapText="1"/>
    </xf>
    <xf numFmtId="4" fontId="17" fillId="0" borderId="10" xfId="2" applyNumberFormat="1" applyFont="1" applyFill="1" applyBorder="1"/>
    <xf numFmtId="0" fontId="20" fillId="0" borderId="10" xfId="0" applyFont="1" applyFill="1" applyBorder="1" applyAlignment="1">
      <alignment vertical="top" wrapText="1"/>
    </xf>
    <xf numFmtId="0" fontId="17" fillId="0" borderId="10" xfId="0" applyFont="1" applyFill="1" applyBorder="1" applyAlignment="1">
      <alignment vertical="top" wrapText="1"/>
    </xf>
    <xf numFmtId="0" fontId="17" fillId="0" borderId="10" xfId="0" applyFont="1" applyFill="1" applyBorder="1" applyAlignment="1">
      <alignment horizontal="left"/>
    </xf>
    <xf numFmtId="0" fontId="20" fillId="0" borderId="10" xfId="3" applyFont="1" applyFill="1" applyBorder="1" applyAlignment="1">
      <alignment vertical="top" wrapText="1"/>
    </xf>
    <xf numFmtId="0" fontId="17" fillId="0" borderId="10" xfId="0" applyFont="1" applyBorder="1" applyAlignment="1">
      <alignment vertical="top" wrapText="1"/>
    </xf>
    <xf numFmtId="0" fontId="20" fillId="0" borderId="10" xfId="0" applyFont="1" applyFill="1" applyBorder="1" applyAlignment="1">
      <alignment horizontal="left" vertical="top" wrapText="1"/>
    </xf>
    <xf numFmtId="4" fontId="17" fillId="0" borderId="10" xfId="0" applyNumberFormat="1" applyFont="1" applyFill="1" applyBorder="1" applyAlignment="1">
      <alignment horizontal="left"/>
    </xf>
    <xf numFmtId="0" fontId="17" fillId="0" borderId="35" xfId="0" applyFont="1" applyFill="1" applyBorder="1" applyAlignment="1">
      <alignment horizontal="center" vertical="top"/>
    </xf>
    <xf numFmtId="0" fontId="17" fillId="0" borderId="36" xfId="0" applyFont="1" applyBorder="1" applyAlignment="1">
      <alignment vertical="top" wrapText="1"/>
    </xf>
    <xf numFmtId="4" fontId="17" fillId="0" borderId="36" xfId="2" applyNumberFormat="1" applyFont="1" applyFill="1" applyBorder="1"/>
    <xf numFmtId="4" fontId="17" fillId="0" borderId="37" xfId="0" applyNumberFormat="1" applyFont="1" applyBorder="1"/>
    <xf numFmtId="0" fontId="20" fillId="0" borderId="8" xfId="0" applyNumberFormat="1" applyFont="1" applyFill="1" applyBorder="1" applyAlignment="1" applyProtection="1">
      <alignment horizontal="left" vertical="top" wrapText="1"/>
    </xf>
    <xf numFmtId="4" fontId="17" fillId="0" borderId="8" xfId="0" applyNumberFormat="1" applyFont="1" applyBorder="1"/>
    <xf numFmtId="4" fontId="17" fillId="0" borderId="33" xfId="0" applyNumberFormat="1" applyFont="1" applyFill="1" applyBorder="1" applyAlignment="1">
      <alignment horizontal="center" vertical="top"/>
    </xf>
    <xf numFmtId="4" fontId="17" fillId="0" borderId="10" xfId="0" applyNumberFormat="1" applyFont="1" applyFill="1" applyBorder="1" applyAlignment="1">
      <alignment vertical="top" wrapText="1"/>
    </xf>
    <xf numFmtId="0" fontId="20" fillId="0" borderId="10" xfId="0" applyFont="1" applyFill="1" applyBorder="1" applyAlignment="1" applyProtection="1">
      <alignment horizontal="left" vertical="top" wrapText="1"/>
    </xf>
    <xf numFmtId="4" fontId="20" fillId="0" borderId="10" xfId="0" applyNumberFormat="1" applyFont="1" applyFill="1" applyBorder="1" applyAlignment="1">
      <alignment vertical="top" wrapText="1"/>
    </xf>
    <xf numFmtId="0" fontId="17" fillId="0" borderId="0" xfId="0" applyFont="1" applyFill="1" applyBorder="1" applyAlignment="1">
      <alignment horizontal="left"/>
    </xf>
    <xf numFmtId="0" fontId="20" fillId="0" borderId="36" xfId="0" applyFont="1" applyFill="1" applyBorder="1" applyAlignment="1" applyProtection="1">
      <alignment horizontal="left" vertical="top" wrapText="1"/>
    </xf>
    <xf numFmtId="0" fontId="17" fillId="0" borderId="37" xfId="0" applyFont="1" applyBorder="1"/>
    <xf numFmtId="0" fontId="20" fillId="0" borderId="38" xfId="0" applyFont="1" applyFill="1" applyBorder="1" applyAlignment="1" applyProtection="1">
      <alignment horizontal="left" vertical="top" wrapText="1"/>
    </xf>
    <xf numFmtId="0" fontId="17" fillId="0" borderId="38" xfId="0" applyFont="1" applyBorder="1"/>
    <xf numFmtId="4" fontId="17" fillId="0" borderId="10" xfId="0" applyNumberFormat="1" applyFont="1" applyBorder="1" applyAlignment="1">
      <alignment horizontal="left"/>
    </xf>
    <xf numFmtId="0" fontId="17" fillId="0" borderId="0" xfId="0" applyFont="1" applyFill="1" applyAlignment="1">
      <alignment vertical="top" wrapText="1"/>
    </xf>
    <xf numFmtId="0" fontId="17" fillId="0" borderId="0" xfId="2" applyFont="1" applyFill="1" applyBorder="1"/>
    <xf numFmtId="4" fontId="20" fillId="0" borderId="10" xfId="3" applyNumberFormat="1" applyFont="1" applyFill="1" applyBorder="1" applyAlignment="1">
      <alignment vertical="top" wrapText="1"/>
    </xf>
    <xf numFmtId="4" fontId="17" fillId="0" borderId="10" xfId="0" applyNumberFormat="1" applyFont="1" applyFill="1" applyBorder="1" applyAlignment="1">
      <alignment horizontal="left" vertical="top" wrapText="1"/>
    </xf>
    <xf numFmtId="0" fontId="17" fillId="0" borderId="10" xfId="0" applyFont="1" applyBorder="1" applyAlignment="1">
      <alignment horizontal="left" vertical="top" wrapText="1"/>
    </xf>
    <xf numFmtId="0" fontId="17" fillId="0" borderId="36" xfId="0" applyFont="1" applyFill="1" applyBorder="1" applyAlignment="1">
      <alignment horizontal="center" vertical="top"/>
    </xf>
    <xf numFmtId="4" fontId="17" fillId="0" borderId="0" xfId="0" applyNumberFormat="1" applyFont="1" applyFill="1" applyAlignment="1">
      <alignment horizontal="center" vertical="top"/>
    </xf>
    <xf numFmtId="4" fontId="17" fillId="0" borderId="0" xfId="0" applyNumberFormat="1" applyFont="1" applyAlignment="1">
      <alignment vertical="top" wrapText="1"/>
    </xf>
    <xf numFmtId="4" fontId="17" fillId="0" borderId="0" xfId="0" applyNumberFormat="1" applyFont="1" applyAlignment="1">
      <alignment horizontal="left"/>
    </xf>
    <xf numFmtId="0" fontId="25" fillId="0" borderId="0" xfId="0" applyFont="1"/>
    <xf numFmtId="0" fontId="25" fillId="0" borderId="0" xfId="0" applyFont="1" applyFill="1" applyAlignment="1">
      <alignment horizontal="center" vertical="top"/>
    </xf>
    <xf numFmtId="0" fontId="25" fillId="0" borderId="55" xfId="0" applyFont="1" applyFill="1" applyBorder="1" applyAlignment="1">
      <alignment horizontal="center" vertical="top"/>
    </xf>
    <xf numFmtId="0" fontId="25" fillId="0" borderId="36" xfId="0" applyFont="1" applyFill="1" applyBorder="1" applyAlignment="1">
      <alignment horizontal="center" vertical="top"/>
    </xf>
    <xf numFmtId="0" fontId="25" fillId="0" borderId="0" xfId="0" applyFont="1" applyProtection="1"/>
    <xf numFmtId="0" fontId="25" fillId="0" borderId="0" xfId="0" applyFont="1" applyAlignment="1">
      <alignment horizontal="center"/>
    </xf>
    <xf numFmtId="0" fontId="26" fillId="0" borderId="0" xfId="0" applyFont="1" applyAlignment="1">
      <alignment horizontal="center"/>
    </xf>
    <xf numFmtId="49" fontId="25" fillId="0" borderId="0" xfId="0" applyNumberFormat="1" applyFont="1" applyAlignment="1">
      <alignment horizontal="center"/>
    </xf>
    <xf numFmtId="0" fontId="20" fillId="0" borderId="0" xfId="10" applyFont="1">
      <alignment vertical="center"/>
    </xf>
    <xf numFmtId="0" fontId="25" fillId="0" borderId="0" xfId="10" applyFont="1">
      <alignment vertical="center"/>
    </xf>
    <xf numFmtId="164" fontId="25" fillId="0" borderId="0" xfId="10" applyNumberFormat="1" applyFont="1" applyBorder="1">
      <alignment vertical="center"/>
    </xf>
    <xf numFmtId="0" fontId="26" fillId="0" borderId="0" xfId="0" applyFont="1"/>
    <xf numFmtId="165" fontId="26" fillId="0" borderId="0" xfId="0" applyNumberFormat="1" applyFont="1" applyAlignment="1">
      <alignment horizontal="center" wrapText="1"/>
    </xf>
    <xf numFmtId="164" fontId="25" fillId="0" borderId="0" xfId="0" applyNumberFormat="1" applyFont="1" applyBorder="1"/>
    <xf numFmtId="0" fontId="27" fillId="0" borderId="0" xfId="0" applyFont="1" applyProtection="1"/>
    <xf numFmtId="0" fontId="27" fillId="0" borderId="0" xfId="0" applyFont="1" applyAlignment="1" applyProtection="1">
      <alignment vertical="top" wrapText="1"/>
    </xf>
    <xf numFmtId="0" fontId="28" fillId="0" borderId="0" xfId="0" applyFont="1" applyFill="1" applyProtection="1"/>
    <xf numFmtId="4" fontId="27" fillId="0" borderId="0" xfId="0" applyNumberFormat="1" applyFont="1" applyProtection="1"/>
    <xf numFmtId="0" fontId="27" fillId="0" borderId="0" xfId="0" applyFont="1" applyFill="1" applyProtection="1"/>
    <xf numFmtId="0" fontId="27" fillId="0" borderId="0" xfId="0" applyFont="1" applyAlignment="1" applyProtection="1">
      <alignment vertical="top"/>
    </xf>
    <xf numFmtId="0" fontId="28" fillId="0" borderId="0" xfId="0" applyFont="1" applyProtection="1"/>
    <xf numFmtId="0" fontId="29" fillId="0" borderId="0" xfId="0" applyFont="1" applyAlignment="1" applyProtection="1">
      <alignment horizontal="left" wrapText="1"/>
    </xf>
    <xf numFmtId="0" fontId="29" fillId="0" borderId="0" xfId="0" applyFont="1" applyAlignment="1" applyProtection="1">
      <alignment horizontal="left"/>
    </xf>
    <xf numFmtId="0" fontId="30" fillId="0" borderId="0" xfId="0" applyFont="1" applyProtection="1"/>
    <xf numFmtId="4" fontId="31" fillId="0" borderId="0" xfId="0" applyNumberFormat="1" applyFont="1" applyProtection="1"/>
    <xf numFmtId="0" fontId="31" fillId="0" borderId="0" xfId="0" applyFont="1" applyProtection="1"/>
    <xf numFmtId="0" fontId="28" fillId="0" borderId="0" xfId="0" applyFont="1" applyAlignment="1" applyProtection="1">
      <alignment wrapText="1"/>
    </xf>
    <xf numFmtId="0" fontId="32" fillId="0" borderId="0" xfId="0" applyFont="1" applyProtection="1"/>
    <xf numFmtId="0" fontId="27" fillId="0" borderId="25" xfId="0" applyFont="1" applyBorder="1" applyProtection="1"/>
    <xf numFmtId="0" fontId="27" fillId="0" borderId="9" xfId="0" applyFont="1" applyBorder="1" applyProtection="1"/>
    <xf numFmtId="4" fontId="27" fillId="0" borderId="26" xfId="0" applyNumberFormat="1" applyFont="1" applyBorder="1" applyProtection="1"/>
    <xf numFmtId="0" fontId="27" fillId="10" borderId="57" xfId="0" applyFont="1" applyFill="1" applyBorder="1" applyProtection="1"/>
    <xf numFmtId="0" fontId="27" fillId="11" borderId="57" xfId="0" applyFont="1" applyFill="1" applyBorder="1" applyProtection="1"/>
    <xf numFmtId="0" fontId="27" fillId="0" borderId="0" xfId="0" applyFont="1" applyFill="1" applyBorder="1" applyProtection="1"/>
    <xf numFmtId="0" fontId="27" fillId="0" borderId="0" xfId="0" applyFont="1" applyBorder="1" applyProtection="1"/>
    <xf numFmtId="4" fontId="27" fillId="0" borderId="3" xfId="0" applyNumberFormat="1" applyFont="1" applyBorder="1" applyProtection="1"/>
    <xf numFmtId="4" fontId="27" fillId="0" borderId="0" xfId="0" applyNumberFormat="1" applyFont="1" applyBorder="1" applyProtection="1"/>
    <xf numFmtId="4" fontId="27" fillId="10" borderId="3" xfId="0" applyNumberFormat="1" applyFont="1" applyFill="1" applyBorder="1" applyProtection="1"/>
    <xf numFmtId="4" fontId="27" fillId="11" borderId="3" xfId="0" applyNumberFormat="1" applyFont="1" applyFill="1" applyBorder="1" applyProtection="1"/>
    <xf numFmtId="4" fontId="27" fillId="0" borderId="0" xfId="0" applyNumberFormat="1" applyFont="1" applyFill="1" applyBorder="1" applyProtection="1"/>
    <xf numFmtId="10" fontId="27" fillId="0" borderId="0" xfId="0" applyNumberFormat="1" applyFont="1" applyFill="1" applyProtection="1"/>
    <xf numFmtId="4" fontId="27" fillId="10" borderId="57" xfId="0" applyNumberFormat="1" applyFont="1" applyFill="1" applyBorder="1" applyProtection="1"/>
    <xf numFmtId="0" fontId="27" fillId="0" borderId="5" xfId="0" applyFont="1" applyFill="1" applyBorder="1" applyProtection="1"/>
    <xf numFmtId="0" fontId="27" fillId="0" borderId="5" xfId="0" applyFont="1" applyFill="1" applyBorder="1" applyAlignment="1" applyProtection="1">
      <alignment wrapText="1"/>
    </xf>
    <xf numFmtId="4" fontId="27" fillId="0" borderId="5" xfId="0" applyNumberFormat="1" applyFont="1" applyFill="1" applyBorder="1" applyProtection="1"/>
    <xf numFmtId="4" fontId="27" fillId="0" borderId="6" xfId="0" applyNumberFormat="1" applyFont="1" applyBorder="1" applyProtection="1"/>
    <xf numFmtId="4" fontId="27" fillId="10" borderId="6" xfId="0" applyNumberFormat="1" applyFont="1" applyFill="1" applyBorder="1" applyProtection="1"/>
    <xf numFmtId="4" fontId="27" fillId="11" borderId="6" xfId="0" applyNumberFormat="1" applyFont="1" applyFill="1" applyBorder="1" applyProtection="1"/>
    <xf numFmtId="4" fontId="27" fillId="0" borderId="0" xfId="0" applyNumberFormat="1" applyFont="1" applyFill="1" applyProtection="1"/>
    <xf numFmtId="0" fontId="27" fillId="0" borderId="0" xfId="0" applyFont="1" applyAlignment="1" applyProtection="1">
      <alignment horizontal="center" vertical="center"/>
    </xf>
    <xf numFmtId="0" fontId="27" fillId="0" borderId="0" xfId="0" applyFont="1" applyFill="1" applyAlignment="1" applyProtection="1">
      <alignment wrapText="1"/>
    </xf>
    <xf numFmtId="4" fontId="28" fillId="0" borderId="0" xfId="0" applyNumberFormat="1" applyFont="1" applyFill="1" applyBorder="1" applyProtection="1"/>
    <xf numFmtId="0" fontId="27" fillId="5" borderId="25" xfId="0" applyFont="1" applyFill="1" applyBorder="1" applyProtection="1"/>
    <xf numFmtId="0" fontId="28" fillId="5" borderId="9" xfId="0" applyFont="1" applyFill="1" applyBorder="1" applyProtection="1"/>
    <xf numFmtId="4" fontId="28" fillId="5" borderId="26" xfId="0" applyNumberFormat="1" applyFont="1" applyFill="1" applyBorder="1" applyProtection="1"/>
    <xf numFmtId="4" fontId="27" fillId="10" borderId="0" xfId="0" applyNumberFormat="1" applyFont="1" applyFill="1" applyProtection="1"/>
    <xf numFmtId="4" fontId="27" fillId="11" borderId="0" xfId="0" applyNumberFormat="1" applyFont="1" applyFill="1" applyProtection="1"/>
    <xf numFmtId="0" fontId="24" fillId="0" borderId="0" xfId="0" applyFont="1" applyBorder="1" applyAlignment="1">
      <alignment horizontal="left"/>
    </xf>
    <xf numFmtId="0" fontId="20" fillId="0" borderId="8" xfId="0" applyFont="1" applyFill="1" applyBorder="1" applyAlignment="1" applyProtection="1">
      <alignment vertical="top" wrapText="1"/>
    </xf>
    <xf numFmtId="0" fontId="20" fillId="0" borderId="0" xfId="0" quotePrefix="1" applyFont="1" applyFill="1" applyBorder="1" applyAlignment="1" applyProtection="1">
      <alignment vertical="top" wrapText="1"/>
    </xf>
    <xf numFmtId="4" fontId="17" fillId="0" borderId="11" xfId="0" applyNumberFormat="1" applyFont="1" applyBorder="1"/>
    <xf numFmtId="4" fontId="17" fillId="0" borderId="51" xfId="0" applyNumberFormat="1" applyFont="1" applyBorder="1"/>
    <xf numFmtId="4" fontId="17" fillId="0" borderId="14" xfId="0" applyNumberFormat="1" applyFont="1" applyBorder="1"/>
    <xf numFmtId="4" fontId="17" fillId="0" borderId="36" xfId="0" applyNumberFormat="1" applyFont="1" applyFill="1" applyBorder="1" applyAlignment="1">
      <alignment horizontal="center" vertical="top"/>
    </xf>
    <xf numFmtId="4" fontId="20" fillId="0" borderId="36" xfId="1" applyNumberFormat="1" applyFont="1" applyFill="1" applyBorder="1" applyAlignment="1">
      <alignment horizontal="left" vertical="top" wrapText="1"/>
    </xf>
    <xf numFmtId="4" fontId="17" fillId="0" borderId="36" xfId="0" applyNumberFormat="1" applyFont="1" applyFill="1" applyBorder="1" applyAlignment="1">
      <alignment horizontal="left"/>
    </xf>
    <xf numFmtId="4" fontId="17" fillId="0" borderId="41" xfId="0" applyNumberFormat="1" applyFont="1" applyFill="1" applyBorder="1" applyAlignment="1">
      <alignment horizontal="center" vertical="top"/>
    </xf>
    <xf numFmtId="4" fontId="20" fillId="0" borderId="12" xfId="0" applyNumberFormat="1" applyFont="1" applyFill="1" applyBorder="1" applyAlignment="1">
      <alignment horizontal="left" vertical="top" wrapText="1"/>
    </xf>
    <xf numFmtId="4" fontId="17" fillId="0" borderId="12" xfId="0" applyNumberFormat="1" applyFont="1" applyBorder="1"/>
    <xf numFmtId="4" fontId="17" fillId="0" borderId="35" xfId="0" applyNumberFormat="1" applyFont="1" applyFill="1" applyBorder="1" applyAlignment="1">
      <alignment horizontal="center" vertical="top"/>
    </xf>
    <xf numFmtId="2" fontId="20" fillId="0" borderId="8" xfId="0" applyNumberFormat="1" applyFont="1" applyFill="1" applyBorder="1" applyAlignment="1" applyProtection="1">
      <alignment horizontal="left" vertical="top" wrapText="1"/>
    </xf>
    <xf numFmtId="2" fontId="20" fillId="0" borderId="0" xfId="0" applyNumberFormat="1" applyFont="1" applyFill="1" applyBorder="1" applyAlignment="1" applyProtection="1">
      <alignment horizontal="left" vertical="top" wrapText="1"/>
    </xf>
    <xf numFmtId="2" fontId="20" fillId="0" borderId="0" xfId="0" quotePrefix="1" applyNumberFormat="1" applyFont="1" applyFill="1" applyBorder="1" applyAlignment="1" applyProtection="1">
      <alignment horizontal="left" vertical="top" wrapText="1"/>
    </xf>
    <xf numFmtId="0" fontId="20" fillId="0" borderId="0" xfId="4" quotePrefix="1" applyNumberFormat="1" applyFont="1" applyFill="1" applyBorder="1" applyAlignment="1" applyProtection="1">
      <alignment vertical="top" wrapText="1"/>
    </xf>
    <xf numFmtId="49" fontId="20" fillId="0" borderId="0" xfId="8" applyNumberFormat="1" applyFont="1" applyFill="1" applyBorder="1" applyAlignment="1" applyProtection="1">
      <alignment horizontal="left" vertical="top" wrapText="1"/>
    </xf>
    <xf numFmtId="0" fontId="17" fillId="0" borderId="41" xfId="0" applyFont="1" applyFill="1" applyBorder="1" applyAlignment="1">
      <alignment horizontal="center" vertical="top"/>
    </xf>
    <xf numFmtId="0" fontId="17" fillId="0" borderId="12" xfId="0" applyFont="1" applyFill="1" applyBorder="1" applyAlignment="1">
      <alignment horizontal="left"/>
    </xf>
    <xf numFmtId="0" fontId="20" fillId="0" borderId="10" xfId="1" applyFont="1" applyFill="1" applyBorder="1" applyAlignment="1">
      <alignment vertical="top" wrapText="1"/>
    </xf>
    <xf numFmtId="4" fontId="17" fillId="0" borderId="43" xfId="0" applyNumberFormat="1" applyFont="1" applyBorder="1"/>
    <xf numFmtId="0" fontId="17" fillId="0" borderId="36" xfId="0" applyFont="1" applyBorder="1" applyAlignment="1">
      <alignment horizontal="left" vertical="top" wrapText="1"/>
    </xf>
    <xf numFmtId="0" fontId="17" fillId="0" borderId="36" xfId="0" applyFont="1" applyFill="1" applyBorder="1" applyAlignment="1">
      <alignment horizontal="left"/>
    </xf>
    <xf numFmtId="0" fontId="17" fillId="0" borderId="0" xfId="0" applyFont="1" applyFill="1"/>
    <xf numFmtId="0" fontId="17" fillId="0" borderId="0" xfId="0" applyFont="1" applyBorder="1" applyAlignment="1">
      <alignment vertical="top"/>
    </xf>
    <xf numFmtId="4" fontId="20" fillId="0" borderId="0" xfId="6" quotePrefix="1" applyNumberFormat="1" applyFont="1" applyFill="1" applyBorder="1" applyAlignment="1" applyProtection="1">
      <alignment vertical="top" wrapText="1"/>
    </xf>
    <xf numFmtId="0" fontId="17" fillId="0" borderId="9" xfId="0" applyFont="1" applyBorder="1" applyAlignment="1">
      <alignment vertical="top" wrapText="1"/>
    </xf>
    <xf numFmtId="49" fontId="20" fillId="0" borderId="8" xfId="0" applyNumberFormat="1" applyFont="1" applyFill="1" applyBorder="1" applyAlignment="1" applyProtection="1">
      <alignment vertical="top" wrapText="1"/>
    </xf>
    <xf numFmtId="0" fontId="20" fillId="0" borderId="36" xfId="0" applyFont="1" applyFill="1" applyBorder="1" applyAlignment="1">
      <alignment horizontal="left" vertical="top" wrapText="1"/>
    </xf>
    <xf numFmtId="0" fontId="17" fillId="0" borderId="36" xfId="2" applyFont="1" applyFill="1" applyBorder="1"/>
    <xf numFmtId="0" fontId="20" fillId="0" borderId="8" xfId="0" applyFont="1" applyFill="1" applyBorder="1" applyAlignment="1" applyProtection="1">
      <alignment horizontal="left" vertical="top" wrapText="1"/>
    </xf>
    <xf numFmtId="0" fontId="20" fillId="0" borderId="36" xfId="1" applyFont="1" applyFill="1" applyBorder="1" applyAlignment="1">
      <alignment vertical="top" wrapText="1"/>
    </xf>
    <xf numFmtId="4" fontId="17" fillId="0" borderId="36" xfId="0" applyNumberFormat="1" applyFont="1" applyFill="1" applyBorder="1"/>
    <xf numFmtId="4" fontId="17" fillId="0" borderId="37" xfId="0" applyNumberFormat="1" applyFont="1" applyFill="1" applyBorder="1"/>
    <xf numFmtId="0" fontId="20" fillId="0" borderId="0" xfId="1" applyFont="1" applyFill="1" applyBorder="1" applyAlignment="1">
      <alignment vertical="top" wrapText="1"/>
    </xf>
    <xf numFmtId="4" fontId="17" fillId="0" borderId="0" xfId="0" applyNumberFormat="1" applyFont="1" applyFill="1" applyBorder="1"/>
    <xf numFmtId="0" fontId="17" fillId="0" borderId="53" xfId="0" applyFont="1" applyFill="1" applyBorder="1" applyAlignment="1">
      <alignment horizontal="center" vertical="top"/>
    </xf>
    <xf numFmtId="0" fontId="17" fillId="0" borderId="9" xfId="0" applyFont="1" applyBorder="1" applyAlignment="1">
      <alignment horizontal="left"/>
    </xf>
    <xf numFmtId="0" fontId="17" fillId="0" borderId="9" xfId="0" applyFont="1" applyBorder="1"/>
    <xf numFmtId="0" fontId="17" fillId="0" borderId="54" xfId="0" applyFont="1" applyBorder="1"/>
    <xf numFmtId="16" fontId="17" fillId="0" borderId="50" xfId="0" applyNumberFormat="1" applyFont="1" applyFill="1" applyBorder="1" applyAlignment="1">
      <alignment horizontal="center" vertical="top"/>
    </xf>
    <xf numFmtId="0" fontId="17" fillId="0" borderId="17" xfId="0" applyFont="1" applyBorder="1" applyAlignment="1">
      <alignment horizontal="left" vertical="top" wrapText="1"/>
    </xf>
    <xf numFmtId="0" fontId="17" fillId="0" borderId="17" xfId="0" applyFont="1" applyBorder="1" applyAlignment="1">
      <alignment horizontal="left"/>
    </xf>
    <xf numFmtId="4" fontId="17" fillId="0" borderId="17" xfId="0" applyNumberFormat="1" applyFont="1" applyBorder="1"/>
    <xf numFmtId="0" fontId="17" fillId="0" borderId="42" xfId="0" applyFont="1" applyFill="1" applyBorder="1" applyAlignment="1">
      <alignment horizontal="center" vertical="top"/>
    </xf>
    <xf numFmtId="0" fontId="17" fillId="0" borderId="13" xfId="0" applyFont="1" applyBorder="1" applyAlignment="1">
      <alignment horizontal="left" vertical="top"/>
    </xf>
    <xf numFmtId="0" fontId="17" fillId="0" borderId="13" xfId="0" applyFont="1" applyBorder="1" applyAlignment="1">
      <alignment horizontal="left"/>
    </xf>
    <xf numFmtId="4" fontId="17" fillId="0" borderId="45" xfId="0" applyNumberFormat="1" applyFont="1" applyBorder="1"/>
    <xf numFmtId="4" fontId="17" fillId="0" borderId="13" xfId="0" applyNumberFormat="1" applyFont="1" applyBorder="1"/>
    <xf numFmtId="16" fontId="17" fillId="0" borderId="42" xfId="0" applyNumberFormat="1" applyFont="1" applyFill="1" applyBorder="1" applyAlignment="1">
      <alignment horizontal="center" vertical="top"/>
    </xf>
    <xf numFmtId="0" fontId="17" fillId="0" borderId="39" xfId="0" applyFont="1" applyFill="1" applyBorder="1" applyAlignment="1">
      <alignment horizontal="center" vertical="top"/>
    </xf>
    <xf numFmtId="0" fontId="17" fillId="0" borderId="14" xfId="0" applyFont="1" applyBorder="1" applyAlignment="1">
      <alignment horizontal="left" vertical="top"/>
    </xf>
    <xf numFmtId="0" fontId="17" fillId="0" borderId="14" xfId="0" applyFont="1" applyBorder="1" applyAlignment="1">
      <alignment horizontal="left"/>
    </xf>
    <xf numFmtId="4" fontId="17" fillId="0" borderId="52" xfId="0" applyNumberFormat="1" applyFont="1" applyBorder="1"/>
    <xf numFmtId="0" fontId="17" fillId="0" borderId="50" xfId="0" applyFont="1" applyFill="1" applyBorder="1" applyAlignment="1">
      <alignment horizontal="center" vertical="top"/>
    </xf>
    <xf numFmtId="0" fontId="20" fillId="0" borderId="17" xfId="0" applyFont="1" applyFill="1" applyBorder="1" applyAlignment="1" applyProtection="1">
      <alignment horizontal="left" vertical="top" wrapText="1"/>
    </xf>
    <xf numFmtId="0" fontId="17" fillId="0" borderId="46" xfId="0" applyFont="1" applyFill="1" applyBorder="1" applyAlignment="1">
      <alignment horizontal="center" vertical="top"/>
    </xf>
    <xf numFmtId="0" fontId="17" fillId="0" borderId="11" xfId="0" applyFont="1" applyFill="1" applyBorder="1" applyAlignment="1">
      <alignment horizontal="left" vertical="top" wrapText="1"/>
    </xf>
    <xf numFmtId="0" fontId="17" fillId="0" borderId="11" xfId="0" applyFont="1" applyBorder="1" applyAlignment="1">
      <alignment horizontal="left"/>
    </xf>
    <xf numFmtId="4" fontId="17" fillId="0" borderId="36" xfId="0" applyNumberFormat="1" applyFont="1" applyBorder="1" applyAlignment="1">
      <alignment vertical="top" wrapText="1"/>
    </xf>
    <xf numFmtId="4" fontId="17" fillId="0" borderId="36" xfId="0" applyNumberFormat="1" applyFont="1" applyBorder="1" applyAlignment="1">
      <alignment horizontal="left"/>
    </xf>
    <xf numFmtId="0" fontId="18" fillId="0" borderId="0" xfId="0" applyFont="1" applyFill="1" applyAlignment="1">
      <alignment vertical="top" wrapText="1"/>
    </xf>
    <xf numFmtId="0" fontId="20" fillId="0" borderId="0" xfId="3" applyFont="1" applyFill="1" applyBorder="1" applyAlignment="1">
      <alignment vertical="top" wrapText="1"/>
    </xf>
    <xf numFmtId="0" fontId="20" fillId="0" borderId="38" xfId="3" applyFont="1" applyFill="1" applyBorder="1" applyAlignment="1">
      <alignment vertical="top" wrapText="1"/>
    </xf>
    <xf numFmtId="0" fontId="17" fillId="0" borderId="38" xfId="0" applyFont="1" applyFill="1" applyBorder="1" applyAlignment="1">
      <alignment horizontal="left"/>
    </xf>
    <xf numFmtId="4" fontId="17" fillId="0" borderId="38" xfId="0" applyNumberFormat="1" applyFont="1" applyFill="1" applyBorder="1"/>
    <xf numFmtId="0" fontId="27" fillId="0" borderId="0" xfId="0" applyFont="1"/>
    <xf numFmtId="0" fontId="20" fillId="0" borderId="12" xfId="3" applyFont="1" applyFill="1" applyBorder="1" applyAlignment="1">
      <alignment vertical="top" wrapText="1"/>
    </xf>
    <xf numFmtId="4" fontId="17" fillId="0" borderId="12" xfId="2" applyNumberFormat="1" applyFont="1" applyFill="1" applyBorder="1"/>
    <xf numFmtId="4" fontId="17" fillId="0" borderId="49" xfId="0" applyNumberFormat="1" applyFont="1" applyBorder="1"/>
    <xf numFmtId="0" fontId="17" fillId="0" borderId="40" xfId="0" applyFont="1" applyFill="1" applyBorder="1" applyAlignment="1">
      <alignment horizontal="center" vertical="top"/>
    </xf>
    <xf numFmtId="4" fontId="17" fillId="0" borderId="15" xfId="0" applyNumberFormat="1" applyFont="1" applyBorder="1"/>
    <xf numFmtId="0" fontId="24" fillId="0" borderId="10" xfId="3" applyFont="1" applyFill="1" applyBorder="1" applyAlignment="1">
      <alignment vertical="top" wrapText="1"/>
    </xf>
    <xf numFmtId="0" fontId="17" fillId="9" borderId="7" xfId="0" applyFont="1" applyFill="1" applyBorder="1" applyAlignment="1">
      <alignment horizontal="right" vertical="top" wrapText="1"/>
    </xf>
    <xf numFmtId="0" fontId="17" fillId="9" borderId="7" xfId="0" applyFont="1" applyFill="1" applyBorder="1" applyAlignment="1">
      <alignment horizontal="left" vertical="top" wrapText="1"/>
    </xf>
    <xf numFmtId="0" fontId="17" fillId="9" borderId="7" xfId="0" applyFont="1" applyFill="1" applyBorder="1" applyAlignment="1">
      <alignment horizontal="right"/>
    </xf>
    <xf numFmtId="4" fontId="17" fillId="9" borderId="7" xfId="0" applyNumberFormat="1" applyFont="1" applyFill="1" applyBorder="1" applyAlignment="1">
      <alignment horizontal="right"/>
    </xf>
    <xf numFmtId="4" fontId="17" fillId="9" borderId="7" xfId="0" applyNumberFormat="1" applyFont="1" applyFill="1" applyBorder="1" applyAlignment="1">
      <alignment horizontal="right" wrapText="1"/>
    </xf>
    <xf numFmtId="4" fontId="17" fillId="9" borderId="25" xfId="0" applyNumberFormat="1" applyFont="1" applyFill="1" applyBorder="1" applyAlignment="1">
      <alignment horizontal="right"/>
    </xf>
    <xf numFmtId="0" fontId="20" fillId="0" borderId="15" xfId="3" applyFont="1" applyFill="1" applyBorder="1" applyAlignment="1">
      <alignment vertical="top" wrapText="1"/>
    </xf>
    <xf numFmtId="0" fontId="17" fillId="0" borderId="15" xfId="0" applyFont="1" applyFill="1" applyBorder="1" applyAlignment="1">
      <alignment horizontal="left"/>
    </xf>
    <xf numFmtId="4" fontId="17" fillId="0" borderId="15" xfId="2" applyNumberFormat="1" applyFont="1" applyFill="1" applyBorder="1"/>
    <xf numFmtId="4" fontId="17" fillId="0" borderId="44" xfId="0" applyNumberFormat="1" applyFont="1" applyBorder="1"/>
    <xf numFmtId="4" fontId="17" fillId="0" borderId="56" xfId="0" applyNumberFormat="1" applyFont="1" applyBorder="1"/>
    <xf numFmtId="0" fontId="16" fillId="0" borderId="7" xfId="0" applyFont="1" applyBorder="1" applyAlignment="1" applyProtection="1">
      <alignment wrapText="1"/>
    </xf>
    <xf numFmtId="0" fontId="16" fillId="0" borderId="0" xfId="0" applyFont="1" applyAlignment="1" applyProtection="1">
      <alignment wrapText="1"/>
    </xf>
    <xf numFmtId="0" fontId="24" fillId="8" borderId="0" xfId="0" applyFont="1" applyFill="1" applyAlignment="1" applyProtection="1">
      <alignment horizontal="left" vertical="top" wrapText="1"/>
    </xf>
    <xf numFmtId="0" fontId="20" fillId="0" borderId="0" xfId="0" applyFont="1" applyFill="1" applyAlignment="1" applyProtection="1">
      <alignment horizontal="left" vertical="top" wrapText="1"/>
    </xf>
    <xf numFmtId="0" fontId="24" fillId="0" borderId="0" xfId="0" applyFont="1" applyFill="1" applyAlignment="1" applyProtection="1">
      <alignment horizontal="left" vertical="top" wrapText="1"/>
    </xf>
    <xf numFmtId="0" fontId="17" fillId="0" borderId="0" xfId="0" applyFont="1" applyAlignment="1" applyProtection="1">
      <alignment horizontal="left" vertical="top" wrapText="1"/>
    </xf>
    <xf numFmtId="0" fontId="20" fillId="0" borderId="0" xfId="0" applyFont="1" applyFill="1" applyAlignment="1" applyProtection="1">
      <alignment horizontal="left" vertical="top" wrapText="1" shrinkToFit="1"/>
    </xf>
    <xf numFmtId="0" fontId="20" fillId="0" borderId="0" xfId="0" applyFont="1" applyAlignment="1" applyProtection="1">
      <alignment wrapText="1"/>
    </xf>
    <xf numFmtId="0" fontId="17" fillId="0" borderId="0" xfId="0" applyFont="1" applyAlignment="1">
      <alignment wrapText="1"/>
    </xf>
    <xf numFmtId="0" fontId="36" fillId="0" borderId="0" xfId="0" applyFont="1" applyAlignment="1">
      <alignment horizontal="justify" vertical="center" wrapText="1"/>
    </xf>
    <xf numFmtId="0" fontId="36" fillId="0" borderId="0" xfId="0" applyFont="1" applyAlignment="1">
      <alignment wrapText="1"/>
    </xf>
    <xf numFmtId="0" fontId="17" fillId="0" borderId="0" xfId="0" applyFont="1" applyAlignment="1">
      <alignment vertical="center" wrapText="1"/>
    </xf>
    <xf numFmtId="4" fontId="0" fillId="0" borderId="0" xfId="0" applyNumberFormat="1" applyFont="1" applyFill="1" applyProtection="1"/>
    <xf numFmtId="4" fontId="7" fillId="0" borderId="0" xfId="0" applyNumberFormat="1" applyFont="1"/>
    <xf numFmtId="4" fontId="7" fillId="0" borderId="33" xfId="0" applyNumberFormat="1" applyFont="1" applyFill="1" applyBorder="1" applyAlignment="1">
      <alignment horizontal="center" vertical="top"/>
    </xf>
    <xf numFmtId="4" fontId="37" fillId="0" borderId="10" xfId="0" applyNumberFormat="1" applyFont="1" applyFill="1" applyBorder="1" applyAlignment="1">
      <alignment vertical="top" wrapText="1"/>
    </xf>
    <xf numFmtId="4" fontId="7" fillId="0" borderId="10" xfId="0" applyNumberFormat="1" applyFont="1" applyFill="1" applyBorder="1" applyAlignment="1">
      <alignment horizontal="left"/>
    </xf>
    <xf numFmtId="4" fontId="7" fillId="0" borderId="10" xfId="0" applyNumberFormat="1" applyFont="1" applyBorder="1"/>
    <xf numFmtId="4" fontId="7" fillId="0" borderId="34" xfId="0" applyNumberFormat="1" applyFont="1" applyBorder="1"/>
    <xf numFmtId="0" fontId="7" fillId="0" borderId="0" xfId="0" applyFont="1" applyFill="1"/>
    <xf numFmtId="0" fontId="37" fillId="0" borderId="10" xfId="0" applyFont="1" applyFill="1" applyBorder="1" applyAlignment="1" applyProtection="1">
      <alignment horizontal="left" vertical="top" wrapText="1"/>
    </xf>
    <xf numFmtId="0" fontId="7" fillId="0" borderId="33" xfId="0" applyFont="1" applyFill="1" applyBorder="1" applyAlignment="1">
      <alignment horizontal="center" vertical="top"/>
    </xf>
    <xf numFmtId="0" fontId="7" fillId="0" borderId="10" xfId="0" applyFont="1" applyFill="1" applyBorder="1" applyAlignment="1">
      <alignment vertical="top" wrapText="1"/>
    </xf>
    <xf numFmtId="0" fontId="7" fillId="0" borderId="10" xfId="0" applyFont="1" applyBorder="1" applyAlignment="1">
      <alignment horizontal="left"/>
    </xf>
    <xf numFmtId="0" fontId="21" fillId="0" borderId="0" xfId="0" applyFont="1" applyFill="1" applyBorder="1" applyAlignment="1" applyProtection="1">
      <alignment horizontal="left" vertical="top" wrapText="1"/>
    </xf>
    <xf numFmtId="0" fontId="17" fillId="0" borderId="17" xfId="0" applyFont="1" applyBorder="1" applyAlignment="1">
      <alignment horizontal="left" vertical="top"/>
    </xf>
    <xf numFmtId="0" fontId="20" fillId="0" borderId="0" xfId="0" applyFont="1" applyAlignment="1">
      <alignment horizontal="justify" vertical="center" wrapText="1"/>
    </xf>
    <xf numFmtId="0" fontId="39" fillId="12" borderId="58" xfId="19" applyNumberFormat="1" applyFont="1" applyFill="1" applyBorder="1" applyAlignment="1">
      <alignment horizontal="center"/>
    </xf>
    <xf numFmtId="0" fontId="39" fillId="12" borderId="58" xfId="19" applyFont="1" applyFill="1" applyBorder="1" applyAlignment="1">
      <alignment horizontal="center"/>
    </xf>
    <xf numFmtId="0" fontId="39" fillId="12" borderId="58" xfId="19" applyFont="1" applyFill="1" applyBorder="1" applyAlignment="1">
      <alignment horizontal="center" wrapText="1"/>
    </xf>
    <xf numFmtId="0" fontId="40" fillId="12" borderId="0" xfId="19" applyFont="1" applyFill="1" applyBorder="1" applyAlignment="1">
      <alignment horizontal="center" wrapText="1"/>
    </xf>
    <xf numFmtId="0" fontId="10" fillId="0" borderId="0" xfId="9" applyBorder="1"/>
    <xf numFmtId="0" fontId="41" fillId="0" borderId="0" xfId="9" applyFont="1" applyBorder="1"/>
    <xf numFmtId="0" fontId="39" fillId="0" borderId="0" xfId="19" applyNumberFormat="1" applyFont="1" applyFill="1" applyBorder="1" applyAlignment="1">
      <alignment horizontal="center"/>
    </xf>
    <xf numFmtId="0" fontId="39" fillId="0" borderId="0" xfId="19" applyFont="1" applyFill="1" applyBorder="1" applyAlignment="1">
      <alignment horizontal="center"/>
    </xf>
    <xf numFmtId="0" fontId="39" fillId="0" borderId="0" xfId="19" applyFont="1" applyFill="1" applyBorder="1" applyAlignment="1">
      <alignment horizontal="center" vertical="top" wrapText="1"/>
    </xf>
    <xf numFmtId="167" fontId="39" fillId="0" borderId="0" xfId="19" applyNumberFormat="1" applyFont="1" applyFill="1" applyBorder="1" applyAlignment="1">
      <alignment horizontal="center" vertical="top" wrapText="1"/>
    </xf>
    <xf numFmtId="4" fontId="10" fillId="0" borderId="0" xfId="9" applyNumberFormat="1" applyFont="1" applyAlignment="1">
      <alignment horizontal="right"/>
    </xf>
    <xf numFmtId="0" fontId="42" fillId="0" borderId="0" xfId="9" applyNumberFormat="1" applyFont="1"/>
    <xf numFmtId="0" fontId="42" fillId="0" borderId="0" xfId="9" applyFont="1" applyAlignment="1">
      <alignment horizontal="left"/>
    </xf>
    <xf numFmtId="0" fontId="43" fillId="0" borderId="0" xfId="9" applyFont="1" applyAlignment="1">
      <alignment horizontal="center"/>
    </xf>
    <xf numFmtId="168" fontId="43" fillId="0" borderId="0" xfId="9" applyNumberFormat="1" applyFont="1" applyAlignment="1">
      <alignment horizontal="center"/>
    </xf>
    <xf numFmtId="167" fontId="43" fillId="0" borderId="0" xfId="9" applyNumberFormat="1" applyFont="1" applyAlignment="1">
      <alignment horizontal="center"/>
    </xf>
    <xf numFmtId="0" fontId="40" fillId="0" borderId="0" xfId="9" applyNumberFormat="1" applyFont="1" applyFill="1" applyAlignment="1">
      <alignment horizontal="justify" vertical="top"/>
    </xf>
    <xf numFmtId="0" fontId="44" fillId="0" borderId="0" xfId="9" applyFont="1" applyAlignment="1">
      <alignment horizontal="left" vertical="top"/>
    </xf>
    <xf numFmtId="0" fontId="43" fillId="0" borderId="0" xfId="9" applyFont="1" applyAlignment="1">
      <alignment horizontal="center" vertical="top"/>
    </xf>
    <xf numFmtId="168" fontId="43" fillId="0" borderId="0" xfId="9" applyNumberFormat="1" applyFont="1" applyAlignment="1">
      <alignment horizontal="center" vertical="top"/>
    </xf>
    <xf numFmtId="167" fontId="43" fillId="0" borderId="0" xfId="9" applyNumberFormat="1" applyFont="1" applyAlignment="1">
      <alignment horizontal="center" vertical="top"/>
    </xf>
    <xf numFmtId="4" fontId="10" fillId="0" borderId="0" xfId="9" applyNumberFormat="1" applyFont="1" applyAlignment="1">
      <alignment horizontal="right" vertical="top"/>
    </xf>
    <xf numFmtId="0" fontId="10" fillId="0" borderId="0" xfId="9" applyBorder="1" applyAlignment="1">
      <alignment vertical="top"/>
    </xf>
    <xf numFmtId="0" fontId="41" fillId="0" borderId="0" xfId="9" applyFont="1" applyBorder="1" applyAlignment="1">
      <alignment vertical="top"/>
    </xf>
    <xf numFmtId="0" fontId="8" fillId="0" borderId="0" xfId="9" applyNumberFormat="1" applyFont="1" applyAlignment="1">
      <alignment vertical="top"/>
    </xf>
    <xf numFmtId="0" fontId="8" fillId="0" borderId="0" xfId="9" applyFont="1" applyFill="1" applyAlignment="1">
      <alignment horizontal="justify" vertical="top"/>
    </xf>
    <xf numFmtId="0" fontId="8" fillId="0" borderId="0" xfId="9" applyFont="1" applyAlignment="1">
      <alignment horizontal="center" vertical="top"/>
    </xf>
    <xf numFmtId="168" fontId="8" fillId="0" borderId="0" xfId="9" applyNumberFormat="1" applyFont="1" applyAlignment="1">
      <alignment horizontal="center" vertical="top"/>
    </xf>
    <xf numFmtId="167" fontId="8" fillId="0" borderId="0" xfId="9" applyNumberFormat="1" applyFont="1" applyAlignment="1">
      <alignment horizontal="center" vertical="top"/>
    </xf>
    <xf numFmtId="0" fontId="8" fillId="0" borderId="0" xfId="9" applyNumberFormat="1" applyFont="1" applyAlignment="1">
      <alignment horizontal="right" vertical="top"/>
    </xf>
    <xf numFmtId="0" fontId="8" fillId="0" borderId="0" xfId="9" applyFont="1" applyFill="1" applyAlignment="1">
      <alignment horizontal="center" vertical="top"/>
    </xf>
    <xf numFmtId="1" fontId="8" fillId="0" borderId="0" xfId="9" applyNumberFormat="1" applyFont="1" applyFill="1" applyAlignment="1">
      <alignment horizontal="center" vertical="top"/>
    </xf>
    <xf numFmtId="167" fontId="8" fillId="0" borderId="0" xfId="9" applyNumberFormat="1" applyFont="1" applyFill="1" applyAlignment="1">
      <alignment horizontal="center" vertical="top"/>
    </xf>
    <xf numFmtId="4" fontId="10" fillId="0" borderId="0" xfId="9" applyNumberFormat="1" applyAlignment="1">
      <alignment horizontal="right" vertical="top"/>
    </xf>
    <xf numFmtId="0" fontId="8" fillId="0" borderId="0" xfId="9" applyFont="1" applyFill="1" applyBorder="1" applyAlignment="1">
      <alignment wrapText="1"/>
    </xf>
    <xf numFmtId="167" fontId="10" fillId="0" borderId="0" xfId="9" applyNumberFormat="1" applyAlignment="1">
      <alignment horizontal="right" vertical="top"/>
    </xf>
    <xf numFmtId="167" fontId="10" fillId="0" borderId="0" xfId="9" applyNumberFormat="1" applyFont="1" applyAlignment="1">
      <alignment horizontal="right" vertical="top"/>
    </xf>
    <xf numFmtId="0" fontId="8" fillId="0" borderId="0" xfId="9" applyFont="1" applyAlignment="1">
      <alignment horizontal="center"/>
    </xf>
    <xf numFmtId="0" fontId="8" fillId="0" borderId="0" xfId="9" applyNumberFormat="1" applyFont="1" applyAlignment="1">
      <alignment horizontal="right" vertical="justify"/>
    </xf>
    <xf numFmtId="167" fontId="8" fillId="0" borderId="0" xfId="9" applyNumberFormat="1" applyFont="1" applyAlignment="1">
      <alignment horizontal="center"/>
    </xf>
    <xf numFmtId="167" fontId="10" fillId="0" borderId="0" xfId="9" applyNumberFormat="1" applyFont="1" applyAlignment="1">
      <alignment horizontal="right"/>
    </xf>
    <xf numFmtId="0" fontId="8" fillId="0" borderId="0" xfId="9" applyFont="1" applyFill="1" applyAlignment="1">
      <alignment horizontal="center"/>
    </xf>
    <xf numFmtId="1" fontId="8" fillId="0" borderId="0" xfId="9" applyNumberFormat="1" applyFont="1" applyFill="1" applyAlignment="1">
      <alignment horizontal="center"/>
    </xf>
    <xf numFmtId="167" fontId="8" fillId="0" borderId="0" xfId="9" applyNumberFormat="1" applyFont="1" applyFill="1" applyAlignment="1">
      <alignment horizontal="center"/>
    </xf>
    <xf numFmtId="0" fontId="10" fillId="0" borderId="0" xfId="19" applyFont="1" applyFill="1" applyBorder="1" applyAlignment="1">
      <alignment vertical="top" wrapText="1"/>
    </xf>
    <xf numFmtId="0" fontId="10" fillId="0" borderId="0" xfId="19" applyFont="1" applyFill="1" applyBorder="1" applyAlignment="1">
      <alignment horizontal="center" vertical="top"/>
    </xf>
    <xf numFmtId="167" fontId="10" fillId="0" borderId="0" xfId="19" applyNumberFormat="1" applyFont="1" applyFill="1" applyBorder="1" applyAlignment="1">
      <alignment horizontal="center" vertical="top"/>
    </xf>
    <xf numFmtId="0" fontId="41" fillId="0" borderId="0" xfId="9" applyFont="1"/>
    <xf numFmtId="0" fontId="45" fillId="0" borderId="0" xfId="9" applyNumberFormat="1" applyFont="1" applyAlignment="1">
      <alignment horizontal="right" vertical="justify"/>
    </xf>
    <xf numFmtId="0" fontId="8" fillId="0" borderId="0" xfId="9" applyFont="1"/>
    <xf numFmtId="0" fontId="8" fillId="0" borderId="0" xfId="9" applyNumberFormat="1" applyFont="1" applyBorder="1" applyAlignment="1">
      <alignment horizontal="center"/>
    </xf>
    <xf numFmtId="0" fontId="41" fillId="0" borderId="0" xfId="9" applyNumberFormat="1" applyFont="1" applyBorder="1" applyAlignment="1">
      <alignment horizontal="center"/>
    </xf>
    <xf numFmtId="0" fontId="41" fillId="0" borderId="0" xfId="9" applyFont="1" applyAlignment="1">
      <alignment wrapText="1"/>
    </xf>
    <xf numFmtId="0" fontId="41" fillId="0" borderId="0" xfId="9" applyFont="1" applyAlignment="1">
      <alignment horizontal="center"/>
    </xf>
    <xf numFmtId="0" fontId="41" fillId="0" borderId="0" xfId="9" applyFont="1" applyAlignment="1">
      <alignment horizontal="right"/>
    </xf>
    <xf numFmtId="4" fontId="41" fillId="0" borderId="0" xfId="9" applyNumberFormat="1" applyFont="1" applyAlignment="1">
      <alignment horizontal="right"/>
    </xf>
    <xf numFmtId="0" fontId="8" fillId="0" borderId="36" xfId="9" applyNumberFormat="1" applyFont="1" applyBorder="1" applyAlignment="1">
      <alignment horizontal="right" vertical="justify"/>
    </xf>
    <xf numFmtId="0" fontId="8" fillId="0" borderId="36" xfId="9" applyFont="1" applyBorder="1"/>
    <xf numFmtId="0" fontId="8" fillId="0" borderId="36" xfId="9" applyFont="1" applyBorder="1" applyAlignment="1">
      <alignment horizontal="center"/>
    </xf>
    <xf numFmtId="167" fontId="8" fillId="0" borderId="36" xfId="9" applyNumberFormat="1" applyFont="1" applyBorder="1" applyAlignment="1">
      <alignment horizontal="center"/>
    </xf>
    <xf numFmtId="167" fontId="10" fillId="0" borderId="36" xfId="9" applyNumberFormat="1" applyFont="1" applyBorder="1" applyAlignment="1">
      <alignment horizontal="right"/>
    </xf>
    <xf numFmtId="0" fontId="24" fillId="0" borderId="36" xfId="4" applyFont="1" applyFill="1" applyBorder="1" applyAlignment="1">
      <alignment horizontal="center" vertical="top"/>
    </xf>
    <xf numFmtId="0" fontId="24" fillId="0" borderId="36" xfId="0" applyFont="1" applyBorder="1" applyAlignment="1">
      <alignment vertical="top" wrapText="1"/>
    </xf>
    <xf numFmtId="0" fontId="24" fillId="0" borderId="36" xfId="0" applyFont="1" applyBorder="1" applyAlignment="1">
      <alignment horizontal="left"/>
    </xf>
    <xf numFmtId="4" fontId="17" fillId="0" borderId="47" xfId="0" applyNumberFormat="1" applyFont="1" applyBorder="1"/>
    <xf numFmtId="0" fontId="46" fillId="0" borderId="0" xfId="20" applyFont="1" applyAlignment="1">
      <alignment horizontal="left"/>
    </xf>
    <xf numFmtId="0" fontId="8" fillId="0" borderId="0" xfId="20"/>
    <xf numFmtId="0" fontId="47" fillId="13" borderId="0" xfId="20" applyFont="1" applyFill="1" applyAlignment="1">
      <alignment horizontal="center"/>
    </xf>
    <xf numFmtId="0" fontId="47" fillId="13" borderId="0" xfId="21" applyFont="1" applyFill="1" applyAlignment="1">
      <alignment horizontal="center"/>
    </xf>
    <xf numFmtId="0" fontId="47" fillId="0" borderId="0" xfId="20" applyFont="1" applyAlignment="1">
      <alignment horizontal="center" wrapText="1"/>
    </xf>
    <xf numFmtId="0" fontId="47" fillId="0" borderId="0" xfId="20" applyFont="1" applyAlignment="1">
      <alignment horizontal="center"/>
    </xf>
    <xf numFmtId="0" fontId="47" fillId="0" borderId="0" xfId="20" applyFont="1" applyAlignment="1">
      <alignment horizontal="left"/>
    </xf>
    <xf numFmtId="0" fontId="42" fillId="0" borderId="0" xfId="20" applyFont="1" applyAlignment="1">
      <alignment horizontal="left"/>
    </xf>
    <xf numFmtId="0" fontId="42" fillId="0" borderId="0" xfId="20" applyFont="1" applyAlignment="1">
      <alignment horizontal="left" vertical="top" wrapText="1"/>
    </xf>
    <xf numFmtId="0" fontId="47" fillId="13" borderId="0" xfId="20" applyFont="1" applyFill="1" applyAlignment="1">
      <alignment horizontal="center" vertical="center"/>
    </xf>
    <xf numFmtId="0" fontId="8" fillId="14" borderId="0" xfId="20" applyFill="1"/>
    <xf numFmtId="0" fontId="47" fillId="14" borderId="0" xfId="20" applyFont="1" applyFill="1" applyAlignment="1">
      <alignment horizontal="center"/>
    </xf>
    <xf numFmtId="0" fontId="13" fillId="0" borderId="0" xfId="21" applyFont="1" applyAlignment="1">
      <alignment wrapText="1"/>
    </xf>
    <xf numFmtId="0" fontId="13" fillId="0" borderId="0" xfId="21" quotePrefix="1" applyFont="1" applyAlignment="1">
      <alignment wrapText="1"/>
    </xf>
    <xf numFmtId="0" fontId="13" fillId="0" borderId="0" xfId="20" applyFont="1"/>
    <xf numFmtId="0" fontId="8" fillId="0" borderId="0" xfId="20" applyFont="1"/>
    <xf numFmtId="169" fontId="43" fillId="0" borderId="59" xfId="22" applyNumberFormat="1" applyFont="1" applyFill="1" applyBorder="1" applyAlignment="1">
      <alignment horizontal="center"/>
    </xf>
    <xf numFmtId="0" fontId="43" fillId="0" borderId="59" xfId="22" applyFont="1" applyFill="1" applyBorder="1" applyAlignment="1">
      <alignment horizontal="left"/>
    </xf>
    <xf numFmtId="0" fontId="43" fillId="0" borderId="59" xfId="22" applyFont="1" applyFill="1" applyBorder="1" applyAlignment="1">
      <alignment horizontal="center"/>
    </xf>
    <xf numFmtId="4" fontId="50" fillId="0" borderId="59" xfId="22" applyNumberFormat="1" applyFont="1" applyFill="1" applyBorder="1" applyAlignment="1">
      <alignment horizontal="center"/>
    </xf>
    <xf numFmtId="4" fontId="43" fillId="0" borderId="60" xfId="22" applyNumberFormat="1" applyFont="1" applyFill="1" applyBorder="1" applyAlignment="1">
      <alignment horizontal="center"/>
    </xf>
    <xf numFmtId="169" fontId="43" fillId="0" borderId="61" xfId="22" applyNumberFormat="1" applyFill="1" applyBorder="1" applyAlignment="1">
      <alignment horizontal="center"/>
    </xf>
    <xf numFmtId="0" fontId="43" fillId="0" borderId="61" xfId="22" applyFill="1" applyBorder="1" applyAlignment="1">
      <alignment horizontal="left"/>
    </xf>
    <xf numFmtId="0" fontId="43" fillId="0" borderId="61" xfId="22" applyFill="1" applyBorder="1" applyAlignment="1">
      <alignment horizontal="center"/>
    </xf>
    <xf numFmtId="4" fontId="43" fillId="0" borderId="61" xfId="22" applyNumberFormat="1" applyFont="1" applyFill="1" applyBorder="1" applyAlignment="1">
      <alignment horizontal="center"/>
    </xf>
    <xf numFmtId="4" fontId="43" fillId="0" borderId="62" xfId="22" applyNumberFormat="1" applyFont="1" applyFill="1" applyBorder="1" applyAlignment="1">
      <alignment horizontal="center"/>
    </xf>
    <xf numFmtId="169" fontId="43" fillId="0" borderId="0" xfId="22" applyNumberFormat="1" applyFill="1" applyBorder="1" applyAlignment="1">
      <alignment horizontal="center"/>
    </xf>
    <xf numFmtId="0" fontId="43" fillId="0" borderId="0" xfId="22" applyFill="1" applyBorder="1" applyAlignment="1">
      <alignment horizontal="left"/>
    </xf>
    <xf numFmtId="0" fontId="43" fillId="0" borderId="0" xfId="22" applyFill="1" applyBorder="1" applyAlignment="1">
      <alignment horizontal="center"/>
    </xf>
    <xf numFmtId="4" fontId="43" fillId="0" borderId="0" xfId="22" applyNumberFormat="1" applyFill="1" applyBorder="1" applyAlignment="1">
      <alignment horizontal="center"/>
    </xf>
    <xf numFmtId="169" fontId="43" fillId="15" borderId="63" xfId="22" applyNumberFormat="1" applyFill="1" applyBorder="1" applyAlignment="1">
      <alignment horizontal="center"/>
    </xf>
    <xf numFmtId="0" fontId="51" fillId="15" borderId="64" xfId="22" applyFont="1" applyFill="1" applyBorder="1" applyAlignment="1">
      <alignment horizontal="left"/>
    </xf>
    <xf numFmtId="0" fontId="43" fillId="5" borderId="65" xfId="22" applyFill="1" applyBorder="1" applyAlignment="1">
      <alignment horizontal="center"/>
    </xf>
    <xf numFmtId="0" fontId="52" fillId="0" borderId="0" xfId="22" applyFont="1" applyFill="1" applyBorder="1" applyAlignment="1">
      <alignment horizontal="left"/>
    </xf>
    <xf numFmtId="169" fontId="43" fillId="0" borderId="0" xfId="22" applyNumberFormat="1" applyFont="1" applyFill="1" applyBorder="1" applyAlignment="1">
      <alignment horizontal="center"/>
    </xf>
    <xf numFmtId="4" fontId="43" fillId="0" borderId="0" xfId="22" applyNumberFormat="1" applyFill="1" applyBorder="1" applyAlignment="1">
      <alignment horizontal="left"/>
    </xf>
    <xf numFmtId="4" fontId="43" fillId="0" borderId="0" xfId="22" applyNumberFormat="1" applyFont="1" applyFill="1" applyBorder="1" applyAlignment="1">
      <alignment horizontal="left"/>
    </xf>
    <xf numFmtId="4" fontId="43" fillId="0" borderId="0" xfId="22" applyNumberFormat="1" applyFont="1" applyFill="1" applyBorder="1" applyAlignment="1">
      <alignment horizontal="right"/>
    </xf>
    <xf numFmtId="0" fontId="13" fillId="0" borderId="0" xfId="20" quotePrefix="1" applyFont="1" applyAlignment="1">
      <alignment wrapText="1"/>
    </xf>
    <xf numFmtId="169" fontId="53" fillId="15" borderId="63" xfId="22" applyNumberFormat="1" applyFont="1" applyFill="1" applyBorder="1" applyAlignment="1">
      <alignment horizontal="center"/>
    </xf>
    <xf numFmtId="0" fontId="51" fillId="15" borderId="66" xfId="22" applyFont="1" applyFill="1" applyBorder="1" applyAlignment="1">
      <alignment horizontal="left"/>
    </xf>
    <xf numFmtId="0" fontId="53" fillId="15" borderId="66" xfId="22" applyFont="1" applyFill="1" applyBorder="1" applyAlignment="1">
      <alignment horizontal="right"/>
    </xf>
    <xf numFmtId="4" fontId="53" fillId="15" borderId="66" xfId="22" applyNumberFormat="1" applyFont="1" applyFill="1" applyBorder="1" applyAlignment="1">
      <alignment horizontal="right"/>
    </xf>
    <xf numFmtId="170" fontId="51" fillId="15" borderId="64" xfId="22" applyNumberFormat="1" applyFont="1" applyFill="1" applyBorder="1" applyAlignment="1">
      <alignment horizontal="right"/>
    </xf>
    <xf numFmtId="169" fontId="43" fillId="0" borderId="0" xfId="22" applyNumberFormat="1"/>
    <xf numFmtId="0" fontId="43" fillId="0" borderId="0" xfId="22"/>
    <xf numFmtId="0" fontId="44" fillId="0" borderId="0" xfId="20" applyFont="1" applyBorder="1" applyAlignment="1">
      <alignment horizontal="right" vertical="top"/>
    </xf>
    <xf numFmtId="0" fontId="44" fillId="0" borderId="0" xfId="20" applyFont="1" applyBorder="1" applyAlignment="1">
      <alignment vertical="top"/>
    </xf>
    <xf numFmtId="0" fontId="44" fillId="0" borderId="0" xfId="20" applyFont="1" applyBorder="1" applyAlignment="1">
      <alignment horizontal="center"/>
    </xf>
    <xf numFmtId="4" fontId="8" fillId="0" borderId="0" xfId="20" applyNumberFormat="1" applyFont="1" applyFill="1" applyBorder="1" applyAlignment="1">
      <alignment horizontal="center"/>
    </xf>
    <xf numFmtId="14" fontId="55" fillId="0" borderId="0" xfId="20" applyNumberFormat="1" applyFont="1" applyFill="1" applyBorder="1" applyAlignment="1">
      <alignment horizontal="right"/>
    </xf>
    <xf numFmtId="167" fontId="44" fillId="16" borderId="67" xfId="20" applyNumberFormat="1" applyFont="1" applyFill="1" applyBorder="1"/>
    <xf numFmtId="0" fontId="48" fillId="0" borderId="0" xfId="21"/>
    <xf numFmtId="0" fontId="44" fillId="0" borderId="0" xfId="20" applyFont="1" applyBorder="1" applyAlignment="1" applyProtection="1">
      <alignment horizontal="right" vertical="top"/>
    </xf>
    <xf numFmtId="0" fontId="44" fillId="0" borderId="0" xfId="20" applyFont="1" applyBorder="1" applyAlignment="1">
      <alignment vertical="top" wrapText="1"/>
    </xf>
    <xf numFmtId="0" fontId="44" fillId="0" borderId="0" xfId="20" applyFont="1" applyBorder="1" applyAlignment="1" applyProtection="1">
      <alignment horizontal="center"/>
    </xf>
    <xf numFmtId="0" fontId="44" fillId="0" borderId="0" xfId="20" applyFont="1" applyFill="1" applyBorder="1" applyAlignment="1" applyProtection="1">
      <alignment horizontal="center"/>
    </xf>
    <xf numFmtId="167" fontId="44" fillId="0" borderId="0" xfId="20" applyNumberFormat="1" applyFont="1" applyBorder="1" applyAlignment="1" applyProtection="1">
      <alignment horizontal="right"/>
    </xf>
    <xf numFmtId="167" fontId="44" fillId="0" borderId="0" xfId="20" applyNumberFormat="1" applyFont="1" applyBorder="1" applyProtection="1"/>
    <xf numFmtId="0" fontId="44" fillId="0" borderId="0" xfId="20" applyFont="1" applyAlignment="1" applyProtection="1">
      <alignment horizontal="right" vertical="top"/>
    </xf>
    <xf numFmtId="0" fontId="44" fillId="0" borderId="68" xfId="20" applyFont="1" applyBorder="1" applyAlignment="1" applyProtection="1">
      <alignment vertical="top" wrapText="1"/>
    </xf>
    <xf numFmtId="0" fontId="44" fillId="0" borderId="68" xfId="20" applyFont="1" applyBorder="1" applyAlignment="1" applyProtection="1">
      <alignment horizontal="center"/>
    </xf>
    <xf numFmtId="0" fontId="44" fillId="0" borderId="68" xfId="20" applyFont="1" applyFill="1" applyBorder="1" applyAlignment="1" applyProtection="1">
      <alignment horizontal="center"/>
    </xf>
    <xf numFmtId="167" fontId="44" fillId="0" borderId="68" xfId="20" applyNumberFormat="1" applyFont="1" applyBorder="1" applyAlignment="1" applyProtection="1">
      <alignment horizontal="right"/>
    </xf>
    <xf numFmtId="0" fontId="44" fillId="0" borderId="0" xfId="20" applyFont="1" applyAlignment="1" applyProtection="1">
      <alignment vertical="top" wrapText="1"/>
    </xf>
    <xf numFmtId="0" fontId="44" fillId="0" borderId="69" xfId="20" applyFont="1" applyBorder="1" applyAlignment="1" applyProtection="1">
      <alignment horizontal="center"/>
    </xf>
    <xf numFmtId="0" fontId="44" fillId="0" borderId="69" xfId="20" applyFont="1" applyFill="1" applyBorder="1" applyAlignment="1" applyProtection="1">
      <alignment horizontal="center"/>
    </xf>
    <xf numFmtId="167" fontId="44" fillId="0" borderId="69" xfId="20" applyNumberFormat="1" applyFont="1" applyBorder="1" applyAlignment="1" applyProtection="1">
      <alignment horizontal="right"/>
    </xf>
    <xf numFmtId="0" fontId="56" fillId="0" borderId="0" xfId="21" applyFont="1" applyFill="1" applyBorder="1" applyAlignment="1">
      <alignment readingOrder="1"/>
    </xf>
    <xf numFmtId="0" fontId="48" fillId="0" borderId="0" xfId="21" applyBorder="1"/>
    <xf numFmtId="0" fontId="9" fillId="0" borderId="0" xfId="21" applyFont="1" applyAlignment="1">
      <alignment horizontal="center"/>
    </xf>
    <xf numFmtId="167" fontId="8" fillId="0" borderId="0" xfId="20" applyNumberFormat="1" applyFont="1" applyFill="1" applyBorder="1" applyAlignment="1" applyProtection="1">
      <alignment horizontal="right"/>
      <protection locked="0"/>
    </xf>
    <xf numFmtId="167" fontId="8" fillId="0" borderId="0" xfId="20" applyNumberFormat="1" applyFont="1" applyBorder="1" applyProtection="1"/>
    <xf numFmtId="171" fontId="8" fillId="0" borderId="0" xfId="20" applyNumberFormat="1" applyFont="1" applyBorder="1" applyAlignment="1">
      <alignment vertical="top"/>
    </xf>
    <xf numFmtId="0" fontId="57" fillId="0" borderId="0" xfId="21" applyFont="1" applyFill="1" applyBorder="1" applyAlignment="1">
      <alignment vertical="top" wrapText="1"/>
    </xf>
    <xf numFmtId="0" fontId="58" fillId="0" borderId="0" xfId="21" applyFont="1" applyAlignment="1">
      <alignment horizontal="center"/>
    </xf>
    <xf numFmtId="167" fontId="59" fillId="0" borderId="0" xfId="20" applyNumberFormat="1" applyFont="1" applyBorder="1" applyProtection="1"/>
    <xf numFmtId="0" fontId="9" fillId="0" borderId="0" xfId="15" applyFont="1" applyAlignment="1">
      <alignment vertical="top" wrapText="1"/>
    </xf>
    <xf numFmtId="0" fontId="57" fillId="0" borderId="0" xfId="15" applyFont="1" applyAlignment="1">
      <alignment vertical="top" wrapText="1"/>
    </xf>
    <xf numFmtId="0" fontId="8" fillId="0" borderId="0" xfId="15" applyFont="1" applyAlignment="1">
      <alignment vertical="top" wrapText="1"/>
    </xf>
    <xf numFmtId="0" fontId="9" fillId="0" borderId="0" xfId="15" quotePrefix="1" applyFont="1" applyAlignment="1">
      <alignment vertical="top" wrapText="1"/>
    </xf>
    <xf numFmtId="167" fontId="8" fillId="17" borderId="67" xfId="20" applyNumberFormat="1" applyFont="1" applyFill="1" applyBorder="1" applyAlignment="1" applyProtection="1">
      <alignment horizontal="right"/>
      <protection locked="0"/>
    </xf>
    <xf numFmtId="0" fontId="61" fillId="0" borderId="0" xfId="21" applyFont="1" applyFill="1" applyAlignment="1">
      <alignment wrapText="1"/>
    </xf>
    <xf numFmtId="167" fontId="8" fillId="0" borderId="0" xfId="20" applyNumberFormat="1" applyFont="1" applyBorder="1" applyAlignment="1" applyProtection="1"/>
    <xf numFmtId="0" fontId="8" fillId="0" borderId="0" xfId="21" applyFont="1"/>
    <xf numFmtId="0" fontId="8" fillId="0" borderId="0" xfId="21" applyFont="1" applyFill="1" applyBorder="1" applyAlignment="1">
      <alignment vertical="top" wrapText="1" readingOrder="1"/>
    </xf>
    <xf numFmtId="0" fontId="8" fillId="0" borderId="0" xfId="23" applyFont="1" applyFill="1" applyAlignment="1">
      <alignment horizontal="left" wrapText="1"/>
    </xf>
    <xf numFmtId="0" fontId="8" fillId="0" borderId="0" xfId="21" applyFont="1" applyFill="1" applyBorder="1" applyAlignment="1">
      <alignment vertical="top" readingOrder="1"/>
    </xf>
    <xf numFmtId="0" fontId="8" fillId="0" borderId="0" xfId="21" applyFont="1" applyAlignment="1">
      <alignment horizontal="center"/>
    </xf>
    <xf numFmtId="4" fontId="8" fillId="0" borderId="0" xfId="24" applyNumberFormat="1" applyFont="1" applyFill="1" applyAlignment="1" applyProtection="1">
      <alignment horizontal="right"/>
      <protection locked="0"/>
    </xf>
    <xf numFmtId="3" fontId="9" fillId="0" borderId="0" xfId="21" applyNumberFormat="1" applyFont="1" applyAlignment="1">
      <alignment horizontal="center"/>
    </xf>
    <xf numFmtId="0" fontId="9" fillId="0" borderId="0" xfId="25" applyFont="1" applyAlignment="1">
      <alignment horizontal="center"/>
    </xf>
    <xf numFmtId="0" fontId="8" fillId="0" borderId="0" xfId="20" applyFont="1" applyFill="1" applyBorder="1" applyAlignment="1">
      <alignment horizontal="justify"/>
    </xf>
    <xf numFmtId="0" fontId="57" fillId="18" borderId="0" xfId="21" applyFont="1" applyFill="1" applyAlignment="1">
      <alignment wrapText="1"/>
    </xf>
    <xf numFmtId="167" fontId="8" fillId="0" borderId="70" xfId="20" applyNumberFormat="1" applyFont="1" applyBorder="1" applyAlignment="1" applyProtection="1"/>
    <xf numFmtId="0" fontId="64" fillId="0" borderId="0" xfId="15" applyFont="1" applyBorder="1" applyAlignment="1">
      <alignment horizontal="right"/>
    </xf>
    <xf numFmtId="0" fontId="8" fillId="0" borderId="0" xfId="15" applyFont="1" applyFill="1" applyAlignment="1">
      <alignment horizontal="right" vertical="top"/>
    </xf>
    <xf numFmtId="3" fontId="8" fillId="0" borderId="0" xfId="15" applyNumberFormat="1" applyFont="1" applyFill="1" applyAlignment="1">
      <alignment horizontal="right" vertical="top"/>
    </xf>
    <xf numFmtId="4" fontId="65" fillId="0" borderId="0" xfId="15" applyNumberFormat="1" applyFont="1" applyBorder="1" applyAlignment="1" applyProtection="1">
      <alignment horizontal="right" vertical="top"/>
      <protection locked="0"/>
    </xf>
    <xf numFmtId="167" fontId="8" fillId="17" borderId="71" xfId="20" applyNumberFormat="1" applyFont="1" applyFill="1" applyBorder="1" applyAlignment="1" applyProtection="1">
      <alignment horizontal="right"/>
      <protection locked="0"/>
    </xf>
    <xf numFmtId="0" fontId="8" fillId="0" borderId="0" xfId="21" applyFont="1" applyAlignment="1"/>
    <xf numFmtId="0" fontId="48" fillId="0" borderId="0" xfId="21" applyAlignment="1">
      <alignment horizontal="center"/>
    </xf>
    <xf numFmtId="0" fontId="8" fillId="0" borderId="0" xfId="21" applyFont="1" applyFill="1" applyBorder="1" applyAlignment="1" applyProtection="1">
      <alignment horizontal="left" vertical="top" wrapText="1" readingOrder="1"/>
    </xf>
    <xf numFmtId="0" fontId="8" fillId="0" borderId="0" xfId="21" applyNumberFormat="1" applyFont="1" applyFill="1" applyBorder="1" applyAlignment="1" applyProtection="1">
      <alignment horizontal="left" vertical="top" wrapText="1" readingOrder="1"/>
    </xf>
    <xf numFmtId="0" fontId="8" fillId="0" borderId="0" xfId="21" applyFont="1" applyFill="1" applyBorder="1" applyAlignment="1" applyProtection="1">
      <alignment horizontal="left" vertical="top" wrapText="1"/>
    </xf>
    <xf numFmtId="0" fontId="44" fillId="0" borderId="0" xfId="21" applyFont="1" applyFill="1" applyBorder="1" applyAlignment="1" applyProtection="1">
      <alignment horizontal="left" vertical="top" wrapText="1"/>
    </xf>
    <xf numFmtId="49" fontId="68" fillId="0" borderId="0" xfId="21" applyNumberFormat="1" applyFont="1" applyFill="1" applyBorder="1" applyAlignment="1" applyProtection="1">
      <alignment vertical="top" wrapText="1" readingOrder="1"/>
    </xf>
    <xf numFmtId="49" fontId="8" fillId="0" borderId="0" xfId="21" applyNumberFormat="1" applyFont="1" applyFill="1" applyBorder="1" applyAlignment="1" applyProtection="1">
      <alignment vertical="top" wrapText="1" readingOrder="1"/>
    </xf>
    <xf numFmtId="49" fontId="44" fillId="0" borderId="0" xfId="21" applyNumberFormat="1" applyFont="1" applyFill="1" applyBorder="1" applyAlignment="1" applyProtection="1">
      <alignment vertical="top" wrapText="1" readingOrder="1"/>
    </xf>
    <xf numFmtId="0" fontId="9" fillId="0" borderId="0" xfId="21" applyFont="1" applyAlignment="1">
      <alignment horizontal="right"/>
    </xf>
    <xf numFmtId="0" fontId="9" fillId="0" borderId="0" xfId="21" applyFont="1"/>
    <xf numFmtId="49" fontId="8" fillId="0" borderId="0" xfId="21" applyNumberFormat="1" applyFont="1" applyFill="1" applyBorder="1" applyAlignment="1">
      <alignment vertical="top" wrapText="1" readingOrder="1"/>
    </xf>
    <xf numFmtId="0" fontId="9" fillId="0" borderId="0" xfId="21" applyFont="1" applyAlignment="1">
      <alignment vertical="top" wrapText="1"/>
    </xf>
    <xf numFmtId="0" fontId="57" fillId="0" borderId="0" xfId="21" applyFont="1" applyAlignment="1">
      <alignment vertical="top" wrapText="1"/>
    </xf>
    <xf numFmtId="0" fontId="69" fillId="0" borderId="0" xfId="21" applyFont="1" applyFill="1" applyBorder="1" applyAlignment="1">
      <alignment horizontal="left" vertical="top" wrapText="1"/>
    </xf>
    <xf numFmtId="0" fontId="8" fillId="0" borderId="0" xfId="21" applyFont="1" applyFill="1" applyBorder="1" applyAlignment="1">
      <alignment horizontal="left" vertical="top" wrapText="1"/>
    </xf>
    <xf numFmtId="0" fontId="8" fillId="0" borderId="0" xfId="21" applyFont="1" applyFill="1" applyBorder="1" applyAlignment="1">
      <alignment readingOrder="1"/>
    </xf>
    <xf numFmtId="0" fontId="9" fillId="0" borderId="0" xfId="21" applyFont="1" applyAlignment="1" applyProtection="1">
      <alignment horizontal="center" vertical="center" wrapText="1"/>
    </xf>
    <xf numFmtId="0" fontId="44" fillId="0" borderId="0" xfId="21" applyFont="1" applyFill="1" applyBorder="1" applyAlignment="1">
      <alignment vertical="top" readingOrder="1"/>
    </xf>
    <xf numFmtId="0" fontId="9" fillId="0" borderId="0" xfId="21" applyFont="1" applyAlignment="1" applyProtection="1">
      <alignment horizontal="center" wrapText="1"/>
    </xf>
    <xf numFmtId="0" fontId="44" fillId="0" borderId="0" xfId="20" applyFont="1" applyBorder="1" applyAlignment="1" applyProtection="1">
      <alignment vertical="top" wrapText="1"/>
    </xf>
    <xf numFmtId="171" fontId="8" fillId="0" borderId="0" xfId="20" applyNumberFormat="1" applyFont="1" applyAlignment="1">
      <alignment vertical="top"/>
    </xf>
    <xf numFmtId="0" fontId="8" fillId="0" borderId="0" xfId="20" applyNumberFormat="1" applyFont="1" applyAlignment="1" applyProtection="1">
      <alignment vertical="top" wrapText="1"/>
    </xf>
    <xf numFmtId="0" fontId="8" fillId="0" borderId="0" xfId="20" applyNumberFormat="1" applyFont="1" applyBorder="1" applyAlignment="1">
      <alignment vertical="top" wrapText="1"/>
    </xf>
    <xf numFmtId="0" fontId="9" fillId="0" borderId="0" xfId="20" applyFont="1" applyAlignment="1">
      <alignment horizontal="center"/>
    </xf>
    <xf numFmtId="0" fontId="9" fillId="0" borderId="0" xfId="20" applyFont="1" applyAlignment="1">
      <alignment vertical="top" wrapText="1"/>
    </xf>
    <xf numFmtId="0" fontId="57" fillId="0" borderId="0" xfId="20" applyFont="1" applyAlignment="1">
      <alignment vertical="top" wrapText="1"/>
    </xf>
    <xf numFmtId="0" fontId="9" fillId="0" borderId="0" xfId="20" applyFont="1"/>
    <xf numFmtId="0" fontId="9" fillId="0" borderId="0" xfId="20" applyFont="1" applyAlignment="1">
      <alignment vertical="top"/>
    </xf>
    <xf numFmtId="0" fontId="8" fillId="0" borderId="0" xfId="20" applyFont="1" applyAlignment="1">
      <alignment vertical="center" wrapText="1"/>
    </xf>
    <xf numFmtId="0" fontId="72" fillId="18" borderId="0" xfId="26" applyNumberFormat="1" applyFont="1" applyFill="1" applyAlignment="1">
      <alignment horizontal="left" vertical="top" wrapText="1"/>
    </xf>
    <xf numFmtId="0" fontId="9" fillId="0" borderId="0" xfId="26" applyFont="1" applyAlignment="1">
      <alignment horizontal="center"/>
    </xf>
    <xf numFmtId="0" fontId="8" fillId="0" borderId="0" xfId="26" applyFont="1" applyAlignment="1">
      <alignment horizontal="center"/>
    </xf>
    <xf numFmtId="0" fontId="9" fillId="0" borderId="0" xfId="26" applyFont="1" applyAlignment="1">
      <alignment horizontal="right"/>
    </xf>
    <xf numFmtId="0" fontId="10" fillId="0" borderId="0" xfId="26" applyNumberFormat="1" applyFont="1" applyFill="1" applyAlignment="1">
      <alignment horizontal="left" vertical="top" wrapText="1"/>
    </xf>
    <xf numFmtId="0" fontId="73" fillId="0" borderId="0" xfId="20" applyFont="1" applyFill="1" applyBorder="1" applyAlignment="1">
      <alignment horizontal="justify" vertical="top"/>
    </xf>
    <xf numFmtId="0" fontId="44" fillId="0" borderId="0" xfId="20" applyFont="1" applyAlignment="1" applyProtection="1">
      <alignment horizontal="right" vertical="top" wrapText="1"/>
    </xf>
    <xf numFmtId="0" fontId="56" fillId="0" borderId="0" xfId="21" applyFont="1" applyFill="1" applyBorder="1" applyAlignment="1">
      <alignment wrapText="1" readingOrder="1"/>
    </xf>
    <xf numFmtId="0" fontId="57" fillId="0" borderId="0" xfId="21" applyFont="1" applyAlignment="1">
      <alignment vertical="top"/>
    </xf>
    <xf numFmtId="0" fontId="74" fillId="0" borderId="0" xfId="21" applyFont="1" applyBorder="1" applyAlignment="1">
      <alignment horizontal="left" vertical="top" wrapText="1"/>
    </xf>
    <xf numFmtId="172" fontId="75" fillId="0" borderId="0" xfId="21" applyNumberFormat="1" applyFont="1" applyFill="1" applyBorder="1" applyAlignment="1">
      <alignment horizontal="right" vertical="center"/>
    </xf>
    <xf numFmtId="0" fontId="76" fillId="0" borderId="0" xfId="21" applyFont="1" applyFill="1" applyBorder="1" applyAlignment="1">
      <alignment horizontal="center" vertical="top" wrapText="1"/>
    </xf>
    <xf numFmtId="0" fontId="77" fillId="0" borderId="0" xfId="21" applyFont="1" applyFill="1" applyBorder="1" applyAlignment="1">
      <alignment horizontal="center" vertical="top" wrapText="1"/>
    </xf>
    <xf numFmtId="0" fontId="8" fillId="0" borderId="0" xfId="21" applyFont="1" applyFill="1" applyBorder="1" applyAlignment="1">
      <alignment horizontal="justify" vertical="top" wrapText="1"/>
    </xf>
    <xf numFmtId="0" fontId="42" fillId="0" borderId="72" xfId="20" applyFont="1" applyBorder="1" applyAlignment="1" applyProtection="1">
      <alignment horizontal="right" vertical="top" wrapText="1"/>
    </xf>
    <xf numFmtId="0" fontId="42" fillId="0" borderId="72" xfId="20" applyFont="1" applyBorder="1" applyAlignment="1" applyProtection="1">
      <alignment horizontal="center"/>
    </xf>
    <xf numFmtId="0" fontId="42" fillId="0" borderId="72" xfId="20" applyFont="1" applyFill="1" applyBorder="1" applyAlignment="1" applyProtection="1">
      <alignment horizontal="center"/>
    </xf>
    <xf numFmtId="167" fontId="42" fillId="0" borderId="72" xfId="20" applyNumberFormat="1" applyFont="1" applyBorder="1" applyAlignment="1" applyProtection="1">
      <alignment horizontal="right"/>
    </xf>
    <xf numFmtId="167" fontId="44" fillId="11" borderId="67" xfId="20" applyNumberFormat="1" applyFont="1" applyFill="1" applyBorder="1"/>
    <xf numFmtId="167" fontId="44" fillId="10" borderId="67" xfId="20" applyNumberFormat="1" applyFont="1" applyFill="1" applyBorder="1"/>
    <xf numFmtId="0" fontId="17" fillId="10" borderId="0" xfId="0" applyFont="1" applyFill="1"/>
    <xf numFmtId="4" fontId="18" fillId="10" borderId="47" xfId="0" applyNumberFormat="1" applyFont="1" applyFill="1" applyBorder="1"/>
    <xf numFmtId="4" fontId="18" fillId="10" borderId="0" xfId="0" applyNumberFormat="1" applyFont="1" applyFill="1" applyBorder="1"/>
    <xf numFmtId="4" fontId="17" fillId="10" borderId="47" xfId="0" applyNumberFormat="1" applyFont="1" applyFill="1" applyBorder="1"/>
    <xf numFmtId="4" fontId="17" fillId="10" borderId="0" xfId="0" applyNumberFormat="1" applyFont="1" applyFill="1" applyBorder="1"/>
    <xf numFmtId="4" fontId="17" fillId="10" borderId="0" xfId="0" applyNumberFormat="1" applyFont="1" applyFill="1"/>
    <xf numFmtId="4" fontId="20" fillId="10" borderId="0" xfId="0" applyNumberFormat="1" applyFont="1" applyFill="1" applyBorder="1"/>
    <xf numFmtId="4" fontId="17" fillId="10" borderId="38" xfId="0" applyNumberFormat="1" applyFont="1" applyFill="1" applyBorder="1"/>
    <xf numFmtId="4" fontId="17" fillId="10" borderId="36" xfId="0" applyNumberFormat="1" applyFont="1" applyFill="1" applyBorder="1"/>
    <xf numFmtId="0" fontId="7" fillId="10" borderId="0" xfId="0" applyFont="1" applyFill="1" applyBorder="1"/>
    <xf numFmtId="4" fontId="17" fillId="10" borderId="56" xfId="0" applyNumberFormat="1" applyFont="1" applyFill="1" applyBorder="1"/>
    <xf numFmtId="0" fontId="17" fillId="11" borderId="0" xfId="0" applyFont="1" applyFill="1"/>
    <xf numFmtId="4" fontId="18" fillId="11" borderId="47" xfId="0" applyNumberFormat="1" applyFont="1" applyFill="1" applyBorder="1"/>
    <xf numFmtId="4" fontId="18" fillId="11" borderId="0" xfId="0" applyNumberFormat="1" applyFont="1" applyFill="1" applyBorder="1"/>
    <xf numFmtId="4" fontId="17" fillId="11" borderId="47" xfId="0" applyNumberFormat="1" applyFont="1" applyFill="1" applyBorder="1"/>
    <xf numFmtId="4" fontId="17" fillId="11" borderId="0" xfId="0" applyNumberFormat="1" applyFont="1" applyFill="1" applyBorder="1"/>
    <xf numFmtId="4" fontId="17" fillId="11" borderId="0" xfId="0" applyNumberFormat="1" applyFont="1" applyFill="1"/>
    <xf numFmtId="4" fontId="20" fillId="11" borderId="0" xfId="0" applyNumberFormat="1" applyFont="1" applyFill="1" applyBorder="1"/>
    <xf numFmtId="4" fontId="17" fillId="11" borderId="38" xfId="0" applyNumberFormat="1" applyFont="1" applyFill="1" applyBorder="1"/>
    <xf numFmtId="0" fontId="0" fillId="11" borderId="0" xfId="0" applyFont="1" applyFill="1" applyProtection="1"/>
    <xf numFmtId="4" fontId="17" fillId="11" borderId="36" xfId="0" applyNumberFormat="1" applyFont="1" applyFill="1" applyBorder="1"/>
    <xf numFmtId="0" fontId="17" fillId="11" borderId="0" xfId="0" applyFont="1" applyFill="1" applyBorder="1"/>
    <xf numFmtId="0" fontId="27" fillId="11" borderId="0" xfId="0" applyFont="1" applyFill="1"/>
    <xf numFmtId="4" fontId="17" fillId="11" borderId="56" xfId="0" applyNumberFormat="1" applyFont="1" applyFill="1" applyBorder="1"/>
    <xf numFmtId="4" fontId="17" fillId="0" borderId="34" xfId="0" applyNumberFormat="1" applyFont="1" applyFill="1" applyBorder="1"/>
    <xf numFmtId="4" fontId="17" fillId="0" borderId="10" xfId="0" applyNumberFormat="1" applyFont="1" applyFill="1" applyBorder="1"/>
    <xf numFmtId="0" fontId="20" fillId="0" borderId="16" xfId="0" applyFont="1" applyFill="1" applyBorder="1" applyAlignment="1" applyProtection="1">
      <alignment horizontal="left" vertical="top" wrapText="1"/>
    </xf>
    <xf numFmtId="0" fontId="20" fillId="0" borderId="13" xfId="0" applyFont="1" applyFill="1" applyBorder="1" applyAlignment="1" applyProtection="1">
      <alignment horizontal="left" vertical="top" wrapText="1"/>
    </xf>
    <xf numFmtId="0" fontId="33" fillId="0" borderId="8" xfId="0" applyFont="1" applyFill="1" applyBorder="1" applyAlignment="1">
      <alignment vertical="top" wrapText="1"/>
    </xf>
    <xf numFmtId="0" fontId="10" fillId="0" borderId="0" xfId="9"/>
    <xf numFmtId="0" fontId="47" fillId="0" borderId="0" xfId="20" applyFont="1" applyFill="1" applyAlignment="1">
      <alignment horizontal="center"/>
    </xf>
    <xf numFmtId="0" fontId="78" fillId="0" borderId="0" xfId="20" applyFont="1" applyAlignment="1">
      <alignment horizontal="center" wrapText="1"/>
    </xf>
    <xf numFmtId="0" fontId="47" fillId="0" borderId="0" xfId="20" applyFont="1" applyFill="1" applyAlignment="1">
      <alignment horizontal="left" vertical="center"/>
    </xf>
    <xf numFmtId="0" fontId="13" fillId="0" borderId="0" xfId="20" applyFont="1" applyAlignment="1">
      <alignment wrapText="1"/>
    </xf>
    <xf numFmtId="0" fontId="13" fillId="0" borderId="0" xfId="9" applyFont="1"/>
    <xf numFmtId="0" fontId="79" fillId="0" borderId="0" xfId="9" applyFont="1"/>
    <xf numFmtId="0" fontId="13" fillId="0" borderId="75" xfId="9" applyFont="1" applyBorder="1"/>
    <xf numFmtId="2" fontId="13" fillId="0" borderId="75" xfId="9" applyNumberFormat="1" applyFont="1" applyBorder="1"/>
    <xf numFmtId="0" fontId="13" fillId="0" borderId="75" xfId="9" applyFont="1" applyBorder="1" applyAlignment="1">
      <alignment wrapText="1"/>
    </xf>
    <xf numFmtId="0" fontId="79" fillId="0" borderId="75" xfId="9" applyFont="1" applyBorder="1"/>
    <xf numFmtId="0" fontId="80" fillId="0" borderId="0" xfId="9" applyFont="1" applyFill="1" applyBorder="1" applyAlignment="1" applyProtection="1">
      <alignment horizontal="right" vertical="top"/>
    </xf>
    <xf numFmtId="0" fontId="81" fillId="0" borderId="0" xfId="9" applyFont="1" applyAlignment="1"/>
    <xf numFmtId="0" fontId="10" fillId="0" borderId="0" xfId="9" applyFont="1" applyAlignment="1"/>
    <xf numFmtId="2" fontId="10" fillId="0" borderId="0" xfId="9" applyNumberFormat="1" applyFont="1" applyAlignment="1"/>
    <xf numFmtId="0" fontId="80" fillId="0" borderId="0" xfId="9" applyFont="1"/>
    <xf numFmtId="0" fontId="82" fillId="0" borderId="0" xfId="9" applyFont="1" applyAlignment="1"/>
    <xf numFmtId="0" fontId="80" fillId="19" borderId="75" xfId="9" applyFont="1" applyFill="1" applyBorder="1" applyAlignment="1" applyProtection="1">
      <alignment horizontal="right" vertical="top"/>
    </xf>
    <xf numFmtId="0" fontId="80" fillId="19" borderId="75" xfId="9" applyFont="1" applyFill="1" applyBorder="1" applyAlignment="1" applyProtection="1">
      <alignment vertical="top" wrapText="1"/>
    </xf>
    <xf numFmtId="0" fontId="80" fillId="19" borderId="75" xfId="9" applyFont="1" applyFill="1" applyBorder="1" applyAlignment="1" applyProtection="1"/>
    <xf numFmtId="0" fontId="80" fillId="19" borderId="75" xfId="9" applyFont="1" applyFill="1" applyBorder="1" applyAlignment="1" applyProtection="1">
      <alignment wrapText="1"/>
    </xf>
    <xf numFmtId="2" fontId="80" fillId="19" borderId="75" xfId="9" applyNumberFormat="1" applyFont="1" applyFill="1" applyBorder="1" applyAlignment="1">
      <alignment horizontal="center"/>
    </xf>
    <xf numFmtId="0" fontId="80" fillId="0" borderId="0" xfId="9" applyFont="1" applyFill="1" applyBorder="1" applyAlignment="1" applyProtection="1">
      <alignment vertical="top" wrapText="1"/>
    </xf>
    <xf numFmtId="0" fontId="80" fillId="0" borderId="0" xfId="9" applyFont="1" applyFill="1" applyBorder="1" applyAlignment="1" applyProtection="1"/>
    <xf numFmtId="0" fontId="80" fillId="0" borderId="0" xfId="9" applyFont="1" applyFill="1" applyBorder="1" applyAlignment="1" applyProtection="1">
      <alignment wrapText="1"/>
    </xf>
    <xf numFmtId="2" fontId="80" fillId="0" borderId="0" xfId="9" applyNumberFormat="1" applyFont="1" applyFill="1" applyBorder="1" applyAlignment="1">
      <alignment horizontal="center"/>
    </xf>
    <xf numFmtId="0" fontId="80" fillId="0" borderId="0" xfId="9" applyFont="1" applyFill="1"/>
    <xf numFmtId="0" fontId="83" fillId="0" borderId="0" xfId="9" applyFont="1"/>
    <xf numFmtId="0" fontId="81" fillId="0" borderId="0" xfId="9" applyFont="1" applyFill="1" applyBorder="1" applyAlignment="1">
      <alignment wrapText="1"/>
    </xf>
    <xf numFmtId="0" fontId="83" fillId="0" borderId="0" xfId="9" applyFont="1" applyBorder="1"/>
    <xf numFmtId="0" fontId="81" fillId="0" borderId="0" xfId="9" applyFont="1" applyBorder="1"/>
    <xf numFmtId="2" fontId="81" fillId="0" borderId="0" xfId="9" applyNumberFormat="1" applyFont="1" applyBorder="1"/>
    <xf numFmtId="0" fontId="81" fillId="0" borderId="75" xfId="9" applyFont="1" applyFill="1" applyBorder="1"/>
    <xf numFmtId="0" fontId="81" fillId="0" borderId="75" xfId="9" applyFont="1" applyFill="1" applyBorder="1" applyAlignment="1">
      <alignment wrapText="1"/>
    </xf>
    <xf numFmtId="2" fontId="81" fillId="0" borderId="75" xfId="9" applyNumberFormat="1" applyFont="1" applyFill="1" applyBorder="1"/>
    <xf numFmtId="0" fontId="10" fillId="0" borderId="0" xfId="9" applyFont="1" applyFill="1"/>
    <xf numFmtId="0" fontId="81" fillId="0" borderId="62" xfId="9" applyFont="1" applyFill="1" applyBorder="1" applyAlignment="1">
      <alignment wrapText="1"/>
    </xf>
    <xf numFmtId="0" fontId="81" fillId="0" borderId="0" xfId="9" applyFont="1"/>
    <xf numFmtId="0" fontId="79" fillId="0" borderId="0" xfId="9" applyFont="1" applyAlignment="1">
      <alignment wrapText="1"/>
    </xf>
    <xf numFmtId="2" fontId="84" fillId="0" borderId="0" xfId="9" applyNumberFormat="1" applyFont="1"/>
    <xf numFmtId="2" fontId="79" fillId="0" borderId="0" xfId="9" applyNumberFormat="1" applyFont="1"/>
    <xf numFmtId="0" fontId="10" fillId="0" borderId="0" xfId="9" applyFont="1"/>
    <xf numFmtId="0" fontId="79" fillId="0" borderId="0" xfId="9" applyFont="1" applyBorder="1" applyAlignment="1">
      <alignment wrapText="1"/>
    </xf>
    <xf numFmtId="0" fontId="79" fillId="0" borderId="0" xfId="9" applyFont="1" applyFill="1" applyBorder="1"/>
    <xf numFmtId="2" fontId="79" fillId="0" borderId="0" xfId="9" applyNumberFormat="1" applyFont="1" applyFill="1" applyBorder="1"/>
    <xf numFmtId="0" fontId="81" fillId="0" borderId="0" xfId="9" applyFont="1" applyFill="1" applyBorder="1"/>
    <xf numFmtId="2" fontId="10" fillId="0" borderId="0" xfId="9" applyNumberFormat="1"/>
    <xf numFmtId="0" fontId="82" fillId="0" borderId="0" xfId="9" applyFont="1" applyFill="1" applyBorder="1" applyAlignment="1" applyProtection="1">
      <alignment vertical="top" wrapText="1"/>
    </xf>
    <xf numFmtId="0" fontId="81" fillId="0" borderId="0" xfId="9" applyFont="1" applyFill="1"/>
    <xf numFmtId="0" fontId="79" fillId="0" borderId="0" xfId="9" applyFont="1" applyFill="1" applyAlignment="1">
      <alignment wrapText="1"/>
    </xf>
    <xf numFmtId="0" fontId="79" fillId="0" borderId="0" xfId="9" applyFont="1" applyFill="1"/>
    <xf numFmtId="2" fontId="84" fillId="0" borderId="0" xfId="9" applyNumberFormat="1" applyFont="1" applyFill="1"/>
    <xf numFmtId="2" fontId="79" fillId="0" borderId="0" xfId="9" applyNumberFormat="1" applyFont="1" applyFill="1"/>
    <xf numFmtId="0" fontId="83" fillId="0" borderId="0" xfId="9" applyFont="1" applyFill="1"/>
    <xf numFmtId="0" fontId="83" fillId="0" borderId="0" xfId="9" applyFont="1" applyFill="1" applyBorder="1"/>
    <xf numFmtId="2" fontId="81" fillId="0" borderId="0" xfId="9" applyNumberFormat="1" applyFont="1" applyFill="1" applyBorder="1"/>
    <xf numFmtId="0" fontId="10" fillId="0" borderId="0" xfId="9" applyFill="1"/>
    <xf numFmtId="0" fontId="10" fillId="10" borderId="0" xfId="9" applyFill="1" applyBorder="1"/>
    <xf numFmtId="0" fontId="10" fillId="10" borderId="0" xfId="9" applyFill="1" applyBorder="1" applyAlignment="1">
      <alignment vertical="top"/>
    </xf>
    <xf numFmtId="4" fontId="10" fillId="10" borderId="0" xfId="9" applyNumberFormat="1" applyFill="1" applyBorder="1" applyAlignment="1">
      <alignment vertical="top"/>
    </xf>
    <xf numFmtId="167" fontId="10" fillId="10" borderId="36" xfId="9" applyNumberFormat="1" applyFont="1" applyFill="1" applyBorder="1" applyAlignment="1">
      <alignment horizontal="right"/>
    </xf>
    <xf numFmtId="0" fontId="10" fillId="11" borderId="0" xfId="9" applyFill="1" applyBorder="1"/>
    <xf numFmtId="0" fontId="10" fillId="11" borderId="0" xfId="9" applyFill="1" applyBorder="1" applyAlignment="1">
      <alignment vertical="top"/>
    </xf>
    <xf numFmtId="167" fontId="10" fillId="11" borderId="0" xfId="9" applyNumberFormat="1" applyFill="1" applyBorder="1" applyAlignment="1">
      <alignment vertical="top"/>
    </xf>
    <xf numFmtId="167" fontId="10" fillId="11" borderId="36" xfId="9" applyNumberFormat="1" applyFont="1" applyFill="1" applyBorder="1" applyAlignment="1">
      <alignment horizontal="right"/>
    </xf>
    <xf numFmtId="167" fontId="10" fillId="0" borderId="0" xfId="9" applyNumberFormat="1" applyBorder="1"/>
    <xf numFmtId="0" fontId="18" fillId="0" borderId="0" xfId="0" applyFont="1" applyFill="1" applyAlignment="1">
      <alignment horizontal="center" vertical="top"/>
    </xf>
    <xf numFmtId="0" fontId="20" fillId="0" borderId="74" xfId="3" applyFont="1" applyFill="1" applyBorder="1" applyAlignment="1">
      <alignment vertical="top" wrapText="1"/>
    </xf>
    <xf numFmtId="0" fontId="17" fillId="0" borderId="74" xfId="0" applyFont="1" applyFill="1" applyBorder="1" applyAlignment="1">
      <alignment horizontal="left"/>
    </xf>
    <xf numFmtId="4" fontId="17" fillId="0" borderId="74" xfId="0" applyNumberFormat="1" applyFont="1" applyBorder="1"/>
    <xf numFmtId="16" fontId="17" fillId="0" borderId="33" xfId="0" applyNumberFormat="1" applyFont="1" applyFill="1" applyBorder="1" applyAlignment="1">
      <alignment horizontal="center" vertical="top"/>
    </xf>
    <xf numFmtId="0" fontId="17" fillId="11" borderId="10" xfId="0" applyFont="1" applyFill="1" applyBorder="1" applyAlignment="1">
      <alignment horizontal="left" vertical="top" wrapText="1"/>
    </xf>
    <xf numFmtId="0" fontId="20" fillId="11" borderId="10" xfId="0" applyFont="1" applyFill="1" applyBorder="1" applyAlignment="1">
      <alignment horizontal="left" vertical="top" wrapText="1"/>
    </xf>
    <xf numFmtId="4" fontId="7" fillId="11" borderId="33" xfId="0" applyNumberFormat="1" applyFont="1" applyFill="1" applyBorder="1" applyAlignment="1">
      <alignment horizontal="center" vertical="top"/>
    </xf>
    <xf numFmtId="0" fontId="7" fillId="11" borderId="10" xfId="0" applyFont="1" applyFill="1" applyBorder="1" applyAlignment="1">
      <alignment horizontal="left" vertical="top" wrapText="1"/>
    </xf>
    <xf numFmtId="4" fontId="7" fillId="11" borderId="10" xfId="0" applyNumberFormat="1" applyFont="1" applyFill="1" applyBorder="1" applyAlignment="1">
      <alignment horizontal="left"/>
    </xf>
    <xf numFmtId="4" fontId="7" fillId="11" borderId="10" xfId="0" applyNumberFormat="1" applyFont="1" applyFill="1" applyBorder="1"/>
    <xf numFmtId="4" fontId="7" fillId="11" borderId="34" xfId="0" applyNumberFormat="1" applyFont="1" applyFill="1" applyBorder="1"/>
    <xf numFmtId="0" fontId="17" fillId="11" borderId="33" xfId="0" applyFont="1" applyFill="1" applyBorder="1" applyAlignment="1">
      <alignment horizontal="center" vertical="top"/>
    </xf>
    <xf numFmtId="4" fontId="17" fillId="11" borderId="10" xfId="0" applyNumberFormat="1" applyFont="1" applyFill="1" applyBorder="1" applyAlignment="1">
      <alignment horizontal="left"/>
    </xf>
    <xf numFmtId="4" fontId="17" fillId="11" borderId="10" xfId="0" applyNumberFormat="1" applyFont="1" applyFill="1" applyBorder="1"/>
    <xf numFmtId="4" fontId="17" fillId="11" borderId="34" xfId="0" applyNumberFormat="1" applyFont="1" applyFill="1" applyBorder="1"/>
    <xf numFmtId="0" fontId="17" fillId="11" borderId="10" xfId="0" applyFont="1" applyFill="1" applyBorder="1" applyAlignment="1">
      <alignment horizontal="left"/>
    </xf>
    <xf numFmtId="0" fontId="20" fillId="11" borderId="74" xfId="3" applyFont="1" applyFill="1" applyBorder="1" applyAlignment="1">
      <alignment vertical="top" wrapText="1"/>
    </xf>
    <xf numFmtId="0" fontId="17" fillId="11" borderId="74" xfId="0" applyFont="1" applyFill="1" applyBorder="1" applyAlignment="1">
      <alignment horizontal="left"/>
    </xf>
    <xf numFmtId="4" fontId="17" fillId="11" borderId="74" xfId="0" applyNumberFormat="1" applyFont="1" applyFill="1" applyBorder="1"/>
    <xf numFmtId="4" fontId="17" fillId="0" borderId="0" xfId="0" applyNumberFormat="1" applyFont="1" applyFill="1"/>
    <xf numFmtId="0" fontId="18" fillId="0" borderId="76" xfId="0" applyFont="1" applyBorder="1" applyAlignment="1">
      <alignment vertical="top" wrapText="1"/>
    </xf>
    <xf numFmtId="0" fontId="17" fillId="0" borderId="76" xfId="0" applyFont="1" applyBorder="1" applyAlignment="1">
      <alignment horizontal="left"/>
    </xf>
    <xf numFmtId="0" fontId="17" fillId="0" borderId="76" xfId="0" applyFont="1" applyBorder="1"/>
    <xf numFmtId="0" fontId="85" fillId="0" borderId="76" xfId="4" applyFont="1" applyFill="1" applyBorder="1" applyAlignment="1">
      <alignment horizontal="center" vertical="top"/>
    </xf>
    <xf numFmtId="0" fontId="27" fillId="10" borderId="75" xfId="0" applyFont="1" applyFill="1" applyBorder="1" applyProtection="1"/>
    <xf numFmtId="0" fontId="27" fillId="11" borderId="75" xfId="0" applyFont="1" applyFill="1" applyBorder="1" applyProtection="1"/>
    <xf numFmtId="0" fontId="20" fillId="0" borderId="74" xfId="1" applyFont="1" applyFill="1" applyBorder="1" applyAlignment="1">
      <alignment vertical="top" wrapText="1"/>
    </xf>
    <xf numFmtId="0" fontId="17" fillId="0" borderId="74" xfId="0" applyFont="1" applyBorder="1" applyAlignment="1">
      <alignment horizontal="left"/>
    </xf>
    <xf numFmtId="0" fontId="20" fillId="0" borderId="11" xfId="3" applyFont="1" applyFill="1" applyBorder="1" applyAlignment="1">
      <alignment vertical="top" wrapText="1"/>
    </xf>
    <xf numFmtId="0" fontId="17" fillId="0" borderId="11" xfId="0" applyFont="1" applyFill="1" applyBorder="1" applyAlignment="1">
      <alignment horizontal="left"/>
    </xf>
    <xf numFmtId="4" fontId="17" fillId="0" borderId="11" xfId="2" applyNumberFormat="1" applyFont="1" applyFill="1" applyBorder="1"/>
    <xf numFmtId="4" fontId="43" fillId="11" borderId="0" xfId="22" applyNumberFormat="1" applyFont="1" applyFill="1" applyBorder="1" applyAlignment="1">
      <alignment horizontal="right"/>
    </xf>
    <xf numFmtId="170" fontId="51" fillId="20" borderId="64" xfId="22" applyNumberFormat="1" applyFont="1" applyFill="1" applyBorder="1" applyAlignment="1">
      <alignment horizontal="right"/>
    </xf>
    <xf numFmtId="0" fontId="27" fillId="0" borderId="0" xfId="0" applyFont="1" applyAlignment="1" applyProtection="1">
      <alignment wrapText="1"/>
    </xf>
    <xf numFmtId="0" fontId="25" fillId="0" borderId="0" xfId="0" applyFont="1" applyAlignment="1">
      <alignment wrapText="1"/>
    </xf>
    <xf numFmtId="0" fontId="17" fillId="0" borderId="0" xfId="0" applyFont="1" applyFill="1" applyBorder="1"/>
    <xf numFmtId="0" fontId="17" fillId="0" borderId="30" xfId="0" applyFont="1" applyFill="1" applyBorder="1"/>
    <xf numFmtId="0" fontId="17" fillId="0" borderId="74" xfId="0" applyFont="1" applyFill="1" applyBorder="1" applyAlignment="1">
      <alignment horizontal="left" vertical="top" wrapText="1"/>
    </xf>
    <xf numFmtId="0" fontId="17" fillId="0" borderId="17" xfId="0" applyFont="1" applyFill="1" applyBorder="1" applyAlignment="1">
      <alignment horizontal="left" vertical="top" wrapText="1"/>
    </xf>
    <xf numFmtId="0" fontId="8" fillId="0" borderId="0" xfId="20" applyAlignment="1">
      <alignment horizontal="center" wrapText="1"/>
    </xf>
    <xf numFmtId="4" fontId="13" fillId="0" borderId="0" xfId="9" applyNumberFormat="1" applyFont="1"/>
    <xf numFmtId="0" fontId="10" fillId="0" borderId="0" xfId="9" applyFont="1" applyFill="1" applyBorder="1"/>
    <xf numFmtId="167" fontId="10" fillId="10" borderId="0" xfId="9" applyNumberFormat="1" applyFont="1" applyFill="1" applyBorder="1" applyAlignment="1">
      <alignment horizontal="right"/>
    </xf>
    <xf numFmtId="167" fontId="10" fillId="11" borderId="0" xfId="9" applyNumberFormat="1" applyFont="1" applyFill="1" applyBorder="1" applyAlignment="1">
      <alignment horizontal="right"/>
    </xf>
    <xf numFmtId="2" fontId="10" fillId="10" borderId="0" xfId="9" applyNumberFormat="1" applyFill="1" applyBorder="1" applyAlignment="1">
      <alignment vertical="top"/>
    </xf>
    <xf numFmtId="0" fontId="10" fillId="10" borderId="0" xfId="9" applyFill="1" applyBorder="1" applyAlignment="1"/>
    <xf numFmtId="0" fontId="10" fillId="11" borderId="0" xfId="9" applyFill="1" applyBorder="1" applyAlignment="1"/>
    <xf numFmtId="4" fontId="10" fillId="10" borderId="0" xfId="9" applyNumberFormat="1" applyFill="1" applyBorder="1" applyAlignment="1"/>
    <xf numFmtId="2" fontId="10" fillId="10" borderId="0" xfId="9" applyNumberFormat="1" applyFill="1" applyBorder="1" applyAlignment="1"/>
    <xf numFmtId="167" fontId="10" fillId="11" borderId="0" xfId="9" applyNumberFormat="1" applyFill="1" applyBorder="1" applyAlignment="1"/>
    <xf numFmtId="2" fontId="10" fillId="10" borderId="0" xfId="9" applyNumberFormat="1" applyFill="1" applyBorder="1" applyAlignment="1">
      <alignment horizontal="center"/>
    </xf>
    <xf numFmtId="0" fontId="10" fillId="10" borderId="0" xfId="9" applyFill="1" applyBorder="1" applyAlignment="1">
      <alignment horizontal="center"/>
    </xf>
    <xf numFmtId="4" fontId="10" fillId="10" borderId="0" xfId="9" applyNumberFormat="1" applyFill="1" applyBorder="1" applyAlignment="1">
      <alignment horizontal="center"/>
    </xf>
    <xf numFmtId="167" fontId="10" fillId="10" borderId="0" xfId="9" applyNumberFormat="1" applyFont="1" applyFill="1" applyBorder="1" applyAlignment="1">
      <alignment horizontal="center"/>
    </xf>
    <xf numFmtId="0" fontId="8" fillId="0" borderId="77" xfId="15" applyNumberFormat="1" applyFont="1" applyBorder="1" applyAlignment="1">
      <alignment horizontal="left" wrapText="1"/>
    </xf>
    <xf numFmtId="0" fontId="8" fillId="0" borderId="77" xfId="15" applyFont="1" applyFill="1" applyBorder="1" applyAlignment="1">
      <alignment horizontal="right" vertical="top"/>
    </xf>
    <xf numFmtId="3" fontId="8" fillId="0" borderId="77" xfId="15" applyNumberFormat="1" applyFont="1" applyFill="1" applyBorder="1" applyAlignment="1">
      <alignment horizontal="right" vertical="top"/>
    </xf>
    <xf numFmtId="4" fontId="8" fillId="0" borderId="77" xfId="15" applyNumberFormat="1" applyFont="1" applyFill="1" applyBorder="1" applyAlignment="1" applyProtection="1">
      <alignment horizontal="right" vertical="top" wrapText="1"/>
      <protection locked="0"/>
    </xf>
    <xf numFmtId="4" fontId="8" fillId="0" borderId="77" xfId="15" applyNumberFormat="1" applyFont="1" applyFill="1" applyBorder="1" applyAlignment="1" applyProtection="1">
      <alignment horizontal="right" vertical="top"/>
      <protection locked="0"/>
    </xf>
    <xf numFmtId="0" fontId="40" fillId="0" borderId="77" xfId="21" applyFont="1" applyFill="1" applyBorder="1" applyAlignment="1">
      <alignment readingOrder="1"/>
    </xf>
    <xf numFmtId="172" fontId="74" fillId="0" borderId="0" xfId="21" applyNumberFormat="1" applyFont="1" applyFill="1" applyBorder="1" applyAlignment="1">
      <alignment horizontal="right" vertical="center"/>
    </xf>
    <xf numFmtId="0" fontId="8" fillId="0" borderId="0" xfId="21" applyNumberFormat="1" applyFont="1" applyFill="1" applyBorder="1" applyAlignment="1">
      <alignment horizontal="left" vertical="top" wrapText="1" readingOrder="1"/>
    </xf>
    <xf numFmtId="172" fontId="8" fillId="0" borderId="0" xfId="21" applyNumberFormat="1" applyFont="1" applyFill="1" applyBorder="1" applyAlignment="1">
      <alignment horizontal="right" vertical="center"/>
    </xf>
    <xf numFmtId="0" fontId="9" fillId="0" borderId="0" xfId="21" applyFont="1" applyBorder="1" applyAlignment="1">
      <alignment horizontal="center"/>
    </xf>
    <xf numFmtId="172" fontId="70" fillId="0" borderId="0" xfId="21" applyNumberFormat="1" applyFont="1" applyFill="1" applyBorder="1" applyAlignment="1">
      <alignment horizontal="right" vertical="center"/>
    </xf>
    <xf numFmtId="167" fontId="10" fillId="10" borderId="0" xfId="9" applyNumberFormat="1" applyFill="1" applyBorder="1" applyAlignment="1">
      <alignment vertical="top"/>
    </xf>
    <xf numFmtId="167" fontId="10" fillId="10" borderId="0" xfId="9" applyNumberFormat="1" applyFill="1" applyBorder="1"/>
    <xf numFmtId="4" fontId="43" fillId="10" borderId="0" xfId="22" applyNumberFormat="1" applyFont="1" applyFill="1" applyBorder="1" applyAlignment="1">
      <alignment horizontal="right"/>
    </xf>
    <xf numFmtId="170" fontId="51" fillId="21" borderId="64" xfId="22" applyNumberFormat="1" applyFont="1" applyFill="1" applyBorder="1" applyAlignment="1">
      <alignment horizontal="right"/>
    </xf>
    <xf numFmtId="4" fontId="28" fillId="10" borderId="26" xfId="0" applyNumberFormat="1" applyFont="1" applyFill="1" applyBorder="1" applyProtection="1"/>
    <xf numFmtId="4" fontId="28" fillId="11" borderId="26" xfId="0" applyNumberFormat="1" applyFont="1" applyFill="1" applyBorder="1" applyProtection="1"/>
    <xf numFmtId="4" fontId="17" fillId="3" borderId="10" xfId="2" applyNumberFormat="1" applyFont="1" applyBorder="1" applyProtection="1">
      <protection locked="0"/>
    </xf>
    <xf numFmtId="4" fontId="17" fillId="0" borderId="10" xfId="2" applyNumberFormat="1" applyFont="1" applyFill="1" applyBorder="1" applyProtection="1">
      <protection locked="0"/>
    </xf>
    <xf numFmtId="4" fontId="17" fillId="11" borderId="10" xfId="2" applyNumberFormat="1" applyFont="1" applyFill="1" applyBorder="1" applyProtection="1">
      <protection locked="0"/>
    </xf>
    <xf numFmtId="4" fontId="7" fillId="11" borderId="10" xfId="2" applyNumberFormat="1" applyFont="1" applyFill="1" applyBorder="1" applyProtection="1">
      <protection locked="0"/>
    </xf>
    <xf numFmtId="4" fontId="7" fillId="0" borderId="10" xfId="2" applyNumberFormat="1" applyFont="1" applyFill="1" applyBorder="1" applyProtection="1">
      <protection locked="0"/>
    </xf>
    <xf numFmtId="4" fontId="7" fillId="3" borderId="10" xfId="2" applyNumberFormat="1" applyFont="1" applyBorder="1" applyProtection="1">
      <protection locked="0"/>
    </xf>
    <xf numFmtId="4" fontId="17" fillId="3" borderId="17" xfId="2" applyNumberFormat="1" applyFont="1" applyBorder="1" applyProtection="1">
      <protection locked="0"/>
    </xf>
    <xf numFmtId="4" fontId="17" fillId="0" borderId="13" xfId="2" applyNumberFormat="1" applyFont="1" applyFill="1" applyBorder="1" applyProtection="1">
      <protection locked="0"/>
    </xf>
    <xf numFmtId="4" fontId="17" fillId="0" borderId="14" xfId="2" applyNumberFormat="1" applyFont="1" applyFill="1" applyBorder="1" applyProtection="1">
      <protection locked="0"/>
    </xf>
    <xf numFmtId="4" fontId="17" fillId="0" borderId="17" xfId="2" applyNumberFormat="1" applyFont="1" applyFill="1" applyBorder="1" applyProtection="1">
      <protection locked="0"/>
    </xf>
    <xf numFmtId="4" fontId="17" fillId="3" borderId="11" xfId="2" applyNumberFormat="1" applyFont="1" applyBorder="1" applyProtection="1">
      <protection locked="0"/>
    </xf>
    <xf numFmtId="4" fontId="17" fillId="0" borderId="36" xfId="0" applyNumberFormat="1" applyFont="1" applyBorder="1" applyProtection="1">
      <protection locked="0"/>
    </xf>
    <xf numFmtId="4" fontId="17" fillId="11" borderId="74" xfId="2" applyNumberFormat="1" applyFont="1" applyFill="1" applyBorder="1" applyProtection="1">
      <protection locked="0"/>
    </xf>
    <xf numFmtId="4" fontId="17" fillId="0" borderId="74" xfId="2" applyNumberFormat="1" applyFont="1" applyFill="1" applyBorder="1" applyProtection="1">
      <protection locked="0"/>
    </xf>
    <xf numFmtId="4" fontId="17" fillId="3" borderId="74" xfId="2" applyNumberFormat="1" applyFont="1" applyBorder="1" applyProtection="1">
      <protection locked="0"/>
    </xf>
    <xf numFmtId="4" fontId="17" fillId="3" borderId="10" xfId="2" applyNumberFormat="1" applyFont="1" applyBorder="1" applyProtection="1"/>
    <xf numFmtId="167" fontId="8" fillId="0" borderId="0" xfId="9" applyNumberFormat="1" applyFont="1" applyFill="1" applyAlignment="1" applyProtection="1">
      <alignment horizontal="center" vertical="top"/>
      <protection locked="0"/>
    </xf>
    <xf numFmtId="167" fontId="8" fillId="0" borderId="0" xfId="9" applyNumberFormat="1" applyFont="1" applyAlignment="1" applyProtection="1">
      <alignment horizontal="center" vertical="top"/>
      <protection locked="0"/>
    </xf>
    <xf numFmtId="167" fontId="8" fillId="0" borderId="0" xfId="9" applyNumberFormat="1" applyFont="1" applyAlignment="1" applyProtection="1">
      <alignment horizontal="center"/>
      <protection locked="0"/>
    </xf>
    <xf numFmtId="167" fontId="8" fillId="0" borderId="0" xfId="9" applyNumberFormat="1" applyFont="1" applyFill="1" applyAlignment="1" applyProtection="1">
      <alignment horizontal="center"/>
      <protection locked="0"/>
    </xf>
    <xf numFmtId="2" fontId="81" fillId="0" borderId="75" xfId="9" applyNumberFormat="1" applyFont="1" applyFill="1" applyBorder="1" applyProtection="1">
      <protection locked="0"/>
    </xf>
    <xf numFmtId="0" fontId="81" fillId="0" borderId="75" xfId="9" applyFont="1" applyFill="1" applyBorder="1" applyProtection="1">
      <protection locked="0"/>
    </xf>
    <xf numFmtId="0" fontId="9" fillId="0" borderId="0" xfId="21" applyFont="1" applyAlignment="1" applyProtection="1">
      <alignment horizontal="center"/>
      <protection locked="0"/>
    </xf>
    <xf numFmtId="0" fontId="8" fillId="0" borderId="0" xfId="21" applyFont="1" applyProtection="1">
      <protection locked="0"/>
    </xf>
    <xf numFmtId="3" fontId="9" fillId="0" borderId="0" xfId="25" applyNumberFormat="1" applyFont="1" applyAlignment="1" applyProtection="1">
      <alignment horizontal="center"/>
      <protection locked="0"/>
    </xf>
    <xf numFmtId="0" fontId="9" fillId="0" borderId="0" xfId="25" applyFont="1" applyAlignment="1" applyProtection="1">
      <alignment horizontal="center"/>
      <protection locked="0"/>
    </xf>
    <xf numFmtId="0" fontId="44" fillId="0" borderId="0" xfId="20" applyFont="1" applyBorder="1" applyAlignment="1" applyProtection="1">
      <alignment vertical="top"/>
    </xf>
    <xf numFmtId="4" fontId="8" fillId="0" borderId="0" xfId="20" applyNumberFormat="1" applyFont="1" applyFill="1" applyBorder="1" applyAlignment="1" applyProtection="1">
      <alignment horizontal="center"/>
    </xf>
    <xf numFmtId="14" fontId="55" fillId="0" borderId="0" xfId="20" applyNumberFormat="1" applyFont="1" applyFill="1" applyBorder="1" applyAlignment="1" applyProtection="1">
      <alignment horizontal="right"/>
    </xf>
    <xf numFmtId="167" fontId="44" fillId="16" borderId="67" xfId="20" applyNumberFormat="1" applyFont="1" applyFill="1" applyBorder="1" applyProtection="1"/>
    <xf numFmtId="0" fontId="10" fillId="10" borderId="0" xfId="9" applyFill="1" applyBorder="1" applyProtection="1"/>
    <xf numFmtId="0" fontId="10" fillId="11" borderId="0" xfId="9" applyFill="1" applyBorder="1" applyProtection="1"/>
    <xf numFmtId="0" fontId="48" fillId="0" borderId="0" xfId="21" applyProtection="1"/>
    <xf numFmtId="0" fontId="10" fillId="10" borderId="0" xfId="9" applyFill="1" applyBorder="1" applyAlignment="1" applyProtection="1">
      <alignment vertical="top"/>
    </xf>
    <xf numFmtId="0" fontId="10" fillId="11" borderId="0" xfId="9" applyFill="1" applyBorder="1" applyAlignment="1" applyProtection="1">
      <alignment vertical="top"/>
    </xf>
    <xf numFmtId="0" fontId="56" fillId="0" borderId="0" xfId="21" applyFont="1" applyFill="1" applyBorder="1" applyAlignment="1" applyProtection="1">
      <alignment readingOrder="1"/>
    </xf>
    <xf numFmtId="0" fontId="48" fillId="0" borderId="0" xfId="21" applyBorder="1" applyProtection="1"/>
    <xf numFmtId="0" fontId="9" fillId="0" borderId="0" xfId="21" applyFont="1" applyAlignment="1" applyProtection="1">
      <alignment horizontal="center"/>
    </xf>
    <xf numFmtId="167" fontId="8" fillId="0" borderId="0" xfId="20" applyNumberFormat="1" applyFont="1" applyFill="1" applyBorder="1" applyAlignment="1" applyProtection="1">
      <alignment horizontal="right"/>
    </xf>
    <xf numFmtId="171" fontId="8" fillId="0" borderId="0" xfId="20" applyNumberFormat="1" applyFont="1" applyBorder="1" applyAlignment="1" applyProtection="1">
      <alignment vertical="top"/>
    </xf>
    <xf numFmtId="0" fontId="57" fillId="0" borderId="0" xfId="21" applyFont="1" applyFill="1" applyBorder="1" applyAlignment="1" applyProtection="1">
      <alignment vertical="top" wrapText="1"/>
    </xf>
    <xf numFmtId="0" fontId="58" fillId="0" borderId="0" xfId="21" applyFont="1" applyAlignment="1" applyProtection="1">
      <alignment horizontal="center"/>
    </xf>
    <xf numFmtId="4" fontId="10" fillId="10" borderId="0" xfId="9" applyNumberFormat="1" applyFill="1" applyBorder="1" applyAlignment="1" applyProtection="1">
      <alignment vertical="top"/>
    </xf>
    <xf numFmtId="2" fontId="10" fillId="10" borderId="0" xfId="9" applyNumberFormat="1" applyFill="1" applyBorder="1" applyAlignment="1" applyProtection="1">
      <alignment vertical="top"/>
    </xf>
    <xf numFmtId="167" fontId="10" fillId="11" borderId="0" xfId="9" applyNumberFormat="1" applyFill="1" applyBorder="1" applyAlignment="1" applyProtection="1">
      <alignment vertical="top"/>
    </xf>
    <xf numFmtId="167" fontId="8" fillId="17" borderId="67" xfId="20" applyNumberFormat="1" applyFont="1" applyFill="1" applyBorder="1" applyAlignment="1" applyProtection="1">
      <alignment horizontal="right"/>
    </xf>
    <xf numFmtId="167" fontId="10" fillId="10" borderId="0" xfId="9" applyNumberFormat="1" applyFill="1" applyBorder="1" applyProtection="1"/>
    <xf numFmtId="0" fontId="61" fillId="0" borderId="0" xfId="21" applyFont="1" applyFill="1" applyAlignment="1" applyProtection="1">
      <alignment wrapText="1"/>
    </xf>
    <xf numFmtId="167" fontId="10" fillId="10" borderId="0" xfId="9" applyNumberFormat="1" applyFont="1" applyFill="1" applyBorder="1" applyAlignment="1" applyProtection="1">
      <alignment horizontal="right"/>
    </xf>
    <xf numFmtId="167" fontId="10" fillId="11" borderId="0" xfId="9" applyNumberFormat="1" applyFont="1" applyFill="1" applyBorder="1" applyAlignment="1" applyProtection="1">
      <alignment horizontal="right"/>
    </xf>
    <xf numFmtId="0" fontId="8" fillId="0" borderId="0" xfId="21" applyFont="1" applyFill="1" applyBorder="1" applyAlignment="1" applyProtection="1">
      <alignment vertical="top" wrapText="1" readingOrder="1"/>
    </xf>
    <xf numFmtId="0" fontId="9" fillId="0" borderId="0" xfId="21" applyFont="1" applyProtection="1"/>
    <xf numFmtId="0" fontId="9" fillId="0" borderId="0" xfId="21" applyFont="1" applyAlignment="1" applyProtection="1">
      <alignment vertical="top" wrapText="1"/>
    </xf>
    <xf numFmtId="0" fontId="57" fillId="0" borderId="0" xfId="21" applyFont="1" applyAlignment="1" applyProtection="1">
      <alignment vertical="top" wrapText="1"/>
    </xf>
    <xf numFmtId="0" fontId="69" fillId="0" borderId="0" xfId="21" applyFont="1" applyFill="1" applyBorder="1" applyAlignment="1" applyProtection="1">
      <alignment horizontal="left" vertical="top" wrapText="1"/>
    </xf>
    <xf numFmtId="0" fontId="8" fillId="0" borderId="0" xfId="21" applyFont="1" applyFill="1" applyBorder="1" applyAlignment="1" applyProtection="1">
      <alignment readingOrder="1"/>
    </xf>
    <xf numFmtId="0" fontId="44" fillId="0" borderId="0" xfId="21" applyFont="1" applyFill="1" applyBorder="1" applyAlignment="1" applyProtection="1">
      <alignment vertical="top" readingOrder="1"/>
    </xf>
    <xf numFmtId="0" fontId="8" fillId="0" borderId="0" xfId="21" applyFont="1" applyFill="1" applyBorder="1" applyAlignment="1" applyProtection="1">
      <alignment wrapText="1" readingOrder="1"/>
    </xf>
    <xf numFmtId="0" fontId="8" fillId="0" borderId="0" xfId="21" applyFont="1" applyFill="1" applyBorder="1" applyAlignment="1" applyProtection="1">
      <alignment horizontal="left" readingOrder="1"/>
    </xf>
    <xf numFmtId="0" fontId="44" fillId="0" borderId="0" xfId="21" applyFont="1" applyFill="1" applyBorder="1" applyAlignment="1" applyProtection="1">
      <alignment readingOrder="1"/>
    </xf>
    <xf numFmtId="3" fontId="9" fillId="0" borderId="0" xfId="21" applyNumberFormat="1" applyFont="1" applyAlignment="1" applyProtection="1">
      <alignment horizontal="center"/>
    </xf>
    <xf numFmtId="0" fontId="8" fillId="0" borderId="0" xfId="21" applyFont="1" applyFill="1" applyBorder="1" applyAlignment="1" applyProtection="1">
      <alignment horizontal="left" vertical="top" readingOrder="1"/>
    </xf>
    <xf numFmtId="0" fontId="70" fillId="0" borderId="0" xfId="21" applyFont="1" applyFill="1" applyBorder="1" applyAlignment="1" applyProtection="1">
      <alignment horizontal="left" vertical="top" readingOrder="1"/>
    </xf>
    <xf numFmtId="0" fontId="43" fillId="0" borderId="0" xfId="23" applyFont="1" applyFill="1" applyProtection="1"/>
    <xf numFmtId="4" fontId="71" fillId="0" borderId="0" xfId="24" applyNumberFormat="1" applyFont="1" applyFill="1" applyAlignment="1" applyProtection="1">
      <alignment horizontal="right"/>
    </xf>
    <xf numFmtId="0" fontId="44" fillId="0" borderId="0" xfId="21" applyFont="1" applyFill="1" applyBorder="1" applyAlignment="1" applyProtection="1">
      <alignment vertical="top" wrapText="1" readingOrder="1"/>
    </xf>
    <xf numFmtId="0" fontId="8" fillId="0" borderId="0" xfId="21" applyFont="1" applyFill="1" applyBorder="1" applyAlignment="1" applyProtection="1">
      <alignment vertical="top" readingOrder="1"/>
    </xf>
    <xf numFmtId="0" fontId="48" fillId="0" borderId="0" xfId="21" applyAlignment="1" applyProtection="1">
      <alignment horizontal="center"/>
    </xf>
    <xf numFmtId="0" fontId="8" fillId="0" borderId="0" xfId="21" applyFont="1" applyProtection="1"/>
    <xf numFmtId="0" fontId="8" fillId="0" borderId="0" xfId="20" applyFont="1" applyFill="1" applyBorder="1" applyAlignment="1" applyProtection="1">
      <alignment horizontal="justify"/>
    </xf>
    <xf numFmtId="0" fontId="8" fillId="0" borderId="77" xfId="15" applyNumberFormat="1" applyFont="1" applyBorder="1" applyAlignment="1" applyProtection="1">
      <alignment horizontal="left" wrapText="1"/>
    </xf>
    <xf numFmtId="0" fontId="8" fillId="0" borderId="77" xfId="15" applyFont="1" applyFill="1" applyBorder="1" applyAlignment="1" applyProtection="1">
      <alignment horizontal="right" vertical="top"/>
    </xf>
    <xf numFmtId="3" fontId="8" fillId="0" borderId="77" xfId="15" applyNumberFormat="1" applyFont="1" applyFill="1" applyBorder="1" applyAlignment="1" applyProtection="1">
      <alignment horizontal="right" vertical="top"/>
    </xf>
    <xf numFmtId="4" fontId="8" fillId="0" borderId="77" xfId="15" applyNumberFormat="1" applyFont="1" applyFill="1" applyBorder="1" applyAlignment="1" applyProtection="1">
      <alignment horizontal="right" vertical="top" wrapText="1"/>
    </xf>
    <xf numFmtId="4" fontId="8" fillId="0" borderId="77" xfId="15" applyNumberFormat="1" applyFont="1" applyFill="1" applyBorder="1" applyAlignment="1" applyProtection="1">
      <alignment horizontal="right" vertical="top"/>
    </xf>
    <xf numFmtId="0" fontId="64" fillId="0" borderId="0" xfId="15" applyFont="1" applyBorder="1" applyAlignment="1" applyProtection="1">
      <alignment horizontal="right"/>
    </xf>
    <xf numFmtId="0" fontId="8" fillId="0" borderId="0" xfId="15" applyFont="1" applyFill="1" applyAlignment="1" applyProtection="1">
      <alignment horizontal="right" vertical="top"/>
    </xf>
    <xf numFmtId="3" fontId="8" fillId="0" borderId="0" xfId="15" applyNumberFormat="1" applyFont="1" applyFill="1" applyAlignment="1" applyProtection="1">
      <alignment horizontal="right" vertical="top"/>
    </xf>
    <xf numFmtId="4" fontId="65" fillId="0" borderId="0" xfId="15" applyNumberFormat="1" applyFont="1" applyBorder="1" applyAlignment="1" applyProtection="1">
      <alignment horizontal="right" vertical="top"/>
    </xf>
    <xf numFmtId="167" fontId="8" fillId="17" borderId="71" xfId="20" applyNumberFormat="1" applyFont="1" applyFill="1" applyBorder="1" applyAlignment="1" applyProtection="1">
      <alignment horizontal="right"/>
    </xf>
    <xf numFmtId="4" fontId="10" fillId="10" borderId="0" xfId="9" applyNumberFormat="1" applyFill="1" applyBorder="1" applyProtection="1"/>
    <xf numFmtId="0" fontId="8" fillId="0" borderId="0" xfId="21" applyFont="1" applyAlignment="1" applyProtection="1"/>
    <xf numFmtId="0" fontId="8" fillId="0" borderId="0" xfId="21" applyFont="1" applyAlignment="1" applyProtection="1">
      <alignment horizontal="center"/>
    </xf>
    <xf numFmtId="0" fontId="58" fillId="0" borderId="0" xfId="21" applyFont="1" applyAlignment="1" applyProtection="1">
      <alignment horizontal="center"/>
      <protection locked="0"/>
    </xf>
    <xf numFmtId="0" fontId="9" fillId="0" borderId="0" xfId="21" applyFont="1" applyAlignment="1" applyProtection="1">
      <alignment horizontal="right"/>
      <protection locked="0"/>
    </xf>
    <xf numFmtId="0" fontId="8" fillId="0" borderId="0" xfId="21" applyFont="1" applyFill="1" applyBorder="1" applyAlignment="1" applyProtection="1">
      <alignment readingOrder="1"/>
      <protection locked="0"/>
    </xf>
    <xf numFmtId="0" fontId="9" fillId="0" borderId="0" xfId="21" applyFont="1" applyAlignment="1" applyProtection="1">
      <alignment horizontal="center" vertical="center" wrapText="1"/>
      <protection locked="0"/>
    </xf>
    <xf numFmtId="0" fontId="9" fillId="0" borderId="0" xfId="21" applyFont="1" applyAlignment="1" applyProtection="1">
      <alignment horizontal="center" wrapText="1"/>
      <protection locked="0"/>
    </xf>
    <xf numFmtId="3" fontId="9" fillId="0" borderId="0" xfId="21" applyNumberFormat="1" applyFont="1" applyAlignment="1" applyProtection="1">
      <alignment horizontal="center"/>
      <protection locked="0"/>
    </xf>
    <xf numFmtId="0" fontId="70" fillId="0" borderId="0" xfId="21" applyFont="1" applyFill="1" applyBorder="1" applyAlignment="1" applyProtection="1">
      <alignment horizontal="left" vertical="top" readingOrder="1"/>
      <protection locked="0"/>
    </xf>
    <xf numFmtId="0" fontId="44" fillId="0" borderId="0" xfId="21" applyFont="1" applyFill="1" applyBorder="1" applyAlignment="1" applyProtection="1">
      <alignment vertical="top" readingOrder="1"/>
      <protection locked="0"/>
    </xf>
    <xf numFmtId="0" fontId="8" fillId="0" borderId="0" xfId="21" applyFont="1" applyFill="1" applyBorder="1" applyAlignment="1" applyProtection="1">
      <alignment vertical="top" readingOrder="1"/>
      <protection locked="0"/>
    </xf>
    <xf numFmtId="0" fontId="48" fillId="0" borderId="0" xfId="21" applyProtection="1">
      <protection locked="0"/>
    </xf>
    <xf numFmtId="167" fontId="44" fillId="0" borderId="0" xfId="20" applyNumberFormat="1" applyFont="1" applyBorder="1" applyAlignment="1" applyProtection="1">
      <alignment horizontal="right"/>
      <protection locked="0"/>
    </xf>
    <xf numFmtId="0" fontId="9" fillId="0" borderId="0" xfId="20" applyFont="1" applyAlignment="1" applyProtection="1">
      <alignment horizontal="right"/>
      <protection locked="0"/>
    </xf>
    <xf numFmtId="0" fontId="9" fillId="0" borderId="0" xfId="26" applyFont="1" applyAlignment="1" applyProtection="1">
      <alignment horizontal="right"/>
      <protection locked="0"/>
    </xf>
    <xf numFmtId="0" fontId="9" fillId="0" borderId="0" xfId="26" applyFont="1" applyAlignment="1" applyProtection="1">
      <alignment horizontal="center"/>
      <protection locked="0"/>
    </xf>
    <xf numFmtId="167" fontId="8" fillId="17" borderId="73" xfId="20" applyNumberFormat="1" applyFont="1" applyFill="1" applyBorder="1" applyAlignment="1" applyProtection="1">
      <alignment horizontal="right"/>
    </xf>
    <xf numFmtId="0" fontId="28" fillId="7" borderId="13" xfId="0" applyFont="1" applyFill="1" applyBorder="1" applyProtection="1"/>
    <xf numFmtId="0" fontId="27" fillId="7" borderId="13" xfId="0" applyFont="1" applyFill="1" applyBorder="1" applyProtection="1"/>
    <xf numFmtId="0" fontId="31" fillId="0" borderId="0" xfId="0" applyFont="1" applyAlignment="1" applyProtection="1">
      <alignment horizontal="left" wrapText="1"/>
    </xf>
    <xf numFmtId="0" fontId="27" fillId="0" borderId="2" xfId="0" applyFont="1" applyBorder="1" applyAlignment="1" applyProtection="1">
      <alignment horizontal="center" vertical="center"/>
    </xf>
    <xf numFmtId="0" fontId="27" fillId="0" borderId="4" xfId="0" applyFont="1" applyBorder="1" applyAlignment="1" applyProtection="1">
      <alignment horizontal="center" vertical="center"/>
    </xf>
    <xf numFmtId="0" fontId="27" fillId="7" borderId="19" xfId="0" applyFont="1" applyFill="1" applyBorder="1" applyAlignment="1" applyProtection="1">
      <alignment horizontal="left"/>
    </xf>
    <xf numFmtId="0" fontId="27" fillId="7" borderId="48" xfId="0" applyFont="1" applyFill="1" applyBorder="1" applyAlignment="1" applyProtection="1">
      <alignment horizontal="left"/>
    </xf>
    <xf numFmtId="0" fontId="27" fillId="7" borderId="18" xfId="0" applyFont="1" applyFill="1" applyBorder="1" applyAlignment="1" applyProtection="1">
      <alignment horizontal="left"/>
    </xf>
    <xf numFmtId="0" fontId="27" fillId="7" borderId="23" xfId="0" applyFont="1" applyFill="1" applyBorder="1" applyAlignment="1" applyProtection="1">
      <alignment horizontal="left"/>
    </xf>
    <xf numFmtId="0" fontId="27" fillId="7" borderId="0" xfId="0" applyFont="1" applyFill="1" applyBorder="1" applyAlignment="1" applyProtection="1">
      <alignment horizontal="left"/>
    </xf>
    <xf numFmtId="0" fontId="27" fillId="7" borderId="22" xfId="0" applyFont="1" applyFill="1" applyBorder="1" applyAlignment="1" applyProtection="1">
      <alignment horizontal="left"/>
    </xf>
    <xf numFmtId="0" fontId="27" fillId="7" borderId="21" xfId="0" applyFont="1" applyFill="1" applyBorder="1" applyAlignment="1" applyProtection="1">
      <alignment horizontal="left"/>
    </xf>
    <xf numFmtId="0" fontId="27" fillId="7" borderId="24" xfId="0" applyFont="1" applyFill="1" applyBorder="1" applyAlignment="1" applyProtection="1">
      <alignment horizontal="left"/>
    </xf>
    <xf numFmtId="0" fontId="27" fillId="7" borderId="20" xfId="0" applyFont="1" applyFill="1" applyBorder="1" applyAlignment="1" applyProtection="1">
      <alignment horizontal="left"/>
    </xf>
    <xf numFmtId="0" fontId="46" fillId="0" borderId="0" xfId="20" applyFont="1" applyBorder="1" applyAlignment="1">
      <alignment horizontal="center" wrapText="1"/>
    </xf>
    <xf numFmtId="0" fontId="44" fillId="0" borderId="0" xfId="20" applyFont="1" applyBorder="1" applyAlignment="1">
      <alignment horizontal="center" wrapText="1"/>
    </xf>
    <xf numFmtId="0" fontId="81" fillId="0" borderId="0" xfId="9" applyFont="1" applyAlignment="1">
      <alignment wrapText="1"/>
    </xf>
    <xf numFmtId="0" fontId="10" fillId="0" borderId="0" xfId="9" applyFont="1" applyAlignment="1">
      <alignment wrapText="1"/>
    </xf>
    <xf numFmtId="0" fontId="46" fillId="0" borderId="0" xfId="20" applyFont="1" applyAlignment="1">
      <alignment horizontal="center" wrapText="1"/>
    </xf>
    <xf numFmtId="0" fontId="8" fillId="0" borderId="0" xfId="20" applyAlignment="1">
      <alignment horizontal="center" wrapText="1"/>
    </xf>
  </cellXfs>
  <cellStyles count="27">
    <cellStyle name="Excel Built-in Normal" xfId="4"/>
    <cellStyle name="Excel_BuiltIn_Normal 2" xfId="13"/>
    <cellStyle name="Navadno" xfId="0" builtinId="0"/>
    <cellStyle name="Navadno 10" xfId="18"/>
    <cellStyle name="Navadno 17" xfId="14"/>
    <cellStyle name="Navadno 17 2" xfId="25"/>
    <cellStyle name="Navadno 2" xfId="5"/>
    <cellStyle name="Navadno 2 2" xfId="20"/>
    <cellStyle name="Navadno 3" xfId="9"/>
    <cellStyle name="Navadno 3 2" xfId="22"/>
    <cellStyle name="Navadno 4" xfId="12"/>
    <cellStyle name="Navadno 4 2" xfId="15"/>
    <cellStyle name="Navadno 4 5" xfId="16"/>
    <cellStyle name="Navadno 44" xfId="26"/>
    <cellStyle name="Navadno 5" xfId="21"/>
    <cellStyle name="Navadno 6" xfId="11"/>
    <cellStyle name="Navadno_Fin-črn" xfId="6"/>
    <cellStyle name="Navadno_KALAMAR-PSO GREGORČIČEVA MS-16.11.04 2" xfId="24"/>
    <cellStyle name="Navadno_KALAMAR-PSO GREGORČIČEVA MS-16.11.04 3 2" xfId="23"/>
    <cellStyle name="Navadno_List1" xfId="10"/>
    <cellStyle name="Navadno_PRAZ" xfId="19"/>
    <cellStyle name="Normal 2" xfId="7"/>
    <cellStyle name="Normal_LMSB07p" xfId="8"/>
    <cellStyle name="Opomba" xfId="2" builtinId="10"/>
    <cellStyle name="Poudarek1" xfId="3" builtinId="29"/>
    <cellStyle name="Slabo" xfId="1" builtinId="27"/>
    <cellStyle name="Vejica 3"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230</xdr:row>
      <xdr:rowOff>28575</xdr:rowOff>
    </xdr:from>
    <xdr:to>
      <xdr:col>0</xdr:col>
      <xdr:colOff>1985010</xdr:colOff>
      <xdr:row>230</xdr:row>
      <xdr:rowOff>1724025</xdr:rowOff>
    </xdr:to>
    <xdr:pic>
      <xdr:nvPicPr>
        <xdr:cNvPr id="2" name="Picture 1"/>
        <xdr:cNvPicPr/>
      </xdr:nvPicPr>
      <xdr:blipFill rotWithShape="1">
        <a:blip xmlns:r="http://schemas.openxmlformats.org/officeDocument/2006/relationships" r:embed="rId1"/>
        <a:srcRect l="43089" t="39382" r="43999" b="37976"/>
        <a:stretch/>
      </xdr:blipFill>
      <xdr:spPr bwMode="auto">
        <a:xfrm>
          <a:off x="19050" y="104371775"/>
          <a:ext cx="1965960" cy="1695450"/>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KOMERCIALA\ponudbe\Tehni&#269;no%20varovanje\2004\Splo&#353;na%20ponudba\ponudbe\Tehni&#269;no%20varovanje\2003\ELPOS%20Gre&#353;ovnik%20-%20Poslovno%20skladi&#353;&#269;ni%20prostori%20SL%20Grad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KOMERCIALA/ponudbe/Tehni&#269;no%20varovanje/2004/Splo&#353;na%20ponudba/ponudbe/Tehni&#269;no%20varovanje/2003/ELPOS%20Gre&#353;ovnik%20-%20Poslovno%20skladi&#353;&#269;ni%20prostori%20SL%20Grad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deo (2)"/>
      <sheetName val="Požar"/>
      <sheetName val="Vlom, rop"/>
      <sheetName val="Video"/>
      <sheetName val="Ostalo"/>
      <sheetName val="Vlom_ rop"/>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deo (2)"/>
      <sheetName val="Požar"/>
      <sheetName val="Vlom, rop"/>
      <sheetName val="Video"/>
      <sheetName val="Ostalo"/>
      <sheetName val="Vlom_ rop"/>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K147"/>
  <sheetViews>
    <sheetView view="pageBreakPreview" zoomScale="115" zoomScaleNormal="100" zoomScaleSheetLayoutView="115" workbookViewId="0">
      <selection activeCell="B23" sqref="B23"/>
    </sheetView>
  </sheetViews>
  <sheetFormatPr defaultRowHeight="15.75"/>
  <cols>
    <col min="1" max="1" width="4.85546875" style="96" customWidth="1"/>
    <col min="2" max="2" width="75" style="96" customWidth="1"/>
    <col min="3" max="4" width="7" style="96" customWidth="1"/>
    <col min="5" max="6" width="17.85546875" style="96" customWidth="1"/>
    <col min="7" max="7" width="15.42578125" style="109" customWidth="1"/>
    <col min="8" max="11" width="9.140625" style="96"/>
    <col min="12" max="256" width="9.140625" style="3"/>
    <col min="257" max="257" width="4.85546875" style="3" customWidth="1"/>
    <col min="258" max="258" width="75" style="3" customWidth="1"/>
    <col min="259" max="260" width="7" style="3" customWidth="1"/>
    <col min="261" max="262" width="17.85546875" style="3" customWidth="1"/>
    <col min="263" max="263" width="15.42578125" style="3" customWidth="1"/>
    <col min="264" max="512" width="9.140625" style="3"/>
    <col min="513" max="513" width="4.85546875" style="3" customWidth="1"/>
    <col min="514" max="514" width="75" style="3" customWidth="1"/>
    <col min="515" max="516" width="7" style="3" customWidth="1"/>
    <col min="517" max="518" width="17.85546875" style="3" customWidth="1"/>
    <col min="519" max="519" width="15.42578125" style="3" customWidth="1"/>
    <col min="520" max="768" width="9.140625" style="3"/>
    <col min="769" max="769" width="4.85546875" style="3" customWidth="1"/>
    <col min="770" max="770" width="75" style="3" customWidth="1"/>
    <col min="771" max="772" width="7" style="3" customWidth="1"/>
    <col min="773" max="774" width="17.85546875" style="3" customWidth="1"/>
    <col min="775" max="775" width="15.42578125" style="3" customWidth="1"/>
    <col min="776" max="1024" width="9.140625" style="3"/>
    <col min="1025" max="1025" width="4.85546875" style="3" customWidth="1"/>
    <col min="1026" max="1026" width="75" style="3" customWidth="1"/>
    <col min="1027" max="1028" width="7" style="3" customWidth="1"/>
    <col min="1029" max="1030" width="17.85546875" style="3" customWidth="1"/>
    <col min="1031" max="1031" width="15.42578125" style="3" customWidth="1"/>
    <col min="1032" max="1280" width="9.140625" style="3"/>
    <col min="1281" max="1281" width="4.85546875" style="3" customWidth="1"/>
    <col min="1282" max="1282" width="75" style="3" customWidth="1"/>
    <col min="1283" max="1284" width="7" style="3" customWidth="1"/>
    <col min="1285" max="1286" width="17.85546875" style="3" customWidth="1"/>
    <col min="1287" max="1287" width="15.42578125" style="3" customWidth="1"/>
    <col min="1288" max="1536" width="9.140625" style="3"/>
    <col min="1537" max="1537" width="4.85546875" style="3" customWidth="1"/>
    <col min="1538" max="1538" width="75" style="3" customWidth="1"/>
    <col min="1539" max="1540" width="7" style="3" customWidth="1"/>
    <col min="1541" max="1542" width="17.85546875" style="3" customWidth="1"/>
    <col min="1543" max="1543" width="15.42578125" style="3" customWidth="1"/>
    <col min="1544" max="1792" width="9.140625" style="3"/>
    <col min="1793" max="1793" width="4.85546875" style="3" customWidth="1"/>
    <col min="1794" max="1794" width="75" style="3" customWidth="1"/>
    <col min="1795" max="1796" width="7" style="3" customWidth="1"/>
    <col min="1797" max="1798" width="17.85546875" style="3" customWidth="1"/>
    <col min="1799" max="1799" width="15.42578125" style="3" customWidth="1"/>
    <col min="1800" max="2048" width="9.140625" style="3"/>
    <col min="2049" max="2049" width="4.85546875" style="3" customWidth="1"/>
    <col min="2050" max="2050" width="75" style="3" customWidth="1"/>
    <col min="2051" max="2052" width="7" style="3" customWidth="1"/>
    <col min="2053" max="2054" width="17.85546875" style="3" customWidth="1"/>
    <col min="2055" max="2055" width="15.42578125" style="3" customWidth="1"/>
    <col min="2056" max="2304" width="9.140625" style="3"/>
    <col min="2305" max="2305" width="4.85546875" style="3" customWidth="1"/>
    <col min="2306" max="2306" width="75" style="3" customWidth="1"/>
    <col min="2307" max="2308" width="7" style="3" customWidth="1"/>
    <col min="2309" max="2310" width="17.85546875" style="3" customWidth="1"/>
    <col min="2311" max="2311" width="15.42578125" style="3" customWidth="1"/>
    <col min="2312" max="2560" width="9.140625" style="3"/>
    <col min="2561" max="2561" width="4.85546875" style="3" customWidth="1"/>
    <col min="2562" max="2562" width="75" style="3" customWidth="1"/>
    <col min="2563" max="2564" width="7" style="3" customWidth="1"/>
    <col min="2565" max="2566" width="17.85546875" style="3" customWidth="1"/>
    <col min="2567" max="2567" width="15.42578125" style="3" customWidth="1"/>
    <col min="2568" max="2816" width="9.140625" style="3"/>
    <col min="2817" max="2817" width="4.85546875" style="3" customWidth="1"/>
    <col min="2818" max="2818" width="75" style="3" customWidth="1"/>
    <col min="2819" max="2820" width="7" style="3" customWidth="1"/>
    <col min="2821" max="2822" width="17.85546875" style="3" customWidth="1"/>
    <col min="2823" max="2823" width="15.42578125" style="3" customWidth="1"/>
    <col min="2824" max="3072" width="9.140625" style="3"/>
    <col min="3073" max="3073" width="4.85546875" style="3" customWidth="1"/>
    <col min="3074" max="3074" width="75" style="3" customWidth="1"/>
    <col min="3075" max="3076" width="7" style="3" customWidth="1"/>
    <col min="3077" max="3078" width="17.85546875" style="3" customWidth="1"/>
    <col min="3079" max="3079" width="15.42578125" style="3" customWidth="1"/>
    <col min="3080" max="3328" width="9.140625" style="3"/>
    <col min="3329" max="3329" width="4.85546875" style="3" customWidth="1"/>
    <col min="3330" max="3330" width="75" style="3" customWidth="1"/>
    <col min="3331" max="3332" width="7" style="3" customWidth="1"/>
    <col min="3333" max="3334" width="17.85546875" style="3" customWidth="1"/>
    <col min="3335" max="3335" width="15.42578125" style="3" customWidth="1"/>
    <col min="3336" max="3584" width="9.140625" style="3"/>
    <col min="3585" max="3585" width="4.85546875" style="3" customWidth="1"/>
    <col min="3586" max="3586" width="75" style="3" customWidth="1"/>
    <col min="3587" max="3588" width="7" style="3" customWidth="1"/>
    <col min="3589" max="3590" width="17.85546875" style="3" customWidth="1"/>
    <col min="3591" max="3591" width="15.42578125" style="3" customWidth="1"/>
    <col min="3592" max="3840" width="9.140625" style="3"/>
    <col min="3841" max="3841" width="4.85546875" style="3" customWidth="1"/>
    <col min="3842" max="3842" width="75" style="3" customWidth="1"/>
    <col min="3843" max="3844" width="7" style="3" customWidth="1"/>
    <col min="3845" max="3846" width="17.85546875" style="3" customWidth="1"/>
    <col min="3847" max="3847" width="15.42578125" style="3" customWidth="1"/>
    <col min="3848" max="4096" width="9.140625" style="3"/>
    <col min="4097" max="4097" width="4.85546875" style="3" customWidth="1"/>
    <col min="4098" max="4098" width="75" style="3" customWidth="1"/>
    <col min="4099" max="4100" width="7" style="3" customWidth="1"/>
    <col min="4101" max="4102" width="17.85546875" style="3" customWidth="1"/>
    <col min="4103" max="4103" width="15.42578125" style="3" customWidth="1"/>
    <col min="4104" max="4352" width="9.140625" style="3"/>
    <col min="4353" max="4353" width="4.85546875" style="3" customWidth="1"/>
    <col min="4354" max="4354" width="75" style="3" customWidth="1"/>
    <col min="4355" max="4356" width="7" style="3" customWidth="1"/>
    <col min="4357" max="4358" width="17.85546875" style="3" customWidth="1"/>
    <col min="4359" max="4359" width="15.42578125" style="3" customWidth="1"/>
    <col min="4360" max="4608" width="9.140625" style="3"/>
    <col min="4609" max="4609" width="4.85546875" style="3" customWidth="1"/>
    <col min="4610" max="4610" width="75" style="3" customWidth="1"/>
    <col min="4611" max="4612" width="7" style="3" customWidth="1"/>
    <col min="4613" max="4614" width="17.85546875" style="3" customWidth="1"/>
    <col min="4615" max="4615" width="15.42578125" style="3" customWidth="1"/>
    <col min="4616" max="4864" width="9.140625" style="3"/>
    <col min="4865" max="4865" width="4.85546875" style="3" customWidth="1"/>
    <col min="4866" max="4866" width="75" style="3" customWidth="1"/>
    <col min="4867" max="4868" width="7" style="3" customWidth="1"/>
    <col min="4869" max="4870" width="17.85546875" style="3" customWidth="1"/>
    <col min="4871" max="4871" width="15.42578125" style="3" customWidth="1"/>
    <col min="4872" max="5120" width="9.140625" style="3"/>
    <col min="5121" max="5121" width="4.85546875" style="3" customWidth="1"/>
    <col min="5122" max="5122" width="75" style="3" customWidth="1"/>
    <col min="5123" max="5124" width="7" style="3" customWidth="1"/>
    <col min="5125" max="5126" width="17.85546875" style="3" customWidth="1"/>
    <col min="5127" max="5127" width="15.42578125" style="3" customWidth="1"/>
    <col min="5128" max="5376" width="9.140625" style="3"/>
    <col min="5377" max="5377" width="4.85546875" style="3" customWidth="1"/>
    <col min="5378" max="5378" width="75" style="3" customWidth="1"/>
    <col min="5379" max="5380" width="7" style="3" customWidth="1"/>
    <col min="5381" max="5382" width="17.85546875" style="3" customWidth="1"/>
    <col min="5383" max="5383" width="15.42578125" style="3" customWidth="1"/>
    <col min="5384" max="5632" width="9.140625" style="3"/>
    <col min="5633" max="5633" width="4.85546875" style="3" customWidth="1"/>
    <col min="5634" max="5634" width="75" style="3" customWidth="1"/>
    <col min="5635" max="5636" width="7" style="3" customWidth="1"/>
    <col min="5637" max="5638" width="17.85546875" style="3" customWidth="1"/>
    <col min="5639" max="5639" width="15.42578125" style="3" customWidth="1"/>
    <col min="5640" max="5888" width="9.140625" style="3"/>
    <col min="5889" max="5889" width="4.85546875" style="3" customWidth="1"/>
    <col min="5890" max="5890" width="75" style="3" customWidth="1"/>
    <col min="5891" max="5892" width="7" style="3" customWidth="1"/>
    <col min="5893" max="5894" width="17.85546875" style="3" customWidth="1"/>
    <col min="5895" max="5895" width="15.42578125" style="3" customWidth="1"/>
    <col min="5896" max="6144" width="9.140625" style="3"/>
    <col min="6145" max="6145" width="4.85546875" style="3" customWidth="1"/>
    <col min="6146" max="6146" width="75" style="3" customWidth="1"/>
    <col min="6147" max="6148" width="7" style="3" customWidth="1"/>
    <col min="6149" max="6150" width="17.85546875" style="3" customWidth="1"/>
    <col min="6151" max="6151" width="15.42578125" style="3" customWidth="1"/>
    <col min="6152" max="6400" width="9.140625" style="3"/>
    <col min="6401" max="6401" width="4.85546875" style="3" customWidth="1"/>
    <col min="6402" max="6402" width="75" style="3" customWidth="1"/>
    <col min="6403" max="6404" width="7" style="3" customWidth="1"/>
    <col min="6405" max="6406" width="17.85546875" style="3" customWidth="1"/>
    <col min="6407" max="6407" width="15.42578125" style="3" customWidth="1"/>
    <col min="6408" max="6656" width="9.140625" style="3"/>
    <col min="6657" max="6657" width="4.85546875" style="3" customWidth="1"/>
    <col min="6658" max="6658" width="75" style="3" customWidth="1"/>
    <col min="6659" max="6660" width="7" style="3" customWidth="1"/>
    <col min="6661" max="6662" width="17.85546875" style="3" customWidth="1"/>
    <col min="6663" max="6663" width="15.42578125" style="3" customWidth="1"/>
    <col min="6664" max="6912" width="9.140625" style="3"/>
    <col min="6913" max="6913" width="4.85546875" style="3" customWidth="1"/>
    <col min="6914" max="6914" width="75" style="3" customWidth="1"/>
    <col min="6915" max="6916" width="7" style="3" customWidth="1"/>
    <col min="6917" max="6918" width="17.85546875" style="3" customWidth="1"/>
    <col min="6919" max="6919" width="15.42578125" style="3" customWidth="1"/>
    <col min="6920" max="7168" width="9.140625" style="3"/>
    <col min="7169" max="7169" width="4.85546875" style="3" customWidth="1"/>
    <col min="7170" max="7170" width="75" style="3" customWidth="1"/>
    <col min="7171" max="7172" width="7" style="3" customWidth="1"/>
    <col min="7173" max="7174" width="17.85546875" style="3" customWidth="1"/>
    <col min="7175" max="7175" width="15.42578125" style="3" customWidth="1"/>
    <col min="7176" max="7424" width="9.140625" style="3"/>
    <col min="7425" max="7425" width="4.85546875" style="3" customWidth="1"/>
    <col min="7426" max="7426" width="75" style="3" customWidth="1"/>
    <col min="7427" max="7428" width="7" style="3" customWidth="1"/>
    <col min="7429" max="7430" width="17.85546875" style="3" customWidth="1"/>
    <col min="7431" max="7431" width="15.42578125" style="3" customWidth="1"/>
    <col min="7432" max="7680" width="9.140625" style="3"/>
    <col min="7681" max="7681" width="4.85546875" style="3" customWidth="1"/>
    <col min="7682" max="7682" width="75" style="3" customWidth="1"/>
    <col min="7683" max="7684" width="7" style="3" customWidth="1"/>
    <col min="7685" max="7686" width="17.85546875" style="3" customWidth="1"/>
    <col min="7687" max="7687" width="15.42578125" style="3" customWidth="1"/>
    <col min="7688" max="7936" width="9.140625" style="3"/>
    <col min="7937" max="7937" width="4.85546875" style="3" customWidth="1"/>
    <col min="7938" max="7938" width="75" style="3" customWidth="1"/>
    <col min="7939" max="7940" width="7" style="3" customWidth="1"/>
    <col min="7941" max="7942" width="17.85546875" style="3" customWidth="1"/>
    <col min="7943" max="7943" width="15.42578125" style="3" customWidth="1"/>
    <col min="7944" max="8192" width="9.140625" style="3"/>
    <col min="8193" max="8193" width="4.85546875" style="3" customWidth="1"/>
    <col min="8194" max="8194" width="75" style="3" customWidth="1"/>
    <col min="8195" max="8196" width="7" style="3" customWidth="1"/>
    <col min="8197" max="8198" width="17.85546875" style="3" customWidth="1"/>
    <col min="8199" max="8199" width="15.42578125" style="3" customWidth="1"/>
    <col min="8200" max="8448" width="9.140625" style="3"/>
    <col min="8449" max="8449" width="4.85546875" style="3" customWidth="1"/>
    <col min="8450" max="8450" width="75" style="3" customWidth="1"/>
    <col min="8451" max="8452" width="7" style="3" customWidth="1"/>
    <col min="8453" max="8454" width="17.85546875" style="3" customWidth="1"/>
    <col min="8455" max="8455" width="15.42578125" style="3" customWidth="1"/>
    <col min="8456" max="8704" width="9.140625" style="3"/>
    <col min="8705" max="8705" width="4.85546875" style="3" customWidth="1"/>
    <col min="8706" max="8706" width="75" style="3" customWidth="1"/>
    <col min="8707" max="8708" width="7" style="3" customWidth="1"/>
    <col min="8709" max="8710" width="17.85546875" style="3" customWidth="1"/>
    <col min="8711" max="8711" width="15.42578125" style="3" customWidth="1"/>
    <col min="8712" max="8960" width="9.140625" style="3"/>
    <col min="8961" max="8961" width="4.85546875" style="3" customWidth="1"/>
    <col min="8962" max="8962" width="75" style="3" customWidth="1"/>
    <col min="8963" max="8964" width="7" style="3" customWidth="1"/>
    <col min="8965" max="8966" width="17.85546875" style="3" customWidth="1"/>
    <col min="8967" max="8967" width="15.42578125" style="3" customWidth="1"/>
    <col min="8968" max="9216" width="9.140625" style="3"/>
    <col min="9217" max="9217" width="4.85546875" style="3" customWidth="1"/>
    <col min="9218" max="9218" width="75" style="3" customWidth="1"/>
    <col min="9219" max="9220" width="7" style="3" customWidth="1"/>
    <col min="9221" max="9222" width="17.85546875" style="3" customWidth="1"/>
    <col min="9223" max="9223" width="15.42578125" style="3" customWidth="1"/>
    <col min="9224" max="9472" width="9.140625" style="3"/>
    <col min="9473" max="9473" width="4.85546875" style="3" customWidth="1"/>
    <col min="9474" max="9474" width="75" style="3" customWidth="1"/>
    <col min="9475" max="9476" width="7" style="3" customWidth="1"/>
    <col min="9477" max="9478" width="17.85546875" style="3" customWidth="1"/>
    <col min="9479" max="9479" width="15.42578125" style="3" customWidth="1"/>
    <col min="9480" max="9728" width="9.140625" style="3"/>
    <col min="9729" max="9729" width="4.85546875" style="3" customWidth="1"/>
    <col min="9730" max="9730" width="75" style="3" customWidth="1"/>
    <col min="9731" max="9732" width="7" style="3" customWidth="1"/>
    <col min="9733" max="9734" width="17.85546875" style="3" customWidth="1"/>
    <col min="9735" max="9735" width="15.42578125" style="3" customWidth="1"/>
    <col min="9736" max="9984" width="9.140625" style="3"/>
    <col min="9985" max="9985" width="4.85546875" style="3" customWidth="1"/>
    <col min="9986" max="9986" width="75" style="3" customWidth="1"/>
    <col min="9987" max="9988" width="7" style="3" customWidth="1"/>
    <col min="9989" max="9990" width="17.85546875" style="3" customWidth="1"/>
    <col min="9991" max="9991" width="15.42578125" style="3" customWidth="1"/>
    <col min="9992" max="10240" width="9.140625" style="3"/>
    <col min="10241" max="10241" width="4.85546875" style="3" customWidth="1"/>
    <col min="10242" max="10242" width="75" style="3" customWidth="1"/>
    <col min="10243" max="10244" width="7" style="3" customWidth="1"/>
    <col min="10245" max="10246" width="17.85546875" style="3" customWidth="1"/>
    <col min="10247" max="10247" width="15.42578125" style="3" customWidth="1"/>
    <col min="10248" max="10496" width="9.140625" style="3"/>
    <col min="10497" max="10497" width="4.85546875" style="3" customWidth="1"/>
    <col min="10498" max="10498" width="75" style="3" customWidth="1"/>
    <col min="10499" max="10500" width="7" style="3" customWidth="1"/>
    <col min="10501" max="10502" width="17.85546875" style="3" customWidth="1"/>
    <col min="10503" max="10503" width="15.42578125" style="3" customWidth="1"/>
    <col min="10504" max="10752" width="9.140625" style="3"/>
    <col min="10753" max="10753" width="4.85546875" style="3" customWidth="1"/>
    <col min="10754" max="10754" width="75" style="3" customWidth="1"/>
    <col min="10755" max="10756" width="7" style="3" customWidth="1"/>
    <col min="10757" max="10758" width="17.85546875" style="3" customWidth="1"/>
    <col min="10759" max="10759" width="15.42578125" style="3" customWidth="1"/>
    <col min="10760" max="11008" width="9.140625" style="3"/>
    <col min="11009" max="11009" width="4.85546875" style="3" customWidth="1"/>
    <col min="11010" max="11010" width="75" style="3" customWidth="1"/>
    <col min="11011" max="11012" width="7" style="3" customWidth="1"/>
    <col min="11013" max="11014" width="17.85546875" style="3" customWidth="1"/>
    <col min="11015" max="11015" width="15.42578125" style="3" customWidth="1"/>
    <col min="11016" max="11264" width="9.140625" style="3"/>
    <col min="11265" max="11265" width="4.85546875" style="3" customWidth="1"/>
    <col min="11266" max="11266" width="75" style="3" customWidth="1"/>
    <col min="11267" max="11268" width="7" style="3" customWidth="1"/>
    <col min="11269" max="11270" width="17.85546875" style="3" customWidth="1"/>
    <col min="11271" max="11271" width="15.42578125" style="3" customWidth="1"/>
    <col min="11272" max="11520" width="9.140625" style="3"/>
    <col min="11521" max="11521" width="4.85546875" style="3" customWidth="1"/>
    <col min="11522" max="11522" width="75" style="3" customWidth="1"/>
    <col min="11523" max="11524" width="7" style="3" customWidth="1"/>
    <col min="11525" max="11526" width="17.85546875" style="3" customWidth="1"/>
    <col min="11527" max="11527" width="15.42578125" style="3" customWidth="1"/>
    <col min="11528" max="11776" width="9.140625" style="3"/>
    <col min="11777" max="11777" width="4.85546875" style="3" customWidth="1"/>
    <col min="11778" max="11778" width="75" style="3" customWidth="1"/>
    <col min="11779" max="11780" width="7" style="3" customWidth="1"/>
    <col min="11781" max="11782" width="17.85546875" style="3" customWidth="1"/>
    <col min="11783" max="11783" width="15.42578125" style="3" customWidth="1"/>
    <col min="11784" max="12032" width="9.140625" style="3"/>
    <col min="12033" max="12033" width="4.85546875" style="3" customWidth="1"/>
    <col min="12034" max="12034" width="75" style="3" customWidth="1"/>
    <col min="12035" max="12036" width="7" style="3" customWidth="1"/>
    <col min="12037" max="12038" width="17.85546875" style="3" customWidth="1"/>
    <col min="12039" max="12039" width="15.42578125" style="3" customWidth="1"/>
    <col min="12040" max="12288" width="9.140625" style="3"/>
    <col min="12289" max="12289" width="4.85546875" style="3" customWidth="1"/>
    <col min="12290" max="12290" width="75" style="3" customWidth="1"/>
    <col min="12291" max="12292" width="7" style="3" customWidth="1"/>
    <col min="12293" max="12294" width="17.85546875" style="3" customWidth="1"/>
    <col min="12295" max="12295" width="15.42578125" style="3" customWidth="1"/>
    <col min="12296" max="12544" width="9.140625" style="3"/>
    <col min="12545" max="12545" width="4.85546875" style="3" customWidth="1"/>
    <col min="12546" max="12546" width="75" style="3" customWidth="1"/>
    <col min="12547" max="12548" width="7" style="3" customWidth="1"/>
    <col min="12549" max="12550" width="17.85546875" style="3" customWidth="1"/>
    <col min="12551" max="12551" width="15.42578125" style="3" customWidth="1"/>
    <col min="12552" max="12800" width="9.140625" style="3"/>
    <col min="12801" max="12801" width="4.85546875" style="3" customWidth="1"/>
    <col min="12802" max="12802" width="75" style="3" customWidth="1"/>
    <col min="12803" max="12804" width="7" style="3" customWidth="1"/>
    <col min="12805" max="12806" width="17.85546875" style="3" customWidth="1"/>
    <col min="12807" max="12807" width="15.42578125" style="3" customWidth="1"/>
    <col min="12808" max="13056" width="9.140625" style="3"/>
    <col min="13057" max="13057" width="4.85546875" style="3" customWidth="1"/>
    <col min="13058" max="13058" width="75" style="3" customWidth="1"/>
    <col min="13059" max="13060" width="7" style="3" customWidth="1"/>
    <col min="13061" max="13062" width="17.85546875" style="3" customWidth="1"/>
    <col min="13063" max="13063" width="15.42578125" style="3" customWidth="1"/>
    <col min="13064" max="13312" width="9.140625" style="3"/>
    <col min="13313" max="13313" width="4.85546875" style="3" customWidth="1"/>
    <col min="13314" max="13314" width="75" style="3" customWidth="1"/>
    <col min="13315" max="13316" width="7" style="3" customWidth="1"/>
    <col min="13317" max="13318" width="17.85546875" style="3" customWidth="1"/>
    <col min="13319" max="13319" width="15.42578125" style="3" customWidth="1"/>
    <col min="13320" max="13568" width="9.140625" style="3"/>
    <col min="13569" max="13569" width="4.85546875" style="3" customWidth="1"/>
    <col min="13570" max="13570" width="75" style="3" customWidth="1"/>
    <col min="13571" max="13572" width="7" style="3" customWidth="1"/>
    <col min="13573" max="13574" width="17.85546875" style="3" customWidth="1"/>
    <col min="13575" max="13575" width="15.42578125" style="3" customWidth="1"/>
    <col min="13576" max="13824" width="9.140625" style="3"/>
    <col min="13825" max="13825" width="4.85546875" style="3" customWidth="1"/>
    <col min="13826" max="13826" width="75" style="3" customWidth="1"/>
    <col min="13827" max="13828" width="7" style="3" customWidth="1"/>
    <col min="13829" max="13830" width="17.85546875" style="3" customWidth="1"/>
    <col min="13831" max="13831" width="15.42578125" style="3" customWidth="1"/>
    <col min="13832" max="14080" width="9.140625" style="3"/>
    <col min="14081" max="14081" width="4.85546875" style="3" customWidth="1"/>
    <col min="14082" max="14082" width="75" style="3" customWidth="1"/>
    <col min="14083" max="14084" width="7" style="3" customWidth="1"/>
    <col min="14085" max="14086" width="17.85546875" style="3" customWidth="1"/>
    <col min="14087" max="14087" width="15.42578125" style="3" customWidth="1"/>
    <col min="14088" max="14336" width="9.140625" style="3"/>
    <col min="14337" max="14337" width="4.85546875" style="3" customWidth="1"/>
    <col min="14338" max="14338" width="75" style="3" customWidth="1"/>
    <col min="14339" max="14340" width="7" style="3" customWidth="1"/>
    <col min="14341" max="14342" width="17.85546875" style="3" customWidth="1"/>
    <col min="14343" max="14343" width="15.42578125" style="3" customWidth="1"/>
    <col min="14344" max="14592" width="9.140625" style="3"/>
    <col min="14593" max="14593" width="4.85546875" style="3" customWidth="1"/>
    <col min="14594" max="14594" width="75" style="3" customWidth="1"/>
    <col min="14595" max="14596" width="7" style="3" customWidth="1"/>
    <col min="14597" max="14598" width="17.85546875" style="3" customWidth="1"/>
    <col min="14599" max="14599" width="15.42578125" style="3" customWidth="1"/>
    <col min="14600" max="14848" width="9.140625" style="3"/>
    <col min="14849" max="14849" width="4.85546875" style="3" customWidth="1"/>
    <col min="14850" max="14850" width="75" style="3" customWidth="1"/>
    <col min="14851" max="14852" width="7" style="3" customWidth="1"/>
    <col min="14853" max="14854" width="17.85546875" style="3" customWidth="1"/>
    <col min="14855" max="14855" width="15.42578125" style="3" customWidth="1"/>
    <col min="14856" max="15104" width="9.140625" style="3"/>
    <col min="15105" max="15105" width="4.85546875" style="3" customWidth="1"/>
    <col min="15106" max="15106" width="75" style="3" customWidth="1"/>
    <col min="15107" max="15108" width="7" style="3" customWidth="1"/>
    <col min="15109" max="15110" width="17.85546875" style="3" customWidth="1"/>
    <col min="15111" max="15111" width="15.42578125" style="3" customWidth="1"/>
    <col min="15112" max="15360" width="9.140625" style="3"/>
    <col min="15361" max="15361" width="4.85546875" style="3" customWidth="1"/>
    <col min="15362" max="15362" width="75" style="3" customWidth="1"/>
    <col min="15363" max="15364" width="7" style="3" customWidth="1"/>
    <col min="15365" max="15366" width="17.85546875" style="3" customWidth="1"/>
    <col min="15367" max="15367" width="15.42578125" style="3" customWidth="1"/>
    <col min="15368" max="15616" width="9.140625" style="3"/>
    <col min="15617" max="15617" width="4.85546875" style="3" customWidth="1"/>
    <col min="15618" max="15618" width="75" style="3" customWidth="1"/>
    <col min="15619" max="15620" width="7" style="3" customWidth="1"/>
    <col min="15621" max="15622" width="17.85546875" style="3" customWidth="1"/>
    <col min="15623" max="15623" width="15.42578125" style="3" customWidth="1"/>
    <col min="15624" max="15872" width="9.140625" style="3"/>
    <col min="15873" max="15873" width="4.85546875" style="3" customWidth="1"/>
    <col min="15874" max="15874" width="75" style="3" customWidth="1"/>
    <col min="15875" max="15876" width="7" style="3" customWidth="1"/>
    <col min="15877" max="15878" width="17.85546875" style="3" customWidth="1"/>
    <col min="15879" max="15879" width="15.42578125" style="3" customWidth="1"/>
    <col min="15880" max="16128" width="9.140625" style="3"/>
    <col min="16129" max="16129" width="4.85546875" style="3" customWidth="1"/>
    <col min="16130" max="16130" width="75" style="3" customWidth="1"/>
    <col min="16131" max="16132" width="7" style="3" customWidth="1"/>
    <col min="16133" max="16134" width="17.85546875" style="3" customWidth="1"/>
    <col min="16135" max="16135" width="15.42578125" style="3" customWidth="1"/>
    <col min="16136" max="16384" width="9.140625" style="3"/>
  </cols>
  <sheetData>
    <row r="1" spans="2:7">
      <c r="B1" s="101"/>
      <c r="G1" s="96"/>
    </row>
    <row r="2" spans="2:7">
      <c r="B2" s="102" t="s">
        <v>85</v>
      </c>
      <c r="G2" s="96"/>
    </row>
    <row r="3" spans="2:7">
      <c r="G3" s="96"/>
    </row>
    <row r="4" spans="2:7">
      <c r="B4" s="102"/>
      <c r="G4" s="96"/>
    </row>
    <row r="5" spans="2:7">
      <c r="B5" s="101"/>
      <c r="G5" s="96"/>
    </row>
    <row r="6" spans="2:7">
      <c r="B6" s="102" t="s">
        <v>86</v>
      </c>
      <c r="G6" s="96"/>
    </row>
    <row r="7" spans="2:7" ht="9.75" customHeight="1">
      <c r="B7" s="101"/>
      <c r="G7" s="96"/>
    </row>
    <row r="8" spans="2:7">
      <c r="B8" s="103" t="s">
        <v>1054</v>
      </c>
      <c r="G8" s="96"/>
    </row>
    <row r="9" spans="2:7">
      <c r="B9" s="103" t="s">
        <v>1055</v>
      </c>
      <c r="G9" s="96"/>
    </row>
    <row r="10" spans="2:7">
      <c r="B10" s="103" t="s">
        <v>1056</v>
      </c>
      <c r="G10" s="96"/>
    </row>
    <row r="11" spans="2:7">
      <c r="B11" s="101"/>
      <c r="G11" s="96"/>
    </row>
    <row r="12" spans="2:7">
      <c r="B12" s="101"/>
      <c r="G12" s="96"/>
    </row>
    <row r="13" spans="2:7">
      <c r="B13" s="102" t="s">
        <v>87</v>
      </c>
      <c r="G13" s="96"/>
    </row>
    <row r="14" spans="2:7" ht="9.75" customHeight="1">
      <c r="B14" s="101"/>
      <c r="G14" s="96"/>
    </row>
    <row r="15" spans="2:7">
      <c r="B15" s="101" t="s">
        <v>1057</v>
      </c>
      <c r="G15" s="96"/>
    </row>
    <row r="16" spans="2:7">
      <c r="B16" s="103" t="s">
        <v>84</v>
      </c>
      <c r="G16" s="96"/>
    </row>
    <row r="17" spans="1:11">
      <c r="B17" s="103" t="s">
        <v>84</v>
      </c>
      <c r="G17" s="96"/>
    </row>
    <row r="18" spans="1:11">
      <c r="B18" s="101"/>
      <c r="G18" s="96"/>
    </row>
    <row r="19" spans="1:11">
      <c r="B19" s="101"/>
      <c r="G19" s="96"/>
    </row>
    <row r="20" spans="1:11">
      <c r="B20" s="102" t="s">
        <v>88</v>
      </c>
      <c r="G20" s="96"/>
    </row>
    <row r="21" spans="1:11" ht="9.75" customHeight="1">
      <c r="B21" s="101"/>
      <c r="G21" s="96"/>
    </row>
    <row r="22" spans="1:11">
      <c r="B22" s="103" t="s">
        <v>89</v>
      </c>
      <c r="G22" s="96"/>
    </row>
    <row r="23" spans="1:11">
      <c r="B23" s="103" t="s">
        <v>90</v>
      </c>
      <c r="G23" s="96"/>
    </row>
    <row r="24" spans="1:11">
      <c r="B24" s="101"/>
      <c r="G24" s="96"/>
    </row>
    <row r="25" spans="1:11">
      <c r="B25" s="101"/>
      <c r="G25" s="96"/>
    </row>
    <row r="26" spans="1:11">
      <c r="B26" s="102"/>
      <c r="G26" s="96"/>
    </row>
    <row r="27" spans="1:11" ht="9.75" customHeight="1">
      <c r="B27" s="101"/>
      <c r="G27" s="96"/>
    </row>
    <row r="28" spans="1:11">
      <c r="B28" s="101"/>
      <c r="G28" s="96"/>
    </row>
    <row r="29" spans="1:11">
      <c r="A29" s="104"/>
      <c r="B29" s="104"/>
      <c r="C29" s="105"/>
      <c r="D29" s="105"/>
      <c r="E29" s="105"/>
      <c r="F29" s="105"/>
      <c r="G29" s="106"/>
      <c r="H29" s="104"/>
      <c r="I29" s="104"/>
      <c r="J29" s="104"/>
      <c r="K29" s="104"/>
    </row>
    <row r="30" spans="1:11">
      <c r="A30" s="104"/>
      <c r="B30" s="104"/>
      <c r="C30" s="105"/>
      <c r="D30" s="105"/>
      <c r="E30" s="105"/>
      <c r="F30" s="105"/>
      <c r="G30" s="106"/>
      <c r="H30" s="104"/>
      <c r="I30" s="104"/>
      <c r="J30" s="104"/>
      <c r="K30" s="104"/>
    </row>
    <row r="31" spans="1:11" s="4" customFormat="1">
      <c r="A31" s="107"/>
      <c r="B31" s="102" t="s">
        <v>91</v>
      </c>
      <c r="C31" s="107"/>
      <c r="D31" s="107"/>
      <c r="E31" s="107"/>
      <c r="F31" s="107"/>
      <c r="G31" s="107"/>
      <c r="H31" s="107"/>
      <c r="I31" s="107"/>
      <c r="J31" s="107"/>
      <c r="K31" s="107"/>
    </row>
    <row r="32" spans="1:11" s="4" customFormat="1">
      <c r="A32" s="107"/>
      <c r="B32" s="101" t="s">
        <v>92</v>
      </c>
      <c r="C32" s="107"/>
      <c r="D32" s="107"/>
      <c r="E32" s="107"/>
      <c r="F32" s="107"/>
      <c r="G32" s="107"/>
      <c r="H32" s="107"/>
      <c r="I32" s="107"/>
      <c r="J32" s="107"/>
      <c r="K32" s="107"/>
    </row>
    <row r="33" spans="1:11" s="4" customFormat="1">
      <c r="A33" s="107"/>
      <c r="B33" s="101" t="s">
        <v>93</v>
      </c>
      <c r="C33" s="107"/>
      <c r="D33" s="107"/>
      <c r="E33" s="107"/>
      <c r="F33" s="107"/>
      <c r="G33" s="107"/>
      <c r="H33" s="107"/>
      <c r="I33" s="107"/>
      <c r="J33" s="107"/>
      <c r="K33" s="107"/>
    </row>
    <row r="34" spans="1:11" s="4" customFormat="1">
      <c r="A34" s="107"/>
      <c r="B34" s="101" t="s">
        <v>94</v>
      </c>
      <c r="C34" s="107"/>
      <c r="D34" s="107"/>
      <c r="E34" s="107"/>
      <c r="F34" s="107"/>
      <c r="G34" s="107"/>
      <c r="H34" s="107"/>
      <c r="I34" s="107"/>
      <c r="J34" s="107"/>
      <c r="K34" s="107"/>
    </row>
    <row r="35" spans="1:11">
      <c r="A35" s="104"/>
      <c r="B35" s="104"/>
      <c r="C35" s="105"/>
      <c r="D35" s="105"/>
      <c r="E35" s="105"/>
      <c r="F35" s="105"/>
      <c r="G35" s="106"/>
      <c r="H35" s="104"/>
      <c r="I35" s="104"/>
      <c r="J35" s="104"/>
      <c r="K35" s="104"/>
    </row>
    <row r="36" spans="1:11" ht="31.5">
      <c r="A36" s="104"/>
      <c r="B36" s="108" t="s">
        <v>95</v>
      </c>
      <c r="C36" s="105"/>
      <c r="D36" s="105"/>
      <c r="E36" s="105"/>
      <c r="F36" s="105"/>
      <c r="G36" s="106"/>
      <c r="H36" s="104"/>
      <c r="I36" s="104"/>
      <c r="J36" s="104"/>
      <c r="K36" s="104"/>
    </row>
    <row r="105" spans="2:2">
      <c r="B105" s="610"/>
    </row>
    <row r="147" spans="2:2">
      <c r="B147" s="610"/>
    </row>
  </sheetData>
  <pageMargins left="0.62992125984251968" right="0.23622047244094491" top="0.62992125984251968" bottom="0.39370078740157483" header="0.31496062992125984" footer="0.31496062992125984"/>
  <pageSetup paperSize="9" fitToHeight="0" orientation="portrait" r:id="rId1"/>
  <headerFooter>
    <oddHeader>&amp;CŠportna dvorana Polzela - energetska sanacija</oddHead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I59"/>
  <sheetViews>
    <sheetView view="pageLayout" zoomScaleNormal="100" workbookViewId="0">
      <selection activeCell="F11" sqref="F11"/>
    </sheetView>
  </sheetViews>
  <sheetFormatPr defaultRowHeight="12.75"/>
  <cols>
    <col min="1" max="1" width="3.140625" style="509" bestFit="1" customWidth="1"/>
    <col min="2" max="2" width="48" style="509" customWidth="1"/>
    <col min="3" max="3" width="6.7109375" style="509" customWidth="1"/>
    <col min="4" max="4" width="8.140625" style="509" customWidth="1"/>
    <col min="5" max="6" width="9.140625" style="555"/>
    <col min="7" max="7" width="14" style="621" customWidth="1"/>
    <col min="8" max="8" width="13.140625" style="622" customWidth="1"/>
    <col min="9" max="258" width="9.140625" style="509"/>
    <col min="259" max="259" width="3.140625" style="509" bestFit="1" customWidth="1"/>
    <col min="260" max="260" width="48" style="509" customWidth="1"/>
    <col min="261" max="261" width="6.7109375" style="509" customWidth="1"/>
    <col min="262" max="262" width="8.140625" style="509" customWidth="1"/>
    <col min="263" max="514" width="9.140625" style="509"/>
    <col min="515" max="515" width="3.140625" style="509" bestFit="1" customWidth="1"/>
    <col min="516" max="516" width="48" style="509" customWidth="1"/>
    <col min="517" max="517" width="6.7109375" style="509" customWidth="1"/>
    <col min="518" max="518" width="8.140625" style="509" customWidth="1"/>
    <col min="519" max="770" width="9.140625" style="509"/>
    <col min="771" max="771" width="3.140625" style="509" bestFit="1" customWidth="1"/>
    <col min="772" max="772" width="48" style="509" customWidth="1"/>
    <col min="773" max="773" width="6.7109375" style="509" customWidth="1"/>
    <col min="774" max="774" width="8.140625" style="509" customWidth="1"/>
    <col min="775" max="1026" width="9.140625" style="509"/>
    <col min="1027" max="1027" width="3.140625" style="509" bestFit="1" customWidth="1"/>
    <col min="1028" max="1028" width="48" style="509" customWidth="1"/>
    <col min="1029" max="1029" width="6.7109375" style="509" customWidth="1"/>
    <col min="1030" max="1030" width="8.140625" style="509" customWidth="1"/>
    <col min="1031" max="1282" width="9.140625" style="509"/>
    <col min="1283" max="1283" width="3.140625" style="509" bestFit="1" customWidth="1"/>
    <col min="1284" max="1284" width="48" style="509" customWidth="1"/>
    <col min="1285" max="1285" width="6.7109375" style="509" customWidth="1"/>
    <col min="1286" max="1286" width="8.140625" style="509" customWidth="1"/>
    <col min="1287" max="1538" width="9.140625" style="509"/>
    <col min="1539" max="1539" width="3.140625" style="509" bestFit="1" customWidth="1"/>
    <col min="1540" max="1540" width="48" style="509" customWidth="1"/>
    <col min="1541" max="1541" width="6.7109375" style="509" customWidth="1"/>
    <col min="1542" max="1542" width="8.140625" style="509" customWidth="1"/>
    <col min="1543" max="1794" width="9.140625" style="509"/>
    <col min="1795" max="1795" width="3.140625" style="509" bestFit="1" customWidth="1"/>
    <col min="1796" max="1796" width="48" style="509" customWidth="1"/>
    <col min="1797" max="1797" width="6.7109375" style="509" customWidth="1"/>
    <col min="1798" max="1798" width="8.140625" style="509" customWidth="1"/>
    <col min="1799" max="2050" width="9.140625" style="509"/>
    <col min="2051" max="2051" width="3.140625" style="509" bestFit="1" customWidth="1"/>
    <col min="2052" max="2052" width="48" style="509" customWidth="1"/>
    <col min="2053" max="2053" width="6.7109375" style="509" customWidth="1"/>
    <col min="2054" max="2054" width="8.140625" style="509" customWidth="1"/>
    <col min="2055" max="2306" width="9.140625" style="509"/>
    <col min="2307" max="2307" width="3.140625" style="509" bestFit="1" customWidth="1"/>
    <col min="2308" max="2308" width="48" style="509" customWidth="1"/>
    <col min="2309" max="2309" width="6.7109375" style="509" customWidth="1"/>
    <col min="2310" max="2310" width="8.140625" style="509" customWidth="1"/>
    <col min="2311" max="2562" width="9.140625" style="509"/>
    <col min="2563" max="2563" width="3.140625" style="509" bestFit="1" customWidth="1"/>
    <col min="2564" max="2564" width="48" style="509" customWidth="1"/>
    <col min="2565" max="2565" width="6.7109375" style="509" customWidth="1"/>
    <col min="2566" max="2566" width="8.140625" style="509" customWidth="1"/>
    <col min="2567" max="2818" width="9.140625" style="509"/>
    <col min="2819" max="2819" width="3.140625" style="509" bestFit="1" customWidth="1"/>
    <col min="2820" max="2820" width="48" style="509" customWidth="1"/>
    <col min="2821" max="2821" width="6.7109375" style="509" customWidth="1"/>
    <col min="2822" max="2822" width="8.140625" style="509" customWidth="1"/>
    <col min="2823" max="3074" width="9.140625" style="509"/>
    <col min="3075" max="3075" width="3.140625" style="509" bestFit="1" customWidth="1"/>
    <col min="3076" max="3076" width="48" style="509" customWidth="1"/>
    <col min="3077" max="3077" width="6.7109375" style="509" customWidth="1"/>
    <col min="3078" max="3078" width="8.140625" style="509" customWidth="1"/>
    <col min="3079" max="3330" width="9.140625" style="509"/>
    <col min="3331" max="3331" width="3.140625" style="509" bestFit="1" customWidth="1"/>
    <col min="3332" max="3332" width="48" style="509" customWidth="1"/>
    <col min="3333" max="3333" width="6.7109375" style="509" customWidth="1"/>
    <col min="3334" max="3334" width="8.140625" style="509" customWidth="1"/>
    <col min="3335" max="3586" width="9.140625" style="509"/>
    <col min="3587" max="3587" width="3.140625" style="509" bestFit="1" customWidth="1"/>
    <col min="3588" max="3588" width="48" style="509" customWidth="1"/>
    <col min="3589" max="3589" width="6.7109375" style="509" customWidth="1"/>
    <col min="3590" max="3590" width="8.140625" style="509" customWidth="1"/>
    <col min="3591" max="3842" width="9.140625" style="509"/>
    <col min="3843" max="3843" width="3.140625" style="509" bestFit="1" customWidth="1"/>
    <col min="3844" max="3844" width="48" style="509" customWidth="1"/>
    <col min="3845" max="3845" width="6.7109375" style="509" customWidth="1"/>
    <col min="3846" max="3846" width="8.140625" style="509" customWidth="1"/>
    <col min="3847" max="4098" width="9.140625" style="509"/>
    <col min="4099" max="4099" width="3.140625" style="509" bestFit="1" customWidth="1"/>
    <col min="4100" max="4100" width="48" style="509" customWidth="1"/>
    <col min="4101" max="4101" width="6.7109375" style="509" customWidth="1"/>
    <col min="4102" max="4102" width="8.140625" style="509" customWidth="1"/>
    <col min="4103" max="4354" width="9.140625" style="509"/>
    <col min="4355" max="4355" width="3.140625" style="509" bestFit="1" customWidth="1"/>
    <col min="4356" max="4356" width="48" style="509" customWidth="1"/>
    <col min="4357" max="4357" width="6.7109375" style="509" customWidth="1"/>
    <col min="4358" max="4358" width="8.140625" style="509" customWidth="1"/>
    <col min="4359" max="4610" width="9.140625" style="509"/>
    <col min="4611" max="4611" width="3.140625" style="509" bestFit="1" customWidth="1"/>
    <col min="4612" max="4612" width="48" style="509" customWidth="1"/>
    <col min="4613" max="4613" width="6.7109375" style="509" customWidth="1"/>
    <col min="4614" max="4614" width="8.140625" style="509" customWidth="1"/>
    <col min="4615" max="4866" width="9.140625" style="509"/>
    <col min="4867" max="4867" width="3.140625" style="509" bestFit="1" customWidth="1"/>
    <col min="4868" max="4868" width="48" style="509" customWidth="1"/>
    <col min="4869" max="4869" width="6.7109375" style="509" customWidth="1"/>
    <col min="4870" max="4870" width="8.140625" style="509" customWidth="1"/>
    <col min="4871" max="5122" width="9.140625" style="509"/>
    <col min="5123" max="5123" width="3.140625" style="509" bestFit="1" customWidth="1"/>
    <col min="5124" max="5124" width="48" style="509" customWidth="1"/>
    <col min="5125" max="5125" width="6.7109375" style="509" customWidth="1"/>
    <col min="5126" max="5126" width="8.140625" style="509" customWidth="1"/>
    <col min="5127" max="5378" width="9.140625" style="509"/>
    <col min="5379" max="5379" width="3.140625" style="509" bestFit="1" customWidth="1"/>
    <col min="5380" max="5380" width="48" style="509" customWidth="1"/>
    <col min="5381" max="5381" width="6.7109375" style="509" customWidth="1"/>
    <col min="5382" max="5382" width="8.140625" style="509" customWidth="1"/>
    <col min="5383" max="5634" width="9.140625" style="509"/>
    <col min="5635" max="5635" width="3.140625" style="509" bestFit="1" customWidth="1"/>
    <col min="5636" max="5636" width="48" style="509" customWidth="1"/>
    <col min="5637" max="5637" width="6.7109375" style="509" customWidth="1"/>
    <col min="5638" max="5638" width="8.140625" style="509" customWidth="1"/>
    <col min="5639" max="5890" width="9.140625" style="509"/>
    <col min="5891" max="5891" width="3.140625" style="509" bestFit="1" customWidth="1"/>
    <col min="5892" max="5892" width="48" style="509" customWidth="1"/>
    <col min="5893" max="5893" width="6.7109375" style="509" customWidth="1"/>
    <col min="5894" max="5894" width="8.140625" style="509" customWidth="1"/>
    <col min="5895" max="6146" width="9.140625" style="509"/>
    <col min="6147" max="6147" width="3.140625" style="509" bestFit="1" customWidth="1"/>
    <col min="6148" max="6148" width="48" style="509" customWidth="1"/>
    <col min="6149" max="6149" width="6.7109375" style="509" customWidth="1"/>
    <col min="6150" max="6150" width="8.140625" style="509" customWidth="1"/>
    <col min="6151" max="6402" width="9.140625" style="509"/>
    <col min="6403" max="6403" width="3.140625" style="509" bestFit="1" customWidth="1"/>
    <col min="6404" max="6404" width="48" style="509" customWidth="1"/>
    <col min="6405" max="6405" width="6.7109375" style="509" customWidth="1"/>
    <col min="6406" max="6406" width="8.140625" style="509" customWidth="1"/>
    <col min="6407" max="6658" width="9.140625" style="509"/>
    <col min="6659" max="6659" width="3.140625" style="509" bestFit="1" customWidth="1"/>
    <col min="6660" max="6660" width="48" style="509" customWidth="1"/>
    <col min="6661" max="6661" width="6.7109375" style="509" customWidth="1"/>
    <col min="6662" max="6662" width="8.140625" style="509" customWidth="1"/>
    <col min="6663" max="6914" width="9.140625" style="509"/>
    <col min="6915" max="6915" width="3.140625" style="509" bestFit="1" customWidth="1"/>
    <col min="6916" max="6916" width="48" style="509" customWidth="1"/>
    <col min="6917" max="6917" width="6.7109375" style="509" customWidth="1"/>
    <col min="6918" max="6918" width="8.140625" style="509" customWidth="1"/>
    <col min="6919" max="7170" width="9.140625" style="509"/>
    <col min="7171" max="7171" width="3.140625" style="509" bestFit="1" customWidth="1"/>
    <col min="7172" max="7172" width="48" style="509" customWidth="1"/>
    <col min="7173" max="7173" width="6.7109375" style="509" customWidth="1"/>
    <col min="7174" max="7174" width="8.140625" style="509" customWidth="1"/>
    <col min="7175" max="7426" width="9.140625" style="509"/>
    <col min="7427" max="7427" width="3.140625" style="509" bestFit="1" customWidth="1"/>
    <col min="7428" max="7428" width="48" style="509" customWidth="1"/>
    <col min="7429" max="7429" width="6.7109375" style="509" customWidth="1"/>
    <col min="7430" max="7430" width="8.140625" style="509" customWidth="1"/>
    <col min="7431" max="7682" width="9.140625" style="509"/>
    <col min="7683" max="7683" width="3.140625" style="509" bestFit="1" customWidth="1"/>
    <col min="7684" max="7684" width="48" style="509" customWidth="1"/>
    <col min="7685" max="7685" width="6.7109375" style="509" customWidth="1"/>
    <col min="7686" max="7686" width="8.140625" style="509" customWidth="1"/>
    <col min="7687" max="7938" width="9.140625" style="509"/>
    <col min="7939" max="7939" width="3.140625" style="509" bestFit="1" customWidth="1"/>
    <col min="7940" max="7940" width="48" style="509" customWidth="1"/>
    <col min="7941" max="7941" width="6.7109375" style="509" customWidth="1"/>
    <col min="7942" max="7942" width="8.140625" style="509" customWidth="1"/>
    <col min="7943" max="8194" width="9.140625" style="509"/>
    <col min="8195" max="8195" width="3.140625" style="509" bestFit="1" customWidth="1"/>
    <col min="8196" max="8196" width="48" style="509" customWidth="1"/>
    <col min="8197" max="8197" width="6.7109375" style="509" customWidth="1"/>
    <col min="8198" max="8198" width="8.140625" style="509" customWidth="1"/>
    <col min="8199" max="8450" width="9.140625" style="509"/>
    <col min="8451" max="8451" width="3.140625" style="509" bestFit="1" customWidth="1"/>
    <col min="8452" max="8452" width="48" style="509" customWidth="1"/>
    <col min="8453" max="8453" width="6.7109375" style="509" customWidth="1"/>
    <col min="8454" max="8454" width="8.140625" style="509" customWidth="1"/>
    <col min="8455" max="8706" width="9.140625" style="509"/>
    <col min="8707" max="8707" width="3.140625" style="509" bestFit="1" customWidth="1"/>
    <col min="8708" max="8708" width="48" style="509" customWidth="1"/>
    <col min="8709" max="8709" width="6.7109375" style="509" customWidth="1"/>
    <col min="8710" max="8710" width="8.140625" style="509" customWidth="1"/>
    <col min="8711" max="8962" width="9.140625" style="509"/>
    <col min="8963" max="8963" width="3.140625" style="509" bestFit="1" customWidth="1"/>
    <col min="8964" max="8964" width="48" style="509" customWidth="1"/>
    <col min="8965" max="8965" width="6.7109375" style="509" customWidth="1"/>
    <col min="8966" max="8966" width="8.140625" style="509" customWidth="1"/>
    <col min="8967" max="9218" width="9.140625" style="509"/>
    <col min="9219" max="9219" width="3.140625" style="509" bestFit="1" customWidth="1"/>
    <col min="9220" max="9220" width="48" style="509" customWidth="1"/>
    <col min="9221" max="9221" width="6.7109375" style="509" customWidth="1"/>
    <col min="9222" max="9222" width="8.140625" style="509" customWidth="1"/>
    <col min="9223" max="9474" width="9.140625" style="509"/>
    <col min="9475" max="9475" width="3.140625" style="509" bestFit="1" customWidth="1"/>
    <col min="9476" max="9476" width="48" style="509" customWidth="1"/>
    <col min="9477" max="9477" width="6.7109375" style="509" customWidth="1"/>
    <col min="9478" max="9478" width="8.140625" style="509" customWidth="1"/>
    <col min="9479" max="9730" width="9.140625" style="509"/>
    <col min="9731" max="9731" width="3.140625" style="509" bestFit="1" customWidth="1"/>
    <col min="9732" max="9732" width="48" style="509" customWidth="1"/>
    <col min="9733" max="9733" width="6.7109375" style="509" customWidth="1"/>
    <col min="9734" max="9734" width="8.140625" style="509" customWidth="1"/>
    <col min="9735" max="9986" width="9.140625" style="509"/>
    <col min="9987" max="9987" width="3.140625" style="509" bestFit="1" customWidth="1"/>
    <col min="9988" max="9988" width="48" style="509" customWidth="1"/>
    <col min="9989" max="9989" width="6.7109375" style="509" customWidth="1"/>
    <col min="9990" max="9990" width="8.140625" style="509" customWidth="1"/>
    <col min="9991" max="10242" width="9.140625" style="509"/>
    <col min="10243" max="10243" width="3.140625" style="509" bestFit="1" customWidth="1"/>
    <col min="10244" max="10244" width="48" style="509" customWidth="1"/>
    <col min="10245" max="10245" width="6.7109375" style="509" customWidth="1"/>
    <col min="10246" max="10246" width="8.140625" style="509" customWidth="1"/>
    <col min="10247" max="10498" width="9.140625" style="509"/>
    <col min="10499" max="10499" width="3.140625" style="509" bestFit="1" customWidth="1"/>
    <col min="10500" max="10500" width="48" style="509" customWidth="1"/>
    <col min="10501" max="10501" width="6.7109375" style="509" customWidth="1"/>
    <col min="10502" max="10502" width="8.140625" style="509" customWidth="1"/>
    <col min="10503" max="10754" width="9.140625" style="509"/>
    <col min="10755" max="10755" width="3.140625" style="509" bestFit="1" customWidth="1"/>
    <col min="10756" max="10756" width="48" style="509" customWidth="1"/>
    <col min="10757" max="10757" width="6.7109375" style="509" customWidth="1"/>
    <col min="10758" max="10758" width="8.140625" style="509" customWidth="1"/>
    <col min="10759" max="11010" width="9.140625" style="509"/>
    <col min="11011" max="11011" width="3.140625" style="509" bestFit="1" customWidth="1"/>
    <col min="11012" max="11012" width="48" style="509" customWidth="1"/>
    <col min="11013" max="11013" width="6.7109375" style="509" customWidth="1"/>
    <col min="11014" max="11014" width="8.140625" style="509" customWidth="1"/>
    <col min="11015" max="11266" width="9.140625" style="509"/>
    <col min="11267" max="11267" width="3.140625" style="509" bestFit="1" customWidth="1"/>
    <col min="11268" max="11268" width="48" style="509" customWidth="1"/>
    <col min="11269" max="11269" width="6.7109375" style="509" customWidth="1"/>
    <col min="11270" max="11270" width="8.140625" style="509" customWidth="1"/>
    <col min="11271" max="11522" width="9.140625" style="509"/>
    <col min="11523" max="11523" width="3.140625" style="509" bestFit="1" customWidth="1"/>
    <col min="11524" max="11524" width="48" style="509" customWidth="1"/>
    <col min="11525" max="11525" width="6.7109375" style="509" customWidth="1"/>
    <col min="11526" max="11526" width="8.140625" style="509" customWidth="1"/>
    <col min="11527" max="11778" width="9.140625" style="509"/>
    <col min="11779" max="11779" width="3.140625" style="509" bestFit="1" customWidth="1"/>
    <col min="11780" max="11780" width="48" style="509" customWidth="1"/>
    <col min="11781" max="11781" width="6.7109375" style="509" customWidth="1"/>
    <col min="11782" max="11782" width="8.140625" style="509" customWidth="1"/>
    <col min="11783" max="12034" width="9.140625" style="509"/>
    <col min="12035" max="12035" width="3.140625" style="509" bestFit="1" customWidth="1"/>
    <col min="12036" max="12036" width="48" style="509" customWidth="1"/>
    <col min="12037" max="12037" width="6.7109375" style="509" customWidth="1"/>
    <col min="12038" max="12038" width="8.140625" style="509" customWidth="1"/>
    <col min="12039" max="12290" width="9.140625" style="509"/>
    <col min="12291" max="12291" width="3.140625" style="509" bestFit="1" customWidth="1"/>
    <col min="12292" max="12292" width="48" style="509" customWidth="1"/>
    <col min="12293" max="12293" width="6.7109375" style="509" customWidth="1"/>
    <col min="12294" max="12294" width="8.140625" style="509" customWidth="1"/>
    <col min="12295" max="12546" width="9.140625" style="509"/>
    <col min="12547" max="12547" width="3.140625" style="509" bestFit="1" customWidth="1"/>
    <col min="12548" max="12548" width="48" style="509" customWidth="1"/>
    <col min="12549" max="12549" width="6.7109375" style="509" customWidth="1"/>
    <col min="12550" max="12550" width="8.140625" style="509" customWidth="1"/>
    <col min="12551" max="12802" width="9.140625" style="509"/>
    <col min="12803" max="12803" width="3.140625" style="509" bestFit="1" customWidth="1"/>
    <col min="12804" max="12804" width="48" style="509" customWidth="1"/>
    <col min="12805" max="12805" width="6.7109375" style="509" customWidth="1"/>
    <col min="12806" max="12806" width="8.140625" style="509" customWidth="1"/>
    <col min="12807" max="13058" width="9.140625" style="509"/>
    <col min="13059" max="13059" width="3.140625" style="509" bestFit="1" customWidth="1"/>
    <col min="13060" max="13060" width="48" style="509" customWidth="1"/>
    <col min="13061" max="13061" width="6.7109375" style="509" customWidth="1"/>
    <col min="13062" max="13062" width="8.140625" style="509" customWidth="1"/>
    <col min="13063" max="13314" width="9.140625" style="509"/>
    <col min="13315" max="13315" width="3.140625" style="509" bestFit="1" customWidth="1"/>
    <col min="13316" max="13316" width="48" style="509" customWidth="1"/>
    <col min="13317" max="13317" width="6.7109375" style="509" customWidth="1"/>
    <col min="13318" max="13318" width="8.140625" style="509" customWidth="1"/>
    <col min="13319" max="13570" width="9.140625" style="509"/>
    <col min="13571" max="13571" width="3.140625" style="509" bestFit="1" customWidth="1"/>
    <col min="13572" max="13572" width="48" style="509" customWidth="1"/>
    <col min="13573" max="13573" width="6.7109375" style="509" customWidth="1"/>
    <col min="13574" max="13574" width="8.140625" style="509" customWidth="1"/>
    <col min="13575" max="13826" width="9.140625" style="509"/>
    <col min="13827" max="13827" width="3.140625" style="509" bestFit="1" customWidth="1"/>
    <col min="13828" max="13828" width="48" style="509" customWidth="1"/>
    <col min="13829" max="13829" width="6.7109375" style="509" customWidth="1"/>
    <col min="13830" max="13830" width="8.140625" style="509" customWidth="1"/>
    <col min="13831" max="14082" width="9.140625" style="509"/>
    <col min="14083" max="14083" width="3.140625" style="509" bestFit="1" customWidth="1"/>
    <col min="14084" max="14084" width="48" style="509" customWidth="1"/>
    <col min="14085" max="14085" width="6.7109375" style="509" customWidth="1"/>
    <col min="14086" max="14086" width="8.140625" style="509" customWidth="1"/>
    <col min="14087" max="14338" width="9.140625" style="509"/>
    <col min="14339" max="14339" width="3.140625" style="509" bestFit="1" customWidth="1"/>
    <col min="14340" max="14340" width="48" style="509" customWidth="1"/>
    <col min="14341" max="14341" width="6.7109375" style="509" customWidth="1"/>
    <col min="14342" max="14342" width="8.140625" style="509" customWidth="1"/>
    <col min="14343" max="14594" width="9.140625" style="509"/>
    <col min="14595" max="14595" width="3.140625" style="509" bestFit="1" customWidth="1"/>
    <col min="14596" max="14596" width="48" style="509" customWidth="1"/>
    <col min="14597" max="14597" width="6.7109375" style="509" customWidth="1"/>
    <col min="14598" max="14598" width="8.140625" style="509" customWidth="1"/>
    <col min="14599" max="14850" width="9.140625" style="509"/>
    <col min="14851" max="14851" width="3.140625" style="509" bestFit="1" customWidth="1"/>
    <col min="14852" max="14852" width="48" style="509" customWidth="1"/>
    <col min="14853" max="14853" width="6.7109375" style="509" customWidth="1"/>
    <col min="14854" max="14854" width="8.140625" style="509" customWidth="1"/>
    <col min="14855" max="15106" width="9.140625" style="509"/>
    <col min="15107" max="15107" width="3.140625" style="509" bestFit="1" customWidth="1"/>
    <col min="15108" max="15108" width="48" style="509" customWidth="1"/>
    <col min="15109" max="15109" width="6.7109375" style="509" customWidth="1"/>
    <col min="15110" max="15110" width="8.140625" style="509" customWidth="1"/>
    <col min="15111" max="15362" width="9.140625" style="509"/>
    <col min="15363" max="15363" width="3.140625" style="509" bestFit="1" customWidth="1"/>
    <col min="15364" max="15364" width="48" style="509" customWidth="1"/>
    <col min="15365" max="15365" width="6.7109375" style="509" customWidth="1"/>
    <col min="15366" max="15366" width="8.140625" style="509" customWidth="1"/>
    <col min="15367" max="15618" width="9.140625" style="509"/>
    <col min="15619" max="15619" width="3.140625" style="509" bestFit="1" customWidth="1"/>
    <col min="15620" max="15620" width="48" style="509" customWidth="1"/>
    <col min="15621" max="15621" width="6.7109375" style="509" customWidth="1"/>
    <col min="15622" max="15622" width="8.140625" style="509" customWidth="1"/>
    <col min="15623" max="15874" width="9.140625" style="509"/>
    <col min="15875" max="15875" width="3.140625" style="509" bestFit="1" customWidth="1"/>
    <col min="15876" max="15876" width="48" style="509" customWidth="1"/>
    <col min="15877" max="15877" width="6.7109375" style="509" customWidth="1"/>
    <col min="15878" max="15878" width="8.140625" style="509" customWidth="1"/>
    <col min="15879" max="16130" width="9.140625" style="509"/>
    <col min="16131" max="16131" width="3.140625" style="509" bestFit="1" customWidth="1"/>
    <col min="16132" max="16132" width="48" style="509" customWidth="1"/>
    <col min="16133" max="16133" width="6.7109375" style="509" customWidth="1"/>
    <col min="16134" max="16134" width="8.140625" style="509" customWidth="1"/>
    <col min="16135" max="16384" width="9.140625" style="509"/>
  </cols>
  <sheetData>
    <row r="1" spans="1:9" s="524" customFormat="1">
      <c r="A1" s="520"/>
      <c r="B1" s="521"/>
      <c r="C1" s="522"/>
      <c r="D1" s="522"/>
      <c r="E1" s="523"/>
      <c r="F1" s="523"/>
      <c r="G1" s="621" t="s">
        <v>526</v>
      </c>
      <c r="H1" s="622" t="s">
        <v>527</v>
      </c>
    </row>
    <row r="2" spans="1:9" s="524" customFormat="1">
      <c r="A2" s="520"/>
      <c r="B2" s="525" t="s">
        <v>1067</v>
      </c>
      <c r="C2" s="522"/>
      <c r="D2" s="522"/>
      <c r="E2" s="523"/>
      <c r="F2" s="523"/>
      <c r="G2" s="621"/>
      <c r="H2" s="622"/>
    </row>
    <row r="3" spans="1:9" s="524" customFormat="1">
      <c r="A3" s="520"/>
      <c r="B3" s="521"/>
      <c r="C3" s="522"/>
      <c r="D3" s="522"/>
      <c r="E3" s="523"/>
      <c r="F3" s="523"/>
      <c r="G3" s="621"/>
      <c r="H3" s="622"/>
    </row>
    <row r="4" spans="1:9" s="524" customFormat="1">
      <c r="A4" s="520"/>
      <c r="B4" s="521"/>
      <c r="C4" s="522"/>
      <c r="D4" s="522"/>
      <c r="E4" s="523"/>
      <c r="F4" s="523"/>
      <c r="G4" s="621"/>
      <c r="H4" s="622"/>
    </row>
    <row r="5" spans="1:9" s="524" customFormat="1">
      <c r="A5" s="526"/>
      <c r="B5" s="527" t="s">
        <v>900</v>
      </c>
      <c r="C5" s="528" t="s">
        <v>21</v>
      </c>
      <c r="D5" s="529" t="s">
        <v>22</v>
      </c>
      <c r="E5" s="530" t="s">
        <v>901</v>
      </c>
      <c r="F5" s="530" t="s">
        <v>24</v>
      </c>
      <c r="G5" s="621"/>
      <c r="H5" s="622"/>
    </row>
    <row r="6" spans="1:9" s="535" customFormat="1">
      <c r="A6" s="520"/>
      <c r="B6" s="531"/>
      <c r="C6" s="532"/>
      <c r="D6" s="533"/>
      <c r="E6" s="534"/>
      <c r="F6" s="534"/>
      <c r="G6" s="621"/>
      <c r="H6" s="622"/>
    </row>
    <row r="7" spans="1:9">
      <c r="A7" s="536"/>
      <c r="B7" s="537" t="s">
        <v>902</v>
      </c>
      <c r="C7" s="538"/>
      <c r="D7" s="539"/>
      <c r="E7" s="540"/>
      <c r="F7" s="540"/>
      <c r="G7" s="623"/>
      <c r="I7" s="539"/>
    </row>
    <row r="8" spans="1:9" s="544" customFormat="1" ht="131.25" customHeight="1">
      <c r="A8" s="541">
        <v>1</v>
      </c>
      <c r="B8" s="542" t="s">
        <v>1078</v>
      </c>
      <c r="C8" s="541" t="s">
        <v>117</v>
      </c>
      <c r="D8" s="541">
        <v>1</v>
      </c>
      <c r="E8" s="667"/>
      <c r="F8" s="543">
        <f t="shared" ref="F8:F17" si="0">D8*E8</f>
        <v>0</v>
      </c>
      <c r="G8" s="624">
        <f>F8</f>
        <v>0</v>
      </c>
      <c r="H8" s="622"/>
      <c r="I8" s="617"/>
    </row>
    <row r="9" spans="1:9" s="544" customFormat="1" ht="27.75" customHeight="1">
      <c r="A9" s="541">
        <f>A8+1</f>
        <v>2</v>
      </c>
      <c r="B9" s="545" t="s">
        <v>1079</v>
      </c>
      <c r="C9" s="541" t="s">
        <v>117</v>
      </c>
      <c r="D9" s="541">
        <v>1</v>
      </c>
      <c r="E9" s="667"/>
      <c r="F9" s="543">
        <f t="shared" si="0"/>
        <v>0</v>
      </c>
      <c r="G9" s="624">
        <f t="shared" ref="G9:G18" si="1">F9</f>
        <v>0</v>
      </c>
      <c r="H9" s="625"/>
    </row>
    <row r="10" spans="1:9" s="544" customFormat="1" ht="15" customHeight="1">
      <c r="A10" s="541">
        <f t="shared" ref="A10:A17" si="2">A9+1</f>
        <v>3</v>
      </c>
      <c r="B10" s="545" t="s">
        <v>1080</v>
      </c>
      <c r="C10" s="541" t="s">
        <v>118</v>
      </c>
      <c r="D10" s="541">
        <v>60</v>
      </c>
      <c r="E10" s="667"/>
      <c r="F10" s="543">
        <f t="shared" si="0"/>
        <v>0</v>
      </c>
      <c r="G10" s="624">
        <f t="shared" si="1"/>
        <v>0</v>
      </c>
      <c r="H10" s="622"/>
    </row>
    <row r="11" spans="1:9" s="544" customFormat="1" ht="15" customHeight="1">
      <c r="A11" s="541">
        <f t="shared" si="2"/>
        <v>4</v>
      </c>
      <c r="B11" s="545" t="s">
        <v>1081</v>
      </c>
      <c r="C11" s="541" t="s">
        <v>118</v>
      </c>
      <c r="D11" s="541">
        <v>60</v>
      </c>
      <c r="E11" s="667"/>
      <c r="F11" s="543">
        <f t="shared" si="0"/>
        <v>0</v>
      </c>
      <c r="G11" s="624">
        <f t="shared" si="1"/>
        <v>0</v>
      </c>
      <c r="H11" s="625"/>
    </row>
    <row r="12" spans="1:9" s="544" customFormat="1" ht="27" customHeight="1">
      <c r="A12" s="541">
        <f t="shared" si="2"/>
        <v>5</v>
      </c>
      <c r="B12" s="545" t="s">
        <v>1082</v>
      </c>
      <c r="C12" s="541" t="s">
        <v>634</v>
      </c>
      <c r="D12" s="541">
        <v>1</v>
      </c>
      <c r="E12" s="667"/>
      <c r="F12" s="543">
        <f>D12*E12</f>
        <v>0</v>
      </c>
      <c r="G12" s="624">
        <f t="shared" si="1"/>
        <v>0</v>
      </c>
      <c r="H12" s="622"/>
    </row>
    <row r="13" spans="1:9" s="544" customFormat="1" ht="25.5">
      <c r="A13" s="541">
        <f t="shared" si="2"/>
        <v>6</v>
      </c>
      <c r="B13" s="545" t="s">
        <v>1081</v>
      </c>
      <c r="C13" s="541" t="s">
        <v>118</v>
      </c>
      <c r="D13" s="541">
        <v>50</v>
      </c>
      <c r="E13" s="667"/>
      <c r="F13" s="543">
        <f t="shared" si="0"/>
        <v>0</v>
      </c>
      <c r="G13" s="624">
        <f t="shared" si="1"/>
        <v>0</v>
      </c>
      <c r="H13" s="625"/>
    </row>
    <row r="14" spans="1:9" s="544" customFormat="1" ht="15.75" customHeight="1">
      <c r="A14" s="541">
        <f t="shared" si="2"/>
        <v>7</v>
      </c>
      <c r="B14" s="545" t="s">
        <v>933</v>
      </c>
      <c r="C14" s="541" t="s">
        <v>634</v>
      </c>
      <c r="D14" s="541">
        <v>1</v>
      </c>
      <c r="E14" s="667"/>
      <c r="F14" s="543">
        <f t="shared" si="0"/>
        <v>0</v>
      </c>
      <c r="G14" s="624">
        <f t="shared" si="1"/>
        <v>0</v>
      </c>
      <c r="H14" s="622"/>
    </row>
    <row r="15" spans="1:9" s="544" customFormat="1" ht="14.25" customHeight="1">
      <c r="A15" s="541">
        <f t="shared" si="2"/>
        <v>8</v>
      </c>
      <c r="B15" s="545" t="s">
        <v>1083</v>
      </c>
      <c r="C15" s="541" t="s">
        <v>634</v>
      </c>
      <c r="D15" s="541">
        <v>1</v>
      </c>
      <c r="E15" s="667"/>
      <c r="F15" s="543">
        <f t="shared" si="0"/>
        <v>0</v>
      </c>
      <c r="G15" s="624">
        <f t="shared" si="1"/>
        <v>0</v>
      </c>
      <c r="H15" s="625"/>
    </row>
    <row r="16" spans="1:9" s="544" customFormat="1" ht="15" customHeight="1">
      <c r="A16" s="541">
        <f t="shared" si="2"/>
        <v>9</v>
      </c>
      <c r="B16" s="545" t="s">
        <v>934</v>
      </c>
      <c r="C16" s="541" t="s">
        <v>634</v>
      </c>
      <c r="D16" s="541">
        <v>1</v>
      </c>
      <c r="E16" s="667"/>
      <c r="F16" s="543">
        <f t="shared" si="0"/>
        <v>0</v>
      </c>
      <c r="G16" s="624">
        <f t="shared" si="1"/>
        <v>0</v>
      </c>
      <c r="H16" s="622"/>
    </row>
    <row r="17" spans="1:9" s="544" customFormat="1" ht="24.75" customHeight="1">
      <c r="A17" s="541">
        <f t="shared" si="2"/>
        <v>10</v>
      </c>
      <c r="B17" s="545" t="s">
        <v>932</v>
      </c>
      <c r="C17" s="541" t="s">
        <v>634</v>
      </c>
      <c r="D17" s="541">
        <v>1</v>
      </c>
      <c r="E17" s="667"/>
      <c r="F17" s="543">
        <f t="shared" si="0"/>
        <v>0</v>
      </c>
      <c r="G17" s="624">
        <f t="shared" si="1"/>
        <v>0</v>
      </c>
      <c r="H17" s="625"/>
    </row>
    <row r="18" spans="1:9" s="550" customFormat="1" ht="15.75">
      <c r="A18" s="546"/>
      <c r="B18" s="547" t="s">
        <v>18</v>
      </c>
      <c r="C18" s="515"/>
      <c r="D18" s="515"/>
      <c r="E18" s="548"/>
      <c r="F18" s="549">
        <f>SUM(F8:F17)</f>
        <v>0</v>
      </c>
      <c r="G18" s="624">
        <f t="shared" si="1"/>
        <v>0</v>
      </c>
      <c r="H18" s="622"/>
    </row>
    <row r="19" spans="1:9" s="550" customFormat="1" ht="15.75">
      <c r="A19" s="546"/>
      <c r="B19" s="547"/>
      <c r="C19" s="515"/>
      <c r="D19" s="515"/>
      <c r="E19" s="548"/>
      <c r="F19" s="549"/>
      <c r="G19" s="621"/>
      <c r="H19" s="625"/>
    </row>
    <row r="20" spans="1:9" s="550" customFormat="1" ht="15.75">
      <c r="A20" s="546"/>
      <c r="B20" s="547"/>
      <c r="C20" s="515"/>
      <c r="D20" s="515"/>
      <c r="E20" s="548"/>
      <c r="F20" s="549"/>
      <c r="G20" s="621"/>
      <c r="H20" s="622"/>
    </row>
    <row r="21" spans="1:9" s="550" customFormat="1" ht="15.75">
      <c r="A21" s="546"/>
      <c r="B21" s="547"/>
      <c r="C21" s="515"/>
      <c r="D21" s="515"/>
      <c r="E21" s="548"/>
      <c r="F21" s="549"/>
      <c r="G21" s="621"/>
      <c r="H21" s="625"/>
    </row>
    <row r="22" spans="1:9" s="550" customFormat="1" ht="15.75">
      <c r="A22" s="546"/>
      <c r="B22" s="547"/>
      <c r="C22" s="515"/>
      <c r="D22" s="515"/>
      <c r="E22" s="548"/>
      <c r="F22" s="549"/>
      <c r="G22" s="621"/>
      <c r="H22" s="622"/>
    </row>
    <row r="23" spans="1:9" s="550" customFormat="1" ht="15.75">
      <c r="A23" s="546"/>
      <c r="B23" s="547"/>
      <c r="C23" s="515"/>
      <c r="D23" s="515"/>
      <c r="E23" s="548"/>
      <c r="F23" s="549"/>
      <c r="G23" s="621"/>
      <c r="H23" s="625"/>
    </row>
    <row r="24" spans="1:9" s="550" customFormat="1" ht="15.75">
      <c r="A24" s="546"/>
      <c r="B24" s="547"/>
      <c r="C24" s="515"/>
      <c r="D24" s="515"/>
      <c r="E24" s="548"/>
      <c r="F24" s="549"/>
      <c r="G24" s="621"/>
      <c r="H24" s="622"/>
    </row>
    <row r="25" spans="1:9" s="550" customFormat="1" ht="15.75">
      <c r="A25" s="546"/>
      <c r="B25" s="547"/>
      <c r="C25" s="515"/>
      <c r="D25" s="515"/>
      <c r="E25" s="548"/>
      <c r="F25" s="549"/>
      <c r="G25" s="621"/>
      <c r="H25" s="625"/>
    </row>
    <row r="26" spans="1:9" s="550" customFormat="1" ht="15.75">
      <c r="A26" s="546"/>
      <c r="B26" s="547"/>
      <c r="C26" s="515"/>
      <c r="D26" s="515"/>
      <c r="E26" s="548"/>
      <c r="F26" s="549"/>
      <c r="G26" s="621"/>
      <c r="H26" s="622"/>
    </row>
    <row r="27" spans="1:9" s="550" customFormat="1" ht="15.75">
      <c r="A27" s="546"/>
      <c r="B27" s="547"/>
      <c r="C27" s="515"/>
      <c r="D27" s="515"/>
      <c r="E27" s="548"/>
      <c r="F27" s="549"/>
      <c r="G27" s="621"/>
      <c r="H27" s="625"/>
    </row>
    <row r="28" spans="1:9" s="550" customFormat="1" ht="15.75">
      <c r="A28" s="546"/>
      <c r="B28" s="547"/>
      <c r="C28" s="515"/>
      <c r="D28" s="515"/>
      <c r="E28" s="548"/>
      <c r="F28" s="549"/>
      <c r="G28" s="621"/>
      <c r="H28" s="622"/>
    </row>
    <row r="29" spans="1:9" s="550" customFormat="1" ht="15.75">
      <c r="A29" s="546"/>
      <c r="B29" s="547"/>
      <c r="C29" s="515"/>
      <c r="D29" s="515"/>
      <c r="E29" s="548"/>
      <c r="F29" s="549"/>
      <c r="G29" s="621"/>
      <c r="H29" s="625"/>
    </row>
    <row r="30" spans="1:9" s="550" customFormat="1" ht="15.75">
      <c r="A30" s="546"/>
      <c r="B30" s="551"/>
      <c r="C30" s="552"/>
      <c r="D30" s="552"/>
      <c r="E30" s="553"/>
      <c r="F30" s="553"/>
      <c r="G30" s="621"/>
      <c r="H30" s="622"/>
    </row>
    <row r="31" spans="1:9" s="550" customFormat="1" ht="15.75">
      <c r="A31" s="546"/>
      <c r="B31" s="551"/>
      <c r="C31" s="552"/>
      <c r="D31" s="552"/>
      <c r="E31" s="553"/>
      <c r="F31" s="553"/>
      <c r="G31" s="621"/>
      <c r="H31" s="625"/>
      <c r="I31" s="554"/>
    </row>
    <row r="32" spans="1:9" s="550" customFormat="1" ht="15.75">
      <c r="A32" s="546"/>
      <c r="B32" s="551"/>
      <c r="C32" s="552"/>
      <c r="D32" s="552"/>
      <c r="E32" s="553"/>
      <c r="F32" s="553"/>
      <c r="G32" s="621"/>
      <c r="H32" s="622"/>
      <c r="I32" s="554"/>
    </row>
    <row r="33" spans="1:9" s="550" customFormat="1" ht="15.75">
      <c r="A33" s="546"/>
      <c r="B33" s="551"/>
      <c r="C33" s="552"/>
      <c r="D33" s="552"/>
      <c r="E33" s="553"/>
      <c r="F33" s="553"/>
      <c r="G33" s="621"/>
      <c r="H33" s="625"/>
      <c r="I33" s="554"/>
    </row>
    <row r="34" spans="1:9" s="550" customFormat="1" ht="15.75">
      <c r="A34" s="546"/>
      <c r="B34" s="551"/>
      <c r="C34" s="552"/>
      <c r="D34" s="552"/>
      <c r="E34" s="553"/>
      <c r="F34" s="553"/>
      <c r="G34" s="621"/>
      <c r="H34" s="622"/>
      <c r="I34" s="554"/>
    </row>
    <row r="35" spans="1:9" s="550" customFormat="1" ht="15.75">
      <c r="A35" s="546"/>
      <c r="B35" s="551"/>
      <c r="C35" s="552"/>
      <c r="D35" s="552"/>
      <c r="E35" s="553"/>
      <c r="F35" s="553"/>
      <c r="G35" s="621"/>
      <c r="H35" s="625"/>
      <c r="I35" s="554"/>
    </row>
    <row r="36" spans="1:9" s="550" customFormat="1" ht="15.75">
      <c r="A36" s="546"/>
      <c r="B36" s="551"/>
      <c r="C36" s="552"/>
      <c r="D36" s="552"/>
      <c r="E36" s="553"/>
      <c r="F36" s="553"/>
      <c r="G36" s="621"/>
      <c r="H36" s="622"/>
      <c r="I36" s="554"/>
    </row>
    <row r="37" spans="1:9" s="550" customFormat="1" ht="15.75">
      <c r="A37" s="546"/>
      <c r="B37" s="551"/>
      <c r="C37" s="552"/>
      <c r="D37" s="552"/>
      <c r="E37" s="553"/>
      <c r="F37" s="553"/>
      <c r="G37" s="621"/>
      <c r="H37" s="625"/>
      <c r="I37" s="554"/>
    </row>
    <row r="38" spans="1:9" s="550" customFormat="1" ht="15.75">
      <c r="A38" s="546"/>
      <c r="B38" s="551"/>
      <c r="C38" s="552"/>
      <c r="D38" s="552"/>
      <c r="E38" s="553"/>
      <c r="F38" s="553"/>
      <c r="G38" s="621"/>
      <c r="H38" s="622"/>
      <c r="I38" s="554"/>
    </row>
    <row r="39" spans="1:9" s="550" customFormat="1" ht="15.75">
      <c r="A39" s="546"/>
      <c r="B39" s="551"/>
      <c r="C39" s="552"/>
      <c r="D39" s="552"/>
      <c r="E39" s="553"/>
      <c r="F39" s="553"/>
      <c r="G39" s="621"/>
      <c r="H39" s="625"/>
      <c r="I39" s="554"/>
    </row>
    <row r="40" spans="1:9" s="550" customFormat="1" ht="15.75">
      <c r="A40" s="546"/>
      <c r="B40" s="551"/>
      <c r="C40" s="552"/>
      <c r="D40" s="552"/>
      <c r="E40" s="553"/>
      <c r="F40" s="553"/>
      <c r="G40" s="621"/>
      <c r="H40" s="622"/>
      <c r="I40" s="554"/>
    </row>
    <row r="41" spans="1:9" s="550" customFormat="1" ht="15.75">
      <c r="A41" s="546"/>
      <c r="B41" s="551"/>
      <c r="C41" s="552"/>
      <c r="D41" s="552"/>
      <c r="E41" s="553"/>
      <c r="F41" s="553"/>
      <c r="G41" s="621"/>
      <c r="H41" s="625"/>
      <c r="I41" s="554"/>
    </row>
    <row r="42" spans="1:9" s="550" customFormat="1" ht="15.75">
      <c r="A42" s="546"/>
      <c r="B42" s="551"/>
      <c r="C42" s="552"/>
      <c r="D42" s="552"/>
      <c r="E42" s="553"/>
      <c r="F42" s="553"/>
      <c r="G42" s="621"/>
      <c r="H42" s="622"/>
      <c r="I42" s="554"/>
    </row>
    <row r="43" spans="1:9" s="550" customFormat="1" ht="15.75">
      <c r="A43" s="546"/>
      <c r="B43" s="551"/>
      <c r="C43" s="552"/>
      <c r="D43" s="552"/>
      <c r="E43" s="553"/>
      <c r="F43" s="553"/>
      <c r="G43" s="621"/>
      <c r="H43" s="625"/>
      <c r="I43" s="554"/>
    </row>
    <row r="44" spans="1:9" s="550" customFormat="1" ht="15.75">
      <c r="A44" s="546"/>
      <c r="B44" s="551"/>
      <c r="C44" s="552"/>
      <c r="D44" s="552"/>
      <c r="E44" s="553"/>
      <c r="F44" s="553"/>
      <c r="G44" s="621"/>
      <c r="H44" s="622"/>
      <c r="I44" s="554"/>
    </row>
    <row r="45" spans="1:9" s="550" customFormat="1" ht="15.75">
      <c r="A45" s="546"/>
      <c r="B45" s="551"/>
      <c r="C45" s="552"/>
      <c r="D45" s="552"/>
      <c r="E45" s="553"/>
      <c r="F45" s="553"/>
      <c r="G45" s="621"/>
      <c r="H45" s="625"/>
      <c r="I45" s="554"/>
    </row>
    <row r="47" spans="1:9">
      <c r="H47" s="625"/>
    </row>
    <row r="49" spans="7:8">
      <c r="H49" s="625"/>
    </row>
    <row r="51" spans="7:8">
      <c r="H51" s="625"/>
    </row>
    <row r="53" spans="7:8">
      <c r="H53" s="625"/>
    </row>
    <row r="55" spans="7:8">
      <c r="H55" s="625"/>
    </row>
    <row r="57" spans="7:8">
      <c r="H57" s="625"/>
    </row>
    <row r="59" spans="7:8">
      <c r="G59" s="618"/>
      <c r="H59" s="619"/>
    </row>
  </sheetData>
  <sheetProtection algorithmName="SHA-512" hashValue="TWNni0HJn2zJtJ24eKKkJmWpjcftEdSDOcf6yHf4+tA3KoMmnfY2f7WSojGjyn5J+G8Yz2K3r7HEE4dcGQ8v/A==" saltValue="f1Tm6DD7vXnvAT4cNLPkng==" spinCount="100000" sheet="1" objects="1" scenarios="1"/>
  <pageMargins left="0.62992125984251968" right="0.23622047244094491" top="0.62992125984251968" bottom="0.39370078740157483" header="0.31496062992125984" footer="0.31496062992125984"/>
  <pageSetup paperSize="9" scale="84" fitToHeight="0" orientation="portrait" r:id="rId1"/>
  <headerFooter>
    <oddHeader>&amp;CŠportna dvorana Polzela - energetska sanacija</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I59"/>
  <sheetViews>
    <sheetView view="pageLayout" zoomScaleNormal="115" workbookViewId="0">
      <selection activeCell="F11" sqref="F11"/>
    </sheetView>
  </sheetViews>
  <sheetFormatPr defaultRowHeight="12.75"/>
  <cols>
    <col min="1" max="1" width="3.140625" style="509" bestFit="1" customWidth="1"/>
    <col min="2" max="2" width="48" style="509" customWidth="1"/>
    <col min="3" max="3" width="6.7109375" style="509" customWidth="1"/>
    <col min="4" max="4" width="8.140625" style="509" customWidth="1"/>
    <col min="5" max="6" width="9.140625" style="555"/>
    <col min="7" max="7" width="14" style="566" customWidth="1"/>
    <col min="8" max="8" width="13.140625" style="570" customWidth="1"/>
    <col min="9" max="258" width="9.140625" style="509"/>
    <col min="259" max="259" width="3.140625" style="509" bestFit="1" customWidth="1"/>
    <col min="260" max="260" width="48" style="509" customWidth="1"/>
    <col min="261" max="261" width="6.7109375" style="509" customWidth="1"/>
    <col min="262" max="262" width="8.140625" style="509" customWidth="1"/>
    <col min="263" max="514" width="9.140625" style="509"/>
    <col min="515" max="515" width="3.140625" style="509" bestFit="1" customWidth="1"/>
    <col min="516" max="516" width="48" style="509" customWidth="1"/>
    <col min="517" max="517" width="6.7109375" style="509" customWidth="1"/>
    <col min="518" max="518" width="8.140625" style="509" customWidth="1"/>
    <col min="519" max="770" width="9.140625" style="509"/>
    <col min="771" max="771" width="3.140625" style="509" bestFit="1" customWidth="1"/>
    <col min="772" max="772" width="48" style="509" customWidth="1"/>
    <col min="773" max="773" width="6.7109375" style="509" customWidth="1"/>
    <col min="774" max="774" width="8.140625" style="509" customWidth="1"/>
    <col min="775" max="1026" width="9.140625" style="509"/>
    <col min="1027" max="1027" width="3.140625" style="509" bestFit="1" customWidth="1"/>
    <col min="1028" max="1028" width="48" style="509" customWidth="1"/>
    <col min="1029" max="1029" width="6.7109375" style="509" customWidth="1"/>
    <col min="1030" max="1030" width="8.140625" style="509" customWidth="1"/>
    <col min="1031" max="1282" width="9.140625" style="509"/>
    <col min="1283" max="1283" width="3.140625" style="509" bestFit="1" customWidth="1"/>
    <col min="1284" max="1284" width="48" style="509" customWidth="1"/>
    <col min="1285" max="1285" width="6.7109375" style="509" customWidth="1"/>
    <col min="1286" max="1286" width="8.140625" style="509" customWidth="1"/>
    <col min="1287" max="1538" width="9.140625" style="509"/>
    <col min="1539" max="1539" width="3.140625" style="509" bestFit="1" customWidth="1"/>
    <col min="1540" max="1540" width="48" style="509" customWidth="1"/>
    <col min="1541" max="1541" width="6.7109375" style="509" customWidth="1"/>
    <col min="1542" max="1542" width="8.140625" style="509" customWidth="1"/>
    <col min="1543" max="1794" width="9.140625" style="509"/>
    <col min="1795" max="1795" width="3.140625" style="509" bestFit="1" customWidth="1"/>
    <col min="1796" max="1796" width="48" style="509" customWidth="1"/>
    <col min="1797" max="1797" width="6.7109375" style="509" customWidth="1"/>
    <col min="1798" max="1798" width="8.140625" style="509" customWidth="1"/>
    <col min="1799" max="2050" width="9.140625" style="509"/>
    <col min="2051" max="2051" width="3.140625" style="509" bestFit="1" customWidth="1"/>
    <col min="2052" max="2052" width="48" style="509" customWidth="1"/>
    <col min="2053" max="2053" width="6.7109375" style="509" customWidth="1"/>
    <col min="2054" max="2054" width="8.140625" style="509" customWidth="1"/>
    <col min="2055" max="2306" width="9.140625" style="509"/>
    <col min="2307" max="2307" width="3.140625" style="509" bestFit="1" customWidth="1"/>
    <col min="2308" max="2308" width="48" style="509" customWidth="1"/>
    <col min="2309" max="2309" width="6.7109375" style="509" customWidth="1"/>
    <col min="2310" max="2310" width="8.140625" style="509" customWidth="1"/>
    <col min="2311" max="2562" width="9.140625" style="509"/>
    <col min="2563" max="2563" width="3.140625" style="509" bestFit="1" customWidth="1"/>
    <col min="2564" max="2564" width="48" style="509" customWidth="1"/>
    <col min="2565" max="2565" width="6.7109375" style="509" customWidth="1"/>
    <col min="2566" max="2566" width="8.140625" style="509" customWidth="1"/>
    <col min="2567" max="2818" width="9.140625" style="509"/>
    <col min="2819" max="2819" width="3.140625" style="509" bestFit="1" customWidth="1"/>
    <col min="2820" max="2820" width="48" style="509" customWidth="1"/>
    <col min="2821" max="2821" width="6.7109375" style="509" customWidth="1"/>
    <col min="2822" max="2822" width="8.140625" style="509" customWidth="1"/>
    <col min="2823" max="3074" width="9.140625" style="509"/>
    <col min="3075" max="3075" width="3.140625" style="509" bestFit="1" customWidth="1"/>
    <col min="3076" max="3076" width="48" style="509" customWidth="1"/>
    <col min="3077" max="3077" width="6.7109375" style="509" customWidth="1"/>
    <col min="3078" max="3078" width="8.140625" style="509" customWidth="1"/>
    <col min="3079" max="3330" width="9.140625" style="509"/>
    <col min="3331" max="3331" width="3.140625" style="509" bestFit="1" customWidth="1"/>
    <col min="3332" max="3332" width="48" style="509" customWidth="1"/>
    <col min="3333" max="3333" width="6.7109375" style="509" customWidth="1"/>
    <col min="3334" max="3334" width="8.140625" style="509" customWidth="1"/>
    <col min="3335" max="3586" width="9.140625" style="509"/>
    <col min="3587" max="3587" width="3.140625" style="509" bestFit="1" customWidth="1"/>
    <col min="3588" max="3588" width="48" style="509" customWidth="1"/>
    <col min="3589" max="3589" width="6.7109375" style="509" customWidth="1"/>
    <col min="3590" max="3590" width="8.140625" style="509" customWidth="1"/>
    <col min="3591" max="3842" width="9.140625" style="509"/>
    <col min="3843" max="3843" width="3.140625" style="509" bestFit="1" customWidth="1"/>
    <col min="3844" max="3844" width="48" style="509" customWidth="1"/>
    <col min="3845" max="3845" width="6.7109375" style="509" customWidth="1"/>
    <col min="3846" max="3846" width="8.140625" style="509" customWidth="1"/>
    <col min="3847" max="4098" width="9.140625" style="509"/>
    <col min="4099" max="4099" width="3.140625" style="509" bestFit="1" customWidth="1"/>
    <col min="4100" max="4100" width="48" style="509" customWidth="1"/>
    <col min="4101" max="4101" width="6.7109375" style="509" customWidth="1"/>
    <col min="4102" max="4102" width="8.140625" style="509" customWidth="1"/>
    <col min="4103" max="4354" width="9.140625" style="509"/>
    <col min="4355" max="4355" width="3.140625" style="509" bestFit="1" customWidth="1"/>
    <col min="4356" max="4356" width="48" style="509" customWidth="1"/>
    <col min="4357" max="4357" width="6.7109375" style="509" customWidth="1"/>
    <col min="4358" max="4358" width="8.140625" style="509" customWidth="1"/>
    <col min="4359" max="4610" width="9.140625" style="509"/>
    <col min="4611" max="4611" width="3.140625" style="509" bestFit="1" customWidth="1"/>
    <col min="4612" max="4612" width="48" style="509" customWidth="1"/>
    <col min="4613" max="4613" width="6.7109375" style="509" customWidth="1"/>
    <col min="4614" max="4614" width="8.140625" style="509" customWidth="1"/>
    <col min="4615" max="4866" width="9.140625" style="509"/>
    <col min="4867" max="4867" width="3.140625" style="509" bestFit="1" customWidth="1"/>
    <col min="4868" max="4868" width="48" style="509" customWidth="1"/>
    <col min="4869" max="4869" width="6.7109375" style="509" customWidth="1"/>
    <col min="4870" max="4870" width="8.140625" style="509" customWidth="1"/>
    <col min="4871" max="5122" width="9.140625" style="509"/>
    <col min="5123" max="5123" width="3.140625" style="509" bestFit="1" customWidth="1"/>
    <col min="5124" max="5124" width="48" style="509" customWidth="1"/>
    <col min="5125" max="5125" width="6.7109375" style="509" customWidth="1"/>
    <col min="5126" max="5126" width="8.140625" style="509" customWidth="1"/>
    <col min="5127" max="5378" width="9.140625" style="509"/>
    <col min="5379" max="5379" width="3.140625" style="509" bestFit="1" customWidth="1"/>
    <col min="5380" max="5380" width="48" style="509" customWidth="1"/>
    <col min="5381" max="5381" width="6.7109375" style="509" customWidth="1"/>
    <col min="5382" max="5382" width="8.140625" style="509" customWidth="1"/>
    <col min="5383" max="5634" width="9.140625" style="509"/>
    <col min="5635" max="5635" width="3.140625" style="509" bestFit="1" customWidth="1"/>
    <col min="5636" max="5636" width="48" style="509" customWidth="1"/>
    <col min="5637" max="5637" width="6.7109375" style="509" customWidth="1"/>
    <col min="5638" max="5638" width="8.140625" style="509" customWidth="1"/>
    <col min="5639" max="5890" width="9.140625" style="509"/>
    <col min="5891" max="5891" width="3.140625" style="509" bestFit="1" customWidth="1"/>
    <col min="5892" max="5892" width="48" style="509" customWidth="1"/>
    <col min="5893" max="5893" width="6.7109375" style="509" customWidth="1"/>
    <col min="5894" max="5894" width="8.140625" style="509" customWidth="1"/>
    <col min="5895" max="6146" width="9.140625" style="509"/>
    <col min="6147" max="6147" width="3.140625" style="509" bestFit="1" customWidth="1"/>
    <col min="6148" max="6148" width="48" style="509" customWidth="1"/>
    <col min="6149" max="6149" width="6.7109375" style="509" customWidth="1"/>
    <col min="6150" max="6150" width="8.140625" style="509" customWidth="1"/>
    <col min="6151" max="6402" width="9.140625" style="509"/>
    <col min="6403" max="6403" width="3.140625" style="509" bestFit="1" customWidth="1"/>
    <col min="6404" max="6404" width="48" style="509" customWidth="1"/>
    <col min="6405" max="6405" width="6.7109375" style="509" customWidth="1"/>
    <col min="6406" max="6406" width="8.140625" style="509" customWidth="1"/>
    <col min="6407" max="6658" width="9.140625" style="509"/>
    <col min="6659" max="6659" width="3.140625" style="509" bestFit="1" customWidth="1"/>
    <col min="6660" max="6660" width="48" style="509" customWidth="1"/>
    <col min="6661" max="6661" width="6.7109375" style="509" customWidth="1"/>
    <col min="6662" max="6662" width="8.140625" style="509" customWidth="1"/>
    <col min="6663" max="6914" width="9.140625" style="509"/>
    <col min="6915" max="6915" width="3.140625" style="509" bestFit="1" customWidth="1"/>
    <col min="6916" max="6916" width="48" style="509" customWidth="1"/>
    <col min="6917" max="6917" width="6.7109375" style="509" customWidth="1"/>
    <col min="6918" max="6918" width="8.140625" style="509" customWidth="1"/>
    <col min="6919" max="7170" width="9.140625" style="509"/>
    <col min="7171" max="7171" width="3.140625" style="509" bestFit="1" customWidth="1"/>
    <col min="7172" max="7172" width="48" style="509" customWidth="1"/>
    <col min="7173" max="7173" width="6.7109375" style="509" customWidth="1"/>
    <col min="7174" max="7174" width="8.140625" style="509" customWidth="1"/>
    <col min="7175" max="7426" width="9.140625" style="509"/>
    <col min="7427" max="7427" width="3.140625" style="509" bestFit="1" customWidth="1"/>
    <col min="7428" max="7428" width="48" style="509" customWidth="1"/>
    <col min="7429" max="7429" width="6.7109375" style="509" customWidth="1"/>
    <col min="7430" max="7430" width="8.140625" style="509" customWidth="1"/>
    <col min="7431" max="7682" width="9.140625" style="509"/>
    <col min="7683" max="7683" width="3.140625" style="509" bestFit="1" customWidth="1"/>
    <col min="7684" max="7684" width="48" style="509" customWidth="1"/>
    <col min="7685" max="7685" width="6.7109375" style="509" customWidth="1"/>
    <col min="7686" max="7686" width="8.140625" style="509" customWidth="1"/>
    <col min="7687" max="7938" width="9.140625" style="509"/>
    <col min="7939" max="7939" width="3.140625" style="509" bestFit="1" customWidth="1"/>
    <col min="7940" max="7940" width="48" style="509" customWidth="1"/>
    <col min="7941" max="7941" width="6.7109375" style="509" customWidth="1"/>
    <col min="7942" max="7942" width="8.140625" style="509" customWidth="1"/>
    <col min="7943" max="8194" width="9.140625" style="509"/>
    <col min="8195" max="8195" width="3.140625" style="509" bestFit="1" customWidth="1"/>
    <col min="8196" max="8196" width="48" style="509" customWidth="1"/>
    <col min="8197" max="8197" width="6.7109375" style="509" customWidth="1"/>
    <col min="8198" max="8198" width="8.140625" style="509" customWidth="1"/>
    <col min="8199" max="8450" width="9.140625" style="509"/>
    <col min="8451" max="8451" width="3.140625" style="509" bestFit="1" customWidth="1"/>
    <col min="8452" max="8452" width="48" style="509" customWidth="1"/>
    <col min="8453" max="8453" width="6.7109375" style="509" customWidth="1"/>
    <col min="8454" max="8454" width="8.140625" style="509" customWidth="1"/>
    <col min="8455" max="8706" width="9.140625" style="509"/>
    <col min="8707" max="8707" width="3.140625" style="509" bestFit="1" customWidth="1"/>
    <col min="8708" max="8708" width="48" style="509" customWidth="1"/>
    <col min="8709" max="8709" width="6.7109375" style="509" customWidth="1"/>
    <col min="8710" max="8710" width="8.140625" style="509" customWidth="1"/>
    <col min="8711" max="8962" width="9.140625" style="509"/>
    <col min="8963" max="8963" width="3.140625" style="509" bestFit="1" customWidth="1"/>
    <col min="8964" max="8964" width="48" style="509" customWidth="1"/>
    <col min="8965" max="8965" width="6.7109375" style="509" customWidth="1"/>
    <col min="8966" max="8966" width="8.140625" style="509" customWidth="1"/>
    <col min="8967" max="9218" width="9.140625" style="509"/>
    <col min="9219" max="9219" width="3.140625" style="509" bestFit="1" customWidth="1"/>
    <col min="9220" max="9220" width="48" style="509" customWidth="1"/>
    <col min="9221" max="9221" width="6.7109375" style="509" customWidth="1"/>
    <col min="9222" max="9222" width="8.140625" style="509" customWidth="1"/>
    <col min="9223" max="9474" width="9.140625" style="509"/>
    <col min="9475" max="9475" width="3.140625" style="509" bestFit="1" customWidth="1"/>
    <col min="9476" max="9476" width="48" style="509" customWidth="1"/>
    <col min="9477" max="9477" width="6.7109375" style="509" customWidth="1"/>
    <col min="9478" max="9478" width="8.140625" style="509" customWidth="1"/>
    <col min="9479" max="9730" width="9.140625" style="509"/>
    <col min="9731" max="9731" width="3.140625" style="509" bestFit="1" customWidth="1"/>
    <col min="9732" max="9732" width="48" style="509" customWidth="1"/>
    <col min="9733" max="9733" width="6.7109375" style="509" customWidth="1"/>
    <col min="9734" max="9734" width="8.140625" style="509" customWidth="1"/>
    <col min="9735" max="9986" width="9.140625" style="509"/>
    <col min="9987" max="9987" width="3.140625" style="509" bestFit="1" customWidth="1"/>
    <col min="9988" max="9988" width="48" style="509" customWidth="1"/>
    <col min="9989" max="9989" width="6.7109375" style="509" customWidth="1"/>
    <col min="9990" max="9990" width="8.140625" style="509" customWidth="1"/>
    <col min="9991" max="10242" width="9.140625" style="509"/>
    <col min="10243" max="10243" width="3.140625" style="509" bestFit="1" customWidth="1"/>
    <col min="10244" max="10244" width="48" style="509" customWidth="1"/>
    <col min="10245" max="10245" width="6.7109375" style="509" customWidth="1"/>
    <col min="10246" max="10246" width="8.140625" style="509" customWidth="1"/>
    <col min="10247" max="10498" width="9.140625" style="509"/>
    <col min="10499" max="10499" width="3.140625" style="509" bestFit="1" customWidth="1"/>
    <col min="10500" max="10500" width="48" style="509" customWidth="1"/>
    <col min="10501" max="10501" width="6.7109375" style="509" customWidth="1"/>
    <col min="10502" max="10502" width="8.140625" style="509" customWidth="1"/>
    <col min="10503" max="10754" width="9.140625" style="509"/>
    <col min="10755" max="10755" width="3.140625" style="509" bestFit="1" customWidth="1"/>
    <col min="10756" max="10756" width="48" style="509" customWidth="1"/>
    <col min="10757" max="10757" width="6.7109375" style="509" customWidth="1"/>
    <col min="10758" max="10758" width="8.140625" style="509" customWidth="1"/>
    <col min="10759" max="11010" width="9.140625" style="509"/>
    <col min="11011" max="11011" width="3.140625" style="509" bestFit="1" customWidth="1"/>
    <col min="11012" max="11012" width="48" style="509" customWidth="1"/>
    <col min="11013" max="11013" width="6.7109375" style="509" customWidth="1"/>
    <col min="11014" max="11014" width="8.140625" style="509" customWidth="1"/>
    <col min="11015" max="11266" width="9.140625" style="509"/>
    <col min="11267" max="11267" width="3.140625" style="509" bestFit="1" customWidth="1"/>
    <col min="11268" max="11268" width="48" style="509" customWidth="1"/>
    <col min="11269" max="11269" width="6.7109375" style="509" customWidth="1"/>
    <col min="11270" max="11270" width="8.140625" style="509" customWidth="1"/>
    <col min="11271" max="11522" width="9.140625" style="509"/>
    <col min="11523" max="11523" width="3.140625" style="509" bestFit="1" customWidth="1"/>
    <col min="11524" max="11524" width="48" style="509" customWidth="1"/>
    <col min="11525" max="11525" width="6.7109375" style="509" customWidth="1"/>
    <col min="11526" max="11526" width="8.140625" style="509" customWidth="1"/>
    <col min="11527" max="11778" width="9.140625" style="509"/>
    <col min="11779" max="11779" width="3.140625" style="509" bestFit="1" customWidth="1"/>
    <col min="11780" max="11780" width="48" style="509" customWidth="1"/>
    <col min="11781" max="11781" width="6.7109375" style="509" customWidth="1"/>
    <col min="11782" max="11782" width="8.140625" style="509" customWidth="1"/>
    <col min="11783" max="12034" width="9.140625" style="509"/>
    <col min="12035" max="12035" width="3.140625" style="509" bestFit="1" customWidth="1"/>
    <col min="12036" max="12036" width="48" style="509" customWidth="1"/>
    <col min="12037" max="12037" width="6.7109375" style="509" customWidth="1"/>
    <col min="12038" max="12038" width="8.140625" style="509" customWidth="1"/>
    <col min="12039" max="12290" width="9.140625" style="509"/>
    <col min="12291" max="12291" width="3.140625" style="509" bestFit="1" customWidth="1"/>
    <col min="12292" max="12292" width="48" style="509" customWidth="1"/>
    <col min="12293" max="12293" width="6.7109375" style="509" customWidth="1"/>
    <col min="12294" max="12294" width="8.140625" style="509" customWidth="1"/>
    <col min="12295" max="12546" width="9.140625" style="509"/>
    <col min="12547" max="12547" width="3.140625" style="509" bestFit="1" customWidth="1"/>
    <col min="12548" max="12548" width="48" style="509" customWidth="1"/>
    <col min="12549" max="12549" width="6.7109375" style="509" customWidth="1"/>
    <col min="12550" max="12550" width="8.140625" style="509" customWidth="1"/>
    <col min="12551" max="12802" width="9.140625" style="509"/>
    <col min="12803" max="12803" width="3.140625" style="509" bestFit="1" customWidth="1"/>
    <col min="12804" max="12804" width="48" style="509" customWidth="1"/>
    <col min="12805" max="12805" width="6.7109375" style="509" customWidth="1"/>
    <col min="12806" max="12806" width="8.140625" style="509" customWidth="1"/>
    <col min="12807" max="13058" width="9.140625" style="509"/>
    <col min="13059" max="13059" width="3.140625" style="509" bestFit="1" customWidth="1"/>
    <col min="13060" max="13060" width="48" style="509" customWidth="1"/>
    <col min="13061" max="13061" width="6.7109375" style="509" customWidth="1"/>
    <col min="13062" max="13062" width="8.140625" style="509" customWidth="1"/>
    <col min="13063" max="13314" width="9.140625" style="509"/>
    <col min="13315" max="13315" width="3.140625" style="509" bestFit="1" customWidth="1"/>
    <col min="13316" max="13316" width="48" style="509" customWidth="1"/>
    <col min="13317" max="13317" width="6.7109375" style="509" customWidth="1"/>
    <col min="13318" max="13318" width="8.140625" style="509" customWidth="1"/>
    <col min="13319" max="13570" width="9.140625" style="509"/>
    <col min="13571" max="13571" width="3.140625" style="509" bestFit="1" customWidth="1"/>
    <col min="13572" max="13572" width="48" style="509" customWidth="1"/>
    <col min="13573" max="13573" width="6.7109375" style="509" customWidth="1"/>
    <col min="13574" max="13574" width="8.140625" style="509" customWidth="1"/>
    <col min="13575" max="13826" width="9.140625" style="509"/>
    <col min="13827" max="13827" width="3.140625" style="509" bestFit="1" customWidth="1"/>
    <col min="13828" max="13828" width="48" style="509" customWidth="1"/>
    <col min="13829" max="13829" width="6.7109375" style="509" customWidth="1"/>
    <col min="13830" max="13830" width="8.140625" style="509" customWidth="1"/>
    <col min="13831" max="14082" width="9.140625" style="509"/>
    <col min="14083" max="14083" width="3.140625" style="509" bestFit="1" customWidth="1"/>
    <col min="14084" max="14084" width="48" style="509" customWidth="1"/>
    <col min="14085" max="14085" width="6.7109375" style="509" customWidth="1"/>
    <col min="14086" max="14086" width="8.140625" style="509" customWidth="1"/>
    <col min="14087" max="14338" width="9.140625" style="509"/>
    <col min="14339" max="14339" width="3.140625" style="509" bestFit="1" customWidth="1"/>
    <col min="14340" max="14340" width="48" style="509" customWidth="1"/>
    <col min="14341" max="14341" width="6.7109375" style="509" customWidth="1"/>
    <col min="14342" max="14342" width="8.140625" style="509" customWidth="1"/>
    <col min="14343" max="14594" width="9.140625" style="509"/>
    <col min="14595" max="14595" width="3.140625" style="509" bestFit="1" customWidth="1"/>
    <col min="14596" max="14596" width="48" style="509" customWidth="1"/>
    <col min="14597" max="14597" width="6.7109375" style="509" customWidth="1"/>
    <col min="14598" max="14598" width="8.140625" style="509" customWidth="1"/>
    <col min="14599" max="14850" width="9.140625" style="509"/>
    <col min="14851" max="14851" width="3.140625" style="509" bestFit="1" customWidth="1"/>
    <col min="14852" max="14852" width="48" style="509" customWidth="1"/>
    <col min="14853" max="14853" width="6.7109375" style="509" customWidth="1"/>
    <col min="14854" max="14854" width="8.140625" style="509" customWidth="1"/>
    <col min="14855" max="15106" width="9.140625" style="509"/>
    <col min="15107" max="15107" width="3.140625" style="509" bestFit="1" customWidth="1"/>
    <col min="15108" max="15108" width="48" style="509" customWidth="1"/>
    <col min="15109" max="15109" width="6.7109375" style="509" customWidth="1"/>
    <col min="15110" max="15110" width="8.140625" style="509" customWidth="1"/>
    <col min="15111" max="15362" width="9.140625" style="509"/>
    <col min="15363" max="15363" width="3.140625" style="509" bestFit="1" customWidth="1"/>
    <col min="15364" max="15364" width="48" style="509" customWidth="1"/>
    <col min="15365" max="15365" width="6.7109375" style="509" customWidth="1"/>
    <col min="15366" max="15366" width="8.140625" style="509" customWidth="1"/>
    <col min="15367" max="15618" width="9.140625" style="509"/>
    <col min="15619" max="15619" width="3.140625" style="509" bestFit="1" customWidth="1"/>
    <col min="15620" max="15620" width="48" style="509" customWidth="1"/>
    <col min="15621" max="15621" width="6.7109375" style="509" customWidth="1"/>
    <col min="15622" max="15622" width="8.140625" style="509" customWidth="1"/>
    <col min="15623" max="15874" width="9.140625" style="509"/>
    <col min="15875" max="15875" width="3.140625" style="509" bestFit="1" customWidth="1"/>
    <col min="15876" max="15876" width="48" style="509" customWidth="1"/>
    <col min="15877" max="15877" width="6.7109375" style="509" customWidth="1"/>
    <col min="15878" max="15878" width="8.140625" style="509" customWidth="1"/>
    <col min="15879" max="16130" width="9.140625" style="509"/>
    <col min="16131" max="16131" width="3.140625" style="509" bestFit="1" customWidth="1"/>
    <col min="16132" max="16132" width="48" style="509" customWidth="1"/>
    <col min="16133" max="16133" width="6.7109375" style="509" customWidth="1"/>
    <col min="16134" max="16134" width="8.140625" style="509" customWidth="1"/>
    <col min="16135" max="16384" width="9.140625" style="509"/>
  </cols>
  <sheetData>
    <row r="1" spans="1:9" s="524" customFormat="1">
      <c r="A1" s="520"/>
      <c r="B1" s="521"/>
      <c r="C1" s="522"/>
      <c r="D1" s="522"/>
      <c r="E1" s="523"/>
      <c r="F1" s="523"/>
      <c r="G1" s="566" t="s">
        <v>526</v>
      </c>
      <c r="H1" s="570" t="s">
        <v>527</v>
      </c>
    </row>
    <row r="2" spans="1:9" s="524" customFormat="1">
      <c r="A2" s="520"/>
      <c r="B2" s="525" t="s">
        <v>1068</v>
      </c>
      <c r="C2" s="522"/>
      <c r="D2" s="522"/>
      <c r="E2" s="523"/>
      <c r="F2" s="523"/>
      <c r="G2" s="566"/>
      <c r="H2" s="570"/>
    </row>
    <row r="3" spans="1:9" s="524" customFormat="1">
      <c r="A3" s="520"/>
      <c r="B3" s="521"/>
      <c r="C3" s="522"/>
      <c r="D3" s="522"/>
      <c r="E3" s="523"/>
      <c r="F3" s="523"/>
      <c r="G3" s="566"/>
      <c r="H3" s="570"/>
    </row>
    <row r="4" spans="1:9" s="524" customFormat="1">
      <c r="A4" s="526"/>
      <c r="B4" s="527" t="s">
        <v>900</v>
      </c>
      <c r="C4" s="528" t="s">
        <v>21</v>
      </c>
      <c r="D4" s="529" t="s">
        <v>22</v>
      </c>
      <c r="E4" s="530" t="s">
        <v>901</v>
      </c>
      <c r="F4" s="530" t="s">
        <v>24</v>
      </c>
      <c r="G4" s="567"/>
      <c r="H4" s="571"/>
    </row>
    <row r="5" spans="1:9" s="535" customFormat="1">
      <c r="A5" s="520"/>
      <c r="B5" s="531"/>
      <c r="C5" s="532"/>
      <c r="D5" s="533"/>
      <c r="E5" s="534"/>
      <c r="F5" s="534"/>
      <c r="G5" s="567"/>
      <c r="H5" s="571"/>
    </row>
    <row r="6" spans="1:9">
      <c r="A6" s="536"/>
      <c r="B6" s="537"/>
      <c r="C6" s="538"/>
      <c r="D6" s="539"/>
      <c r="E6" s="540"/>
      <c r="F6" s="540"/>
      <c r="G6" s="567"/>
      <c r="H6" s="571"/>
      <c r="I6" s="539"/>
    </row>
    <row r="7" spans="1:9" s="544" customFormat="1" ht="37.5" customHeight="1">
      <c r="A7" s="541">
        <v>1</v>
      </c>
      <c r="B7" s="542" t="s">
        <v>1084</v>
      </c>
      <c r="C7" s="541" t="s">
        <v>634</v>
      </c>
      <c r="D7" s="541">
        <v>1</v>
      </c>
      <c r="E7" s="667"/>
      <c r="F7" s="543">
        <f>D7*E7</f>
        <v>0</v>
      </c>
      <c r="G7" s="568">
        <f>F7</f>
        <v>0</v>
      </c>
      <c r="H7" s="571"/>
      <c r="I7" s="617"/>
    </row>
    <row r="8" spans="1:9" s="544" customFormat="1" ht="15.75" customHeight="1">
      <c r="A8" s="541">
        <f>A7+1</f>
        <v>2</v>
      </c>
      <c r="B8" s="542" t="s">
        <v>1085</v>
      </c>
      <c r="C8" s="541" t="s">
        <v>118</v>
      </c>
      <c r="D8" s="541">
        <v>10</v>
      </c>
      <c r="E8" s="667"/>
      <c r="F8" s="543">
        <f>D8*E8</f>
        <v>0</v>
      </c>
      <c r="G8" s="620">
        <f>F8</f>
        <v>0</v>
      </c>
      <c r="H8" s="571"/>
      <c r="I8" s="617"/>
    </row>
    <row r="9" spans="1:9" s="544" customFormat="1" ht="15.75" customHeight="1">
      <c r="A9" s="541">
        <f>A8+1</f>
        <v>3</v>
      </c>
      <c r="B9" s="542" t="s">
        <v>1086</v>
      </c>
      <c r="C9" s="541" t="s">
        <v>634</v>
      </c>
      <c r="D9" s="541">
        <v>1</v>
      </c>
      <c r="E9" s="667"/>
      <c r="F9" s="543">
        <f>D9*E9</f>
        <v>0</v>
      </c>
      <c r="G9" s="620">
        <f>F9</f>
        <v>0</v>
      </c>
      <c r="H9" s="572"/>
      <c r="I9" s="617"/>
    </row>
    <row r="10" spans="1:9" s="544" customFormat="1" ht="16.5" customHeight="1">
      <c r="A10" s="541">
        <f>A9+1</f>
        <v>4</v>
      </c>
      <c r="B10" s="545" t="s">
        <v>1087</v>
      </c>
      <c r="C10" s="541" t="s">
        <v>634</v>
      </c>
      <c r="D10" s="541">
        <v>1</v>
      </c>
      <c r="E10" s="667"/>
      <c r="F10" s="543">
        <f>D10*E10</f>
        <v>0</v>
      </c>
      <c r="G10" s="620">
        <f>F10</f>
        <v>0</v>
      </c>
      <c r="H10" s="571"/>
    </row>
    <row r="11" spans="1:9" s="544" customFormat="1" ht="15.75">
      <c r="A11" s="557"/>
      <c r="B11" s="558" t="s">
        <v>18</v>
      </c>
      <c r="C11" s="559"/>
      <c r="D11" s="559"/>
      <c r="E11" s="560"/>
      <c r="F11" s="561">
        <f>SUM(F7:F10)</f>
        <v>0</v>
      </c>
      <c r="G11" s="620">
        <f>F11</f>
        <v>0</v>
      </c>
      <c r="H11" s="572"/>
    </row>
    <row r="12" spans="1:9" s="544" customFormat="1" ht="15.75">
      <c r="A12" s="557"/>
      <c r="B12" s="558"/>
      <c r="C12" s="559"/>
      <c r="D12" s="559"/>
      <c r="E12" s="560"/>
      <c r="F12" s="561"/>
      <c r="G12" s="567"/>
      <c r="H12" s="571"/>
    </row>
    <row r="13" spans="1:9">
      <c r="G13" s="567"/>
      <c r="H13" s="572"/>
    </row>
    <row r="14" spans="1:9">
      <c r="G14" s="567"/>
      <c r="H14" s="571"/>
    </row>
    <row r="15" spans="1:9">
      <c r="G15" s="567"/>
      <c r="H15" s="572"/>
    </row>
    <row r="16" spans="1:9">
      <c r="G16" s="567"/>
      <c r="H16" s="571"/>
    </row>
    <row r="17" spans="7:8">
      <c r="G17" s="567"/>
      <c r="H17" s="572"/>
    </row>
    <row r="18" spans="7:8">
      <c r="G18" s="567"/>
      <c r="H18" s="571"/>
    </row>
    <row r="19" spans="7:8">
      <c r="G19" s="567"/>
      <c r="H19" s="572"/>
    </row>
    <row r="20" spans="7:8">
      <c r="G20" s="567"/>
      <c r="H20" s="571"/>
    </row>
    <row r="21" spans="7:8">
      <c r="G21" s="567"/>
      <c r="H21" s="572"/>
    </row>
    <row r="22" spans="7:8">
      <c r="G22" s="567"/>
      <c r="H22" s="571"/>
    </row>
    <row r="23" spans="7:8">
      <c r="G23" s="567"/>
      <c r="H23" s="572"/>
    </row>
    <row r="24" spans="7:8">
      <c r="G24" s="567"/>
      <c r="H24" s="571"/>
    </row>
    <row r="25" spans="7:8">
      <c r="G25" s="567"/>
      <c r="H25" s="572"/>
    </row>
    <row r="26" spans="7:8">
      <c r="G26" s="567"/>
      <c r="H26" s="571"/>
    </row>
    <row r="27" spans="7:8">
      <c r="G27" s="567"/>
      <c r="H27" s="572"/>
    </row>
    <row r="28" spans="7:8">
      <c r="G28" s="567"/>
      <c r="H28" s="571"/>
    </row>
    <row r="29" spans="7:8">
      <c r="G29" s="567"/>
      <c r="H29" s="572"/>
    </row>
    <row r="30" spans="7:8">
      <c r="G30" s="567"/>
      <c r="H30" s="571"/>
    </row>
    <row r="31" spans="7:8">
      <c r="G31" s="567"/>
      <c r="H31" s="572"/>
    </row>
    <row r="32" spans="7:8">
      <c r="G32" s="567"/>
      <c r="H32" s="571"/>
    </row>
    <row r="33" spans="7:8">
      <c r="G33" s="567"/>
      <c r="H33" s="572"/>
    </row>
    <row r="34" spans="7:8">
      <c r="G34" s="567"/>
      <c r="H34" s="571"/>
    </row>
    <row r="35" spans="7:8">
      <c r="G35" s="567"/>
      <c r="H35" s="572"/>
    </row>
    <row r="36" spans="7:8">
      <c r="G36" s="567"/>
      <c r="H36" s="571"/>
    </row>
    <row r="37" spans="7:8">
      <c r="G37" s="567"/>
      <c r="H37" s="572"/>
    </row>
    <row r="38" spans="7:8">
      <c r="G38" s="567"/>
      <c r="H38" s="571"/>
    </row>
    <row r="39" spans="7:8">
      <c r="G39" s="567"/>
      <c r="H39" s="572"/>
    </row>
    <row r="40" spans="7:8">
      <c r="G40" s="567"/>
      <c r="H40" s="571"/>
    </row>
    <row r="41" spans="7:8">
      <c r="G41" s="567"/>
      <c r="H41" s="572"/>
    </row>
    <row r="42" spans="7:8">
      <c r="G42" s="567"/>
      <c r="H42" s="571"/>
    </row>
    <row r="43" spans="7:8">
      <c r="G43" s="567"/>
      <c r="H43" s="572"/>
    </row>
    <row r="44" spans="7:8">
      <c r="G44" s="567"/>
      <c r="H44" s="571"/>
    </row>
    <row r="45" spans="7:8">
      <c r="G45" s="567"/>
      <c r="H45" s="572"/>
    </row>
    <row r="46" spans="7:8">
      <c r="G46" s="567"/>
      <c r="H46" s="571"/>
    </row>
    <row r="47" spans="7:8">
      <c r="G47" s="567"/>
      <c r="H47" s="572"/>
    </row>
    <row r="48" spans="7:8">
      <c r="G48" s="567"/>
      <c r="H48" s="571"/>
    </row>
    <row r="49" spans="7:8">
      <c r="H49" s="572"/>
    </row>
    <row r="51" spans="7:8">
      <c r="H51" s="572"/>
    </row>
    <row r="53" spans="7:8">
      <c r="H53" s="572"/>
    </row>
    <row r="55" spans="7:8">
      <c r="H55" s="572"/>
    </row>
    <row r="57" spans="7:8">
      <c r="H57" s="572"/>
    </row>
    <row r="59" spans="7:8">
      <c r="G59" s="618"/>
      <c r="H59" s="619"/>
    </row>
  </sheetData>
  <sheetProtection algorithmName="SHA-512" hashValue="gcu9U1Oivwj2TmhZ9auxu5RqzihCqf9lfAzVBytMMjKv3+A5JoId+oni/jTCDj7rZKLRsdhxiihkGplniAxu5g==" saltValue="d86UMimtKLQmxj4C/uQq0g==" spinCount="100000" sheet="1" objects="1" scenarios="1"/>
  <pageMargins left="0.62992125984251968" right="0.23622047244094491" top="0.62992125984251968" bottom="0.39370078740157483" header="0.31496062992125984" footer="0.31496062992125984"/>
  <pageSetup paperSize="9" scale="84" fitToHeight="0" orientation="portrait" r:id="rId1"/>
  <headerFooter>
    <oddHeader>&amp;CŠportna dvorana Polzela - energetska sanacija</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B26"/>
  <sheetViews>
    <sheetView view="pageLayout" topLeftCell="A4" zoomScaleNormal="100" zoomScaleSheetLayoutView="115" workbookViewId="0">
      <selection activeCell="B4" sqref="B4"/>
    </sheetView>
  </sheetViews>
  <sheetFormatPr defaultColWidth="9" defaultRowHeight="12.75"/>
  <cols>
    <col min="1" max="1" width="6" style="331" customWidth="1"/>
    <col min="2" max="2" width="68.140625" style="331" customWidth="1"/>
    <col min="3" max="256" width="9" style="331"/>
    <col min="257" max="257" width="6" style="331" customWidth="1"/>
    <col min="258" max="258" width="68.140625" style="331" customWidth="1"/>
    <col min="259" max="512" width="9" style="331"/>
    <col min="513" max="513" width="6" style="331" customWidth="1"/>
    <col min="514" max="514" width="68.140625" style="331" customWidth="1"/>
    <col min="515" max="768" width="9" style="331"/>
    <col min="769" max="769" width="6" style="331" customWidth="1"/>
    <col min="770" max="770" width="68.140625" style="331" customWidth="1"/>
    <col min="771" max="1024" width="9" style="331"/>
    <col min="1025" max="1025" width="6" style="331" customWidth="1"/>
    <col min="1026" max="1026" width="68.140625" style="331" customWidth="1"/>
    <col min="1027" max="1280" width="9" style="331"/>
    <col min="1281" max="1281" width="6" style="331" customWidth="1"/>
    <col min="1282" max="1282" width="68.140625" style="331" customWidth="1"/>
    <col min="1283" max="1536" width="9" style="331"/>
    <col min="1537" max="1537" width="6" style="331" customWidth="1"/>
    <col min="1538" max="1538" width="68.140625" style="331" customWidth="1"/>
    <col min="1539" max="1792" width="9" style="331"/>
    <col min="1793" max="1793" width="6" style="331" customWidth="1"/>
    <col min="1794" max="1794" width="68.140625" style="331" customWidth="1"/>
    <col min="1795" max="2048" width="9" style="331"/>
    <col min="2049" max="2049" width="6" style="331" customWidth="1"/>
    <col min="2050" max="2050" width="68.140625" style="331" customWidth="1"/>
    <col min="2051" max="2304" width="9" style="331"/>
    <col min="2305" max="2305" width="6" style="331" customWidth="1"/>
    <col min="2306" max="2306" width="68.140625" style="331" customWidth="1"/>
    <col min="2307" max="2560" width="9" style="331"/>
    <col min="2561" max="2561" width="6" style="331" customWidth="1"/>
    <col min="2562" max="2562" width="68.140625" style="331" customWidth="1"/>
    <col min="2563" max="2816" width="9" style="331"/>
    <col min="2817" max="2817" width="6" style="331" customWidth="1"/>
    <col min="2818" max="2818" width="68.140625" style="331" customWidth="1"/>
    <col min="2819" max="3072" width="9" style="331"/>
    <col min="3073" max="3073" width="6" style="331" customWidth="1"/>
    <col min="3074" max="3074" width="68.140625" style="331" customWidth="1"/>
    <col min="3075" max="3328" width="9" style="331"/>
    <col min="3329" max="3329" width="6" style="331" customWidth="1"/>
    <col min="3330" max="3330" width="68.140625" style="331" customWidth="1"/>
    <col min="3331" max="3584" width="9" style="331"/>
    <col min="3585" max="3585" width="6" style="331" customWidth="1"/>
    <col min="3586" max="3586" width="68.140625" style="331" customWidth="1"/>
    <col min="3587" max="3840" width="9" style="331"/>
    <col min="3841" max="3841" width="6" style="331" customWidth="1"/>
    <col min="3842" max="3842" width="68.140625" style="331" customWidth="1"/>
    <col min="3843" max="4096" width="9" style="331"/>
    <col min="4097" max="4097" width="6" style="331" customWidth="1"/>
    <col min="4098" max="4098" width="68.140625" style="331" customWidth="1"/>
    <col min="4099" max="4352" width="9" style="331"/>
    <col min="4353" max="4353" width="6" style="331" customWidth="1"/>
    <col min="4354" max="4354" width="68.140625" style="331" customWidth="1"/>
    <col min="4355" max="4608" width="9" style="331"/>
    <col min="4609" max="4609" width="6" style="331" customWidth="1"/>
    <col min="4610" max="4610" width="68.140625" style="331" customWidth="1"/>
    <col min="4611" max="4864" width="9" style="331"/>
    <col min="4865" max="4865" width="6" style="331" customWidth="1"/>
    <col min="4866" max="4866" width="68.140625" style="331" customWidth="1"/>
    <col min="4867" max="5120" width="9" style="331"/>
    <col min="5121" max="5121" width="6" style="331" customWidth="1"/>
    <col min="5122" max="5122" width="68.140625" style="331" customWidth="1"/>
    <col min="5123" max="5376" width="9" style="331"/>
    <col min="5377" max="5377" width="6" style="331" customWidth="1"/>
    <col min="5378" max="5378" width="68.140625" style="331" customWidth="1"/>
    <col min="5379" max="5632" width="9" style="331"/>
    <col min="5633" max="5633" width="6" style="331" customWidth="1"/>
    <col min="5634" max="5634" width="68.140625" style="331" customWidth="1"/>
    <col min="5635" max="5888" width="9" style="331"/>
    <col min="5889" max="5889" width="6" style="331" customWidth="1"/>
    <col min="5890" max="5890" width="68.140625" style="331" customWidth="1"/>
    <col min="5891" max="6144" width="9" style="331"/>
    <col min="6145" max="6145" width="6" style="331" customWidth="1"/>
    <col min="6146" max="6146" width="68.140625" style="331" customWidth="1"/>
    <col min="6147" max="6400" width="9" style="331"/>
    <col min="6401" max="6401" width="6" style="331" customWidth="1"/>
    <col min="6402" max="6402" width="68.140625" style="331" customWidth="1"/>
    <col min="6403" max="6656" width="9" style="331"/>
    <col min="6657" max="6657" width="6" style="331" customWidth="1"/>
    <col min="6658" max="6658" width="68.140625" style="331" customWidth="1"/>
    <col min="6659" max="6912" width="9" style="331"/>
    <col min="6913" max="6913" width="6" style="331" customWidth="1"/>
    <col min="6914" max="6914" width="68.140625" style="331" customWidth="1"/>
    <col min="6915" max="7168" width="9" style="331"/>
    <col min="7169" max="7169" width="6" style="331" customWidth="1"/>
    <col min="7170" max="7170" width="68.140625" style="331" customWidth="1"/>
    <col min="7171" max="7424" width="9" style="331"/>
    <col min="7425" max="7425" width="6" style="331" customWidth="1"/>
    <col min="7426" max="7426" width="68.140625" style="331" customWidth="1"/>
    <col min="7427" max="7680" width="9" style="331"/>
    <col min="7681" max="7681" width="6" style="331" customWidth="1"/>
    <col min="7682" max="7682" width="68.140625" style="331" customWidth="1"/>
    <col min="7683" max="7936" width="9" style="331"/>
    <col min="7937" max="7937" width="6" style="331" customWidth="1"/>
    <col min="7938" max="7938" width="68.140625" style="331" customWidth="1"/>
    <col min="7939" max="8192" width="9" style="331"/>
    <col min="8193" max="8193" width="6" style="331" customWidth="1"/>
    <col min="8194" max="8194" width="68.140625" style="331" customWidth="1"/>
    <col min="8195" max="8448" width="9" style="331"/>
    <col min="8449" max="8449" width="6" style="331" customWidth="1"/>
    <col min="8450" max="8450" width="68.140625" style="331" customWidth="1"/>
    <col min="8451" max="8704" width="9" style="331"/>
    <col min="8705" max="8705" width="6" style="331" customWidth="1"/>
    <col min="8706" max="8706" width="68.140625" style="331" customWidth="1"/>
    <col min="8707" max="8960" width="9" style="331"/>
    <col min="8961" max="8961" width="6" style="331" customWidth="1"/>
    <col min="8962" max="8962" width="68.140625" style="331" customWidth="1"/>
    <col min="8963" max="9216" width="9" style="331"/>
    <col min="9217" max="9217" width="6" style="331" customWidth="1"/>
    <col min="9218" max="9218" width="68.140625" style="331" customWidth="1"/>
    <col min="9219" max="9472" width="9" style="331"/>
    <col min="9473" max="9473" width="6" style="331" customWidth="1"/>
    <col min="9474" max="9474" width="68.140625" style="331" customWidth="1"/>
    <col min="9475" max="9728" width="9" style="331"/>
    <col min="9729" max="9729" width="6" style="331" customWidth="1"/>
    <col min="9730" max="9730" width="68.140625" style="331" customWidth="1"/>
    <col min="9731" max="9984" width="9" style="331"/>
    <col min="9985" max="9985" width="6" style="331" customWidth="1"/>
    <col min="9986" max="9986" width="68.140625" style="331" customWidth="1"/>
    <col min="9987" max="10240" width="9" style="331"/>
    <col min="10241" max="10241" width="6" style="331" customWidth="1"/>
    <col min="10242" max="10242" width="68.140625" style="331" customWidth="1"/>
    <col min="10243" max="10496" width="9" style="331"/>
    <col min="10497" max="10497" width="6" style="331" customWidth="1"/>
    <col min="10498" max="10498" width="68.140625" style="331" customWidth="1"/>
    <col min="10499" max="10752" width="9" style="331"/>
    <col min="10753" max="10753" width="6" style="331" customWidth="1"/>
    <col min="10754" max="10754" width="68.140625" style="331" customWidth="1"/>
    <col min="10755" max="11008" width="9" style="331"/>
    <col min="11009" max="11009" width="6" style="331" customWidth="1"/>
    <col min="11010" max="11010" width="68.140625" style="331" customWidth="1"/>
    <col min="11011" max="11264" width="9" style="331"/>
    <col min="11265" max="11265" width="6" style="331" customWidth="1"/>
    <col min="11266" max="11266" width="68.140625" style="331" customWidth="1"/>
    <col min="11267" max="11520" width="9" style="331"/>
    <col min="11521" max="11521" width="6" style="331" customWidth="1"/>
    <col min="11522" max="11522" width="68.140625" style="331" customWidth="1"/>
    <col min="11523" max="11776" width="9" style="331"/>
    <col min="11777" max="11777" width="6" style="331" customWidth="1"/>
    <col min="11778" max="11778" width="68.140625" style="331" customWidth="1"/>
    <col min="11779" max="12032" width="9" style="331"/>
    <col min="12033" max="12033" width="6" style="331" customWidth="1"/>
    <col min="12034" max="12034" width="68.140625" style="331" customWidth="1"/>
    <col min="12035" max="12288" width="9" style="331"/>
    <col min="12289" max="12289" width="6" style="331" customWidth="1"/>
    <col min="12290" max="12290" width="68.140625" style="331" customWidth="1"/>
    <col min="12291" max="12544" width="9" style="331"/>
    <col min="12545" max="12545" width="6" style="331" customWidth="1"/>
    <col min="12546" max="12546" width="68.140625" style="331" customWidth="1"/>
    <col min="12547" max="12800" width="9" style="331"/>
    <col min="12801" max="12801" width="6" style="331" customWidth="1"/>
    <col min="12802" max="12802" width="68.140625" style="331" customWidth="1"/>
    <col min="12803" max="13056" width="9" style="331"/>
    <col min="13057" max="13057" width="6" style="331" customWidth="1"/>
    <col min="13058" max="13058" width="68.140625" style="331" customWidth="1"/>
    <col min="13059" max="13312" width="9" style="331"/>
    <col min="13313" max="13313" width="6" style="331" customWidth="1"/>
    <col min="13314" max="13314" width="68.140625" style="331" customWidth="1"/>
    <col min="13315" max="13568" width="9" style="331"/>
    <col min="13569" max="13569" width="6" style="331" customWidth="1"/>
    <col min="13570" max="13570" width="68.140625" style="331" customWidth="1"/>
    <col min="13571" max="13824" width="9" style="331"/>
    <col min="13825" max="13825" width="6" style="331" customWidth="1"/>
    <col min="13826" max="13826" width="68.140625" style="331" customWidth="1"/>
    <col min="13827" max="14080" width="9" style="331"/>
    <col min="14081" max="14081" width="6" style="331" customWidth="1"/>
    <col min="14082" max="14082" width="68.140625" style="331" customWidth="1"/>
    <col min="14083" max="14336" width="9" style="331"/>
    <col min="14337" max="14337" width="6" style="331" customWidth="1"/>
    <col min="14338" max="14338" width="68.140625" style="331" customWidth="1"/>
    <col min="14339" max="14592" width="9" style="331"/>
    <col min="14593" max="14593" width="6" style="331" customWidth="1"/>
    <col min="14594" max="14594" width="68.140625" style="331" customWidth="1"/>
    <col min="14595" max="14848" width="9" style="331"/>
    <col min="14849" max="14849" width="6" style="331" customWidth="1"/>
    <col min="14850" max="14850" width="68.140625" style="331" customWidth="1"/>
    <col min="14851" max="15104" width="9" style="331"/>
    <col min="15105" max="15105" width="6" style="331" customWidth="1"/>
    <col min="15106" max="15106" width="68.140625" style="331" customWidth="1"/>
    <col min="15107" max="15360" width="9" style="331"/>
    <col min="15361" max="15361" width="6" style="331" customWidth="1"/>
    <col min="15362" max="15362" width="68.140625" style="331" customWidth="1"/>
    <col min="15363" max="15616" width="9" style="331"/>
    <col min="15617" max="15617" width="6" style="331" customWidth="1"/>
    <col min="15618" max="15618" width="68.140625" style="331" customWidth="1"/>
    <col min="15619" max="15872" width="9" style="331"/>
    <col min="15873" max="15873" width="6" style="331" customWidth="1"/>
    <col min="15874" max="15874" width="68.140625" style="331" customWidth="1"/>
    <col min="15875" max="16128" width="9" style="331"/>
    <col min="16129" max="16129" width="6" style="331" customWidth="1"/>
    <col min="16130" max="16130" width="68.140625" style="331" customWidth="1"/>
    <col min="16131" max="16384" width="9" style="331"/>
  </cols>
  <sheetData>
    <row r="1" spans="2:2" ht="17.649999999999999" customHeight="1">
      <c r="B1" s="330"/>
    </row>
    <row r="2" spans="2:2" ht="17.649999999999999" customHeight="1">
      <c r="B2" s="332" t="s">
        <v>556</v>
      </c>
    </row>
    <row r="3" spans="2:2" ht="17.649999999999999" customHeight="1">
      <c r="B3" s="332"/>
    </row>
    <row r="4" spans="2:2" ht="17.649999999999999" customHeight="1">
      <c r="B4" s="333" t="s">
        <v>557</v>
      </c>
    </row>
    <row r="5" spans="2:2" ht="17.649999999999999" customHeight="1">
      <c r="B5" s="333"/>
    </row>
    <row r="6" spans="2:2" ht="17.649999999999999" customHeight="1">
      <c r="B6" s="333" t="s">
        <v>558</v>
      </c>
    </row>
    <row r="7" spans="2:2" ht="17.649999999999999" customHeight="1">
      <c r="B7" s="332"/>
    </row>
    <row r="8" spans="2:2" ht="17.649999999999999" customHeight="1">
      <c r="B8" s="330"/>
    </row>
    <row r="9" spans="2:2" ht="41.85" customHeight="1">
      <c r="B9" s="334" t="s">
        <v>559</v>
      </c>
    </row>
    <row r="10" spans="2:2">
      <c r="B10" s="763" t="s">
        <v>560</v>
      </c>
    </row>
    <row r="11" spans="2:2" ht="28.9" customHeight="1">
      <c r="B11" s="764"/>
    </row>
    <row r="12" spans="2:2" ht="27.6" customHeight="1">
      <c r="B12" s="763" t="s">
        <v>561</v>
      </c>
    </row>
    <row r="13" spans="2:2" ht="36" hidden="1" customHeight="1">
      <c r="B13" s="764"/>
    </row>
    <row r="14" spans="2:2" ht="20.25">
      <c r="B14" s="335"/>
    </row>
    <row r="15" spans="2:2" ht="26.25" customHeight="1">
      <c r="B15" s="336" t="s">
        <v>562</v>
      </c>
    </row>
    <row r="16" spans="2:2" ht="20.25">
      <c r="B16" s="335"/>
    </row>
    <row r="17" spans="1:2" ht="15.75">
      <c r="B17" s="337" t="s">
        <v>563</v>
      </c>
    </row>
    <row r="18" spans="1:2" ht="18.95" customHeight="1">
      <c r="B18" s="335"/>
    </row>
    <row r="19" spans="1:2" ht="50.45" customHeight="1">
      <c r="B19" s="338" t="s">
        <v>564</v>
      </c>
    </row>
    <row r="20" spans="1:2" ht="20.25">
      <c r="B20" s="339" t="s">
        <v>565</v>
      </c>
    </row>
    <row r="21" spans="1:2" ht="12.4" customHeight="1">
      <c r="A21" s="340"/>
      <c r="B21" s="341"/>
    </row>
    <row r="22" spans="1:2" ht="20.25" customHeight="1">
      <c r="B22" s="342" t="s">
        <v>566</v>
      </c>
    </row>
    <row r="23" spans="1:2" ht="273.75" customHeight="1">
      <c r="B23" s="343" t="s">
        <v>567</v>
      </c>
    </row>
    <row r="24" spans="1:2" ht="15.75">
      <c r="B24" s="344"/>
    </row>
    <row r="26" spans="1:2">
      <c r="B26" s="345" t="s">
        <v>568</v>
      </c>
    </row>
  </sheetData>
  <mergeCells count="2">
    <mergeCell ref="B10:B11"/>
    <mergeCell ref="B12:B13"/>
  </mergeCells>
  <pageMargins left="0.62992125984251968" right="0.23622047244094491" top="0.62992125984251968" bottom="0.39370078740157483" header="0.31496062992125984" footer="0.31496062992125984"/>
  <pageSetup paperSize="9" fitToHeight="0" orientation="portrait" r:id="rId1"/>
  <headerFooter>
    <oddHeader>&amp;CŠportna dvorana Polzela - energetska sanacija</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L56"/>
  <sheetViews>
    <sheetView view="pageLayout" zoomScaleNormal="100" zoomScaleSheetLayoutView="115" workbookViewId="0">
      <selection activeCell="G17" sqref="G17"/>
    </sheetView>
  </sheetViews>
  <sheetFormatPr defaultColWidth="9" defaultRowHeight="12.75"/>
  <cols>
    <col min="1" max="1" width="3.7109375" style="331" customWidth="1"/>
    <col min="2" max="2" width="9" style="331"/>
    <col min="3" max="3" width="37.140625" style="331" customWidth="1"/>
    <col min="4" max="4" width="9" style="331"/>
    <col min="5" max="5" width="6.7109375" style="331" customWidth="1"/>
    <col min="6" max="6" width="5.42578125" style="331" customWidth="1"/>
    <col min="7" max="7" width="11.28515625" style="331" customWidth="1"/>
    <col min="8" max="8" width="14" style="566" customWidth="1"/>
    <col min="9" max="9" width="13.140625" style="570" customWidth="1"/>
    <col min="10" max="258" width="9" style="331"/>
    <col min="259" max="259" width="3.7109375" style="331" customWidth="1"/>
    <col min="260" max="260" width="9" style="331"/>
    <col min="261" max="261" width="37.140625" style="331" customWidth="1"/>
    <col min="262" max="262" width="9" style="331"/>
    <col min="263" max="263" width="6.7109375" style="331" customWidth="1"/>
    <col min="264" max="264" width="5.42578125" style="331" customWidth="1"/>
    <col min="265" max="265" width="11.28515625" style="331" customWidth="1"/>
    <col min="266" max="514" width="9" style="331"/>
    <col min="515" max="515" width="3.7109375" style="331" customWidth="1"/>
    <col min="516" max="516" width="9" style="331"/>
    <col min="517" max="517" width="37.140625" style="331" customWidth="1"/>
    <col min="518" max="518" width="9" style="331"/>
    <col min="519" max="519" width="6.7109375" style="331" customWidth="1"/>
    <col min="520" max="520" width="5.42578125" style="331" customWidth="1"/>
    <col min="521" max="521" width="11.28515625" style="331" customWidth="1"/>
    <col min="522" max="770" width="9" style="331"/>
    <col min="771" max="771" width="3.7109375" style="331" customWidth="1"/>
    <col min="772" max="772" width="9" style="331"/>
    <col min="773" max="773" width="37.140625" style="331" customWidth="1"/>
    <col min="774" max="774" width="9" style="331"/>
    <col min="775" max="775" width="6.7109375" style="331" customWidth="1"/>
    <col min="776" max="776" width="5.42578125" style="331" customWidth="1"/>
    <col min="777" max="777" width="11.28515625" style="331" customWidth="1"/>
    <col min="778" max="1026" width="9" style="331"/>
    <col min="1027" max="1027" width="3.7109375" style="331" customWidth="1"/>
    <col min="1028" max="1028" width="9" style="331"/>
    <col min="1029" max="1029" width="37.140625" style="331" customWidth="1"/>
    <col min="1030" max="1030" width="9" style="331"/>
    <col min="1031" max="1031" width="6.7109375" style="331" customWidth="1"/>
    <col min="1032" max="1032" width="5.42578125" style="331" customWidth="1"/>
    <col min="1033" max="1033" width="11.28515625" style="331" customWidth="1"/>
    <col min="1034" max="1282" width="9" style="331"/>
    <col min="1283" max="1283" width="3.7109375" style="331" customWidth="1"/>
    <col min="1284" max="1284" width="9" style="331"/>
    <col min="1285" max="1285" width="37.140625" style="331" customWidth="1"/>
    <col min="1286" max="1286" width="9" style="331"/>
    <col min="1287" max="1287" width="6.7109375" style="331" customWidth="1"/>
    <col min="1288" max="1288" width="5.42578125" style="331" customWidth="1"/>
    <col min="1289" max="1289" width="11.28515625" style="331" customWidth="1"/>
    <col min="1290" max="1538" width="9" style="331"/>
    <col min="1539" max="1539" width="3.7109375" style="331" customWidth="1"/>
    <col min="1540" max="1540" width="9" style="331"/>
    <col min="1541" max="1541" width="37.140625" style="331" customWidth="1"/>
    <col min="1542" max="1542" width="9" style="331"/>
    <col min="1543" max="1543" width="6.7109375" style="331" customWidth="1"/>
    <col min="1544" max="1544" width="5.42578125" style="331" customWidth="1"/>
    <col min="1545" max="1545" width="11.28515625" style="331" customWidth="1"/>
    <col min="1546" max="1794" width="9" style="331"/>
    <col min="1795" max="1795" width="3.7109375" style="331" customWidth="1"/>
    <col min="1796" max="1796" width="9" style="331"/>
    <col min="1797" max="1797" width="37.140625" style="331" customWidth="1"/>
    <col min="1798" max="1798" width="9" style="331"/>
    <col min="1799" max="1799" width="6.7109375" style="331" customWidth="1"/>
    <col min="1800" max="1800" width="5.42578125" style="331" customWidth="1"/>
    <col min="1801" max="1801" width="11.28515625" style="331" customWidth="1"/>
    <col min="1802" max="2050" width="9" style="331"/>
    <col min="2051" max="2051" width="3.7109375" style="331" customWidth="1"/>
    <col min="2052" max="2052" width="9" style="331"/>
    <col min="2053" max="2053" width="37.140625" style="331" customWidth="1"/>
    <col min="2054" max="2054" width="9" style="331"/>
    <col min="2055" max="2055" width="6.7109375" style="331" customWidth="1"/>
    <col min="2056" max="2056" width="5.42578125" style="331" customWidth="1"/>
    <col min="2057" max="2057" width="11.28515625" style="331" customWidth="1"/>
    <col min="2058" max="2306" width="9" style="331"/>
    <col min="2307" max="2307" width="3.7109375" style="331" customWidth="1"/>
    <col min="2308" max="2308" width="9" style="331"/>
    <col min="2309" max="2309" width="37.140625" style="331" customWidth="1"/>
    <col min="2310" max="2310" width="9" style="331"/>
    <col min="2311" max="2311" width="6.7109375" style="331" customWidth="1"/>
    <col min="2312" max="2312" width="5.42578125" style="331" customWidth="1"/>
    <col min="2313" max="2313" width="11.28515625" style="331" customWidth="1"/>
    <col min="2314" max="2562" width="9" style="331"/>
    <col min="2563" max="2563" width="3.7109375" style="331" customWidth="1"/>
    <col min="2564" max="2564" width="9" style="331"/>
    <col min="2565" max="2565" width="37.140625" style="331" customWidth="1"/>
    <col min="2566" max="2566" width="9" style="331"/>
    <col min="2567" max="2567" width="6.7109375" style="331" customWidth="1"/>
    <col min="2568" max="2568" width="5.42578125" style="331" customWidth="1"/>
    <col min="2569" max="2569" width="11.28515625" style="331" customWidth="1"/>
    <col min="2570" max="2818" width="9" style="331"/>
    <col min="2819" max="2819" width="3.7109375" style="331" customWidth="1"/>
    <col min="2820" max="2820" width="9" style="331"/>
    <col min="2821" max="2821" width="37.140625" style="331" customWidth="1"/>
    <col min="2822" max="2822" width="9" style="331"/>
    <col min="2823" max="2823" width="6.7109375" style="331" customWidth="1"/>
    <col min="2824" max="2824" width="5.42578125" style="331" customWidth="1"/>
    <col min="2825" max="2825" width="11.28515625" style="331" customWidth="1"/>
    <col min="2826" max="3074" width="9" style="331"/>
    <col min="3075" max="3075" width="3.7109375" style="331" customWidth="1"/>
    <col min="3076" max="3076" width="9" style="331"/>
    <col min="3077" max="3077" width="37.140625" style="331" customWidth="1"/>
    <col min="3078" max="3078" width="9" style="331"/>
    <col min="3079" max="3079" width="6.7109375" style="331" customWidth="1"/>
    <col min="3080" max="3080" width="5.42578125" style="331" customWidth="1"/>
    <col min="3081" max="3081" width="11.28515625" style="331" customWidth="1"/>
    <col min="3082" max="3330" width="9" style="331"/>
    <col min="3331" max="3331" width="3.7109375" style="331" customWidth="1"/>
    <col min="3332" max="3332" width="9" style="331"/>
    <col min="3333" max="3333" width="37.140625" style="331" customWidth="1"/>
    <col min="3334" max="3334" width="9" style="331"/>
    <col min="3335" max="3335" width="6.7109375" style="331" customWidth="1"/>
    <col min="3336" max="3336" width="5.42578125" style="331" customWidth="1"/>
    <col min="3337" max="3337" width="11.28515625" style="331" customWidth="1"/>
    <col min="3338" max="3586" width="9" style="331"/>
    <col min="3587" max="3587" width="3.7109375" style="331" customWidth="1"/>
    <col min="3588" max="3588" width="9" style="331"/>
    <col min="3589" max="3589" width="37.140625" style="331" customWidth="1"/>
    <col min="3590" max="3590" width="9" style="331"/>
    <col min="3591" max="3591" width="6.7109375" style="331" customWidth="1"/>
    <col min="3592" max="3592" width="5.42578125" style="331" customWidth="1"/>
    <col min="3593" max="3593" width="11.28515625" style="331" customWidth="1"/>
    <col min="3594" max="3842" width="9" style="331"/>
    <col min="3843" max="3843" width="3.7109375" style="331" customWidth="1"/>
    <col min="3844" max="3844" width="9" style="331"/>
    <col min="3845" max="3845" width="37.140625" style="331" customWidth="1"/>
    <col min="3846" max="3846" width="9" style="331"/>
    <col min="3847" max="3847" width="6.7109375" style="331" customWidth="1"/>
    <col min="3848" max="3848" width="5.42578125" style="331" customWidth="1"/>
    <col min="3849" max="3849" width="11.28515625" style="331" customWidth="1"/>
    <col min="3850" max="4098" width="9" style="331"/>
    <col min="4099" max="4099" width="3.7109375" style="331" customWidth="1"/>
    <col min="4100" max="4100" width="9" style="331"/>
    <col min="4101" max="4101" width="37.140625" style="331" customWidth="1"/>
    <col min="4102" max="4102" width="9" style="331"/>
    <col min="4103" max="4103" width="6.7109375" style="331" customWidth="1"/>
    <col min="4104" max="4104" width="5.42578125" style="331" customWidth="1"/>
    <col min="4105" max="4105" width="11.28515625" style="331" customWidth="1"/>
    <col min="4106" max="4354" width="9" style="331"/>
    <col min="4355" max="4355" width="3.7109375" style="331" customWidth="1"/>
    <col min="4356" max="4356" width="9" style="331"/>
    <col min="4357" max="4357" width="37.140625" style="331" customWidth="1"/>
    <col min="4358" max="4358" width="9" style="331"/>
    <col min="4359" max="4359" width="6.7109375" style="331" customWidth="1"/>
    <col min="4360" max="4360" width="5.42578125" style="331" customWidth="1"/>
    <col min="4361" max="4361" width="11.28515625" style="331" customWidth="1"/>
    <col min="4362" max="4610" width="9" style="331"/>
    <col min="4611" max="4611" width="3.7109375" style="331" customWidth="1"/>
    <col min="4612" max="4612" width="9" style="331"/>
    <col min="4613" max="4613" width="37.140625" style="331" customWidth="1"/>
    <col min="4614" max="4614" width="9" style="331"/>
    <col min="4615" max="4615" width="6.7109375" style="331" customWidth="1"/>
    <col min="4616" max="4616" width="5.42578125" style="331" customWidth="1"/>
    <col min="4617" max="4617" width="11.28515625" style="331" customWidth="1"/>
    <col min="4618" max="4866" width="9" style="331"/>
    <col min="4867" max="4867" width="3.7109375" style="331" customWidth="1"/>
    <col min="4868" max="4868" width="9" style="331"/>
    <col min="4869" max="4869" width="37.140625" style="331" customWidth="1"/>
    <col min="4870" max="4870" width="9" style="331"/>
    <col min="4871" max="4871" width="6.7109375" style="331" customWidth="1"/>
    <col min="4872" max="4872" width="5.42578125" style="331" customWidth="1"/>
    <col min="4873" max="4873" width="11.28515625" style="331" customWidth="1"/>
    <col min="4874" max="5122" width="9" style="331"/>
    <col min="5123" max="5123" width="3.7109375" style="331" customWidth="1"/>
    <col min="5124" max="5124" width="9" style="331"/>
    <col min="5125" max="5125" width="37.140625" style="331" customWidth="1"/>
    <col min="5126" max="5126" width="9" style="331"/>
    <col min="5127" max="5127" width="6.7109375" style="331" customWidth="1"/>
    <col min="5128" max="5128" width="5.42578125" style="331" customWidth="1"/>
    <col min="5129" max="5129" width="11.28515625" style="331" customWidth="1"/>
    <col min="5130" max="5378" width="9" style="331"/>
    <col min="5379" max="5379" width="3.7109375" style="331" customWidth="1"/>
    <col min="5380" max="5380" width="9" style="331"/>
    <col min="5381" max="5381" width="37.140625" style="331" customWidth="1"/>
    <col min="5382" max="5382" width="9" style="331"/>
    <col min="5383" max="5383" width="6.7109375" style="331" customWidth="1"/>
    <col min="5384" max="5384" width="5.42578125" style="331" customWidth="1"/>
    <col min="5385" max="5385" width="11.28515625" style="331" customWidth="1"/>
    <col min="5386" max="5634" width="9" style="331"/>
    <col min="5635" max="5635" width="3.7109375" style="331" customWidth="1"/>
    <col min="5636" max="5636" width="9" style="331"/>
    <col min="5637" max="5637" width="37.140625" style="331" customWidth="1"/>
    <col min="5638" max="5638" width="9" style="331"/>
    <col min="5639" max="5639" width="6.7109375" style="331" customWidth="1"/>
    <col min="5640" max="5640" width="5.42578125" style="331" customWidth="1"/>
    <col min="5641" max="5641" width="11.28515625" style="331" customWidth="1"/>
    <col min="5642" max="5890" width="9" style="331"/>
    <col min="5891" max="5891" width="3.7109375" style="331" customWidth="1"/>
    <col min="5892" max="5892" width="9" style="331"/>
    <col min="5893" max="5893" width="37.140625" style="331" customWidth="1"/>
    <col min="5894" max="5894" width="9" style="331"/>
    <col min="5895" max="5895" width="6.7109375" style="331" customWidth="1"/>
    <col min="5896" max="5896" width="5.42578125" style="331" customWidth="1"/>
    <col min="5897" max="5897" width="11.28515625" style="331" customWidth="1"/>
    <col min="5898" max="6146" width="9" style="331"/>
    <col min="6147" max="6147" width="3.7109375" style="331" customWidth="1"/>
    <col min="6148" max="6148" width="9" style="331"/>
    <col min="6149" max="6149" width="37.140625" style="331" customWidth="1"/>
    <col min="6150" max="6150" width="9" style="331"/>
    <col min="6151" max="6151" width="6.7109375" style="331" customWidth="1"/>
    <col min="6152" max="6152" width="5.42578125" style="331" customWidth="1"/>
    <col min="6153" max="6153" width="11.28515625" style="331" customWidth="1"/>
    <col min="6154" max="6402" width="9" style="331"/>
    <col min="6403" max="6403" width="3.7109375" style="331" customWidth="1"/>
    <col min="6404" max="6404" width="9" style="331"/>
    <col min="6405" max="6405" width="37.140625" style="331" customWidth="1"/>
    <col min="6406" max="6406" width="9" style="331"/>
    <col min="6407" max="6407" width="6.7109375" style="331" customWidth="1"/>
    <col min="6408" max="6408" width="5.42578125" style="331" customWidth="1"/>
    <col min="6409" max="6409" width="11.28515625" style="331" customWidth="1"/>
    <col min="6410" max="6658" width="9" style="331"/>
    <col min="6659" max="6659" width="3.7109375" style="331" customWidth="1"/>
    <col min="6660" max="6660" width="9" style="331"/>
    <col min="6661" max="6661" width="37.140625" style="331" customWidth="1"/>
    <col min="6662" max="6662" width="9" style="331"/>
    <col min="6663" max="6663" width="6.7109375" style="331" customWidth="1"/>
    <col min="6664" max="6664" width="5.42578125" style="331" customWidth="1"/>
    <col min="6665" max="6665" width="11.28515625" style="331" customWidth="1"/>
    <col min="6666" max="6914" width="9" style="331"/>
    <col min="6915" max="6915" width="3.7109375" style="331" customWidth="1"/>
    <col min="6916" max="6916" width="9" style="331"/>
    <col min="6917" max="6917" width="37.140625" style="331" customWidth="1"/>
    <col min="6918" max="6918" width="9" style="331"/>
    <col min="6919" max="6919" width="6.7109375" style="331" customWidth="1"/>
    <col min="6920" max="6920" width="5.42578125" style="331" customWidth="1"/>
    <col min="6921" max="6921" width="11.28515625" style="331" customWidth="1"/>
    <col min="6922" max="7170" width="9" style="331"/>
    <col min="7171" max="7171" width="3.7109375" style="331" customWidth="1"/>
    <col min="7172" max="7172" width="9" style="331"/>
    <col min="7173" max="7173" width="37.140625" style="331" customWidth="1"/>
    <col min="7174" max="7174" width="9" style="331"/>
    <col min="7175" max="7175" width="6.7109375" style="331" customWidth="1"/>
    <col min="7176" max="7176" width="5.42578125" style="331" customWidth="1"/>
    <col min="7177" max="7177" width="11.28515625" style="331" customWidth="1"/>
    <col min="7178" max="7426" width="9" style="331"/>
    <col min="7427" max="7427" width="3.7109375" style="331" customWidth="1"/>
    <col min="7428" max="7428" width="9" style="331"/>
    <col min="7429" max="7429" width="37.140625" style="331" customWidth="1"/>
    <col min="7430" max="7430" width="9" style="331"/>
    <col min="7431" max="7431" width="6.7109375" style="331" customWidth="1"/>
    <col min="7432" max="7432" width="5.42578125" style="331" customWidth="1"/>
    <col min="7433" max="7433" width="11.28515625" style="331" customWidth="1"/>
    <col min="7434" max="7682" width="9" style="331"/>
    <col min="7683" max="7683" width="3.7109375" style="331" customWidth="1"/>
    <col min="7684" max="7684" width="9" style="331"/>
    <col min="7685" max="7685" width="37.140625" style="331" customWidth="1"/>
    <col min="7686" max="7686" width="9" style="331"/>
    <col min="7687" max="7687" width="6.7109375" style="331" customWidth="1"/>
    <col min="7688" max="7688" width="5.42578125" style="331" customWidth="1"/>
    <col min="7689" max="7689" width="11.28515625" style="331" customWidth="1"/>
    <col min="7690" max="7938" width="9" style="331"/>
    <col min="7939" max="7939" width="3.7109375" style="331" customWidth="1"/>
    <col min="7940" max="7940" width="9" style="331"/>
    <col min="7941" max="7941" width="37.140625" style="331" customWidth="1"/>
    <col min="7942" max="7942" width="9" style="331"/>
    <col min="7943" max="7943" width="6.7109375" style="331" customWidth="1"/>
    <col min="7944" max="7944" width="5.42578125" style="331" customWidth="1"/>
    <col min="7945" max="7945" width="11.28515625" style="331" customWidth="1"/>
    <col min="7946" max="8194" width="9" style="331"/>
    <col min="8195" max="8195" width="3.7109375" style="331" customWidth="1"/>
    <col min="8196" max="8196" width="9" style="331"/>
    <col min="8197" max="8197" width="37.140625" style="331" customWidth="1"/>
    <col min="8198" max="8198" width="9" style="331"/>
    <col min="8199" max="8199" width="6.7109375" style="331" customWidth="1"/>
    <col min="8200" max="8200" width="5.42578125" style="331" customWidth="1"/>
    <col min="8201" max="8201" width="11.28515625" style="331" customWidth="1"/>
    <col min="8202" max="8450" width="9" style="331"/>
    <col min="8451" max="8451" width="3.7109375" style="331" customWidth="1"/>
    <col min="8452" max="8452" width="9" style="331"/>
    <col min="8453" max="8453" width="37.140625" style="331" customWidth="1"/>
    <col min="8454" max="8454" width="9" style="331"/>
    <col min="8455" max="8455" width="6.7109375" style="331" customWidth="1"/>
    <col min="8456" max="8456" width="5.42578125" style="331" customWidth="1"/>
    <col min="8457" max="8457" width="11.28515625" style="331" customWidth="1"/>
    <col min="8458" max="8706" width="9" style="331"/>
    <col min="8707" max="8707" width="3.7109375" style="331" customWidth="1"/>
    <col min="8708" max="8708" width="9" style="331"/>
    <col min="8709" max="8709" width="37.140625" style="331" customWidth="1"/>
    <col min="8710" max="8710" width="9" style="331"/>
    <col min="8711" max="8711" width="6.7109375" style="331" customWidth="1"/>
    <col min="8712" max="8712" width="5.42578125" style="331" customWidth="1"/>
    <col min="8713" max="8713" width="11.28515625" style="331" customWidth="1"/>
    <col min="8714" max="8962" width="9" style="331"/>
    <col min="8963" max="8963" width="3.7109375" style="331" customWidth="1"/>
    <col min="8964" max="8964" width="9" style="331"/>
    <col min="8965" max="8965" width="37.140625" style="331" customWidth="1"/>
    <col min="8966" max="8966" width="9" style="331"/>
    <col min="8967" max="8967" width="6.7109375" style="331" customWidth="1"/>
    <col min="8968" max="8968" width="5.42578125" style="331" customWidth="1"/>
    <col min="8969" max="8969" width="11.28515625" style="331" customWidth="1"/>
    <col min="8970" max="9218" width="9" style="331"/>
    <col min="9219" max="9219" width="3.7109375" style="331" customWidth="1"/>
    <col min="9220" max="9220" width="9" style="331"/>
    <col min="9221" max="9221" width="37.140625" style="331" customWidth="1"/>
    <col min="9222" max="9222" width="9" style="331"/>
    <col min="9223" max="9223" width="6.7109375" style="331" customWidth="1"/>
    <col min="9224" max="9224" width="5.42578125" style="331" customWidth="1"/>
    <col min="9225" max="9225" width="11.28515625" style="331" customWidth="1"/>
    <col min="9226" max="9474" width="9" style="331"/>
    <col min="9475" max="9475" width="3.7109375" style="331" customWidth="1"/>
    <col min="9476" max="9476" width="9" style="331"/>
    <col min="9477" max="9477" width="37.140625" style="331" customWidth="1"/>
    <col min="9478" max="9478" width="9" style="331"/>
    <col min="9479" max="9479" width="6.7109375" style="331" customWidth="1"/>
    <col min="9480" max="9480" width="5.42578125" style="331" customWidth="1"/>
    <col min="9481" max="9481" width="11.28515625" style="331" customWidth="1"/>
    <col min="9482" max="9730" width="9" style="331"/>
    <col min="9731" max="9731" width="3.7109375" style="331" customWidth="1"/>
    <col min="9732" max="9732" width="9" style="331"/>
    <col min="9733" max="9733" width="37.140625" style="331" customWidth="1"/>
    <col min="9734" max="9734" width="9" style="331"/>
    <col min="9735" max="9735" width="6.7109375" style="331" customWidth="1"/>
    <col min="9736" max="9736" width="5.42578125" style="331" customWidth="1"/>
    <col min="9737" max="9737" width="11.28515625" style="331" customWidth="1"/>
    <col min="9738" max="9986" width="9" style="331"/>
    <col min="9987" max="9987" width="3.7109375" style="331" customWidth="1"/>
    <col min="9988" max="9988" width="9" style="331"/>
    <col min="9989" max="9989" width="37.140625" style="331" customWidth="1"/>
    <col min="9990" max="9990" width="9" style="331"/>
    <col min="9991" max="9991" width="6.7109375" style="331" customWidth="1"/>
    <col min="9992" max="9992" width="5.42578125" style="331" customWidth="1"/>
    <col min="9993" max="9993" width="11.28515625" style="331" customWidth="1"/>
    <col min="9994" max="10242" width="9" style="331"/>
    <col min="10243" max="10243" width="3.7109375" style="331" customWidth="1"/>
    <col min="10244" max="10244" width="9" style="331"/>
    <col min="10245" max="10245" width="37.140625" style="331" customWidth="1"/>
    <col min="10246" max="10246" width="9" style="331"/>
    <col min="10247" max="10247" width="6.7109375" style="331" customWidth="1"/>
    <col min="10248" max="10248" width="5.42578125" style="331" customWidth="1"/>
    <col min="10249" max="10249" width="11.28515625" style="331" customWidth="1"/>
    <col min="10250" max="10498" width="9" style="331"/>
    <col min="10499" max="10499" width="3.7109375" style="331" customWidth="1"/>
    <col min="10500" max="10500" width="9" style="331"/>
    <col min="10501" max="10501" width="37.140625" style="331" customWidth="1"/>
    <col min="10502" max="10502" width="9" style="331"/>
    <col min="10503" max="10503" width="6.7109375" style="331" customWidth="1"/>
    <col min="10504" max="10504" width="5.42578125" style="331" customWidth="1"/>
    <col min="10505" max="10505" width="11.28515625" style="331" customWidth="1"/>
    <col min="10506" max="10754" width="9" style="331"/>
    <col min="10755" max="10755" width="3.7109375" style="331" customWidth="1"/>
    <col min="10756" max="10756" width="9" style="331"/>
    <col min="10757" max="10757" width="37.140625" style="331" customWidth="1"/>
    <col min="10758" max="10758" width="9" style="331"/>
    <col min="10759" max="10759" width="6.7109375" style="331" customWidth="1"/>
    <col min="10760" max="10760" width="5.42578125" style="331" customWidth="1"/>
    <col min="10761" max="10761" width="11.28515625" style="331" customWidth="1"/>
    <col min="10762" max="11010" width="9" style="331"/>
    <col min="11011" max="11011" width="3.7109375" style="331" customWidth="1"/>
    <col min="11012" max="11012" width="9" style="331"/>
    <col min="11013" max="11013" width="37.140625" style="331" customWidth="1"/>
    <col min="11014" max="11014" width="9" style="331"/>
    <col min="11015" max="11015" width="6.7109375" style="331" customWidth="1"/>
    <col min="11016" max="11016" width="5.42578125" style="331" customWidth="1"/>
    <col min="11017" max="11017" width="11.28515625" style="331" customWidth="1"/>
    <col min="11018" max="11266" width="9" style="331"/>
    <col min="11267" max="11267" width="3.7109375" style="331" customWidth="1"/>
    <col min="11268" max="11268" width="9" style="331"/>
    <col min="11269" max="11269" width="37.140625" style="331" customWidth="1"/>
    <col min="11270" max="11270" width="9" style="331"/>
    <col min="11271" max="11271" width="6.7109375" style="331" customWidth="1"/>
    <col min="11272" max="11272" width="5.42578125" style="331" customWidth="1"/>
    <col min="11273" max="11273" width="11.28515625" style="331" customWidth="1"/>
    <col min="11274" max="11522" width="9" style="331"/>
    <col min="11523" max="11523" width="3.7109375" style="331" customWidth="1"/>
    <col min="11524" max="11524" width="9" style="331"/>
    <col min="11525" max="11525" width="37.140625" style="331" customWidth="1"/>
    <col min="11526" max="11526" width="9" style="331"/>
    <col min="11527" max="11527" width="6.7109375" style="331" customWidth="1"/>
    <col min="11528" max="11528" width="5.42578125" style="331" customWidth="1"/>
    <col min="11529" max="11529" width="11.28515625" style="331" customWidth="1"/>
    <col min="11530" max="11778" width="9" style="331"/>
    <col min="11779" max="11779" width="3.7109375" style="331" customWidth="1"/>
    <col min="11780" max="11780" width="9" style="331"/>
    <col min="11781" max="11781" width="37.140625" style="331" customWidth="1"/>
    <col min="11782" max="11782" width="9" style="331"/>
    <col min="11783" max="11783" width="6.7109375" style="331" customWidth="1"/>
    <col min="11784" max="11784" width="5.42578125" style="331" customWidth="1"/>
    <col min="11785" max="11785" width="11.28515625" style="331" customWidth="1"/>
    <col min="11786" max="12034" width="9" style="331"/>
    <col min="12035" max="12035" width="3.7109375" style="331" customWidth="1"/>
    <col min="12036" max="12036" width="9" style="331"/>
    <col min="12037" max="12037" width="37.140625" style="331" customWidth="1"/>
    <col min="12038" max="12038" width="9" style="331"/>
    <col min="12039" max="12039" width="6.7109375" style="331" customWidth="1"/>
    <col min="12040" max="12040" width="5.42578125" style="331" customWidth="1"/>
    <col min="12041" max="12041" width="11.28515625" style="331" customWidth="1"/>
    <col min="12042" max="12290" width="9" style="331"/>
    <col min="12291" max="12291" width="3.7109375" style="331" customWidth="1"/>
    <col min="12292" max="12292" width="9" style="331"/>
    <col min="12293" max="12293" width="37.140625" style="331" customWidth="1"/>
    <col min="12294" max="12294" width="9" style="331"/>
    <col min="12295" max="12295" width="6.7109375" style="331" customWidth="1"/>
    <col min="12296" max="12296" width="5.42578125" style="331" customWidth="1"/>
    <col min="12297" max="12297" width="11.28515625" style="331" customWidth="1"/>
    <col min="12298" max="12546" width="9" style="331"/>
    <col min="12547" max="12547" width="3.7109375" style="331" customWidth="1"/>
    <col min="12548" max="12548" width="9" style="331"/>
    <col min="12549" max="12549" width="37.140625" style="331" customWidth="1"/>
    <col min="12550" max="12550" width="9" style="331"/>
    <col min="12551" max="12551" width="6.7109375" style="331" customWidth="1"/>
    <col min="12552" max="12552" width="5.42578125" style="331" customWidth="1"/>
    <col min="12553" max="12553" width="11.28515625" style="331" customWidth="1"/>
    <col min="12554" max="12802" width="9" style="331"/>
    <col min="12803" max="12803" width="3.7109375" style="331" customWidth="1"/>
    <col min="12804" max="12804" width="9" style="331"/>
    <col min="12805" max="12805" width="37.140625" style="331" customWidth="1"/>
    <col min="12806" max="12806" width="9" style="331"/>
    <col min="12807" max="12807" width="6.7109375" style="331" customWidth="1"/>
    <col min="12808" max="12808" width="5.42578125" style="331" customWidth="1"/>
    <col min="12809" max="12809" width="11.28515625" style="331" customWidth="1"/>
    <col min="12810" max="13058" width="9" style="331"/>
    <col min="13059" max="13059" width="3.7109375" style="331" customWidth="1"/>
    <col min="13060" max="13060" width="9" style="331"/>
    <col min="13061" max="13061" width="37.140625" style="331" customWidth="1"/>
    <col min="13062" max="13062" width="9" style="331"/>
    <col min="13063" max="13063" width="6.7109375" style="331" customWidth="1"/>
    <col min="13064" max="13064" width="5.42578125" style="331" customWidth="1"/>
    <col min="13065" max="13065" width="11.28515625" style="331" customWidth="1"/>
    <col min="13066" max="13314" width="9" style="331"/>
    <col min="13315" max="13315" width="3.7109375" style="331" customWidth="1"/>
    <col min="13316" max="13316" width="9" style="331"/>
    <col min="13317" max="13317" width="37.140625" style="331" customWidth="1"/>
    <col min="13318" max="13318" width="9" style="331"/>
    <col min="13319" max="13319" width="6.7109375" style="331" customWidth="1"/>
    <col min="13320" max="13320" width="5.42578125" style="331" customWidth="1"/>
    <col min="13321" max="13321" width="11.28515625" style="331" customWidth="1"/>
    <col min="13322" max="13570" width="9" style="331"/>
    <col min="13571" max="13571" width="3.7109375" style="331" customWidth="1"/>
    <col min="13572" max="13572" width="9" style="331"/>
    <col min="13573" max="13573" width="37.140625" style="331" customWidth="1"/>
    <col min="13574" max="13574" width="9" style="331"/>
    <col min="13575" max="13575" width="6.7109375" style="331" customWidth="1"/>
    <col min="13576" max="13576" width="5.42578125" style="331" customWidth="1"/>
    <col min="13577" max="13577" width="11.28515625" style="331" customWidth="1"/>
    <col min="13578" max="13826" width="9" style="331"/>
    <col min="13827" max="13827" width="3.7109375" style="331" customWidth="1"/>
    <col min="13828" max="13828" width="9" style="331"/>
    <col min="13829" max="13829" width="37.140625" style="331" customWidth="1"/>
    <col min="13830" max="13830" width="9" style="331"/>
    <col min="13831" max="13831" width="6.7109375" style="331" customWidth="1"/>
    <col min="13832" max="13832" width="5.42578125" style="331" customWidth="1"/>
    <col min="13833" max="13833" width="11.28515625" style="331" customWidth="1"/>
    <col min="13834" max="14082" width="9" style="331"/>
    <col min="14083" max="14083" width="3.7109375" style="331" customWidth="1"/>
    <col min="14084" max="14084" width="9" style="331"/>
    <col min="14085" max="14085" width="37.140625" style="331" customWidth="1"/>
    <col min="14086" max="14086" width="9" style="331"/>
    <col min="14087" max="14087" width="6.7109375" style="331" customWidth="1"/>
    <col min="14088" max="14088" width="5.42578125" style="331" customWidth="1"/>
    <col min="14089" max="14089" width="11.28515625" style="331" customWidth="1"/>
    <col min="14090" max="14338" width="9" style="331"/>
    <col min="14339" max="14339" width="3.7109375" style="331" customWidth="1"/>
    <col min="14340" max="14340" width="9" style="331"/>
    <col min="14341" max="14341" width="37.140625" style="331" customWidth="1"/>
    <col min="14342" max="14342" width="9" style="331"/>
    <col min="14343" max="14343" width="6.7109375" style="331" customWidth="1"/>
    <col min="14344" max="14344" width="5.42578125" style="331" customWidth="1"/>
    <col min="14345" max="14345" width="11.28515625" style="331" customWidth="1"/>
    <col min="14346" max="14594" width="9" style="331"/>
    <col min="14595" max="14595" width="3.7109375" style="331" customWidth="1"/>
    <col min="14596" max="14596" width="9" style="331"/>
    <col min="14597" max="14597" width="37.140625" style="331" customWidth="1"/>
    <col min="14598" max="14598" width="9" style="331"/>
    <col min="14599" max="14599" width="6.7109375" style="331" customWidth="1"/>
    <col min="14600" max="14600" width="5.42578125" style="331" customWidth="1"/>
    <col min="14601" max="14601" width="11.28515625" style="331" customWidth="1"/>
    <col min="14602" max="14850" width="9" style="331"/>
    <col min="14851" max="14851" width="3.7109375" style="331" customWidth="1"/>
    <col min="14852" max="14852" width="9" style="331"/>
    <col min="14853" max="14853" width="37.140625" style="331" customWidth="1"/>
    <col min="14854" max="14854" width="9" style="331"/>
    <col min="14855" max="14855" width="6.7109375" style="331" customWidth="1"/>
    <col min="14856" max="14856" width="5.42578125" style="331" customWidth="1"/>
    <col min="14857" max="14857" width="11.28515625" style="331" customWidth="1"/>
    <col min="14858" max="15106" width="9" style="331"/>
    <col min="15107" max="15107" width="3.7109375" style="331" customWidth="1"/>
    <col min="15108" max="15108" width="9" style="331"/>
    <col min="15109" max="15109" width="37.140625" style="331" customWidth="1"/>
    <col min="15110" max="15110" width="9" style="331"/>
    <col min="15111" max="15111" width="6.7109375" style="331" customWidth="1"/>
    <col min="15112" max="15112" width="5.42578125" style="331" customWidth="1"/>
    <col min="15113" max="15113" width="11.28515625" style="331" customWidth="1"/>
    <col min="15114" max="15362" width="9" style="331"/>
    <col min="15363" max="15363" width="3.7109375" style="331" customWidth="1"/>
    <col min="15364" max="15364" width="9" style="331"/>
    <col min="15365" max="15365" width="37.140625" style="331" customWidth="1"/>
    <col min="15366" max="15366" width="9" style="331"/>
    <col min="15367" max="15367" width="6.7109375" style="331" customWidth="1"/>
    <col min="15368" max="15368" width="5.42578125" style="331" customWidth="1"/>
    <col min="15369" max="15369" width="11.28515625" style="331" customWidth="1"/>
    <col min="15370" max="15618" width="9" style="331"/>
    <col min="15619" max="15619" width="3.7109375" style="331" customWidth="1"/>
    <col min="15620" max="15620" width="9" style="331"/>
    <col min="15621" max="15621" width="37.140625" style="331" customWidth="1"/>
    <col min="15622" max="15622" width="9" style="331"/>
    <col min="15623" max="15623" width="6.7109375" style="331" customWidth="1"/>
    <col min="15624" max="15624" width="5.42578125" style="331" customWidth="1"/>
    <col min="15625" max="15625" width="11.28515625" style="331" customWidth="1"/>
    <col min="15626" max="15874" width="9" style="331"/>
    <col min="15875" max="15875" width="3.7109375" style="331" customWidth="1"/>
    <col min="15876" max="15876" width="9" style="331"/>
    <col min="15877" max="15877" width="37.140625" style="331" customWidth="1"/>
    <col min="15878" max="15878" width="9" style="331"/>
    <col min="15879" max="15879" width="6.7109375" style="331" customWidth="1"/>
    <col min="15880" max="15880" width="5.42578125" style="331" customWidth="1"/>
    <col min="15881" max="15881" width="11.28515625" style="331" customWidth="1"/>
    <col min="15882" max="16130" width="9" style="331"/>
    <col min="16131" max="16131" width="3.7109375" style="331" customWidth="1"/>
    <col min="16132" max="16132" width="9" style="331"/>
    <col min="16133" max="16133" width="37.140625" style="331" customWidth="1"/>
    <col min="16134" max="16134" width="9" style="331"/>
    <col min="16135" max="16135" width="6.7109375" style="331" customWidth="1"/>
    <col min="16136" max="16136" width="5.42578125" style="331" customWidth="1"/>
    <col min="16137" max="16137" width="11.28515625" style="331" customWidth="1"/>
    <col min="16138" max="16384" width="9" style="331"/>
  </cols>
  <sheetData>
    <row r="1" spans="1:9">
      <c r="B1" s="346" t="s">
        <v>468</v>
      </c>
      <c r="C1" s="347" t="s">
        <v>569</v>
      </c>
      <c r="D1" s="348" t="s">
        <v>570</v>
      </c>
      <c r="E1" s="348" t="s">
        <v>571</v>
      </c>
      <c r="F1" s="349" t="s">
        <v>572</v>
      </c>
      <c r="G1" s="350" t="s">
        <v>573</v>
      </c>
      <c r="H1" s="566" t="s">
        <v>526</v>
      </c>
      <c r="I1" s="570" t="s">
        <v>527</v>
      </c>
    </row>
    <row r="2" spans="1:9">
      <c r="B2" s="351"/>
      <c r="C2" s="352"/>
      <c r="D2" s="353"/>
      <c r="E2" s="353"/>
      <c r="F2" s="354" t="s">
        <v>574</v>
      </c>
      <c r="G2" s="355" t="s">
        <v>574</v>
      </c>
    </row>
    <row r="3" spans="1:9">
      <c r="B3" s="356"/>
      <c r="C3" s="357"/>
      <c r="D3" s="358"/>
      <c r="E3" s="358"/>
      <c r="F3" s="359"/>
      <c r="G3" s="359"/>
    </row>
    <row r="4" spans="1:9">
      <c r="B4" s="356"/>
      <c r="C4" s="357"/>
      <c r="D4" s="358"/>
      <c r="E4" s="358"/>
      <c r="F4" s="359"/>
      <c r="G4" s="359"/>
      <c r="H4" s="567"/>
      <c r="I4" s="571"/>
    </row>
    <row r="5" spans="1:9">
      <c r="B5" s="356"/>
      <c r="C5" s="357"/>
      <c r="D5" s="358"/>
      <c r="E5" s="358"/>
      <c r="F5" s="359"/>
      <c r="G5" s="359"/>
      <c r="H5" s="567"/>
      <c r="I5" s="571"/>
    </row>
    <row r="6" spans="1:9">
      <c r="B6" s="356"/>
      <c r="C6" s="357"/>
      <c r="D6" s="358"/>
      <c r="E6" s="358"/>
      <c r="F6" s="359"/>
      <c r="G6" s="359"/>
      <c r="H6" s="567"/>
      <c r="I6" s="571"/>
    </row>
    <row r="7" spans="1:9">
      <c r="B7" s="356"/>
      <c r="C7" s="357"/>
      <c r="D7" s="358"/>
      <c r="E7" s="358"/>
      <c r="F7" s="359"/>
      <c r="G7" s="359"/>
      <c r="H7" s="568"/>
      <c r="I7" s="571"/>
    </row>
    <row r="8" spans="1:9">
      <c r="B8" s="356"/>
      <c r="C8" s="357"/>
      <c r="D8" s="358"/>
      <c r="E8" s="358"/>
      <c r="F8" s="359"/>
      <c r="G8" s="359"/>
      <c r="H8" s="620"/>
      <c r="I8" s="571"/>
    </row>
    <row r="9" spans="1:9">
      <c r="B9" s="356"/>
      <c r="C9" s="357"/>
      <c r="D9" s="358"/>
      <c r="E9" s="358"/>
      <c r="F9" s="359"/>
      <c r="G9" s="359"/>
      <c r="H9" s="620"/>
      <c r="I9" s="572"/>
    </row>
    <row r="10" spans="1:9">
      <c r="B10" s="356"/>
      <c r="C10" s="357"/>
      <c r="D10" s="358"/>
      <c r="E10" s="358"/>
      <c r="F10" s="359"/>
      <c r="G10" s="359"/>
      <c r="H10" s="620"/>
      <c r="I10" s="571"/>
    </row>
    <row r="11" spans="1:9" ht="20.25">
      <c r="A11" s="330"/>
      <c r="B11" s="356"/>
      <c r="C11" s="357"/>
      <c r="D11" s="358"/>
      <c r="E11" s="358"/>
      <c r="F11" s="359"/>
      <c r="G11" s="359"/>
      <c r="H11" s="620"/>
      <c r="I11" s="572"/>
    </row>
    <row r="12" spans="1:9" ht="12.95" customHeight="1">
      <c r="A12" s="763"/>
      <c r="B12" s="356"/>
      <c r="C12" s="357"/>
      <c r="D12" s="358"/>
      <c r="E12" s="358"/>
      <c r="F12" s="359"/>
      <c r="G12" s="359"/>
      <c r="H12" s="567"/>
      <c r="I12" s="571"/>
    </row>
    <row r="13" spans="1:9">
      <c r="A13" s="764"/>
      <c r="B13" s="356"/>
      <c r="C13" s="357"/>
      <c r="D13" s="358"/>
      <c r="E13" s="358"/>
      <c r="F13" s="359"/>
      <c r="G13" s="359"/>
      <c r="H13" s="567"/>
      <c r="I13" s="572"/>
    </row>
    <row r="14" spans="1:9" ht="20.25">
      <c r="A14" s="336"/>
      <c r="B14" s="356"/>
      <c r="C14" s="357"/>
      <c r="D14" s="358"/>
      <c r="E14" s="358"/>
      <c r="F14" s="359"/>
      <c r="G14" s="359"/>
      <c r="H14" s="567"/>
      <c r="I14" s="571"/>
    </row>
    <row r="15" spans="1:9" ht="20.25">
      <c r="A15" s="335"/>
      <c r="B15" s="360"/>
      <c r="C15" s="361" t="s">
        <v>575</v>
      </c>
      <c r="D15" s="360"/>
      <c r="E15" s="362"/>
      <c r="F15" s="361"/>
      <c r="G15" s="361"/>
      <c r="H15" s="567"/>
      <c r="I15" s="572"/>
    </row>
    <row r="16" spans="1:9" ht="7.9" customHeight="1">
      <c r="A16" s="337"/>
      <c r="B16" s="356"/>
      <c r="C16" s="363"/>
      <c r="D16" s="358"/>
      <c r="E16" s="358"/>
      <c r="F16" s="359"/>
      <c r="G16" s="359"/>
      <c r="H16" s="567"/>
      <c r="I16" s="571"/>
    </row>
    <row r="17" spans="1:12" ht="15.75">
      <c r="A17" s="338"/>
      <c r="B17" s="364">
        <v>1</v>
      </c>
      <c r="C17" s="365" t="s">
        <v>576</v>
      </c>
      <c r="D17" s="366" t="s">
        <v>135</v>
      </c>
      <c r="E17" s="366">
        <v>1</v>
      </c>
      <c r="F17" s="366"/>
      <c r="G17" s="367">
        <f>'Prezračevanje ŠD'!F1</f>
        <v>0</v>
      </c>
      <c r="H17" s="567">
        <f>'Prezračevanje ŠD'!G1</f>
        <v>0</v>
      </c>
      <c r="I17" s="571">
        <f>'Prezračevanje ŠD'!H1</f>
        <v>0</v>
      </c>
    </row>
    <row r="18" spans="1:12" ht="9.9499999999999993" customHeight="1">
      <c r="A18" s="338"/>
      <c r="B18" s="364"/>
      <c r="C18" s="365"/>
      <c r="D18" s="366"/>
      <c r="E18" s="366"/>
      <c r="F18" s="366"/>
      <c r="G18" s="367"/>
      <c r="H18" s="567"/>
      <c r="I18" s="571"/>
      <c r="J18" s="338"/>
      <c r="K18" s="338"/>
      <c r="L18" s="338"/>
    </row>
    <row r="19" spans="1:12" ht="15.75" customHeight="1">
      <c r="A19" s="338"/>
      <c r="B19" s="364">
        <v>2</v>
      </c>
      <c r="C19" s="365" t="s">
        <v>577</v>
      </c>
      <c r="D19" s="366" t="s">
        <v>135</v>
      </c>
      <c r="E19" s="366">
        <v>1</v>
      </c>
      <c r="F19" s="366"/>
      <c r="G19" s="367">
        <f>'Toplotna črpalka'!F1</f>
        <v>0</v>
      </c>
      <c r="H19" s="643">
        <f>'Toplotna črpalka'!G1</f>
        <v>0</v>
      </c>
      <c r="I19" s="607">
        <f>'Toplotna črpalka'!H1</f>
        <v>0</v>
      </c>
      <c r="J19" s="338"/>
      <c r="K19" s="338"/>
      <c r="L19" s="338"/>
    </row>
    <row r="20" spans="1:12" ht="9.9499999999999993" customHeight="1">
      <c r="A20" s="338"/>
      <c r="B20" s="364"/>
      <c r="C20" s="365"/>
      <c r="D20" s="366"/>
      <c r="E20" s="366"/>
      <c r="F20" s="366"/>
      <c r="G20" s="367"/>
      <c r="H20" s="567"/>
      <c r="I20" s="571"/>
      <c r="J20" s="338"/>
      <c r="K20" s="338"/>
      <c r="L20" s="338"/>
    </row>
    <row r="21" spans="1:12" ht="15.75">
      <c r="A21" s="338"/>
      <c r="B21" s="364">
        <v>3</v>
      </c>
      <c r="C21" s="365" t="s">
        <v>578</v>
      </c>
      <c r="D21" s="366" t="s">
        <v>135</v>
      </c>
      <c r="E21" s="366">
        <v>1</v>
      </c>
      <c r="F21" s="366"/>
      <c r="G21" s="367">
        <f>'Topla sanitarna voda'!F1</f>
        <v>0</v>
      </c>
      <c r="H21" s="643">
        <f>'Topla sanitarna voda'!G1</f>
        <v>0</v>
      </c>
      <c r="I21" s="607">
        <f>'Topla sanitarna voda'!H1</f>
        <v>0</v>
      </c>
    </row>
    <row r="22" spans="1:12" ht="10.5" customHeight="1">
      <c r="A22" s="338"/>
      <c r="B22" s="364"/>
      <c r="C22" s="365"/>
      <c r="D22" s="366"/>
      <c r="E22" s="366"/>
      <c r="F22" s="366"/>
      <c r="G22" s="367"/>
      <c r="H22" s="567"/>
      <c r="I22" s="571"/>
    </row>
    <row r="23" spans="1:12" ht="15.75">
      <c r="A23" s="338"/>
      <c r="B23" s="364">
        <v>4</v>
      </c>
      <c r="C23" s="365" t="s">
        <v>579</v>
      </c>
      <c r="D23" s="366" t="s">
        <v>135</v>
      </c>
      <c r="E23" s="366">
        <v>1</v>
      </c>
      <c r="F23" s="366"/>
      <c r="G23" s="367">
        <f>EN.monitoring!F1</f>
        <v>0</v>
      </c>
      <c r="H23" s="643">
        <f>EN.monitoring!G1</f>
        <v>0</v>
      </c>
      <c r="I23" s="607">
        <f>EN.monitoring!H1</f>
        <v>0</v>
      </c>
    </row>
    <row r="24" spans="1:12" ht="12" customHeight="1">
      <c r="A24" s="338"/>
      <c r="B24" s="364"/>
      <c r="C24" s="366"/>
      <c r="D24" s="366"/>
      <c r="E24" s="366"/>
      <c r="F24" s="366"/>
      <c r="G24" s="367"/>
      <c r="H24" s="567"/>
      <c r="I24" s="571"/>
    </row>
    <row r="25" spans="1:12" ht="15.75">
      <c r="A25" s="338"/>
      <c r="B25" s="364">
        <v>5</v>
      </c>
      <c r="C25" s="365" t="s">
        <v>1088</v>
      </c>
      <c r="D25" s="366" t="s">
        <v>135</v>
      </c>
      <c r="E25" s="366">
        <v>1</v>
      </c>
      <c r="F25" s="366"/>
      <c r="G25" s="367">
        <f>'Termostatski ventili'!F1</f>
        <v>0</v>
      </c>
      <c r="H25" s="643">
        <f>'Termostatski ventili'!G1</f>
        <v>0</v>
      </c>
      <c r="I25" s="607">
        <f>'Termostatski ventili'!H1</f>
        <v>0</v>
      </c>
    </row>
    <row r="26" spans="1:12" ht="10.5" customHeight="1">
      <c r="A26" s="338"/>
      <c r="B26" s="364"/>
      <c r="C26" s="366"/>
      <c r="D26" s="366"/>
      <c r="E26" s="366"/>
      <c r="F26" s="366"/>
      <c r="G26" s="367"/>
      <c r="H26" s="567"/>
      <c r="I26" s="571"/>
    </row>
    <row r="27" spans="1:12" ht="15.75">
      <c r="A27" s="368"/>
      <c r="B27" s="369"/>
      <c r="C27" s="370" t="s">
        <v>580</v>
      </c>
      <c r="D27" s="371"/>
      <c r="E27" s="371"/>
      <c r="F27" s="372"/>
      <c r="G27" s="373">
        <f>SUM(G17:G25)</f>
        <v>0</v>
      </c>
      <c r="H27" s="644">
        <f t="shared" ref="H27:I27" si="0">SUM(H17:H25)</f>
        <v>0</v>
      </c>
      <c r="I27" s="608">
        <f t="shared" si="0"/>
        <v>0</v>
      </c>
    </row>
    <row r="28" spans="1:12">
      <c r="B28" s="374"/>
      <c r="C28" s="375"/>
      <c r="D28" s="375"/>
      <c r="E28" s="375"/>
      <c r="F28" s="375"/>
      <c r="G28" s="375"/>
      <c r="H28" s="567"/>
      <c r="I28" s="572"/>
    </row>
    <row r="29" spans="1:12">
      <c r="B29" s="374"/>
      <c r="C29" s="375"/>
      <c r="D29" s="375"/>
      <c r="E29" s="375"/>
      <c r="F29" s="375"/>
      <c r="G29" s="375"/>
      <c r="H29" s="567"/>
      <c r="I29" s="571"/>
    </row>
    <row r="30" spans="1:12">
      <c r="H30" s="567"/>
      <c r="I30" s="572"/>
    </row>
    <row r="31" spans="1:12">
      <c r="H31" s="567"/>
      <c r="I31" s="571"/>
    </row>
    <row r="32" spans="1:12">
      <c r="H32" s="567"/>
      <c r="I32" s="572"/>
    </row>
    <row r="33" spans="8:9">
      <c r="H33" s="567"/>
      <c r="I33" s="571"/>
    </row>
    <row r="34" spans="8:9">
      <c r="H34" s="567"/>
      <c r="I34" s="572"/>
    </row>
    <row r="35" spans="8:9">
      <c r="H35" s="567"/>
      <c r="I35" s="571"/>
    </row>
    <row r="36" spans="8:9">
      <c r="H36" s="567"/>
      <c r="I36" s="572"/>
    </row>
    <row r="37" spans="8:9">
      <c r="H37" s="567"/>
      <c r="I37" s="571"/>
    </row>
    <row r="38" spans="8:9">
      <c r="H38" s="567"/>
      <c r="I38" s="572"/>
    </row>
    <row r="39" spans="8:9">
      <c r="H39" s="567"/>
      <c r="I39" s="571"/>
    </row>
    <row r="40" spans="8:9">
      <c r="H40" s="567"/>
      <c r="I40" s="572"/>
    </row>
    <row r="41" spans="8:9">
      <c r="H41" s="567"/>
      <c r="I41" s="571"/>
    </row>
    <row r="42" spans="8:9">
      <c r="H42" s="567"/>
      <c r="I42" s="572"/>
    </row>
    <row r="43" spans="8:9">
      <c r="H43" s="567"/>
      <c r="I43" s="571"/>
    </row>
    <row r="44" spans="8:9">
      <c r="H44" s="567"/>
      <c r="I44" s="572"/>
    </row>
    <row r="45" spans="8:9">
      <c r="H45" s="567"/>
      <c r="I45" s="571"/>
    </row>
    <row r="46" spans="8:9">
      <c r="I46" s="572"/>
    </row>
    <row r="48" spans="8:9">
      <c r="I48" s="572"/>
    </row>
    <row r="50" spans="8:9">
      <c r="I50" s="572"/>
    </row>
    <row r="52" spans="8:9">
      <c r="I52" s="572"/>
    </row>
    <row r="54" spans="8:9">
      <c r="I54" s="572"/>
    </row>
    <row r="56" spans="8:9">
      <c r="H56" s="618"/>
      <c r="I56" s="619"/>
    </row>
  </sheetData>
  <sheetProtection algorithmName="SHA-512" hashValue="2w6WgD9A88WnyD9N0OzcK4LNMqQ1dP4Igl6CEAXTWWB0Z8Z8/4VRcyDOhAsXVnqz3KMvSUvZeQnTGXhmtjbhsA==" saltValue="ch+gpc64JTi+/mJg7lKQnw==" spinCount="100000" sheet="1" objects="1" scenarios="1"/>
  <mergeCells count="1">
    <mergeCell ref="A12:A13"/>
  </mergeCells>
  <pageMargins left="0.62992125984251968" right="0.23622047244094491" top="0.62992125984251968" bottom="0.39370078740157483" header="0.31496062992125984" footer="0.31496062992125984"/>
  <pageSetup paperSize="9" scale="86" firstPageNumber="2" fitToHeight="0" orientation="portrait" r:id="rId1"/>
  <headerFooter>
    <oddHeader>&amp;CŠportna dvorana Polzela - energetska sanacija</oddHead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136"/>
  <sheetViews>
    <sheetView view="pageLayout" zoomScaleNormal="115" zoomScaleSheetLayoutView="100" workbookViewId="0">
      <selection activeCell="F1" sqref="F1"/>
    </sheetView>
  </sheetViews>
  <sheetFormatPr defaultRowHeight="12.75"/>
  <cols>
    <col min="1" max="1" width="4.42578125" style="382" customWidth="1"/>
    <col min="2" max="2" width="58.28515625" style="382" customWidth="1"/>
    <col min="3" max="3" width="4.42578125" style="382" customWidth="1"/>
    <col min="4" max="4" width="4.42578125" style="431" customWidth="1"/>
    <col min="5" max="6" width="11" style="382" customWidth="1"/>
    <col min="7" max="7" width="14" style="566" customWidth="1"/>
    <col min="8" max="8" width="13.140625" style="570" customWidth="1"/>
    <col min="9" max="258" width="9.140625" style="382"/>
    <col min="259" max="259" width="4.42578125" style="382" customWidth="1"/>
    <col min="260" max="260" width="58.28515625" style="382" customWidth="1"/>
    <col min="261" max="262" width="4.42578125" style="382" customWidth="1"/>
    <col min="263" max="264" width="11" style="382" customWidth="1"/>
    <col min="265" max="514" width="9.140625" style="382"/>
    <col min="515" max="515" width="4.42578125" style="382" customWidth="1"/>
    <col min="516" max="516" width="58.28515625" style="382" customWidth="1"/>
    <col min="517" max="518" width="4.42578125" style="382" customWidth="1"/>
    <col min="519" max="520" width="11" style="382" customWidth="1"/>
    <col min="521" max="770" width="9.140625" style="382"/>
    <col min="771" max="771" width="4.42578125" style="382" customWidth="1"/>
    <col min="772" max="772" width="58.28515625" style="382" customWidth="1"/>
    <col min="773" max="774" width="4.42578125" style="382" customWidth="1"/>
    <col min="775" max="776" width="11" style="382" customWidth="1"/>
    <col min="777" max="1026" width="9.140625" style="382"/>
    <col min="1027" max="1027" width="4.42578125" style="382" customWidth="1"/>
    <col min="1028" max="1028" width="58.28515625" style="382" customWidth="1"/>
    <col min="1029" max="1030" width="4.42578125" style="382" customWidth="1"/>
    <col min="1031" max="1032" width="11" style="382" customWidth="1"/>
    <col min="1033" max="1282" width="9.140625" style="382"/>
    <col min="1283" max="1283" width="4.42578125" style="382" customWidth="1"/>
    <col min="1284" max="1284" width="58.28515625" style="382" customWidth="1"/>
    <col min="1285" max="1286" width="4.42578125" style="382" customWidth="1"/>
    <col min="1287" max="1288" width="11" style="382" customWidth="1"/>
    <col min="1289" max="1538" width="9.140625" style="382"/>
    <col min="1539" max="1539" width="4.42578125" style="382" customWidth="1"/>
    <col min="1540" max="1540" width="58.28515625" style="382" customWidth="1"/>
    <col min="1541" max="1542" width="4.42578125" style="382" customWidth="1"/>
    <col min="1543" max="1544" width="11" style="382" customWidth="1"/>
    <col min="1545" max="1794" width="9.140625" style="382"/>
    <col min="1795" max="1795" width="4.42578125" style="382" customWidth="1"/>
    <col min="1796" max="1796" width="58.28515625" style="382" customWidth="1"/>
    <col min="1797" max="1798" width="4.42578125" style="382" customWidth="1"/>
    <col min="1799" max="1800" width="11" style="382" customWidth="1"/>
    <col min="1801" max="2050" width="9.140625" style="382"/>
    <col min="2051" max="2051" width="4.42578125" style="382" customWidth="1"/>
    <col min="2052" max="2052" width="58.28515625" style="382" customWidth="1"/>
    <col min="2053" max="2054" width="4.42578125" style="382" customWidth="1"/>
    <col min="2055" max="2056" width="11" style="382" customWidth="1"/>
    <col min="2057" max="2306" width="9.140625" style="382"/>
    <col min="2307" max="2307" width="4.42578125" style="382" customWidth="1"/>
    <col min="2308" max="2308" width="58.28515625" style="382" customWidth="1"/>
    <col min="2309" max="2310" width="4.42578125" style="382" customWidth="1"/>
    <col min="2311" max="2312" width="11" style="382" customWidth="1"/>
    <col min="2313" max="2562" width="9.140625" style="382"/>
    <col min="2563" max="2563" width="4.42578125" style="382" customWidth="1"/>
    <col min="2564" max="2564" width="58.28515625" style="382" customWidth="1"/>
    <col min="2565" max="2566" width="4.42578125" style="382" customWidth="1"/>
    <col min="2567" max="2568" width="11" style="382" customWidth="1"/>
    <col min="2569" max="2818" width="9.140625" style="382"/>
    <col min="2819" max="2819" width="4.42578125" style="382" customWidth="1"/>
    <col min="2820" max="2820" width="58.28515625" style="382" customWidth="1"/>
    <col min="2821" max="2822" width="4.42578125" style="382" customWidth="1"/>
    <col min="2823" max="2824" width="11" style="382" customWidth="1"/>
    <col min="2825" max="3074" width="9.140625" style="382"/>
    <col min="3075" max="3075" width="4.42578125" style="382" customWidth="1"/>
    <col min="3076" max="3076" width="58.28515625" style="382" customWidth="1"/>
    <col min="3077" max="3078" width="4.42578125" style="382" customWidth="1"/>
    <col min="3079" max="3080" width="11" style="382" customWidth="1"/>
    <col min="3081" max="3330" width="9.140625" style="382"/>
    <col min="3331" max="3331" width="4.42578125" style="382" customWidth="1"/>
    <col min="3332" max="3332" width="58.28515625" style="382" customWidth="1"/>
    <col min="3333" max="3334" width="4.42578125" style="382" customWidth="1"/>
    <col min="3335" max="3336" width="11" style="382" customWidth="1"/>
    <col min="3337" max="3586" width="9.140625" style="382"/>
    <col min="3587" max="3587" width="4.42578125" style="382" customWidth="1"/>
    <col min="3588" max="3588" width="58.28515625" style="382" customWidth="1"/>
    <col min="3589" max="3590" width="4.42578125" style="382" customWidth="1"/>
    <col min="3591" max="3592" width="11" style="382" customWidth="1"/>
    <col min="3593" max="3842" width="9.140625" style="382"/>
    <col min="3843" max="3843" width="4.42578125" style="382" customWidth="1"/>
    <col min="3844" max="3844" width="58.28515625" style="382" customWidth="1"/>
    <col min="3845" max="3846" width="4.42578125" style="382" customWidth="1"/>
    <col min="3847" max="3848" width="11" style="382" customWidth="1"/>
    <col min="3849" max="4098" width="9.140625" style="382"/>
    <col min="4099" max="4099" width="4.42578125" style="382" customWidth="1"/>
    <col min="4100" max="4100" width="58.28515625" style="382" customWidth="1"/>
    <col min="4101" max="4102" width="4.42578125" style="382" customWidth="1"/>
    <col min="4103" max="4104" width="11" style="382" customWidth="1"/>
    <col min="4105" max="4354" width="9.140625" style="382"/>
    <col min="4355" max="4355" width="4.42578125" style="382" customWidth="1"/>
    <col min="4356" max="4356" width="58.28515625" style="382" customWidth="1"/>
    <col min="4357" max="4358" width="4.42578125" style="382" customWidth="1"/>
    <col min="4359" max="4360" width="11" style="382" customWidth="1"/>
    <col min="4361" max="4610" width="9.140625" style="382"/>
    <col min="4611" max="4611" width="4.42578125" style="382" customWidth="1"/>
    <col min="4612" max="4612" width="58.28515625" style="382" customWidth="1"/>
    <col min="4613" max="4614" width="4.42578125" style="382" customWidth="1"/>
    <col min="4615" max="4616" width="11" style="382" customWidth="1"/>
    <col min="4617" max="4866" width="9.140625" style="382"/>
    <col min="4867" max="4867" width="4.42578125" style="382" customWidth="1"/>
    <col min="4868" max="4868" width="58.28515625" style="382" customWidth="1"/>
    <col min="4869" max="4870" width="4.42578125" style="382" customWidth="1"/>
    <col min="4871" max="4872" width="11" style="382" customWidth="1"/>
    <col min="4873" max="5122" width="9.140625" style="382"/>
    <col min="5123" max="5123" width="4.42578125" style="382" customWidth="1"/>
    <col min="5124" max="5124" width="58.28515625" style="382" customWidth="1"/>
    <col min="5125" max="5126" width="4.42578125" style="382" customWidth="1"/>
    <col min="5127" max="5128" width="11" style="382" customWidth="1"/>
    <col min="5129" max="5378" width="9.140625" style="382"/>
    <col min="5379" max="5379" width="4.42578125" style="382" customWidth="1"/>
    <col min="5380" max="5380" width="58.28515625" style="382" customWidth="1"/>
    <col min="5381" max="5382" width="4.42578125" style="382" customWidth="1"/>
    <col min="5383" max="5384" width="11" style="382" customWidth="1"/>
    <col min="5385" max="5634" width="9.140625" style="382"/>
    <col min="5635" max="5635" width="4.42578125" style="382" customWidth="1"/>
    <col min="5636" max="5636" width="58.28515625" style="382" customWidth="1"/>
    <col min="5637" max="5638" width="4.42578125" style="382" customWidth="1"/>
    <col min="5639" max="5640" width="11" style="382" customWidth="1"/>
    <col min="5641" max="5890" width="9.140625" style="382"/>
    <col min="5891" max="5891" width="4.42578125" style="382" customWidth="1"/>
    <col min="5892" max="5892" width="58.28515625" style="382" customWidth="1"/>
    <col min="5893" max="5894" width="4.42578125" style="382" customWidth="1"/>
    <col min="5895" max="5896" width="11" style="382" customWidth="1"/>
    <col min="5897" max="6146" width="9.140625" style="382"/>
    <col min="6147" max="6147" width="4.42578125" style="382" customWidth="1"/>
    <col min="6148" max="6148" width="58.28515625" style="382" customWidth="1"/>
    <col min="6149" max="6150" width="4.42578125" style="382" customWidth="1"/>
    <col min="6151" max="6152" width="11" style="382" customWidth="1"/>
    <col min="6153" max="6402" width="9.140625" style="382"/>
    <col min="6403" max="6403" width="4.42578125" style="382" customWidth="1"/>
    <col min="6404" max="6404" width="58.28515625" style="382" customWidth="1"/>
    <col min="6405" max="6406" width="4.42578125" style="382" customWidth="1"/>
    <col min="6407" max="6408" width="11" style="382" customWidth="1"/>
    <col min="6409" max="6658" width="9.140625" style="382"/>
    <col min="6659" max="6659" width="4.42578125" style="382" customWidth="1"/>
    <col min="6660" max="6660" width="58.28515625" style="382" customWidth="1"/>
    <col min="6661" max="6662" width="4.42578125" style="382" customWidth="1"/>
    <col min="6663" max="6664" width="11" style="382" customWidth="1"/>
    <col min="6665" max="6914" width="9.140625" style="382"/>
    <col min="6915" max="6915" width="4.42578125" style="382" customWidth="1"/>
    <col min="6916" max="6916" width="58.28515625" style="382" customWidth="1"/>
    <col min="6917" max="6918" width="4.42578125" style="382" customWidth="1"/>
    <col min="6919" max="6920" width="11" style="382" customWidth="1"/>
    <col min="6921" max="7170" width="9.140625" style="382"/>
    <col min="7171" max="7171" width="4.42578125" style="382" customWidth="1"/>
    <col min="7172" max="7172" width="58.28515625" style="382" customWidth="1"/>
    <col min="7173" max="7174" width="4.42578125" style="382" customWidth="1"/>
    <col min="7175" max="7176" width="11" style="382" customWidth="1"/>
    <col min="7177" max="7426" width="9.140625" style="382"/>
    <col min="7427" max="7427" width="4.42578125" style="382" customWidth="1"/>
    <col min="7428" max="7428" width="58.28515625" style="382" customWidth="1"/>
    <col min="7429" max="7430" width="4.42578125" style="382" customWidth="1"/>
    <col min="7431" max="7432" width="11" style="382" customWidth="1"/>
    <col min="7433" max="7682" width="9.140625" style="382"/>
    <col min="7683" max="7683" width="4.42578125" style="382" customWidth="1"/>
    <col min="7684" max="7684" width="58.28515625" style="382" customWidth="1"/>
    <col min="7685" max="7686" width="4.42578125" style="382" customWidth="1"/>
    <col min="7687" max="7688" width="11" style="382" customWidth="1"/>
    <col min="7689" max="7938" width="9.140625" style="382"/>
    <col min="7939" max="7939" width="4.42578125" style="382" customWidth="1"/>
    <col min="7940" max="7940" width="58.28515625" style="382" customWidth="1"/>
    <col min="7941" max="7942" width="4.42578125" style="382" customWidth="1"/>
    <col min="7943" max="7944" width="11" style="382" customWidth="1"/>
    <col min="7945" max="8194" width="9.140625" style="382"/>
    <col min="8195" max="8195" width="4.42578125" style="382" customWidth="1"/>
    <col min="8196" max="8196" width="58.28515625" style="382" customWidth="1"/>
    <col min="8197" max="8198" width="4.42578125" style="382" customWidth="1"/>
    <col min="8199" max="8200" width="11" style="382" customWidth="1"/>
    <col min="8201" max="8450" width="9.140625" style="382"/>
    <col min="8451" max="8451" width="4.42578125" style="382" customWidth="1"/>
    <col min="8452" max="8452" width="58.28515625" style="382" customWidth="1"/>
    <col min="8453" max="8454" width="4.42578125" style="382" customWidth="1"/>
    <col min="8455" max="8456" width="11" style="382" customWidth="1"/>
    <col min="8457" max="8706" width="9.140625" style="382"/>
    <col min="8707" max="8707" width="4.42578125" style="382" customWidth="1"/>
    <col min="8708" max="8708" width="58.28515625" style="382" customWidth="1"/>
    <col min="8709" max="8710" width="4.42578125" style="382" customWidth="1"/>
    <col min="8711" max="8712" width="11" style="382" customWidth="1"/>
    <col min="8713" max="8962" width="9.140625" style="382"/>
    <col min="8963" max="8963" width="4.42578125" style="382" customWidth="1"/>
    <col min="8964" max="8964" width="58.28515625" style="382" customWidth="1"/>
    <col min="8965" max="8966" width="4.42578125" style="382" customWidth="1"/>
    <col min="8967" max="8968" width="11" style="382" customWidth="1"/>
    <col min="8969" max="9218" width="9.140625" style="382"/>
    <col min="9219" max="9219" width="4.42578125" style="382" customWidth="1"/>
    <col min="9220" max="9220" width="58.28515625" style="382" customWidth="1"/>
    <col min="9221" max="9222" width="4.42578125" style="382" customWidth="1"/>
    <col min="9223" max="9224" width="11" style="382" customWidth="1"/>
    <col min="9225" max="9474" width="9.140625" style="382"/>
    <col min="9475" max="9475" width="4.42578125" style="382" customWidth="1"/>
    <col min="9476" max="9476" width="58.28515625" style="382" customWidth="1"/>
    <col min="9477" max="9478" width="4.42578125" style="382" customWidth="1"/>
    <col min="9479" max="9480" width="11" style="382" customWidth="1"/>
    <col min="9481" max="9730" width="9.140625" style="382"/>
    <col min="9731" max="9731" width="4.42578125" style="382" customWidth="1"/>
    <col min="9732" max="9732" width="58.28515625" style="382" customWidth="1"/>
    <col min="9733" max="9734" width="4.42578125" style="382" customWidth="1"/>
    <col min="9735" max="9736" width="11" style="382" customWidth="1"/>
    <col min="9737" max="9986" width="9.140625" style="382"/>
    <col min="9987" max="9987" width="4.42578125" style="382" customWidth="1"/>
    <col min="9988" max="9988" width="58.28515625" style="382" customWidth="1"/>
    <col min="9989" max="9990" width="4.42578125" style="382" customWidth="1"/>
    <col min="9991" max="9992" width="11" style="382" customWidth="1"/>
    <col min="9993" max="10242" width="9.140625" style="382"/>
    <col min="10243" max="10243" width="4.42578125" style="382" customWidth="1"/>
    <col min="10244" max="10244" width="58.28515625" style="382" customWidth="1"/>
    <col min="10245" max="10246" width="4.42578125" style="382" customWidth="1"/>
    <col min="10247" max="10248" width="11" style="382" customWidth="1"/>
    <col min="10249" max="10498" width="9.140625" style="382"/>
    <col min="10499" max="10499" width="4.42578125" style="382" customWidth="1"/>
    <col min="10500" max="10500" width="58.28515625" style="382" customWidth="1"/>
    <col min="10501" max="10502" width="4.42578125" style="382" customWidth="1"/>
    <col min="10503" max="10504" width="11" style="382" customWidth="1"/>
    <col min="10505" max="10754" width="9.140625" style="382"/>
    <col min="10755" max="10755" width="4.42578125" style="382" customWidth="1"/>
    <col min="10756" max="10756" width="58.28515625" style="382" customWidth="1"/>
    <col min="10757" max="10758" width="4.42578125" style="382" customWidth="1"/>
    <col min="10759" max="10760" width="11" style="382" customWidth="1"/>
    <col min="10761" max="11010" width="9.140625" style="382"/>
    <col min="11011" max="11011" width="4.42578125" style="382" customWidth="1"/>
    <col min="11012" max="11012" width="58.28515625" style="382" customWidth="1"/>
    <col min="11013" max="11014" width="4.42578125" style="382" customWidth="1"/>
    <col min="11015" max="11016" width="11" style="382" customWidth="1"/>
    <col min="11017" max="11266" width="9.140625" style="382"/>
    <col min="11267" max="11267" width="4.42578125" style="382" customWidth="1"/>
    <col min="11268" max="11268" width="58.28515625" style="382" customWidth="1"/>
    <col min="11269" max="11270" width="4.42578125" style="382" customWidth="1"/>
    <col min="11271" max="11272" width="11" style="382" customWidth="1"/>
    <col min="11273" max="11522" width="9.140625" style="382"/>
    <col min="11523" max="11523" width="4.42578125" style="382" customWidth="1"/>
    <col min="11524" max="11524" width="58.28515625" style="382" customWidth="1"/>
    <col min="11525" max="11526" width="4.42578125" style="382" customWidth="1"/>
    <col min="11527" max="11528" width="11" style="382" customWidth="1"/>
    <col min="11529" max="11778" width="9.140625" style="382"/>
    <col min="11779" max="11779" width="4.42578125" style="382" customWidth="1"/>
    <col min="11780" max="11780" width="58.28515625" style="382" customWidth="1"/>
    <col min="11781" max="11782" width="4.42578125" style="382" customWidth="1"/>
    <col min="11783" max="11784" width="11" style="382" customWidth="1"/>
    <col min="11785" max="12034" width="9.140625" style="382"/>
    <col min="12035" max="12035" width="4.42578125" style="382" customWidth="1"/>
    <col min="12036" max="12036" width="58.28515625" style="382" customWidth="1"/>
    <col min="12037" max="12038" width="4.42578125" style="382" customWidth="1"/>
    <col min="12039" max="12040" width="11" style="382" customWidth="1"/>
    <col min="12041" max="12290" width="9.140625" style="382"/>
    <col min="12291" max="12291" width="4.42578125" style="382" customWidth="1"/>
    <col min="12292" max="12292" width="58.28515625" style="382" customWidth="1"/>
    <col min="12293" max="12294" width="4.42578125" style="382" customWidth="1"/>
    <col min="12295" max="12296" width="11" style="382" customWidth="1"/>
    <col min="12297" max="12546" width="9.140625" style="382"/>
    <col min="12547" max="12547" width="4.42578125" style="382" customWidth="1"/>
    <col min="12548" max="12548" width="58.28515625" style="382" customWidth="1"/>
    <col min="12549" max="12550" width="4.42578125" style="382" customWidth="1"/>
    <col min="12551" max="12552" width="11" style="382" customWidth="1"/>
    <col min="12553" max="12802" width="9.140625" style="382"/>
    <col min="12803" max="12803" width="4.42578125" style="382" customWidth="1"/>
    <col min="12804" max="12804" width="58.28515625" style="382" customWidth="1"/>
    <col min="12805" max="12806" width="4.42578125" style="382" customWidth="1"/>
    <col min="12807" max="12808" width="11" style="382" customWidth="1"/>
    <col min="12809" max="13058" width="9.140625" style="382"/>
    <col min="13059" max="13059" width="4.42578125" style="382" customWidth="1"/>
    <col min="13060" max="13060" width="58.28515625" style="382" customWidth="1"/>
    <col min="13061" max="13062" width="4.42578125" style="382" customWidth="1"/>
    <col min="13063" max="13064" width="11" style="382" customWidth="1"/>
    <col min="13065" max="13314" width="9.140625" style="382"/>
    <col min="13315" max="13315" width="4.42578125" style="382" customWidth="1"/>
    <col min="13316" max="13316" width="58.28515625" style="382" customWidth="1"/>
    <col min="13317" max="13318" width="4.42578125" style="382" customWidth="1"/>
    <col min="13319" max="13320" width="11" style="382" customWidth="1"/>
    <col min="13321" max="13570" width="9.140625" style="382"/>
    <col min="13571" max="13571" width="4.42578125" style="382" customWidth="1"/>
    <col min="13572" max="13572" width="58.28515625" style="382" customWidth="1"/>
    <col min="13573" max="13574" width="4.42578125" style="382" customWidth="1"/>
    <col min="13575" max="13576" width="11" style="382" customWidth="1"/>
    <col min="13577" max="13826" width="9.140625" style="382"/>
    <col min="13827" max="13827" width="4.42578125" style="382" customWidth="1"/>
    <col min="13828" max="13828" width="58.28515625" style="382" customWidth="1"/>
    <col min="13829" max="13830" width="4.42578125" style="382" customWidth="1"/>
    <col min="13831" max="13832" width="11" style="382" customWidth="1"/>
    <col min="13833" max="14082" width="9.140625" style="382"/>
    <col min="14083" max="14083" width="4.42578125" style="382" customWidth="1"/>
    <col min="14084" max="14084" width="58.28515625" style="382" customWidth="1"/>
    <col min="14085" max="14086" width="4.42578125" style="382" customWidth="1"/>
    <col min="14087" max="14088" width="11" style="382" customWidth="1"/>
    <col min="14089" max="14338" width="9.140625" style="382"/>
    <col min="14339" max="14339" width="4.42578125" style="382" customWidth="1"/>
    <col min="14340" max="14340" width="58.28515625" style="382" customWidth="1"/>
    <col min="14341" max="14342" width="4.42578125" style="382" customWidth="1"/>
    <col min="14343" max="14344" width="11" style="382" customWidth="1"/>
    <col min="14345" max="14594" width="9.140625" style="382"/>
    <col min="14595" max="14595" width="4.42578125" style="382" customWidth="1"/>
    <col min="14596" max="14596" width="58.28515625" style="382" customWidth="1"/>
    <col min="14597" max="14598" width="4.42578125" style="382" customWidth="1"/>
    <col min="14599" max="14600" width="11" style="382" customWidth="1"/>
    <col min="14601" max="14850" width="9.140625" style="382"/>
    <col min="14851" max="14851" width="4.42578125" style="382" customWidth="1"/>
    <col min="14852" max="14852" width="58.28515625" style="382" customWidth="1"/>
    <col min="14853" max="14854" width="4.42578125" style="382" customWidth="1"/>
    <col min="14855" max="14856" width="11" style="382" customWidth="1"/>
    <col min="14857" max="15106" width="9.140625" style="382"/>
    <col min="15107" max="15107" width="4.42578125" style="382" customWidth="1"/>
    <col min="15108" max="15108" width="58.28515625" style="382" customWidth="1"/>
    <col min="15109" max="15110" width="4.42578125" style="382" customWidth="1"/>
    <col min="15111" max="15112" width="11" style="382" customWidth="1"/>
    <col min="15113" max="15362" width="9.140625" style="382"/>
    <col min="15363" max="15363" width="4.42578125" style="382" customWidth="1"/>
    <col min="15364" max="15364" width="58.28515625" style="382" customWidth="1"/>
    <col min="15365" max="15366" width="4.42578125" style="382" customWidth="1"/>
    <col min="15367" max="15368" width="11" style="382" customWidth="1"/>
    <col min="15369" max="15618" width="9.140625" style="382"/>
    <col min="15619" max="15619" width="4.42578125" style="382" customWidth="1"/>
    <col min="15620" max="15620" width="58.28515625" style="382" customWidth="1"/>
    <col min="15621" max="15622" width="4.42578125" style="382" customWidth="1"/>
    <col min="15623" max="15624" width="11" style="382" customWidth="1"/>
    <col min="15625" max="15874" width="9.140625" style="382"/>
    <col min="15875" max="15875" width="4.42578125" style="382" customWidth="1"/>
    <col min="15876" max="15876" width="58.28515625" style="382" customWidth="1"/>
    <col min="15877" max="15878" width="4.42578125" style="382" customWidth="1"/>
    <col min="15879" max="15880" width="11" style="382" customWidth="1"/>
    <col min="15881" max="16130" width="9.140625" style="382"/>
    <col min="16131" max="16131" width="4.42578125" style="382" customWidth="1"/>
    <col min="16132" max="16132" width="58.28515625" style="382" customWidth="1"/>
    <col min="16133" max="16134" width="4.42578125" style="382" customWidth="1"/>
    <col min="16135" max="16136" width="11" style="382" customWidth="1"/>
    <col min="16137" max="16384" width="9.140625" style="382"/>
  </cols>
  <sheetData>
    <row r="1" spans="1:8">
      <c r="A1" s="376"/>
      <c r="B1" s="377"/>
      <c r="C1" s="378"/>
      <c r="D1" s="379"/>
      <c r="E1" s="380"/>
      <c r="F1" s="381">
        <f>F133</f>
        <v>0</v>
      </c>
      <c r="G1" s="566">
        <f>G133</f>
        <v>0</v>
      </c>
      <c r="H1" s="570">
        <f>H133</f>
        <v>0</v>
      </c>
    </row>
    <row r="2" spans="1:8">
      <c r="A2" s="383"/>
      <c r="B2" s="384"/>
      <c r="C2" s="385"/>
      <c r="D2" s="386"/>
      <c r="E2" s="387"/>
      <c r="F2" s="388"/>
      <c r="G2" s="566" t="s">
        <v>526</v>
      </c>
      <c r="H2" s="570" t="s">
        <v>527</v>
      </c>
    </row>
    <row r="3" spans="1:8">
      <c r="A3" s="389"/>
      <c r="B3" s="390" t="s">
        <v>20</v>
      </c>
      <c r="C3" s="391" t="s">
        <v>581</v>
      </c>
      <c r="D3" s="392" t="s">
        <v>582</v>
      </c>
      <c r="E3" s="393" t="s">
        <v>583</v>
      </c>
      <c r="F3" s="393" t="s">
        <v>584</v>
      </c>
    </row>
    <row r="4" spans="1:8" ht="9" customHeight="1">
      <c r="A4" s="389"/>
      <c r="B4" s="394"/>
      <c r="C4" s="395"/>
      <c r="D4" s="396"/>
      <c r="E4" s="397"/>
      <c r="F4" s="397"/>
      <c r="G4" s="567"/>
      <c r="H4" s="571"/>
    </row>
    <row r="5" spans="1:8" ht="15">
      <c r="A5" s="376" t="s">
        <v>128</v>
      </c>
      <c r="B5" s="398" t="s">
        <v>576</v>
      </c>
      <c r="C5" s="385"/>
      <c r="D5" s="386"/>
      <c r="E5" s="387"/>
      <c r="F5" s="387"/>
      <c r="G5" s="567"/>
      <c r="H5" s="571"/>
    </row>
    <row r="6" spans="1:8" ht="7.5" customHeight="1">
      <c r="A6" s="399"/>
      <c r="B6" s="398"/>
      <c r="C6" s="400"/>
      <c r="D6" s="400"/>
      <c r="E6" s="401"/>
      <c r="F6" s="402"/>
      <c r="G6" s="567"/>
      <c r="H6" s="571"/>
    </row>
    <row r="7" spans="1:8" ht="15" customHeight="1">
      <c r="A7" s="403">
        <f>MAX($A$2:A6)+1</f>
        <v>1</v>
      </c>
      <c r="B7" s="404" t="s">
        <v>585</v>
      </c>
      <c r="C7" s="405"/>
      <c r="D7" s="405"/>
      <c r="E7" s="405"/>
      <c r="F7" s="406"/>
      <c r="G7" s="568"/>
      <c r="H7" s="571"/>
    </row>
    <row r="8" spans="1:8" ht="95.25" customHeight="1">
      <c r="A8" s="403"/>
      <c r="B8" s="407" t="s">
        <v>586</v>
      </c>
      <c r="C8" s="405"/>
      <c r="D8" s="405"/>
      <c r="E8" s="405"/>
      <c r="F8" s="406"/>
      <c r="G8" s="620"/>
      <c r="H8" s="571"/>
    </row>
    <row r="9" spans="1:8" ht="44.25" customHeight="1">
      <c r="A9" s="403"/>
      <c r="B9" s="407" t="s">
        <v>587</v>
      </c>
      <c r="C9" s="405"/>
      <c r="D9" s="405"/>
      <c r="E9" s="405"/>
      <c r="F9" s="406"/>
      <c r="G9" s="620"/>
      <c r="H9" s="572"/>
    </row>
    <row r="10" spans="1:8" ht="29.25" customHeight="1">
      <c r="A10" s="403"/>
      <c r="B10" s="407" t="s">
        <v>588</v>
      </c>
      <c r="C10" s="405"/>
      <c r="D10" s="405"/>
      <c r="E10" s="405"/>
      <c r="F10" s="406"/>
      <c r="G10" s="620"/>
      <c r="H10" s="571"/>
    </row>
    <row r="11" spans="1:8" ht="29.25" customHeight="1">
      <c r="A11" s="403"/>
      <c r="B11" s="407" t="s">
        <v>589</v>
      </c>
      <c r="C11" s="405"/>
      <c r="D11" s="405"/>
      <c r="E11" s="405"/>
      <c r="F11" s="406"/>
      <c r="G11" s="620"/>
      <c r="H11" s="572"/>
    </row>
    <row r="12" spans="1:8" ht="29.25" customHeight="1">
      <c r="A12" s="403"/>
      <c r="B12" s="407" t="s">
        <v>590</v>
      </c>
      <c r="C12" s="405"/>
      <c r="D12" s="405"/>
      <c r="E12" s="405"/>
      <c r="F12" s="406"/>
      <c r="G12" s="567"/>
      <c r="H12" s="571"/>
    </row>
    <row r="13" spans="1:8" ht="19.5" customHeight="1">
      <c r="A13" s="403"/>
      <c r="B13" s="407" t="s">
        <v>591</v>
      </c>
      <c r="C13" s="405"/>
      <c r="D13" s="405"/>
      <c r="E13" s="405"/>
      <c r="F13" s="406"/>
      <c r="G13" s="567"/>
      <c r="H13" s="572"/>
    </row>
    <row r="14" spans="1:8" ht="30.75" customHeight="1">
      <c r="A14" s="403"/>
      <c r="B14" s="407" t="s">
        <v>592</v>
      </c>
      <c r="C14" s="405"/>
      <c r="D14" s="405"/>
      <c r="E14" s="405"/>
      <c r="F14" s="406"/>
      <c r="G14" s="567"/>
      <c r="H14" s="571"/>
    </row>
    <row r="15" spans="1:8" ht="43.5" customHeight="1">
      <c r="A15" s="403"/>
      <c r="B15" s="407" t="s">
        <v>593</v>
      </c>
      <c r="C15" s="405"/>
      <c r="D15" s="405"/>
      <c r="E15" s="405"/>
      <c r="F15" s="406"/>
      <c r="G15" s="567"/>
      <c r="H15" s="572"/>
    </row>
    <row r="16" spans="1:8" ht="15.75" customHeight="1">
      <c r="A16" s="403"/>
      <c r="B16" s="407" t="s">
        <v>594</v>
      </c>
      <c r="C16" s="405"/>
      <c r="D16" s="405"/>
      <c r="E16" s="405"/>
      <c r="F16" s="406"/>
      <c r="G16" s="567"/>
      <c r="H16" s="571"/>
    </row>
    <row r="17" spans="1:8" ht="43.5" customHeight="1">
      <c r="A17" s="403"/>
      <c r="B17" s="407" t="s">
        <v>595</v>
      </c>
      <c r="C17" s="405"/>
      <c r="D17" s="405"/>
      <c r="E17" s="405"/>
      <c r="F17" s="406"/>
      <c r="G17" s="567"/>
      <c r="H17" s="572"/>
    </row>
    <row r="18" spans="1:8" ht="16.5" customHeight="1">
      <c r="A18" s="403"/>
      <c r="B18" s="407" t="s">
        <v>596</v>
      </c>
      <c r="C18" s="405"/>
      <c r="D18" s="405"/>
      <c r="E18" s="405"/>
      <c r="F18" s="406"/>
      <c r="G18" s="567"/>
      <c r="H18" s="571"/>
    </row>
    <row r="19" spans="1:8" ht="32.25" customHeight="1">
      <c r="A19" s="403"/>
      <c r="B19" s="407" t="s">
        <v>597</v>
      </c>
      <c r="C19" s="405"/>
      <c r="D19" s="405"/>
      <c r="E19" s="405"/>
      <c r="F19" s="406"/>
      <c r="G19" s="567"/>
      <c r="H19" s="572"/>
    </row>
    <row r="20" spans="1:8" ht="15.75" customHeight="1">
      <c r="A20" s="403"/>
      <c r="B20" s="407" t="s">
        <v>598</v>
      </c>
      <c r="C20" s="405"/>
      <c r="D20" s="405"/>
      <c r="E20" s="405"/>
      <c r="F20" s="406"/>
      <c r="G20" s="567"/>
      <c r="H20" s="571"/>
    </row>
    <row r="21" spans="1:8" ht="57" customHeight="1">
      <c r="A21" s="403"/>
      <c r="B21" s="407" t="s">
        <v>599</v>
      </c>
      <c r="C21" s="405"/>
      <c r="D21" s="405"/>
      <c r="E21" s="405"/>
      <c r="F21" s="406"/>
      <c r="G21" s="567"/>
      <c r="H21" s="572"/>
    </row>
    <row r="22" spans="1:8" ht="30" customHeight="1">
      <c r="A22" s="403"/>
      <c r="B22" s="407" t="s">
        <v>600</v>
      </c>
      <c r="C22" s="405"/>
      <c r="D22" s="405"/>
      <c r="E22" s="405"/>
      <c r="F22" s="406"/>
      <c r="G22" s="567"/>
      <c r="H22" s="571"/>
    </row>
    <row r="23" spans="1:8" ht="16.5" customHeight="1">
      <c r="A23" s="403"/>
      <c r="B23" s="407" t="s">
        <v>601</v>
      </c>
      <c r="C23" s="405"/>
      <c r="D23" s="405"/>
      <c r="E23" s="405"/>
      <c r="F23" s="406"/>
      <c r="G23" s="567"/>
      <c r="H23" s="572"/>
    </row>
    <row r="24" spans="1:8" ht="16.5" customHeight="1">
      <c r="A24" s="403"/>
      <c r="B24" s="407" t="s">
        <v>602</v>
      </c>
      <c r="C24" s="405"/>
      <c r="D24" s="405"/>
      <c r="E24" s="405"/>
      <c r="F24" s="406"/>
      <c r="G24" s="567"/>
      <c r="H24" s="571"/>
    </row>
    <row r="25" spans="1:8" ht="96.75" customHeight="1">
      <c r="A25" s="403"/>
      <c r="B25" s="407" t="s">
        <v>603</v>
      </c>
      <c r="C25" s="405"/>
      <c r="D25" s="405"/>
      <c r="E25" s="405"/>
      <c r="F25" s="406"/>
      <c r="G25" s="567"/>
      <c r="H25" s="572"/>
    </row>
    <row r="26" spans="1:8" ht="43.5" customHeight="1">
      <c r="A26" s="403"/>
      <c r="B26" s="408" t="s">
        <v>604</v>
      </c>
      <c r="C26" s="405"/>
      <c r="D26" s="405"/>
      <c r="E26" s="405"/>
      <c r="F26" s="406"/>
      <c r="G26" s="567"/>
      <c r="H26" s="571"/>
    </row>
    <row r="27" spans="1:8" ht="16.5" customHeight="1">
      <c r="A27" s="403"/>
      <c r="B27" s="407" t="s">
        <v>605</v>
      </c>
      <c r="C27" s="405"/>
      <c r="D27" s="405"/>
      <c r="E27" s="405"/>
      <c r="F27" s="406"/>
      <c r="G27" s="567"/>
      <c r="H27" s="572"/>
    </row>
    <row r="28" spans="1:8" ht="16.5" customHeight="1">
      <c r="A28" s="403"/>
      <c r="B28" s="409" t="s">
        <v>606</v>
      </c>
      <c r="C28" s="405"/>
      <c r="D28" s="405"/>
      <c r="E28" s="405"/>
      <c r="F28" s="406"/>
      <c r="G28" s="567"/>
      <c r="H28" s="571"/>
    </row>
    <row r="29" spans="1:8" ht="16.5" customHeight="1">
      <c r="A29" s="403"/>
      <c r="B29" s="409" t="s">
        <v>607</v>
      </c>
      <c r="C29" s="405"/>
      <c r="D29" s="405"/>
      <c r="E29" s="405"/>
      <c r="F29" s="406"/>
      <c r="G29" s="567"/>
      <c r="H29" s="572"/>
    </row>
    <row r="30" spans="1:8" ht="16.5" customHeight="1">
      <c r="A30" s="403"/>
      <c r="B30" s="409" t="s">
        <v>608</v>
      </c>
      <c r="C30" s="405"/>
      <c r="D30" s="405"/>
      <c r="E30" s="405"/>
      <c r="F30" s="406"/>
      <c r="G30" s="567"/>
      <c r="H30" s="571"/>
    </row>
    <row r="31" spans="1:8" ht="16.5" customHeight="1">
      <c r="A31" s="403"/>
      <c r="B31" s="409" t="s">
        <v>609</v>
      </c>
      <c r="C31" s="405"/>
      <c r="D31" s="405"/>
      <c r="E31" s="405"/>
      <c r="F31" s="406"/>
      <c r="G31" s="567"/>
      <c r="H31" s="572"/>
    </row>
    <row r="32" spans="1:8" ht="12" customHeight="1">
      <c r="A32" s="403"/>
      <c r="B32" s="409"/>
      <c r="C32" s="405"/>
      <c r="D32" s="405"/>
      <c r="E32" s="405"/>
      <c r="F32" s="406"/>
      <c r="G32" s="567"/>
      <c r="H32" s="571"/>
    </row>
    <row r="33" spans="1:8" ht="16.5" customHeight="1">
      <c r="A33" s="403"/>
      <c r="B33" s="409" t="s">
        <v>610</v>
      </c>
      <c r="C33" s="405"/>
      <c r="D33" s="405"/>
      <c r="E33" s="405"/>
      <c r="F33" s="406"/>
      <c r="G33" s="567"/>
      <c r="H33" s="572"/>
    </row>
    <row r="34" spans="1:8" ht="16.5" customHeight="1">
      <c r="A34" s="403"/>
      <c r="B34" s="409" t="s">
        <v>607</v>
      </c>
      <c r="C34" s="405"/>
      <c r="D34" s="405"/>
      <c r="E34" s="405"/>
      <c r="F34" s="406"/>
      <c r="G34" s="567"/>
      <c r="H34" s="571"/>
    </row>
    <row r="35" spans="1:8" ht="16.5" customHeight="1">
      <c r="A35" s="403"/>
      <c r="B35" s="409" t="s">
        <v>608</v>
      </c>
      <c r="C35" s="405"/>
      <c r="D35" s="405"/>
      <c r="E35" s="405"/>
      <c r="F35" s="406"/>
      <c r="G35" s="567"/>
      <c r="H35" s="572"/>
    </row>
    <row r="36" spans="1:8" ht="16.5" customHeight="1">
      <c r="A36" s="403"/>
      <c r="B36" s="409" t="s">
        <v>611</v>
      </c>
      <c r="C36" s="405"/>
      <c r="D36" s="405"/>
      <c r="E36" s="405"/>
      <c r="F36" s="406"/>
      <c r="G36" s="567"/>
      <c r="H36" s="571"/>
    </row>
    <row r="37" spans="1:8" ht="12" customHeight="1">
      <c r="A37" s="403"/>
      <c r="B37" s="409"/>
      <c r="C37" s="405"/>
      <c r="D37" s="405"/>
      <c r="E37" s="405"/>
      <c r="F37" s="406"/>
      <c r="G37" s="567"/>
      <c r="H37" s="572"/>
    </row>
    <row r="38" spans="1:8" ht="16.5" customHeight="1">
      <c r="A38" s="403"/>
      <c r="B38" s="409" t="s">
        <v>612</v>
      </c>
      <c r="C38" s="405"/>
      <c r="D38" s="405"/>
      <c r="E38" s="405"/>
      <c r="F38" s="406"/>
      <c r="G38" s="567"/>
      <c r="H38" s="571"/>
    </row>
    <row r="39" spans="1:8" ht="16.5" customHeight="1">
      <c r="A39" s="403"/>
      <c r="B39" s="409" t="s">
        <v>613</v>
      </c>
      <c r="C39" s="405"/>
      <c r="D39" s="405"/>
      <c r="E39" s="405"/>
      <c r="F39" s="406"/>
      <c r="G39" s="567"/>
      <c r="H39" s="572"/>
    </row>
    <row r="40" spans="1:8" ht="28.5" customHeight="1">
      <c r="A40" s="403"/>
      <c r="B40" s="409" t="s">
        <v>614</v>
      </c>
      <c r="C40" s="405"/>
      <c r="D40" s="405"/>
      <c r="E40" s="405"/>
      <c r="F40" s="406"/>
      <c r="G40" s="567"/>
      <c r="H40" s="571"/>
    </row>
    <row r="41" spans="1:8" ht="15.75" customHeight="1">
      <c r="A41" s="403"/>
      <c r="B41" s="409" t="s">
        <v>615</v>
      </c>
      <c r="C41" s="405"/>
      <c r="D41" s="405"/>
      <c r="E41" s="405"/>
      <c r="F41" s="406"/>
      <c r="G41" s="567"/>
      <c r="H41" s="572"/>
    </row>
    <row r="42" spans="1:8" ht="13.5" customHeight="1">
      <c r="A42" s="403"/>
      <c r="B42" s="409" t="s">
        <v>616</v>
      </c>
      <c r="C42" s="405"/>
      <c r="D42" s="405"/>
      <c r="E42" s="405"/>
      <c r="F42" s="406"/>
      <c r="G42" s="567"/>
      <c r="H42" s="571"/>
    </row>
    <row r="43" spans="1:8" ht="9.75" customHeight="1">
      <c r="A43" s="403"/>
      <c r="B43" s="409"/>
      <c r="C43" s="405"/>
      <c r="D43" s="405"/>
      <c r="E43" s="405"/>
      <c r="F43" s="406"/>
      <c r="G43" s="567"/>
      <c r="H43" s="572"/>
    </row>
    <row r="44" spans="1:8" ht="33" customHeight="1">
      <c r="A44" s="403"/>
      <c r="B44" s="409" t="s">
        <v>617</v>
      </c>
      <c r="C44" s="405"/>
      <c r="D44" s="405"/>
      <c r="E44" s="405"/>
      <c r="F44" s="406"/>
      <c r="G44" s="567"/>
      <c r="H44" s="571"/>
    </row>
    <row r="45" spans="1:8" ht="16.5" customHeight="1">
      <c r="A45" s="403"/>
      <c r="B45" s="409" t="s">
        <v>618</v>
      </c>
      <c r="C45" s="405"/>
      <c r="D45" s="405"/>
      <c r="E45" s="405"/>
      <c r="F45" s="406"/>
      <c r="G45" s="567"/>
      <c r="H45" s="572"/>
    </row>
    <row r="46" spans="1:8" ht="9.75" customHeight="1">
      <c r="A46" s="403"/>
      <c r="B46" s="409"/>
      <c r="C46" s="405"/>
      <c r="D46" s="405"/>
      <c r="E46" s="405"/>
      <c r="F46" s="406"/>
      <c r="G46" s="567"/>
      <c r="H46" s="571"/>
    </row>
    <row r="47" spans="1:8" ht="16.5" customHeight="1">
      <c r="A47" s="403"/>
      <c r="B47" s="407" t="s">
        <v>619</v>
      </c>
      <c r="C47" s="405"/>
      <c r="D47" s="405"/>
      <c r="E47" s="405"/>
      <c r="F47" s="406"/>
      <c r="G47" s="567"/>
      <c r="H47" s="572"/>
    </row>
    <row r="48" spans="1:8" ht="16.5" customHeight="1">
      <c r="A48" s="403"/>
      <c r="B48" s="407" t="s">
        <v>620</v>
      </c>
      <c r="C48" s="405"/>
      <c r="D48" s="405"/>
      <c r="E48" s="405"/>
      <c r="F48" s="406"/>
      <c r="G48" s="567"/>
      <c r="H48" s="571"/>
    </row>
    <row r="49" spans="1:8" ht="16.5" customHeight="1">
      <c r="A49" s="403"/>
      <c r="B49" s="407" t="s">
        <v>621</v>
      </c>
      <c r="C49" s="405"/>
      <c r="D49" s="405"/>
      <c r="E49" s="405"/>
      <c r="F49" s="406"/>
      <c r="H49" s="572"/>
    </row>
    <row r="50" spans="1:8" ht="7.5" customHeight="1">
      <c r="A50" s="403"/>
      <c r="B50" s="407"/>
      <c r="C50" s="405"/>
      <c r="D50" s="405"/>
      <c r="E50" s="405"/>
      <c r="F50" s="406"/>
    </row>
    <row r="51" spans="1:8" ht="13.5" customHeight="1">
      <c r="A51" s="403"/>
      <c r="B51" s="407" t="s">
        <v>622</v>
      </c>
      <c r="C51" s="405"/>
      <c r="D51" s="405"/>
      <c r="E51" s="405"/>
      <c r="F51" s="406"/>
      <c r="H51" s="572"/>
    </row>
    <row r="52" spans="1:8" ht="27.75" customHeight="1">
      <c r="A52" s="403"/>
      <c r="B52" s="407" t="s">
        <v>623</v>
      </c>
      <c r="C52" s="405"/>
      <c r="D52" s="405"/>
      <c r="E52" s="405"/>
      <c r="F52" s="406"/>
    </row>
    <row r="53" spans="1:8" ht="14.25" customHeight="1">
      <c r="A53" s="403"/>
      <c r="B53" s="407" t="s">
        <v>624</v>
      </c>
      <c r="C53" s="405"/>
      <c r="D53" s="405"/>
      <c r="E53" s="405"/>
      <c r="F53" s="406"/>
      <c r="H53" s="572"/>
    </row>
    <row r="54" spans="1:8" ht="13.5" customHeight="1">
      <c r="A54" s="403"/>
      <c r="B54" s="407" t="s">
        <v>625</v>
      </c>
      <c r="C54" s="405"/>
      <c r="D54" s="405"/>
      <c r="E54" s="405"/>
      <c r="F54" s="406"/>
    </row>
    <row r="55" spans="1:8" ht="16.5" customHeight="1">
      <c r="A55" s="403"/>
      <c r="B55" s="407" t="s">
        <v>626</v>
      </c>
      <c r="C55" s="405"/>
      <c r="D55" s="405"/>
      <c r="E55" s="405"/>
      <c r="F55" s="406"/>
      <c r="H55" s="572"/>
    </row>
    <row r="56" spans="1:8" ht="40.5" customHeight="1">
      <c r="A56" s="403"/>
      <c r="B56" s="407" t="s">
        <v>627</v>
      </c>
      <c r="C56" s="405"/>
      <c r="D56" s="405"/>
      <c r="E56" s="405"/>
      <c r="F56" s="406"/>
    </row>
    <row r="57" spans="1:8" ht="16.5" customHeight="1">
      <c r="A57" s="403"/>
      <c r="B57" s="410" t="s">
        <v>628</v>
      </c>
      <c r="C57" s="405"/>
      <c r="D57" s="405"/>
      <c r="E57" s="405"/>
      <c r="F57" s="406"/>
      <c r="H57" s="572"/>
    </row>
    <row r="58" spans="1:8" ht="18" customHeight="1">
      <c r="A58" s="403"/>
      <c r="B58" s="410" t="s">
        <v>629</v>
      </c>
      <c r="C58" s="405"/>
      <c r="D58" s="405"/>
      <c r="E58" s="405"/>
      <c r="F58" s="406"/>
    </row>
    <row r="59" spans="1:8" ht="17.25" customHeight="1">
      <c r="A59" s="403"/>
      <c r="B59" s="410" t="s">
        <v>630</v>
      </c>
      <c r="C59" s="405"/>
      <c r="D59" s="405"/>
      <c r="E59" s="405"/>
      <c r="F59" s="406"/>
      <c r="G59" s="618"/>
      <c r="H59" s="619"/>
    </row>
    <row r="60" spans="1:8" ht="17.25" customHeight="1">
      <c r="A60" s="403"/>
      <c r="B60" s="410" t="s">
        <v>631</v>
      </c>
      <c r="C60" s="405"/>
      <c r="D60" s="405"/>
      <c r="E60" s="405"/>
      <c r="F60" s="406"/>
    </row>
    <row r="61" spans="1:8" ht="17.25" customHeight="1">
      <c r="A61" s="403"/>
      <c r="B61" s="410" t="s">
        <v>632</v>
      </c>
      <c r="C61" s="405"/>
      <c r="D61" s="405"/>
      <c r="E61" s="405"/>
      <c r="F61" s="406"/>
    </row>
    <row r="62" spans="1:8" ht="42.75" customHeight="1">
      <c r="A62" s="403"/>
      <c r="B62" s="408" t="s">
        <v>633</v>
      </c>
      <c r="C62" s="400" t="s">
        <v>634</v>
      </c>
      <c r="D62" s="400">
        <v>1</v>
      </c>
      <c r="E62" s="411"/>
      <c r="F62" s="402">
        <f>+E62*D62</f>
        <v>0</v>
      </c>
      <c r="G62" s="642">
        <f>F62</f>
        <v>0</v>
      </c>
    </row>
    <row r="63" spans="1:8" ht="13.5" customHeight="1">
      <c r="A63" s="403"/>
      <c r="B63" s="412"/>
      <c r="C63" s="405"/>
      <c r="D63" s="400"/>
      <c r="E63" s="669"/>
      <c r="F63" s="402"/>
    </row>
    <row r="64" spans="1:8" ht="25.5" customHeight="1">
      <c r="A64" s="403">
        <f>MAX($A$2:A63)+1</f>
        <v>2</v>
      </c>
      <c r="B64" s="407" t="s">
        <v>635</v>
      </c>
      <c r="C64" s="400" t="s">
        <v>328</v>
      </c>
      <c r="D64" s="400">
        <v>2</v>
      </c>
      <c r="E64" s="411"/>
      <c r="F64" s="413">
        <f>+E64*D64</f>
        <v>0</v>
      </c>
      <c r="G64" s="642">
        <f>F64</f>
        <v>0</v>
      </c>
    </row>
    <row r="65" spans="1:7">
      <c r="A65" s="414"/>
      <c r="B65" s="415"/>
      <c r="C65" s="400"/>
      <c r="D65" s="400"/>
      <c r="E65" s="669"/>
      <c r="F65" s="402"/>
    </row>
    <row r="66" spans="1:7" ht="14.25">
      <c r="A66" s="403">
        <f>MAX($A$2:A65)+1</f>
        <v>3</v>
      </c>
      <c r="B66" s="416" t="s">
        <v>636</v>
      </c>
      <c r="C66" s="400" t="s">
        <v>637</v>
      </c>
      <c r="D66" s="400">
        <v>10</v>
      </c>
      <c r="E66" s="411"/>
      <c r="F66" s="413">
        <f>+E66*D66</f>
        <v>0</v>
      </c>
      <c r="G66" s="642">
        <f>F66</f>
        <v>0</v>
      </c>
    </row>
    <row r="67" spans="1:7">
      <c r="A67" s="414"/>
      <c r="B67" s="417"/>
      <c r="C67" s="414"/>
      <c r="D67" s="418"/>
      <c r="E67" s="670"/>
      <c r="F67" s="414"/>
    </row>
    <row r="68" spans="1:7" ht="42.75" customHeight="1">
      <c r="A68" s="403">
        <f>MAX($A$2:A67)+1</f>
        <v>4</v>
      </c>
      <c r="B68" s="407" t="s">
        <v>638</v>
      </c>
      <c r="C68" s="400"/>
      <c r="D68" s="419"/>
      <c r="E68" s="419"/>
      <c r="F68" s="419"/>
    </row>
    <row r="69" spans="1:7" ht="29.25" customHeight="1">
      <c r="A69" s="414"/>
      <c r="B69" s="407" t="s">
        <v>639</v>
      </c>
      <c r="C69" s="400" t="s">
        <v>328</v>
      </c>
      <c r="D69" s="400">
        <v>54</v>
      </c>
      <c r="E69" s="411"/>
      <c r="F69" s="413">
        <f>+E69*D69</f>
        <v>0</v>
      </c>
      <c r="G69" s="642">
        <f>F69</f>
        <v>0</v>
      </c>
    </row>
    <row r="70" spans="1:7">
      <c r="A70" s="414"/>
      <c r="B70" s="407"/>
      <c r="C70" s="400"/>
      <c r="D70" s="400"/>
      <c r="E70" s="669"/>
      <c r="F70" s="400"/>
    </row>
    <row r="71" spans="1:7" ht="32.25" customHeight="1">
      <c r="A71" s="403">
        <f>MAX($A$2:A70)+1</f>
        <v>5</v>
      </c>
      <c r="B71" s="407" t="s">
        <v>640</v>
      </c>
      <c r="C71" s="400"/>
      <c r="D71" s="419"/>
      <c r="E71" s="419"/>
      <c r="F71" s="419"/>
    </row>
    <row r="72" spans="1:7" ht="25.5">
      <c r="A72" s="414"/>
      <c r="B72" s="407" t="s">
        <v>641</v>
      </c>
      <c r="C72" s="400" t="s">
        <v>328</v>
      </c>
      <c r="D72" s="400">
        <v>4</v>
      </c>
      <c r="E72" s="411"/>
      <c r="F72" s="413">
        <f>+E72*D72</f>
        <v>0</v>
      </c>
      <c r="G72" s="642">
        <f>F72</f>
        <v>0</v>
      </c>
    </row>
    <row r="73" spans="1:7">
      <c r="A73" s="414"/>
      <c r="B73" s="407"/>
      <c r="C73" s="400"/>
      <c r="D73" s="400"/>
      <c r="E73" s="669"/>
      <c r="F73" s="400"/>
    </row>
    <row r="74" spans="1:7" ht="45.75" customHeight="1">
      <c r="A74" s="403">
        <f>MAX($A$2:A73)+1</f>
        <v>6</v>
      </c>
      <c r="B74" s="407" t="s">
        <v>642</v>
      </c>
      <c r="C74" s="400"/>
      <c r="D74" s="419"/>
      <c r="E74" s="419"/>
      <c r="F74" s="419"/>
    </row>
    <row r="75" spans="1:7" ht="25.5">
      <c r="A75" s="403"/>
      <c r="B75" s="407" t="s">
        <v>643</v>
      </c>
      <c r="C75" s="400" t="s">
        <v>328</v>
      </c>
      <c r="D75" s="400">
        <v>1</v>
      </c>
      <c r="E75" s="411"/>
      <c r="F75" s="413">
        <f>+E75*D75</f>
        <v>0</v>
      </c>
      <c r="G75" s="642">
        <f>F75</f>
        <v>0</v>
      </c>
    </row>
    <row r="76" spans="1:7">
      <c r="A76" s="403"/>
      <c r="B76" s="407"/>
      <c r="C76" s="400"/>
      <c r="D76" s="400"/>
      <c r="E76" s="669"/>
      <c r="F76" s="400"/>
    </row>
    <row r="77" spans="1:7" ht="25.5">
      <c r="A77" s="403">
        <f>MAX($A$2:A76)+1</f>
        <v>7</v>
      </c>
      <c r="B77" s="416" t="s">
        <v>644</v>
      </c>
      <c r="C77" s="400" t="s">
        <v>328</v>
      </c>
      <c r="D77" s="400">
        <v>6</v>
      </c>
      <c r="E77" s="411"/>
      <c r="F77" s="413">
        <f>+E77*D77</f>
        <v>0</v>
      </c>
      <c r="G77" s="642">
        <f>F77</f>
        <v>0</v>
      </c>
    </row>
    <row r="78" spans="1:7">
      <c r="A78" s="414"/>
      <c r="B78" s="416"/>
      <c r="C78" s="400"/>
      <c r="D78" s="420"/>
      <c r="E78" s="669"/>
      <c r="F78" s="400"/>
    </row>
    <row r="79" spans="1:7" ht="114.75">
      <c r="A79" s="403">
        <f>MAX($A$2:A78)+1</f>
        <v>8</v>
      </c>
      <c r="B79" s="416" t="s">
        <v>645</v>
      </c>
      <c r="C79" s="400"/>
      <c r="D79" s="400"/>
      <c r="E79" s="669"/>
      <c r="F79" s="400"/>
    </row>
    <row r="80" spans="1:7" ht="29.25" customHeight="1">
      <c r="A80" s="414"/>
      <c r="B80" s="416" t="s">
        <v>646</v>
      </c>
      <c r="C80" s="400" t="s">
        <v>637</v>
      </c>
      <c r="D80" s="400">
        <v>38</v>
      </c>
      <c r="E80" s="411"/>
      <c r="F80" s="413">
        <f>+E80*D80</f>
        <v>0</v>
      </c>
      <c r="G80" s="642">
        <f>F80</f>
        <v>0</v>
      </c>
    </row>
    <row r="81" spans="1:7">
      <c r="A81" s="414"/>
      <c r="B81" s="416"/>
      <c r="C81" s="400"/>
      <c r="D81" s="400"/>
      <c r="E81" s="669"/>
      <c r="F81" s="400"/>
    </row>
    <row r="82" spans="1:7" ht="25.5">
      <c r="A82" s="403">
        <f>MAX($A$2:A81)+1</f>
        <v>9</v>
      </c>
      <c r="B82" s="409" t="s">
        <v>647</v>
      </c>
      <c r="C82" s="421"/>
      <c r="D82" s="421"/>
      <c r="E82" s="671"/>
      <c r="F82" s="402"/>
    </row>
    <row r="83" spans="1:7">
      <c r="A83" s="414"/>
      <c r="B83" s="409" t="s">
        <v>648</v>
      </c>
      <c r="C83" s="421" t="s">
        <v>118</v>
      </c>
      <c r="D83" s="421">
        <v>36</v>
      </c>
      <c r="E83" s="411"/>
      <c r="F83" s="402">
        <f>+E83*D83</f>
        <v>0</v>
      </c>
      <c r="G83" s="642">
        <f>F83</f>
        <v>0</v>
      </c>
    </row>
    <row r="84" spans="1:7">
      <c r="A84" s="414"/>
      <c r="B84" s="409" t="s">
        <v>649</v>
      </c>
      <c r="C84" s="421" t="s">
        <v>118</v>
      </c>
      <c r="D84" s="421">
        <v>32</v>
      </c>
      <c r="E84" s="411"/>
      <c r="F84" s="402">
        <f>+E84*D84</f>
        <v>0</v>
      </c>
      <c r="G84" s="642">
        <f t="shared" ref="G84:G87" si="0">F84</f>
        <v>0</v>
      </c>
    </row>
    <row r="85" spans="1:7">
      <c r="A85" s="414"/>
      <c r="B85" s="409" t="s">
        <v>650</v>
      </c>
      <c r="C85" s="421" t="s">
        <v>118</v>
      </c>
      <c r="D85" s="421">
        <v>40</v>
      </c>
      <c r="E85" s="411"/>
      <c r="F85" s="402">
        <f>+E85*D85</f>
        <v>0</v>
      </c>
      <c r="G85" s="642">
        <f t="shared" si="0"/>
        <v>0</v>
      </c>
    </row>
    <row r="86" spans="1:7">
      <c r="A86" s="414"/>
      <c r="B86" s="409" t="s">
        <v>651</v>
      </c>
      <c r="C86" s="421" t="s">
        <v>118</v>
      </c>
      <c r="D86" s="421">
        <v>46</v>
      </c>
      <c r="E86" s="411"/>
      <c r="F86" s="402">
        <f>+E86*D86</f>
        <v>0</v>
      </c>
      <c r="G86" s="642">
        <f t="shared" si="0"/>
        <v>0</v>
      </c>
    </row>
    <row r="87" spans="1:7">
      <c r="A87" s="414"/>
      <c r="B87" s="409" t="s">
        <v>652</v>
      </c>
      <c r="C87" s="421" t="s">
        <v>118</v>
      </c>
      <c r="D87" s="421">
        <v>14</v>
      </c>
      <c r="E87" s="411"/>
      <c r="F87" s="402">
        <f>+E87*D87</f>
        <v>0</v>
      </c>
      <c r="G87" s="642">
        <f t="shared" si="0"/>
        <v>0</v>
      </c>
    </row>
    <row r="88" spans="1:7">
      <c r="A88" s="414"/>
      <c r="B88" s="409"/>
      <c r="C88" s="421"/>
      <c r="D88" s="421"/>
      <c r="E88" s="672"/>
      <c r="F88" s="402"/>
    </row>
    <row r="89" spans="1:7" ht="25.5">
      <c r="A89" s="403">
        <f>MAX($A$2:A88)+1</f>
        <v>10</v>
      </c>
      <c r="B89" s="409" t="s">
        <v>653</v>
      </c>
      <c r="C89" s="421"/>
      <c r="D89" s="421"/>
      <c r="E89" s="672"/>
      <c r="F89" s="402"/>
    </row>
    <row r="90" spans="1:7">
      <c r="A90" s="414"/>
      <c r="B90" s="409" t="s">
        <v>654</v>
      </c>
      <c r="C90" s="421" t="s">
        <v>328</v>
      </c>
      <c r="D90" s="421">
        <v>1</v>
      </c>
      <c r="E90" s="411"/>
      <c r="F90" s="402">
        <f>+E90*D90</f>
        <v>0</v>
      </c>
      <c r="G90" s="642">
        <f t="shared" ref="G90:G91" si="1">F90</f>
        <v>0</v>
      </c>
    </row>
    <row r="91" spans="1:7">
      <c r="A91" s="414"/>
      <c r="B91" s="409" t="s">
        <v>655</v>
      </c>
      <c r="C91" s="421" t="s">
        <v>328</v>
      </c>
      <c r="D91" s="421">
        <v>2</v>
      </c>
      <c r="E91" s="411"/>
      <c r="F91" s="402">
        <f>+E91*D91</f>
        <v>0</v>
      </c>
      <c r="G91" s="642">
        <f t="shared" si="1"/>
        <v>0</v>
      </c>
    </row>
    <row r="92" spans="1:7">
      <c r="A92" s="414"/>
      <c r="B92" s="409"/>
      <c r="C92" s="421"/>
      <c r="D92" s="421"/>
      <c r="E92" s="671"/>
      <c r="F92" s="402"/>
    </row>
    <row r="93" spans="1:7" ht="25.5">
      <c r="A93" s="403">
        <f>MAX($A$2:A92)+1</f>
        <v>11</v>
      </c>
      <c r="B93" s="409" t="s">
        <v>656</v>
      </c>
      <c r="C93" s="421"/>
      <c r="D93" s="421"/>
      <c r="E93" s="672"/>
      <c r="F93" s="421"/>
    </row>
    <row r="94" spans="1:7">
      <c r="A94" s="414"/>
      <c r="B94" s="409" t="s">
        <v>657</v>
      </c>
      <c r="C94" s="421" t="s">
        <v>328</v>
      </c>
      <c r="D94" s="421">
        <v>4</v>
      </c>
      <c r="E94" s="411"/>
      <c r="F94" s="402">
        <f>+E94*D94</f>
        <v>0</v>
      </c>
      <c r="G94" s="642">
        <f t="shared" ref="G94:G98" si="2">F94</f>
        <v>0</v>
      </c>
    </row>
    <row r="95" spans="1:7">
      <c r="A95" s="414"/>
      <c r="B95" s="409" t="s">
        <v>658</v>
      </c>
      <c r="C95" s="421" t="s">
        <v>328</v>
      </c>
      <c r="D95" s="421">
        <v>4</v>
      </c>
      <c r="E95" s="411"/>
      <c r="F95" s="402">
        <f>+E95*D95</f>
        <v>0</v>
      </c>
      <c r="G95" s="642">
        <f t="shared" si="2"/>
        <v>0</v>
      </c>
    </row>
    <row r="96" spans="1:7">
      <c r="A96" s="414"/>
      <c r="B96" s="409" t="s">
        <v>659</v>
      </c>
      <c r="C96" s="421" t="s">
        <v>328</v>
      </c>
      <c r="D96" s="421">
        <v>4</v>
      </c>
      <c r="E96" s="411"/>
      <c r="F96" s="402">
        <f>+E96*D96</f>
        <v>0</v>
      </c>
      <c r="G96" s="642">
        <f t="shared" si="2"/>
        <v>0</v>
      </c>
    </row>
    <row r="97" spans="1:7">
      <c r="A97" s="414"/>
      <c r="B97" s="409" t="s">
        <v>660</v>
      </c>
      <c r="C97" s="421" t="s">
        <v>328</v>
      </c>
      <c r="D97" s="421">
        <v>6</v>
      </c>
      <c r="E97" s="411"/>
      <c r="F97" s="402">
        <f>+E97*D97</f>
        <v>0</v>
      </c>
      <c r="G97" s="642">
        <f t="shared" si="2"/>
        <v>0</v>
      </c>
    </row>
    <row r="98" spans="1:7">
      <c r="A98" s="414"/>
      <c r="B98" s="409" t="s">
        <v>661</v>
      </c>
      <c r="C98" s="421" t="s">
        <v>328</v>
      </c>
      <c r="D98" s="421">
        <v>2</v>
      </c>
      <c r="E98" s="411"/>
      <c r="F98" s="402">
        <f>+E98*D98</f>
        <v>0</v>
      </c>
      <c r="G98" s="642">
        <f t="shared" si="2"/>
        <v>0</v>
      </c>
    </row>
    <row r="99" spans="1:7">
      <c r="A99" s="414"/>
      <c r="B99" s="409"/>
      <c r="C99" s="421"/>
      <c r="D99" s="421"/>
      <c r="E99" s="672"/>
      <c r="F99" s="402"/>
    </row>
    <row r="100" spans="1:7" ht="25.5">
      <c r="A100" s="403">
        <f>MAX($A$2:A99)+1</f>
        <v>12</v>
      </c>
      <c r="B100" s="409" t="s">
        <v>662</v>
      </c>
      <c r="C100" s="421"/>
      <c r="D100" s="421"/>
      <c r="E100" s="671"/>
      <c r="F100" s="402"/>
    </row>
    <row r="101" spans="1:7">
      <c r="A101" s="414"/>
      <c r="B101" s="409" t="s">
        <v>663</v>
      </c>
      <c r="C101" s="421" t="s">
        <v>328</v>
      </c>
      <c r="D101" s="421">
        <v>2</v>
      </c>
      <c r="E101" s="411"/>
      <c r="F101" s="402">
        <f>+E101*D101</f>
        <v>0</v>
      </c>
      <c r="G101" s="642">
        <f t="shared" ref="G101" si="3">F101</f>
        <v>0</v>
      </c>
    </row>
    <row r="102" spans="1:7">
      <c r="A102" s="414"/>
      <c r="B102" s="409"/>
      <c r="C102" s="421"/>
      <c r="D102" s="421"/>
      <c r="E102" s="672"/>
      <c r="F102" s="402"/>
    </row>
    <row r="103" spans="1:7" ht="25.5">
      <c r="A103" s="403">
        <f>MAX($A$2:A102)+1</f>
        <v>13</v>
      </c>
      <c r="B103" s="409" t="s">
        <v>664</v>
      </c>
      <c r="C103" s="421"/>
      <c r="D103" s="421"/>
      <c r="E103" s="671"/>
      <c r="F103" s="402"/>
    </row>
    <row r="104" spans="1:7">
      <c r="A104" s="414"/>
      <c r="B104" s="409" t="s">
        <v>665</v>
      </c>
      <c r="C104" s="421" t="s">
        <v>328</v>
      </c>
      <c r="D104" s="421">
        <v>4</v>
      </c>
      <c r="E104" s="411"/>
      <c r="F104" s="402">
        <f>+E104*D104</f>
        <v>0</v>
      </c>
      <c r="G104" s="642">
        <f t="shared" ref="G104:G107" si="4">F104</f>
        <v>0</v>
      </c>
    </row>
    <row r="105" spans="1:7">
      <c r="A105" s="414"/>
      <c r="B105" s="409" t="s">
        <v>666</v>
      </c>
      <c r="C105" s="421" t="s">
        <v>328</v>
      </c>
      <c r="D105" s="421">
        <v>4</v>
      </c>
      <c r="E105" s="411"/>
      <c r="F105" s="402">
        <f>+E105*D105</f>
        <v>0</v>
      </c>
      <c r="G105" s="642">
        <f t="shared" si="4"/>
        <v>0</v>
      </c>
    </row>
    <row r="106" spans="1:7">
      <c r="A106" s="414"/>
      <c r="B106" s="409" t="s">
        <v>667</v>
      </c>
      <c r="C106" s="421" t="s">
        <v>328</v>
      </c>
      <c r="D106" s="421">
        <v>4</v>
      </c>
      <c r="E106" s="411"/>
      <c r="F106" s="402">
        <f>+E106*D106</f>
        <v>0</v>
      </c>
      <c r="G106" s="642">
        <f t="shared" si="4"/>
        <v>0</v>
      </c>
    </row>
    <row r="107" spans="1:7">
      <c r="A107" s="414"/>
      <c r="B107" s="409" t="s">
        <v>668</v>
      </c>
      <c r="C107" s="421" t="s">
        <v>328</v>
      </c>
      <c r="D107" s="421">
        <v>4</v>
      </c>
      <c r="E107" s="411"/>
      <c r="F107" s="402">
        <f>+E107*D107</f>
        <v>0</v>
      </c>
      <c r="G107" s="642">
        <f t="shared" si="4"/>
        <v>0</v>
      </c>
    </row>
    <row r="108" spans="1:7">
      <c r="A108" s="414"/>
      <c r="B108" s="422"/>
      <c r="C108" s="400"/>
      <c r="D108" s="400"/>
      <c r="E108" s="669"/>
      <c r="F108" s="413"/>
    </row>
    <row r="109" spans="1:7" ht="25.5">
      <c r="A109" s="403">
        <f>MAX($A$2:A108)+1</f>
        <v>14</v>
      </c>
      <c r="B109" s="409" t="s">
        <v>669</v>
      </c>
      <c r="C109" s="421"/>
      <c r="D109" s="421"/>
      <c r="E109" s="671"/>
      <c r="F109" s="402"/>
    </row>
    <row r="110" spans="1:7">
      <c r="A110" s="414"/>
      <c r="B110" s="409" t="s">
        <v>670</v>
      </c>
      <c r="C110" s="421" t="s">
        <v>328</v>
      </c>
      <c r="D110" s="421">
        <v>4</v>
      </c>
      <c r="E110" s="411"/>
      <c r="F110" s="402">
        <f>+E110*D110</f>
        <v>0</v>
      </c>
      <c r="G110" s="642">
        <f t="shared" ref="G110" si="5">F110</f>
        <v>0</v>
      </c>
    </row>
    <row r="111" spans="1:7">
      <c r="A111" s="414"/>
      <c r="B111" s="422"/>
      <c r="C111" s="400"/>
      <c r="D111" s="400"/>
      <c r="E111" s="669"/>
      <c r="F111" s="413"/>
    </row>
    <row r="112" spans="1:7" ht="44.25" customHeight="1">
      <c r="A112" s="403">
        <f>MAX($A$2:A111)+1</f>
        <v>15</v>
      </c>
      <c r="B112" s="409" t="s">
        <v>671</v>
      </c>
      <c r="C112" s="421" t="s">
        <v>297</v>
      </c>
      <c r="D112" s="421">
        <v>980</v>
      </c>
      <c r="E112" s="411"/>
      <c r="F112" s="402">
        <f>+E112*D112</f>
        <v>0</v>
      </c>
      <c r="G112" s="642">
        <f t="shared" ref="G112" si="6">F112</f>
        <v>0</v>
      </c>
    </row>
    <row r="113" spans="1:7">
      <c r="A113" s="414"/>
      <c r="B113" s="422"/>
      <c r="C113" s="400"/>
      <c r="D113" s="400"/>
      <c r="E113" s="669"/>
      <c r="F113" s="413"/>
    </row>
    <row r="114" spans="1:7" ht="38.25">
      <c r="A114" s="403">
        <f>MAX($A$2:A113)+1</f>
        <v>16</v>
      </c>
      <c r="B114" s="416" t="s">
        <v>672</v>
      </c>
      <c r="C114" s="400"/>
      <c r="D114" s="400"/>
      <c r="E114" s="669"/>
      <c r="F114" s="400"/>
    </row>
    <row r="115" spans="1:7" ht="14.25">
      <c r="A115" s="414"/>
      <c r="B115" s="416" t="s">
        <v>673</v>
      </c>
      <c r="C115" s="400" t="s">
        <v>674</v>
      </c>
      <c r="D115" s="400">
        <v>36</v>
      </c>
      <c r="E115" s="411"/>
      <c r="F115" s="413">
        <f>+E115*D115</f>
        <v>0</v>
      </c>
      <c r="G115" s="642">
        <f t="shared" ref="G115" si="7">F115</f>
        <v>0</v>
      </c>
    </row>
    <row r="116" spans="1:7">
      <c r="A116" s="414"/>
      <c r="B116" s="422"/>
      <c r="C116" s="400"/>
      <c r="D116" s="400"/>
      <c r="E116" s="669"/>
      <c r="F116" s="400"/>
    </row>
    <row r="117" spans="1:7" ht="38.25">
      <c r="A117" s="403">
        <f>MAX($A$2:A116)+1</f>
        <v>17</v>
      </c>
      <c r="B117" s="416" t="s">
        <v>675</v>
      </c>
      <c r="C117" s="400"/>
      <c r="D117" s="400"/>
      <c r="E117" s="669"/>
      <c r="F117" s="400"/>
    </row>
    <row r="118" spans="1:7" ht="14.25">
      <c r="A118" s="414"/>
      <c r="B118" s="416" t="s">
        <v>676</v>
      </c>
      <c r="C118" s="400" t="s">
        <v>674</v>
      </c>
      <c r="D118" s="400">
        <v>190</v>
      </c>
      <c r="E118" s="411"/>
      <c r="F118" s="413">
        <f>+E118*D118</f>
        <v>0</v>
      </c>
      <c r="G118" s="642">
        <f t="shared" ref="G118" si="8">F118</f>
        <v>0</v>
      </c>
    </row>
    <row r="119" spans="1:7">
      <c r="A119" s="414"/>
      <c r="B119" s="416"/>
      <c r="C119" s="400"/>
      <c r="D119" s="400"/>
      <c r="E119" s="669"/>
      <c r="F119" s="400"/>
    </row>
    <row r="120" spans="1:7">
      <c r="A120" s="414"/>
      <c r="B120" s="423" t="s">
        <v>677</v>
      </c>
      <c r="C120" s="400"/>
      <c r="D120" s="400"/>
      <c r="E120" s="669"/>
      <c r="F120" s="400"/>
    </row>
    <row r="121" spans="1:7" ht="51">
      <c r="A121" s="403">
        <f>MAX($A$2:A120)+1</f>
        <v>18</v>
      </c>
      <c r="B121" s="422" t="s">
        <v>678</v>
      </c>
      <c r="C121" s="400" t="s">
        <v>135</v>
      </c>
      <c r="D121" s="400">
        <v>1</v>
      </c>
      <c r="E121" s="411"/>
      <c r="F121" s="413">
        <f>+E121*D121</f>
        <v>0</v>
      </c>
      <c r="G121" s="642">
        <f t="shared" ref="G121:G131" si="9">F121</f>
        <v>0</v>
      </c>
    </row>
    <row r="122" spans="1:7">
      <c r="A122" s="414"/>
      <c r="B122" s="422"/>
      <c r="C122" s="400"/>
      <c r="D122" s="400"/>
      <c r="E122" s="669"/>
      <c r="F122" s="413"/>
    </row>
    <row r="123" spans="1:7">
      <c r="A123" s="403">
        <f>MAX($A$2:A122)+1</f>
        <v>19</v>
      </c>
      <c r="B123" s="422" t="s">
        <v>679</v>
      </c>
      <c r="C123" s="400" t="s">
        <v>135</v>
      </c>
      <c r="D123" s="400">
        <v>1</v>
      </c>
      <c r="E123" s="411"/>
      <c r="F123" s="413">
        <f>+E123*D123</f>
        <v>0</v>
      </c>
      <c r="G123" s="642">
        <f t="shared" si="9"/>
        <v>0</v>
      </c>
    </row>
    <row r="124" spans="1:7">
      <c r="A124" s="414"/>
      <c r="B124" s="422"/>
      <c r="C124" s="400"/>
      <c r="D124" s="400"/>
      <c r="E124" s="669"/>
      <c r="F124" s="413"/>
    </row>
    <row r="125" spans="1:7">
      <c r="A125" s="403">
        <f>MAX($A$2:A124)+1</f>
        <v>20</v>
      </c>
      <c r="B125" s="422" t="s">
        <v>680</v>
      </c>
      <c r="C125" s="400" t="s">
        <v>135</v>
      </c>
      <c r="D125" s="400">
        <v>1</v>
      </c>
      <c r="E125" s="411"/>
      <c r="F125" s="413">
        <f>+E125*D125</f>
        <v>0</v>
      </c>
      <c r="G125" s="642">
        <f t="shared" si="9"/>
        <v>0</v>
      </c>
    </row>
    <row r="126" spans="1:7">
      <c r="A126" s="403"/>
      <c r="B126" s="422"/>
      <c r="C126" s="400"/>
      <c r="D126" s="400"/>
      <c r="E126" s="669"/>
      <c r="F126" s="413"/>
    </row>
    <row r="127" spans="1:7">
      <c r="A127" s="403">
        <f>MAX($A$2:A126)+1</f>
        <v>21</v>
      </c>
      <c r="B127" s="422" t="s">
        <v>681</v>
      </c>
      <c r="C127" s="400" t="s">
        <v>135</v>
      </c>
      <c r="D127" s="400">
        <v>1</v>
      </c>
      <c r="E127" s="411"/>
      <c r="F127" s="413">
        <f>+E127*D127</f>
        <v>0</v>
      </c>
      <c r="G127" s="642">
        <f t="shared" si="9"/>
        <v>0</v>
      </c>
    </row>
    <row r="128" spans="1:7">
      <c r="A128" s="403"/>
      <c r="B128" s="422"/>
      <c r="C128" s="400"/>
      <c r="D128" s="400"/>
      <c r="E128" s="669"/>
      <c r="F128" s="413"/>
    </row>
    <row r="129" spans="1:8">
      <c r="A129" s="403">
        <f>MAX($A$2:A128)+1</f>
        <v>22</v>
      </c>
      <c r="B129" s="422" t="s">
        <v>682</v>
      </c>
      <c r="C129" s="400" t="s">
        <v>135</v>
      </c>
      <c r="D129" s="400">
        <v>1</v>
      </c>
      <c r="E129" s="411"/>
      <c r="F129" s="413">
        <f>+E129*D129</f>
        <v>0</v>
      </c>
      <c r="G129" s="642">
        <f t="shared" si="9"/>
        <v>0</v>
      </c>
    </row>
    <row r="130" spans="1:8">
      <c r="A130" s="403"/>
      <c r="B130" s="422"/>
      <c r="C130" s="400"/>
      <c r="D130" s="400"/>
      <c r="E130" s="400"/>
      <c r="F130" s="413"/>
    </row>
    <row r="131" spans="1:8">
      <c r="A131" s="403">
        <f>MAX($A$2:A130)+1</f>
        <v>23</v>
      </c>
      <c r="B131" s="422" t="s">
        <v>683</v>
      </c>
      <c r="C131" s="400" t="s">
        <v>135</v>
      </c>
      <c r="D131" s="400">
        <v>1</v>
      </c>
      <c r="E131" s="411">
        <f>SUM(F50:F129)*0.05</f>
        <v>0</v>
      </c>
      <c r="F131" s="424">
        <f>+E131*D131</f>
        <v>0</v>
      </c>
      <c r="G131" s="642">
        <f t="shared" si="9"/>
        <v>0</v>
      </c>
    </row>
    <row r="132" spans="1:8">
      <c r="A132" s="414"/>
      <c r="B132" s="630"/>
      <c r="C132" s="631"/>
      <c r="D132" s="632"/>
      <c r="E132" s="633"/>
      <c r="F132" s="634"/>
    </row>
    <row r="133" spans="1:8">
      <c r="A133" s="414"/>
      <c r="B133" s="425" t="s">
        <v>684</v>
      </c>
      <c r="C133" s="426"/>
      <c r="D133" s="427"/>
      <c r="E133" s="428"/>
      <c r="F133" s="429">
        <f>SUM(F7:F131)</f>
        <v>0</v>
      </c>
      <c r="G133" s="566">
        <f>SUM(G7:G131)</f>
        <v>0</v>
      </c>
      <c r="H133" s="570">
        <f>SUM(H7:H131)</f>
        <v>0</v>
      </c>
    </row>
    <row r="134" spans="1:8">
      <c r="A134" s="414"/>
      <c r="B134" s="430"/>
      <c r="C134" s="414"/>
      <c r="D134" s="414"/>
      <c r="E134" s="414"/>
      <c r="F134" s="414"/>
    </row>
    <row r="135" spans="1:8">
      <c r="A135" s="414"/>
      <c r="B135" s="414"/>
      <c r="C135" s="414"/>
      <c r="D135" s="418"/>
      <c r="E135" s="414"/>
      <c r="F135" s="414"/>
    </row>
    <row r="136" spans="1:8">
      <c r="A136" s="414"/>
      <c r="B136" s="414"/>
      <c r="C136" s="414"/>
      <c r="D136" s="418"/>
      <c r="E136" s="414"/>
      <c r="F136" s="414"/>
    </row>
  </sheetData>
  <sheetProtection algorithmName="SHA-512" hashValue="OY76LYeaUodmjJALBRkqekP5auRNI95/hmYAJbynDckF/w7fBortLlaB4fCeRBhOmml8AbkYsBK4Nk7hjRL19w==" saltValue="86+mz4d45Qxc+jlRl4GvUw==" spinCount="100000" sheet="1" objects="1" scenarios="1"/>
  <pageMargins left="0.62992125984251968" right="0.23622047244094491" top="0.62992125984251968" bottom="0.39370078740157483" header="0.31496062992125984" footer="0.31496062992125984"/>
  <pageSetup paperSize="9" scale="78" fitToHeight="0" orientation="portrait" r:id="rId1"/>
  <headerFooter>
    <oddHeader>&amp;CŠportna dvorana Polzela - energetska sanacija</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198"/>
  <sheetViews>
    <sheetView view="pageLayout" topLeftCell="A168" zoomScaleNormal="100" zoomScaleSheetLayoutView="100" workbookViewId="0">
      <selection activeCell="F195" sqref="F195"/>
    </sheetView>
  </sheetViews>
  <sheetFormatPr defaultRowHeight="12.75"/>
  <cols>
    <col min="1" max="1" width="4.42578125" style="679" customWidth="1"/>
    <col min="2" max="2" width="58.28515625" style="679" customWidth="1"/>
    <col min="3" max="3" width="4.42578125" style="679" customWidth="1"/>
    <col min="4" max="4" width="4.42578125" style="714" customWidth="1"/>
    <col min="5" max="6" width="11" style="679" customWidth="1"/>
    <col min="7" max="7" width="14" style="677" customWidth="1"/>
    <col min="8" max="8" width="13.140625" style="678" customWidth="1"/>
    <col min="9" max="257" width="9.140625" style="679"/>
    <col min="258" max="258" width="4.42578125" style="679" customWidth="1"/>
    <col min="259" max="259" width="58.28515625" style="679" customWidth="1"/>
    <col min="260" max="261" width="4.42578125" style="679" customWidth="1"/>
    <col min="262" max="263" width="11" style="679" customWidth="1"/>
    <col min="264" max="513" width="9.140625" style="679"/>
    <col min="514" max="514" width="4.42578125" style="679" customWidth="1"/>
    <col min="515" max="515" width="58.28515625" style="679" customWidth="1"/>
    <col min="516" max="517" width="4.42578125" style="679" customWidth="1"/>
    <col min="518" max="519" width="11" style="679" customWidth="1"/>
    <col min="520" max="769" width="9.140625" style="679"/>
    <col min="770" max="770" width="4.42578125" style="679" customWidth="1"/>
    <col min="771" max="771" width="58.28515625" style="679" customWidth="1"/>
    <col min="772" max="773" width="4.42578125" style="679" customWidth="1"/>
    <col min="774" max="775" width="11" style="679" customWidth="1"/>
    <col min="776" max="1025" width="9.140625" style="679"/>
    <col min="1026" max="1026" width="4.42578125" style="679" customWidth="1"/>
    <col min="1027" max="1027" width="58.28515625" style="679" customWidth="1"/>
    <col min="1028" max="1029" width="4.42578125" style="679" customWidth="1"/>
    <col min="1030" max="1031" width="11" style="679" customWidth="1"/>
    <col min="1032" max="1281" width="9.140625" style="679"/>
    <col min="1282" max="1282" width="4.42578125" style="679" customWidth="1"/>
    <col min="1283" max="1283" width="58.28515625" style="679" customWidth="1"/>
    <col min="1284" max="1285" width="4.42578125" style="679" customWidth="1"/>
    <col min="1286" max="1287" width="11" style="679" customWidth="1"/>
    <col min="1288" max="1537" width="9.140625" style="679"/>
    <col min="1538" max="1538" width="4.42578125" style="679" customWidth="1"/>
    <col min="1539" max="1539" width="58.28515625" style="679" customWidth="1"/>
    <col min="1540" max="1541" width="4.42578125" style="679" customWidth="1"/>
    <col min="1542" max="1543" width="11" style="679" customWidth="1"/>
    <col min="1544" max="1793" width="9.140625" style="679"/>
    <col min="1794" max="1794" width="4.42578125" style="679" customWidth="1"/>
    <col min="1795" max="1795" width="58.28515625" style="679" customWidth="1"/>
    <col min="1796" max="1797" width="4.42578125" style="679" customWidth="1"/>
    <col min="1798" max="1799" width="11" style="679" customWidth="1"/>
    <col min="1800" max="2049" width="9.140625" style="679"/>
    <col min="2050" max="2050" width="4.42578125" style="679" customWidth="1"/>
    <col min="2051" max="2051" width="58.28515625" style="679" customWidth="1"/>
    <col min="2052" max="2053" width="4.42578125" style="679" customWidth="1"/>
    <col min="2054" max="2055" width="11" style="679" customWidth="1"/>
    <col min="2056" max="2305" width="9.140625" style="679"/>
    <col min="2306" max="2306" width="4.42578125" style="679" customWidth="1"/>
    <col min="2307" max="2307" width="58.28515625" style="679" customWidth="1"/>
    <col min="2308" max="2309" width="4.42578125" style="679" customWidth="1"/>
    <col min="2310" max="2311" width="11" style="679" customWidth="1"/>
    <col min="2312" max="2561" width="9.140625" style="679"/>
    <col min="2562" max="2562" width="4.42578125" style="679" customWidth="1"/>
    <col min="2563" max="2563" width="58.28515625" style="679" customWidth="1"/>
    <col min="2564" max="2565" width="4.42578125" style="679" customWidth="1"/>
    <col min="2566" max="2567" width="11" style="679" customWidth="1"/>
    <col min="2568" max="2817" width="9.140625" style="679"/>
    <col min="2818" max="2818" width="4.42578125" style="679" customWidth="1"/>
    <col min="2819" max="2819" width="58.28515625" style="679" customWidth="1"/>
    <col min="2820" max="2821" width="4.42578125" style="679" customWidth="1"/>
    <col min="2822" max="2823" width="11" style="679" customWidth="1"/>
    <col min="2824" max="3073" width="9.140625" style="679"/>
    <col min="3074" max="3074" width="4.42578125" style="679" customWidth="1"/>
    <col min="3075" max="3075" width="58.28515625" style="679" customWidth="1"/>
    <col min="3076" max="3077" width="4.42578125" style="679" customWidth="1"/>
    <col min="3078" max="3079" width="11" style="679" customWidth="1"/>
    <col min="3080" max="3329" width="9.140625" style="679"/>
    <col min="3330" max="3330" width="4.42578125" style="679" customWidth="1"/>
    <col min="3331" max="3331" width="58.28515625" style="679" customWidth="1"/>
    <col min="3332" max="3333" width="4.42578125" style="679" customWidth="1"/>
    <col min="3334" max="3335" width="11" style="679" customWidth="1"/>
    <col min="3336" max="3585" width="9.140625" style="679"/>
    <col min="3586" max="3586" width="4.42578125" style="679" customWidth="1"/>
    <col min="3587" max="3587" width="58.28515625" style="679" customWidth="1"/>
    <col min="3588" max="3589" width="4.42578125" style="679" customWidth="1"/>
    <col min="3590" max="3591" width="11" style="679" customWidth="1"/>
    <col min="3592" max="3841" width="9.140625" style="679"/>
    <col min="3842" max="3842" width="4.42578125" style="679" customWidth="1"/>
    <col min="3843" max="3843" width="58.28515625" style="679" customWidth="1"/>
    <col min="3844" max="3845" width="4.42578125" style="679" customWidth="1"/>
    <col min="3846" max="3847" width="11" style="679" customWidth="1"/>
    <col min="3848" max="4097" width="9.140625" style="679"/>
    <col min="4098" max="4098" width="4.42578125" style="679" customWidth="1"/>
    <col min="4099" max="4099" width="58.28515625" style="679" customWidth="1"/>
    <col min="4100" max="4101" width="4.42578125" style="679" customWidth="1"/>
    <col min="4102" max="4103" width="11" style="679" customWidth="1"/>
    <col min="4104" max="4353" width="9.140625" style="679"/>
    <col min="4354" max="4354" width="4.42578125" style="679" customWidth="1"/>
    <col min="4355" max="4355" width="58.28515625" style="679" customWidth="1"/>
    <col min="4356" max="4357" width="4.42578125" style="679" customWidth="1"/>
    <col min="4358" max="4359" width="11" style="679" customWidth="1"/>
    <col min="4360" max="4609" width="9.140625" style="679"/>
    <col min="4610" max="4610" width="4.42578125" style="679" customWidth="1"/>
    <col min="4611" max="4611" width="58.28515625" style="679" customWidth="1"/>
    <col min="4612" max="4613" width="4.42578125" style="679" customWidth="1"/>
    <col min="4614" max="4615" width="11" style="679" customWidth="1"/>
    <col min="4616" max="4865" width="9.140625" style="679"/>
    <col min="4866" max="4866" width="4.42578125" style="679" customWidth="1"/>
    <col min="4867" max="4867" width="58.28515625" style="679" customWidth="1"/>
    <col min="4868" max="4869" width="4.42578125" style="679" customWidth="1"/>
    <col min="4870" max="4871" width="11" style="679" customWidth="1"/>
    <col min="4872" max="5121" width="9.140625" style="679"/>
    <col min="5122" max="5122" width="4.42578125" style="679" customWidth="1"/>
    <col min="5123" max="5123" width="58.28515625" style="679" customWidth="1"/>
    <col min="5124" max="5125" width="4.42578125" style="679" customWidth="1"/>
    <col min="5126" max="5127" width="11" style="679" customWidth="1"/>
    <col min="5128" max="5377" width="9.140625" style="679"/>
    <col min="5378" max="5378" width="4.42578125" style="679" customWidth="1"/>
    <col min="5379" max="5379" width="58.28515625" style="679" customWidth="1"/>
    <col min="5380" max="5381" width="4.42578125" style="679" customWidth="1"/>
    <col min="5382" max="5383" width="11" style="679" customWidth="1"/>
    <col min="5384" max="5633" width="9.140625" style="679"/>
    <col min="5634" max="5634" width="4.42578125" style="679" customWidth="1"/>
    <col min="5635" max="5635" width="58.28515625" style="679" customWidth="1"/>
    <col min="5636" max="5637" width="4.42578125" style="679" customWidth="1"/>
    <col min="5638" max="5639" width="11" style="679" customWidth="1"/>
    <col min="5640" max="5889" width="9.140625" style="679"/>
    <col min="5890" max="5890" width="4.42578125" style="679" customWidth="1"/>
    <col min="5891" max="5891" width="58.28515625" style="679" customWidth="1"/>
    <col min="5892" max="5893" width="4.42578125" style="679" customWidth="1"/>
    <col min="5894" max="5895" width="11" style="679" customWidth="1"/>
    <col min="5896" max="6145" width="9.140625" style="679"/>
    <col min="6146" max="6146" width="4.42578125" style="679" customWidth="1"/>
    <col min="6147" max="6147" width="58.28515625" style="679" customWidth="1"/>
    <col min="6148" max="6149" width="4.42578125" style="679" customWidth="1"/>
    <col min="6150" max="6151" width="11" style="679" customWidth="1"/>
    <col min="6152" max="6401" width="9.140625" style="679"/>
    <col min="6402" max="6402" width="4.42578125" style="679" customWidth="1"/>
    <col min="6403" max="6403" width="58.28515625" style="679" customWidth="1"/>
    <col min="6404" max="6405" width="4.42578125" style="679" customWidth="1"/>
    <col min="6406" max="6407" width="11" style="679" customWidth="1"/>
    <col min="6408" max="6657" width="9.140625" style="679"/>
    <col min="6658" max="6658" width="4.42578125" style="679" customWidth="1"/>
    <col min="6659" max="6659" width="58.28515625" style="679" customWidth="1"/>
    <col min="6660" max="6661" width="4.42578125" style="679" customWidth="1"/>
    <col min="6662" max="6663" width="11" style="679" customWidth="1"/>
    <col min="6664" max="6913" width="9.140625" style="679"/>
    <col min="6914" max="6914" width="4.42578125" style="679" customWidth="1"/>
    <col min="6915" max="6915" width="58.28515625" style="679" customWidth="1"/>
    <col min="6916" max="6917" width="4.42578125" style="679" customWidth="1"/>
    <col min="6918" max="6919" width="11" style="679" customWidth="1"/>
    <col min="6920" max="7169" width="9.140625" style="679"/>
    <col min="7170" max="7170" width="4.42578125" style="679" customWidth="1"/>
    <col min="7171" max="7171" width="58.28515625" style="679" customWidth="1"/>
    <col min="7172" max="7173" width="4.42578125" style="679" customWidth="1"/>
    <col min="7174" max="7175" width="11" style="679" customWidth="1"/>
    <col min="7176" max="7425" width="9.140625" style="679"/>
    <col min="7426" max="7426" width="4.42578125" style="679" customWidth="1"/>
    <col min="7427" max="7427" width="58.28515625" style="679" customWidth="1"/>
    <col min="7428" max="7429" width="4.42578125" style="679" customWidth="1"/>
    <col min="7430" max="7431" width="11" style="679" customWidth="1"/>
    <col min="7432" max="7681" width="9.140625" style="679"/>
    <col min="7682" max="7682" width="4.42578125" style="679" customWidth="1"/>
    <col min="7683" max="7683" width="58.28515625" style="679" customWidth="1"/>
    <col min="7684" max="7685" width="4.42578125" style="679" customWidth="1"/>
    <col min="7686" max="7687" width="11" style="679" customWidth="1"/>
    <col min="7688" max="7937" width="9.140625" style="679"/>
    <col min="7938" max="7938" width="4.42578125" style="679" customWidth="1"/>
    <col min="7939" max="7939" width="58.28515625" style="679" customWidth="1"/>
    <col min="7940" max="7941" width="4.42578125" style="679" customWidth="1"/>
    <col min="7942" max="7943" width="11" style="679" customWidth="1"/>
    <col min="7944" max="8193" width="9.140625" style="679"/>
    <col min="8194" max="8194" width="4.42578125" style="679" customWidth="1"/>
    <col min="8195" max="8195" width="58.28515625" style="679" customWidth="1"/>
    <col min="8196" max="8197" width="4.42578125" style="679" customWidth="1"/>
    <col min="8198" max="8199" width="11" style="679" customWidth="1"/>
    <col min="8200" max="8449" width="9.140625" style="679"/>
    <col min="8450" max="8450" width="4.42578125" style="679" customWidth="1"/>
    <col min="8451" max="8451" width="58.28515625" style="679" customWidth="1"/>
    <col min="8452" max="8453" width="4.42578125" style="679" customWidth="1"/>
    <col min="8454" max="8455" width="11" style="679" customWidth="1"/>
    <col min="8456" max="8705" width="9.140625" style="679"/>
    <col min="8706" max="8706" width="4.42578125" style="679" customWidth="1"/>
    <col min="8707" max="8707" width="58.28515625" style="679" customWidth="1"/>
    <col min="8708" max="8709" width="4.42578125" style="679" customWidth="1"/>
    <col min="8710" max="8711" width="11" style="679" customWidth="1"/>
    <col min="8712" max="8961" width="9.140625" style="679"/>
    <col min="8962" max="8962" width="4.42578125" style="679" customWidth="1"/>
    <col min="8963" max="8963" width="58.28515625" style="679" customWidth="1"/>
    <col min="8964" max="8965" width="4.42578125" style="679" customWidth="1"/>
    <col min="8966" max="8967" width="11" style="679" customWidth="1"/>
    <col min="8968" max="9217" width="9.140625" style="679"/>
    <col min="9218" max="9218" width="4.42578125" style="679" customWidth="1"/>
    <col min="9219" max="9219" width="58.28515625" style="679" customWidth="1"/>
    <col min="9220" max="9221" width="4.42578125" style="679" customWidth="1"/>
    <col min="9222" max="9223" width="11" style="679" customWidth="1"/>
    <col min="9224" max="9473" width="9.140625" style="679"/>
    <col min="9474" max="9474" width="4.42578125" style="679" customWidth="1"/>
    <col min="9475" max="9475" width="58.28515625" style="679" customWidth="1"/>
    <col min="9476" max="9477" width="4.42578125" style="679" customWidth="1"/>
    <col min="9478" max="9479" width="11" style="679" customWidth="1"/>
    <col min="9480" max="9729" width="9.140625" style="679"/>
    <col min="9730" max="9730" width="4.42578125" style="679" customWidth="1"/>
    <col min="9731" max="9731" width="58.28515625" style="679" customWidth="1"/>
    <col min="9732" max="9733" width="4.42578125" style="679" customWidth="1"/>
    <col min="9734" max="9735" width="11" style="679" customWidth="1"/>
    <col min="9736" max="9985" width="9.140625" style="679"/>
    <col min="9986" max="9986" width="4.42578125" style="679" customWidth="1"/>
    <col min="9987" max="9987" width="58.28515625" style="679" customWidth="1"/>
    <col min="9988" max="9989" width="4.42578125" style="679" customWidth="1"/>
    <col min="9990" max="9991" width="11" style="679" customWidth="1"/>
    <col min="9992" max="10241" width="9.140625" style="679"/>
    <col min="10242" max="10242" width="4.42578125" style="679" customWidth="1"/>
    <col min="10243" max="10243" width="58.28515625" style="679" customWidth="1"/>
    <col min="10244" max="10245" width="4.42578125" style="679" customWidth="1"/>
    <col min="10246" max="10247" width="11" style="679" customWidth="1"/>
    <col min="10248" max="10497" width="9.140625" style="679"/>
    <col min="10498" max="10498" width="4.42578125" style="679" customWidth="1"/>
    <col min="10499" max="10499" width="58.28515625" style="679" customWidth="1"/>
    <col min="10500" max="10501" width="4.42578125" style="679" customWidth="1"/>
    <col min="10502" max="10503" width="11" style="679" customWidth="1"/>
    <col min="10504" max="10753" width="9.140625" style="679"/>
    <col min="10754" max="10754" width="4.42578125" style="679" customWidth="1"/>
    <col min="10755" max="10755" width="58.28515625" style="679" customWidth="1"/>
    <col min="10756" max="10757" width="4.42578125" style="679" customWidth="1"/>
    <col min="10758" max="10759" width="11" style="679" customWidth="1"/>
    <col min="10760" max="11009" width="9.140625" style="679"/>
    <col min="11010" max="11010" width="4.42578125" style="679" customWidth="1"/>
    <col min="11011" max="11011" width="58.28515625" style="679" customWidth="1"/>
    <col min="11012" max="11013" width="4.42578125" style="679" customWidth="1"/>
    <col min="11014" max="11015" width="11" style="679" customWidth="1"/>
    <col min="11016" max="11265" width="9.140625" style="679"/>
    <col min="11266" max="11266" width="4.42578125" style="679" customWidth="1"/>
    <col min="11267" max="11267" width="58.28515625" style="679" customWidth="1"/>
    <col min="11268" max="11269" width="4.42578125" style="679" customWidth="1"/>
    <col min="11270" max="11271" width="11" style="679" customWidth="1"/>
    <col min="11272" max="11521" width="9.140625" style="679"/>
    <col min="11522" max="11522" width="4.42578125" style="679" customWidth="1"/>
    <col min="11523" max="11523" width="58.28515625" style="679" customWidth="1"/>
    <col min="11524" max="11525" width="4.42578125" style="679" customWidth="1"/>
    <col min="11526" max="11527" width="11" style="679" customWidth="1"/>
    <col min="11528" max="11777" width="9.140625" style="679"/>
    <col min="11778" max="11778" width="4.42578125" style="679" customWidth="1"/>
    <col min="11779" max="11779" width="58.28515625" style="679" customWidth="1"/>
    <col min="11780" max="11781" width="4.42578125" style="679" customWidth="1"/>
    <col min="11782" max="11783" width="11" style="679" customWidth="1"/>
    <col min="11784" max="12033" width="9.140625" style="679"/>
    <col min="12034" max="12034" width="4.42578125" style="679" customWidth="1"/>
    <col min="12035" max="12035" width="58.28515625" style="679" customWidth="1"/>
    <col min="12036" max="12037" width="4.42578125" style="679" customWidth="1"/>
    <col min="12038" max="12039" width="11" style="679" customWidth="1"/>
    <col min="12040" max="12289" width="9.140625" style="679"/>
    <col min="12290" max="12290" width="4.42578125" style="679" customWidth="1"/>
    <col min="12291" max="12291" width="58.28515625" style="679" customWidth="1"/>
    <col min="12292" max="12293" width="4.42578125" style="679" customWidth="1"/>
    <col min="12294" max="12295" width="11" style="679" customWidth="1"/>
    <col min="12296" max="12545" width="9.140625" style="679"/>
    <col min="12546" max="12546" width="4.42578125" style="679" customWidth="1"/>
    <col min="12547" max="12547" width="58.28515625" style="679" customWidth="1"/>
    <col min="12548" max="12549" width="4.42578125" style="679" customWidth="1"/>
    <col min="12550" max="12551" width="11" style="679" customWidth="1"/>
    <col min="12552" max="12801" width="9.140625" style="679"/>
    <col min="12802" max="12802" width="4.42578125" style="679" customWidth="1"/>
    <col min="12803" max="12803" width="58.28515625" style="679" customWidth="1"/>
    <col min="12804" max="12805" width="4.42578125" style="679" customWidth="1"/>
    <col min="12806" max="12807" width="11" style="679" customWidth="1"/>
    <col min="12808" max="13057" width="9.140625" style="679"/>
    <col min="13058" max="13058" width="4.42578125" style="679" customWidth="1"/>
    <col min="13059" max="13059" width="58.28515625" style="679" customWidth="1"/>
    <col min="13060" max="13061" width="4.42578125" style="679" customWidth="1"/>
    <col min="13062" max="13063" width="11" style="679" customWidth="1"/>
    <col min="13064" max="13313" width="9.140625" style="679"/>
    <col min="13314" max="13314" width="4.42578125" style="679" customWidth="1"/>
    <col min="13315" max="13315" width="58.28515625" style="679" customWidth="1"/>
    <col min="13316" max="13317" width="4.42578125" style="679" customWidth="1"/>
    <col min="13318" max="13319" width="11" style="679" customWidth="1"/>
    <col min="13320" max="13569" width="9.140625" style="679"/>
    <col min="13570" max="13570" width="4.42578125" style="679" customWidth="1"/>
    <col min="13571" max="13571" width="58.28515625" style="679" customWidth="1"/>
    <col min="13572" max="13573" width="4.42578125" style="679" customWidth="1"/>
    <col min="13574" max="13575" width="11" style="679" customWidth="1"/>
    <col min="13576" max="13825" width="9.140625" style="679"/>
    <col min="13826" max="13826" width="4.42578125" style="679" customWidth="1"/>
    <col min="13827" max="13827" width="58.28515625" style="679" customWidth="1"/>
    <col min="13828" max="13829" width="4.42578125" style="679" customWidth="1"/>
    <col min="13830" max="13831" width="11" style="679" customWidth="1"/>
    <col min="13832" max="14081" width="9.140625" style="679"/>
    <col min="14082" max="14082" width="4.42578125" style="679" customWidth="1"/>
    <col min="14083" max="14083" width="58.28515625" style="679" customWidth="1"/>
    <col min="14084" max="14085" width="4.42578125" style="679" customWidth="1"/>
    <col min="14086" max="14087" width="11" style="679" customWidth="1"/>
    <col min="14088" max="14337" width="9.140625" style="679"/>
    <col min="14338" max="14338" width="4.42578125" style="679" customWidth="1"/>
    <col min="14339" max="14339" width="58.28515625" style="679" customWidth="1"/>
    <col min="14340" max="14341" width="4.42578125" style="679" customWidth="1"/>
    <col min="14342" max="14343" width="11" style="679" customWidth="1"/>
    <col min="14344" max="14593" width="9.140625" style="679"/>
    <col min="14594" max="14594" width="4.42578125" style="679" customWidth="1"/>
    <col min="14595" max="14595" width="58.28515625" style="679" customWidth="1"/>
    <col min="14596" max="14597" width="4.42578125" style="679" customWidth="1"/>
    <col min="14598" max="14599" width="11" style="679" customWidth="1"/>
    <col min="14600" max="14849" width="9.140625" style="679"/>
    <col min="14850" max="14850" width="4.42578125" style="679" customWidth="1"/>
    <col min="14851" max="14851" width="58.28515625" style="679" customWidth="1"/>
    <col min="14852" max="14853" width="4.42578125" style="679" customWidth="1"/>
    <col min="14854" max="14855" width="11" style="679" customWidth="1"/>
    <col min="14856" max="15105" width="9.140625" style="679"/>
    <col min="15106" max="15106" width="4.42578125" style="679" customWidth="1"/>
    <col min="15107" max="15107" width="58.28515625" style="679" customWidth="1"/>
    <col min="15108" max="15109" width="4.42578125" style="679" customWidth="1"/>
    <col min="15110" max="15111" width="11" style="679" customWidth="1"/>
    <col min="15112" max="15361" width="9.140625" style="679"/>
    <col min="15362" max="15362" width="4.42578125" style="679" customWidth="1"/>
    <col min="15363" max="15363" width="58.28515625" style="679" customWidth="1"/>
    <col min="15364" max="15365" width="4.42578125" style="679" customWidth="1"/>
    <col min="15366" max="15367" width="11" style="679" customWidth="1"/>
    <col min="15368" max="15617" width="9.140625" style="679"/>
    <col min="15618" max="15618" width="4.42578125" style="679" customWidth="1"/>
    <col min="15619" max="15619" width="58.28515625" style="679" customWidth="1"/>
    <col min="15620" max="15621" width="4.42578125" style="679" customWidth="1"/>
    <col min="15622" max="15623" width="11" style="679" customWidth="1"/>
    <col min="15624" max="15873" width="9.140625" style="679"/>
    <col min="15874" max="15874" width="4.42578125" style="679" customWidth="1"/>
    <col min="15875" max="15875" width="58.28515625" style="679" customWidth="1"/>
    <col min="15876" max="15877" width="4.42578125" style="679" customWidth="1"/>
    <col min="15878" max="15879" width="11" style="679" customWidth="1"/>
    <col min="15880" max="16129" width="9.140625" style="679"/>
    <col min="16130" max="16130" width="4.42578125" style="679" customWidth="1"/>
    <col min="16131" max="16131" width="58.28515625" style="679" customWidth="1"/>
    <col min="16132" max="16133" width="4.42578125" style="679" customWidth="1"/>
    <col min="16134" max="16135" width="11" style="679" customWidth="1"/>
    <col min="16136" max="16384" width="9.140625" style="679"/>
  </cols>
  <sheetData>
    <row r="1" spans="1:8">
      <c r="A1" s="383"/>
      <c r="B1" s="673"/>
      <c r="C1" s="385"/>
      <c r="D1" s="674"/>
      <c r="E1" s="675"/>
      <c r="F1" s="676">
        <f>F195</f>
        <v>0</v>
      </c>
      <c r="G1" s="677">
        <f>G195</f>
        <v>0</v>
      </c>
      <c r="H1" s="678">
        <f>H195</f>
        <v>0</v>
      </c>
    </row>
    <row r="2" spans="1:8">
      <c r="A2" s="383"/>
      <c r="B2" s="450"/>
      <c r="C2" s="385"/>
      <c r="D2" s="386"/>
      <c r="E2" s="387"/>
      <c r="F2" s="388"/>
      <c r="G2" s="677" t="s">
        <v>526</v>
      </c>
      <c r="H2" s="678" t="s">
        <v>527</v>
      </c>
    </row>
    <row r="3" spans="1:8">
      <c r="A3" s="389"/>
      <c r="B3" s="390" t="s">
        <v>20</v>
      </c>
      <c r="C3" s="391" t="s">
        <v>581</v>
      </c>
      <c r="D3" s="392" t="s">
        <v>582</v>
      </c>
      <c r="E3" s="393" t="s">
        <v>583</v>
      </c>
      <c r="F3" s="393" t="s">
        <v>584</v>
      </c>
    </row>
    <row r="4" spans="1:8" ht="9" customHeight="1">
      <c r="A4" s="389"/>
      <c r="B4" s="394"/>
      <c r="C4" s="395"/>
      <c r="D4" s="396"/>
      <c r="E4" s="397"/>
      <c r="F4" s="397"/>
      <c r="G4" s="680"/>
      <c r="H4" s="681"/>
    </row>
    <row r="5" spans="1:8" ht="15">
      <c r="A5" s="383" t="s">
        <v>17</v>
      </c>
      <c r="B5" s="682" t="s">
        <v>685</v>
      </c>
      <c r="C5" s="385"/>
      <c r="D5" s="386"/>
      <c r="E5" s="387"/>
      <c r="F5" s="387"/>
      <c r="G5" s="680"/>
      <c r="H5" s="681"/>
    </row>
    <row r="6" spans="1:8" ht="7.5" customHeight="1">
      <c r="A6" s="683"/>
      <c r="B6" s="682"/>
      <c r="C6" s="684"/>
      <c r="D6" s="684"/>
      <c r="E6" s="685"/>
      <c r="F6" s="402"/>
      <c r="G6" s="680"/>
      <c r="H6" s="681"/>
    </row>
    <row r="7" spans="1:8" ht="16.5" customHeight="1">
      <c r="A7" s="686">
        <f>MAX($A$2:A6)+1</f>
        <v>1</v>
      </c>
      <c r="B7" s="687" t="s">
        <v>686</v>
      </c>
      <c r="C7" s="688"/>
      <c r="D7" s="688"/>
      <c r="E7" s="688"/>
      <c r="F7" s="406"/>
      <c r="G7" s="689"/>
      <c r="H7" s="681"/>
    </row>
    <row r="8" spans="1:8" ht="30.75" customHeight="1">
      <c r="A8" s="686"/>
      <c r="B8" s="432" t="s">
        <v>687</v>
      </c>
      <c r="C8" s="688"/>
      <c r="D8" s="688"/>
      <c r="E8" s="688"/>
      <c r="F8" s="406"/>
      <c r="G8" s="690"/>
      <c r="H8" s="681"/>
    </row>
    <row r="9" spans="1:8" ht="30.75" customHeight="1">
      <c r="A9" s="686"/>
      <c r="B9" s="433" t="s">
        <v>688</v>
      </c>
      <c r="C9" s="688"/>
      <c r="D9" s="688"/>
      <c r="E9" s="688"/>
      <c r="F9" s="406"/>
      <c r="G9" s="690"/>
      <c r="H9" s="691"/>
    </row>
    <row r="10" spans="1:8" ht="44.25" customHeight="1">
      <c r="A10" s="686"/>
      <c r="B10" s="432" t="s">
        <v>689</v>
      </c>
      <c r="C10" s="688"/>
      <c r="D10" s="688"/>
      <c r="E10" s="688"/>
      <c r="F10" s="406"/>
      <c r="G10" s="690"/>
      <c r="H10" s="681"/>
    </row>
    <row r="11" spans="1:8" ht="43.5" customHeight="1">
      <c r="A11" s="686"/>
      <c r="B11" s="434" t="s">
        <v>690</v>
      </c>
      <c r="C11" s="688"/>
      <c r="D11" s="688"/>
      <c r="E11" s="688"/>
      <c r="F11" s="406"/>
      <c r="G11" s="690"/>
      <c r="H11" s="691"/>
    </row>
    <row r="12" spans="1:8" ht="81" customHeight="1">
      <c r="A12" s="686"/>
      <c r="B12" s="432" t="s">
        <v>691</v>
      </c>
      <c r="C12" s="688"/>
      <c r="D12" s="688"/>
      <c r="E12" s="688"/>
      <c r="F12" s="406"/>
      <c r="G12" s="680"/>
      <c r="H12" s="681"/>
    </row>
    <row r="13" spans="1:8" ht="183.75" customHeight="1">
      <c r="A13" s="686"/>
      <c r="B13" s="432" t="s">
        <v>692</v>
      </c>
      <c r="C13" s="688"/>
      <c r="D13" s="688"/>
      <c r="E13" s="688"/>
      <c r="F13" s="406"/>
      <c r="G13" s="680"/>
      <c r="H13" s="691"/>
    </row>
    <row r="14" spans="1:8" ht="68.25" customHeight="1">
      <c r="A14" s="686"/>
      <c r="B14" s="435" t="s">
        <v>693</v>
      </c>
      <c r="C14" s="688"/>
      <c r="D14" s="688"/>
      <c r="E14" s="688"/>
      <c r="F14" s="406"/>
      <c r="G14" s="680"/>
      <c r="H14" s="681"/>
    </row>
    <row r="15" spans="1:8" ht="123" customHeight="1">
      <c r="A15" s="686"/>
      <c r="B15" s="432" t="s">
        <v>694</v>
      </c>
      <c r="C15" s="688"/>
      <c r="D15" s="688"/>
      <c r="E15" s="688"/>
      <c r="F15" s="406"/>
      <c r="G15" s="680"/>
      <c r="H15" s="691"/>
    </row>
    <row r="16" spans="1:8" ht="121.5" customHeight="1">
      <c r="A16" s="686"/>
      <c r="B16" s="432" t="s">
        <v>695</v>
      </c>
      <c r="C16" s="688"/>
      <c r="D16" s="688"/>
      <c r="E16" s="688"/>
      <c r="F16" s="406"/>
      <c r="G16" s="680"/>
      <c r="H16" s="681"/>
    </row>
    <row r="17" spans="1:8" ht="132" customHeight="1">
      <c r="A17" s="686"/>
      <c r="B17" s="432" t="s">
        <v>696</v>
      </c>
      <c r="C17" s="688"/>
      <c r="D17" s="688"/>
      <c r="E17" s="688"/>
      <c r="F17" s="406"/>
      <c r="G17" s="680"/>
      <c r="H17" s="691"/>
    </row>
    <row r="18" spans="1:8" ht="107.25" customHeight="1">
      <c r="A18" s="686"/>
      <c r="B18" s="432" t="s">
        <v>697</v>
      </c>
      <c r="C18" s="688"/>
      <c r="D18" s="688"/>
      <c r="E18" s="688"/>
      <c r="F18" s="406"/>
      <c r="G18" s="680"/>
      <c r="H18" s="681"/>
    </row>
    <row r="19" spans="1:8" ht="16.5" customHeight="1">
      <c r="A19" s="686"/>
      <c r="B19" s="436" t="s">
        <v>626</v>
      </c>
      <c r="C19" s="688"/>
      <c r="D19" s="688"/>
      <c r="E19" s="688"/>
      <c r="F19" s="406"/>
      <c r="G19" s="680"/>
      <c r="H19" s="691"/>
    </row>
    <row r="20" spans="1:8" ht="16.5" customHeight="1">
      <c r="A20" s="686"/>
      <c r="B20" s="437" t="s">
        <v>698</v>
      </c>
      <c r="C20" s="688"/>
      <c r="D20" s="688"/>
      <c r="E20" s="688"/>
      <c r="F20" s="406"/>
      <c r="G20" s="680"/>
      <c r="H20" s="681"/>
    </row>
    <row r="21" spans="1:8" ht="16.5" customHeight="1">
      <c r="A21" s="686"/>
      <c r="B21" s="437" t="s">
        <v>699</v>
      </c>
      <c r="C21" s="688"/>
      <c r="D21" s="688"/>
      <c r="E21" s="688"/>
      <c r="F21" s="406"/>
      <c r="G21" s="680"/>
      <c r="H21" s="691"/>
    </row>
    <row r="22" spans="1:8" ht="16.5" customHeight="1">
      <c r="A22" s="686"/>
      <c r="B22" s="437" t="s">
        <v>700</v>
      </c>
      <c r="C22" s="688"/>
      <c r="D22" s="688"/>
      <c r="E22" s="688"/>
      <c r="F22" s="406"/>
      <c r="G22" s="680"/>
      <c r="H22" s="681"/>
    </row>
    <row r="23" spans="1:8" ht="16.5" customHeight="1">
      <c r="A23" s="686"/>
      <c r="B23" s="437" t="s">
        <v>701</v>
      </c>
      <c r="C23" s="688"/>
      <c r="D23" s="688"/>
      <c r="E23" s="688"/>
      <c r="F23" s="406"/>
      <c r="G23" s="680"/>
      <c r="H23" s="691"/>
    </row>
    <row r="24" spans="1:8" ht="16.5" customHeight="1">
      <c r="A24" s="686"/>
      <c r="B24" s="438" t="s">
        <v>702</v>
      </c>
      <c r="C24" s="688"/>
      <c r="D24" s="688"/>
      <c r="E24" s="688"/>
      <c r="F24" s="406"/>
      <c r="G24" s="680"/>
      <c r="H24" s="681"/>
    </row>
    <row r="25" spans="1:8" ht="16.5" customHeight="1">
      <c r="A25" s="686"/>
      <c r="B25" s="438" t="s">
        <v>703</v>
      </c>
      <c r="C25" s="688"/>
      <c r="D25" s="688"/>
      <c r="E25" s="688"/>
      <c r="F25" s="406"/>
      <c r="G25" s="680"/>
      <c r="H25" s="691"/>
    </row>
    <row r="26" spans="1:8" ht="15.6" customHeight="1">
      <c r="A26" s="686"/>
      <c r="B26" s="436" t="s">
        <v>704</v>
      </c>
      <c r="C26" s="688"/>
      <c r="D26" s="688"/>
      <c r="E26" s="688"/>
      <c r="F26" s="406"/>
      <c r="G26" s="680"/>
      <c r="H26" s="681"/>
    </row>
    <row r="27" spans="1:8" ht="15.6" customHeight="1">
      <c r="A27" s="686"/>
      <c r="B27" s="437" t="s">
        <v>705</v>
      </c>
      <c r="C27" s="688"/>
      <c r="D27" s="688"/>
      <c r="E27" s="688"/>
      <c r="F27" s="406"/>
      <c r="G27" s="680"/>
      <c r="H27" s="691"/>
    </row>
    <row r="28" spans="1:8" ht="15.6" customHeight="1">
      <c r="A28" s="686"/>
      <c r="B28" s="437" t="s">
        <v>706</v>
      </c>
      <c r="C28" s="688"/>
      <c r="D28" s="688"/>
      <c r="E28" s="688"/>
      <c r="F28" s="406"/>
      <c r="G28" s="680"/>
      <c r="H28" s="681"/>
    </row>
    <row r="29" spans="1:8" ht="15.6" customHeight="1">
      <c r="A29" s="686"/>
      <c r="B29" s="437" t="s">
        <v>707</v>
      </c>
      <c r="C29" s="688"/>
      <c r="D29" s="688"/>
      <c r="E29" s="688"/>
      <c r="F29" s="406"/>
      <c r="G29" s="680"/>
      <c r="H29" s="691"/>
    </row>
    <row r="30" spans="1:8" ht="15.6" customHeight="1">
      <c r="A30" s="686"/>
      <c r="B30" s="437" t="s">
        <v>708</v>
      </c>
      <c r="C30" s="688"/>
      <c r="D30" s="688"/>
      <c r="E30" s="688"/>
      <c r="F30" s="406"/>
      <c r="G30" s="680"/>
      <c r="H30" s="681"/>
    </row>
    <row r="31" spans="1:8" ht="15.6" customHeight="1">
      <c r="A31" s="686"/>
      <c r="B31" s="437" t="s">
        <v>709</v>
      </c>
      <c r="C31" s="688"/>
      <c r="D31" s="688"/>
      <c r="E31" s="688"/>
      <c r="F31" s="406"/>
      <c r="G31" s="680"/>
      <c r="H31" s="691"/>
    </row>
    <row r="32" spans="1:8" ht="15.6" customHeight="1">
      <c r="A32" s="686"/>
      <c r="B32" s="437" t="s">
        <v>710</v>
      </c>
      <c r="C32" s="688"/>
      <c r="D32" s="688"/>
      <c r="E32" s="688"/>
      <c r="F32" s="406"/>
      <c r="G32" s="680"/>
      <c r="H32" s="681"/>
    </row>
    <row r="33" spans="1:8" ht="15.6" customHeight="1">
      <c r="A33" s="686"/>
      <c r="B33" s="437" t="s">
        <v>711</v>
      </c>
      <c r="C33" s="688"/>
      <c r="D33" s="688"/>
      <c r="E33" s="688"/>
      <c r="F33" s="406"/>
      <c r="G33" s="680"/>
      <c r="H33" s="691"/>
    </row>
    <row r="34" spans="1:8" ht="15.6" customHeight="1">
      <c r="A34" s="686"/>
      <c r="B34" s="437" t="s">
        <v>712</v>
      </c>
      <c r="C34" s="688"/>
      <c r="D34" s="688"/>
      <c r="E34" s="688"/>
      <c r="F34" s="406"/>
      <c r="G34" s="680"/>
      <c r="H34" s="681"/>
    </row>
    <row r="35" spans="1:8" ht="15.6" customHeight="1">
      <c r="A35" s="686"/>
      <c r="B35" s="437" t="s">
        <v>713</v>
      </c>
      <c r="C35" s="688"/>
      <c r="D35" s="688"/>
      <c r="E35" s="688"/>
      <c r="F35" s="406"/>
      <c r="G35" s="680"/>
      <c r="H35" s="691"/>
    </row>
    <row r="36" spans="1:8" ht="15.6" customHeight="1">
      <c r="A36" s="686"/>
      <c r="B36" s="437" t="s">
        <v>714</v>
      </c>
      <c r="C36" s="688"/>
      <c r="D36" s="688"/>
      <c r="E36" s="688"/>
      <c r="F36" s="406"/>
      <c r="G36" s="680"/>
      <c r="H36" s="681"/>
    </row>
    <row r="37" spans="1:8" ht="15.6" customHeight="1">
      <c r="A37" s="686"/>
      <c r="B37" s="437" t="s">
        <v>715</v>
      </c>
      <c r="C37" s="688"/>
      <c r="D37" s="688"/>
      <c r="E37" s="688"/>
      <c r="F37" s="406"/>
      <c r="G37" s="680"/>
      <c r="H37" s="691"/>
    </row>
    <row r="38" spans="1:8" ht="15.6" customHeight="1">
      <c r="A38" s="686"/>
      <c r="B38" s="437" t="s">
        <v>716</v>
      </c>
      <c r="C38" s="688"/>
      <c r="D38" s="688"/>
      <c r="E38" s="688"/>
      <c r="F38" s="406"/>
      <c r="G38" s="680"/>
      <c r="H38" s="681"/>
    </row>
    <row r="39" spans="1:8" ht="15.6" customHeight="1">
      <c r="A39" s="686"/>
      <c r="B39" s="437" t="s">
        <v>717</v>
      </c>
      <c r="C39" s="688"/>
      <c r="D39" s="688"/>
      <c r="E39" s="688"/>
      <c r="F39" s="406"/>
      <c r="G39" s="680"/>
      <c r="H39" s="691"/>
    </row>
    <row r="40" spans="1:8" ht="15.6" customHeight="1">
      <c r="A40" s="686"/>
      <c r="B40" s="437" t="s">
        <v>718</v>
      </c>
      <c r="C40" s="688"/>
      <c r="D40" s="688"/>
      <c r="E40" s="688"/>
      <c r="F40" s="406"/>
      <c r="G40" s="680"/>
      <c r="H40" s="681"/>
    </row>
    <row r="41" spans="1:8" ht="15.6" customHeight="1">
      <c r="A41" s="686"/>
      <c r="B41" s="437" t="s">
        <v>719</v>
      </c>
      <c r="C41" s="688"/>
      <c r="D41" s="688"/>
      <c r="E41" s="688"/>
      <c r="F41" s="406"/>
      <c r="G41" s="680"/>
      <c r="H41" s="691"/>
    </row>
    <row r="42" spans="1:8" ht="15.6" customHeight="1">
      <c r="A42" s="686"/>
      <c r="B42" s="437" t="s">
        <v>720</v>
      </c>
      <c r="C42" s="688"/>
      <c r="D42" s="688"/>
      <c r="E42" s="688"/>
      <c r="F42" s="406"/>
      <c r="G42" s="680"/>
      <c r="H42" s="681"/>
    </row>
    <row r="43" spans="1:8" ht="15.6" customHeight="1">
      <c r="A43" s="686"/>
      <c r="B43" s="437" t="s">
        <v>721</v>
      </c>
      <c r="C43" s="688"/>
      <c r="D43" s="688"/>
      <c r="E43" s="688"/>
      <c r="F43" s="406"/>
      <c r="G43" s="680"/>
      <c r="H43" s="691"/>
    </row>
    <row r="44" spans="1:8" ht="15.6" customHeight="1">
      <c r="A44" s="686"/>
      <c r="B44" s="437" t="s">
        <v>722</v>
      </c>
      <c r="C44" s="688"/>
      <c r="D44" s="688"/>
      <c r="E44" s="688"/>
      <c r="F44" s="406"/>
      <c r="G44" s="680"/>
      <c r="H44" s="681"/>
    </row>
    <row r="45" spans="1:8" ht="15.6" customHeight="1">
      <c r="A45" s="686"/>
      <c r="B45" s="437" t="s">
        <v>723</v>
      </c>
      <c r="C45" s="688"/>
      <c r="D45" s="688"/>
      <c r="E45" s="688"/>
      <c r="F45" s="406"/>
      <c r="G45" s="680"/>
      <c r="H45" s="691"/>
    </row>
    <row r="46" spans="1:8" ht="16.5" customHeight="1">
      <c r="A46" s="686"/>
      <c r="B46" s="438" t="s">
        <v>724</v>
      </c>
      <c r="C46" s="688"/>
      <c r="D46" s="688"/>
      <c r="E46" s="688"/>
      <c r="F46" s="406"/>
      <c r="G46" s="680"/>
      <c r="H46" s="681"/>
    </row>
    <row r="47" spans="1:8" ht="30" customHeight="1">
      <c r="A47" s="686"/>
      <c r="B47" s="437" t="s">
        <v>725</v>
      </c>
      <c r="C47" s="688"/>
      <c r="D47" s="688"/>
      <c r="E47" s="688"/>
      <c r="F47" s="406"/>
      <c r="G47" s="680"/>
      <c r="H47" s="691"/>
    </row>
    <row r="48" spans="1:8" ht="31.5" customHeight="1">
      <c r="A48" s="686"/>
      <c r="B48" s="437" t="s">
        <v>726</v>
      </c>
      <c r="C48" s="688"/>
      <c r="D48" s="688"/>
      <c r="E48" s="688"/>
      <c r="F48" s="406"/>
      <c r="G48" s="680"/>
      <c r="H48" s="681"/>
    </row>
    <row r="49" spans="1:8" ht="16.5" customHeight="1">
      <c r="A49" s="686"/>
      <c r="B49" s="437" t="s">
        <v>727</v>
      </c>
      <c r="C49" s="688"/>
      <c r="D49" s="688"/>
      <c r="E49" s="688"/>
      <c r="F49" s="406"/>
      <c r="H49" s="691"/>
    </row>
    <row r="50" spans="1:8" ht="16.5" customHeight="1">
      <c r="A50" s="686"/>
      <c r="B50" s="437" t="s">
        <v>728</v>
      </c>
      <c r="C50" s="688"/>
      <c r="D50" s="688"/>
      <c r="E50" s="688"/>
      <c r="F50" s="406"/>
    </row>
    <row r="51" spans="1:8" ht="31.5" customHeight="1">
      <c r="A51" s="686"/>
      <c r="B51" s="437" t="s">
        <v>729</v>
      </c>
      <c r="C51" s="688"/>
      <c r="D51" s="688"/>
      <c r="E51" s="688"/>
      <c r="F51" s="406"/>
      <c r="H51" s="691"/>
    </row>
    <row r="52" spans="1:8" ht="16.5" customHeight="1">
      <c r="A52" s="686"/>
      <c r="B52" s="437" t="s">
        <v>730</v>
      </c>
      <c r="C52" s="688"/>
      <c r="D52" s="688"/>
      <c r="E52" s="688"/>
      <c r="F52" s="406"/>
    </row>
    <row r="53" spans="1:8" ht="16.5" customHeight="1">
      <c r="A53" s="686"/>
      <c r="B53" s="434" t="s">
        <v>731</v>
      </c>
      <c r="C53" s="688"/>
      <c r="D53" s="688"/>
      <c r="E53" s="688"/>
      <c r="F53" s="406"/>
      <c r="H53" s="691"/>
    </row>
    <row r="54" spans="1:8" ht="16.5" customHeight="1">
      <c r="A54" s="686"/>
      <c r="B54" s="434" t="s">
        <v>732</v>
      </c>
      <c r="C54" s="684" t="s">
        <v>634</v>
      </c>
      <c r="D54" s="684">
        <v>1</v>
      </c>
      <c r="E54" s="411"/>
      <c r="F54" s="402">
        <f>+E54*D54</f>
        <v>0</v>
      </c>
      <c r="G54" s="693">
        <f>F54</f>
        <v>0</v>
      </c>
    </row>
    <row r="55" spans="1:8" ht="17.25" customHeight="1">
      <c r="A55" s="686"/>
      <c r="B55" s="694"/>
      <c r="C55" s="688"/>
      <c r="D55" s="688"/>
      <c r="E55" s="730"/>
      <c r="F55" s="406"/>
      <c r="H55" s="691"/>
    </row>
    <row r="56" spans="1:8" ht="16.5" customHeight="1">
      <c r="A56" s="686">
        <f>MAX($A$2:A55)+1</f>
        <v>2</v>
      </c>
      <c r="B56" s="687" t="s">
        <v>733</v>
      </c>
      <c r="C56" s="688"/>
      <c r="D56" s="688"/>
      <c r="E56" s="730"/>
      <c r="F56" s="406"/>
    </row>
    <row r="57" spans="1:8" ht="42" customHeight="1">
      <c r="A57" s="686"/>
      <c r="B57" s="437" t="s">
        <v>734</v>
      </c>
      <c r="C57" s="688"/>
      <c r="D57" s="688"/>
      <c r="E57" s="730"/>
      <c r="F57" s="406"/>
      <c r="H57" s="691"/>
    </row>
    <row r="58" spans="1:8" ht="18" customHeight="1">
      <c r="A58" s="686"/>
      <c r="B58" s="437" t="s">
        <v>735</v>
      </c>
      <c r="C58" s="688"/>
      <c r="D58" s="688"/>
      <c r="E58" s="730"/>
      <c r="F58" s="406"/>
    </row>
    <row r="59" spans="1:8" ht="16.5" customHeight="1">
      <c r="A59" s="686"/>
      <c r="B59" s="437" t="s">
        <v>736</v>
      </c>
      <c r="C59" s="688"/>
      <c r="D59" s="688"/>
      <c r="E59" s="730"/>
      <c r="F59" s="406"/>
      <c r="G59" s="695"/>
      <c r="H59" s="696"/>
    </row>
    <row r="60" spans="1:8" ht="16.5" customHeight="1">
      <c r="A60" s="686"/>
      <c r="B60" s="437" t="s">
        <v>737</v>
      </c>
      <c r="C60" s="688"/>
      <c r="D60" s="688"/>
      <c r="E60" s="730"/>
      <c r="F60" s="406"/>
    </row>
    <row r="61" spans="1:8" ht="15" customHeight="1">
      <c r="A61" s="686"/>
      <c r="B61" s="437" t="s">
        <v>738</v>
      </c>
      <c r="C61" s="688"/>
      <c r="D61" s="688"/>
      <c r="E61" s="730"/>
      <c r="F61" s="406"/>
    </row>
    <row r="62" spans="1:8" ht="15" customHeight="1">
      <c r="A62" s="686"/>
      <c r="B62" s="437" t="s">
        <v>739</v>
      </c>
      <c r="C62" s="688"/>
      <c r="D62" s="688"/>
      <c r="E62" s="730"/>
      <c r="F62" s="406"/>
    </row>
    <row r="63" spans="1:8" ht="15.75" customHeight="1">
      <c r="A63" s="686"/>
      <c r="B63" s="437" t="s">
        <v>740</v>
      </c>
      <c r="C63" s="688"/>
      <c r="D63" s="688"/>
      <c r="E63" s="730"/>
      <c r="F63" s="406"/>
    </row>
    <row r="64" spans="1:8" ht="18" customHeight="1">
      <c r="A64" s="686"/>
      <c r="B64" s="437" t="s">
        <v>741</v>
      </c>
      <c r="C64" s="688"/>
      <c r="D64" s="688"/>
      <c r="E64" s="730"/>
      <c r="F64" s="406"/>
    </row>
    <row r="65" spans="1:7" ht="16.5" customHeight="1">
      <c r="A65" s="686"/>
      <c r="B65" s="437" t="s">
        <v>742</v>
      </c>
      <c r="C65" s="688"/>
      <c r="D65" s="688"/>
      <c r="E65" s="730"/>
      <c r="F65" s="406"/>
    </row>
    <row r="66" spans="1:7" ht="16.5" customHeight="1">
      <c r="A66" s="686"/>
      <c r="B66" s="437" t="s">
        <v>743</v>
      </c>
      <c r="C66" s="688"/>
      <c r="D66" s="688"/>
      <c r="E66" s="730"/>
      <c r="F66" s="406"/>
    </row>
    <row r="67" spans="1:7" ht="16.5" customHeight="1">
      <c r="A67" s="686"/>
      <c r="B67" s="437" t="s">
        <v>744</v>
      </c>
      <c r="C67" s="688"/>
      <c r="D67" s="688"/>
      <c r="E67" s="730"/>
      <c r="F67" s="406"/>
    </row>
    <row r="68" spans="1:7" ht="16.5" customHeight="1">
      <c r="A68" s="686"/>
      <c r="B68" s="437" t="s">
        <v>745</v>
      </c>
      <c r="C68" s="688"/>
      <c r="D68" s="688"/>
      <c r="E68" s="730"/>
      <c r="F68" s="406"/>
    </row>
    <row r="69" spans="1:7" ht="16.5" customHeight="1">
      <c r="A69" s="686"/>
      <c r="B69" s="437" t="s">
        <v>746</v>
      </c>
      <c r="C69" s="688"/>
      <c r="D69" s="688"/>
      <c r="E69" s="730"/>
      <c r="F69" s="406"/>
    </row>
    <row r="70" spans="1:7" ht="16.5" customHeight="1">
      <c r="A70" s="686"/>
      <c r="B70" s="437" t="s">
        <v>747</v>
      </c>
      <c r="C70" s="684" t="s">
        <v>634</v>
      </c>
      <c r="D70" s="684">
        <v>1</v>
      </c>
      <c r="E70" s="411"/>
      <c r="F70" s="402">
        <f>+E70*D70</f>
        <v>0</v>
      </c>
      <c r="G70" s="693">
        <f>F70</f>
        <v>0</v>
      </c>
    </row>
    <row r="71" spans="1:7" ht="12.75" customHeight="1">
      <c r="A71" s="686"/>
      <c r="B71" s="437"/>
      <c r="C71" s="688"/>
      <c r="D71" s="688"/>
      <c r="E71" s="730"/>
      <c r="F71" s="406"/>
    </row>
    <row r="72" spans="1:7" ht="27.75" customHeight="1">
      <c r="A72" s="686">
        <f>MAX($A$2:A71)+1</f>
        <v>3</v>
      </c>
      <c r="B72" s="687" t="s">
        <v>748</v>
      </c>
      <c r="C72" s="684"/>
      <c r="D72" s="684"/>
      <c r="E72" s="669"/>
      <c r="F72" s="402"/>
    </row>
    <row r="73" spans="1:7" ht="56.25" customHeight="1">
      <c r="A73" s="686"/>
      <c r="B73" s="697" t="s">
        <v>749</v>
      </c>
      <c r="C73" s="684"/>
      <c r="D73" s="684"/>
      <c r="E73" s="669"/>
      <c r="F73" s="402"/>
    </row>
    <row r="74" spans="1:7" ht="16.5" customHeight="1">
      <c r="A74" s="686"/>
      <c r="B74" s="697" t="s">
        <v>750</v>
      </c>
      <c r="C74" s="684"/>
      <c r="D74" s="684"/>
      <c r="E74" s="731"/>
      <c r="F74" s="698"/>
    </row>
    <row r="75" spans="1:7" ht="12.75" customHeight="1">
      <c r="A75" s="686"/>
      <c r="B75" s="697" t="s">
        <v>751</v>
      </c>
      <c r="C75" s="684"/>
      <c r="D75" s="684"/>
      <c r="E75" s="731"/>
      <c r="F75" s="698"/>
    </row>
    <row r="76" spans="1:7" ht="15.75" customHeight="1">
      <c r="A76" s="686"/>
      <c r="B76" s="437" t="s">
        <v>752</v>
      </c>
      <c r="C76" s="684"/>
      <c r="D76" s="684"/>
      <c r="E76" s="731"/>
      <c r="F76" s="698"/>
    </row>
    <row r="77" spans="1:7" ht="17.25" customHeight="1">
      <c r="A77" s="686"/>
      <c r="B77" s="437" t="s">
        <v>753</v>
      </c>
      <c r="C77" s="684"/>
      <c r="D77" s="684"/>
      <c r="E77" s="731"/>
      <c r="F77" s="698"/>
    </row>
    <row r="78" spans="1:7" ht="12.75" customHeight="1">
      <c r="A78" s="686"/>
      <c r="B78" s="437" t="s">
        <v>18</v>
      </c>
      <c r="C78" s="684" t="s">
        <v>135</v>
      </c>
      <c r="D78" s="684">
        <v>1</v>
      </c>
      <c r="E78" s="411"/>
      <c r="F78" s="402">
        <f>+E78*D78</f>
        <v>0</v>
      </c>
      <c r="G78" s="693">
        <f>F78</f>
        <v>0</v>
      </c>
    </row>
    <row r="79" spans="1:7" ht="135.75" customHeight="1">
      <c r="A79" s="686"/>
      <c r="B79" s="437"/>
      <c r="C79" s="688"/>
      <c r="D79" s="688"/>
      <c r="E79" s="730"/>
      <c r="F79" s="406"/>
    </row>
    <row r="80" spans="1:7" ht="16.5" customHeight="1">
      <c r="A80" s="686">
        <f>MAX($A$2:A79)+1</f>
        <v>4</v>
      </c>
      <c r="B80" s="687" t="s">
        <v>754</v>
      </c>
      <c r="C80" s="684"/>
      <c r="D80" s="684"/>
      <c r="E80" s="669"/>
      <c r="F80" s="402"/>
    </row>
    <row r="81" spans="1:7" ht="120.75" customHeight="1">
      <c r="A81" s="686"/>
      <c r="B81" s="697" t="s">
        <v>755</v>
      </c>
      <c r="C81" s="684"/>
      <c r="D81" s="684"/>
      <c r="E81" s="669"/>
      <c r="F81" s="402"/>
    </row>
    <row r="82" spans="1:7" ht="15.75" customHeight="1">
      <c r="A82" s="686"/>
      <c r="B82" s="697" t="s">
        <v>756</v>
      </c>
      <c r="C82" s="684"/>
      <c r="D82" s="684"/>
      <c r="E82" s="731"/>
      <c r="F82" s="698"/>
    </row>
    <row r="83" spans="1:7" ht="12.75" customHeight="1">
      <c r="A83" s="686"/>
      <c r="B83" s="697" t="s">
        <v>18</v>
      </c>
      <c r="C83" s="684" t="s">
        <v>135</v>
      </c>
      <c r="D83" s="684">
        <v>1</v>
      </c>
      <c r="E83" s="411"/>
      <c r="F83" s="402">
        <f>+E83*D83</f>
        <v>0</v>
      </c>
      <c r="G83" s="693">
        <f>F83</f>
        <v>0</v>
      </c>
    </row>
    <row r="84" spans="1:7" ht="12.75" customHeight="1">
      <c r="A84" s="686"/>
      <c r="B84" s="437"/>
      <c r="C84" s="688"/>
      <c r="D84" s="688"/>
      <c r="E84" s="730"/>
      <c r="F84" s="406"/>
    </row>
    <row r="85" spans="1:7" ht="16.5" customHeight="1">
      <c r="A85" s="686">
        <f>MAX($A$2:A84)+1</f>
        <v>5</v>
      </c>
      <c r="B85" s="687" t="s">
        <v>757</v>
      </c>
      <c r="C85" s="688"/>
      <c r="D85" s="688"/>
      <c r="E85" s="730"/>
      <c r="F85" s="406"/>
    </row>
    <row r="86" spans="1:7" ht="42" customHeight="1">
      <c r="A86" s="686"/>
      <c r="B86" s="699" t="s">
        <v>1089</v>
      </c>
      <c r="C86" s="684"/>
      <c r="D86" s="684"/>
      <c r="E86" s="731"/>
      <c r="F86" s="698"/>
    </row>
    <row r="87" spans="1:7" ht="16.5" customHeight="1">
      <c r="A87" s="686"/>
      <c r="B87" s="699" t="s">
        <v>758</v>
      </c>
      <c r="C87" s="684"/>
      <c r="D87" s="684"/>
      <c r="E87" s="731"/>
      <c r="F87" s="698"/>
    </row>
    <row r="88" spans="1:7" ht="58.5" customHeight="1">
      <c r="A88" s="686"/>
      <c r="B88" s="700" t="s">
        <v>1090</v>
      </c>
      <c r="C88" s="684" t="s">
        <v>328</v>
      </c>
      <c r="D88" s="684">
        <v>1</v>
      </c>
      <c r="E88" s="411"/>
      <c r="F88" s="402">
        <f>+E88*D88</f>
        <v>0</v>
      </c>
      <c r="G88" s="693">
        <f>F88</f>
        <v>0</v>
      </c>
    </row>
    <row r="89" spans="1:7" ht="12.75" customHeight="1">
      <c r="A89" s="686"/>
      <c r="B89" s="699"/>
      <c r="C89" s="684"/>
      <c r="D89" s="684"/>
      <c r="E89" s="731"/>
      <c r="F89" s="698"/>
    </row>
    <row r="90" spans="1:7" ht="15" customHeight="1">
      <c r="A90" s="686">
        <f>MAX($A$2:A89)+1</f>
        <v>6</v>
      </c>
      <c r="B90" s="687" t="s">
        <v>759</v>
      </c>
      <c r="C90" s="684"/>
      <c r="D90" s="684"/>
      <c r="E90" s="669"/>
      <c r="F90" s="402"/>
    </row>
    <row r="91" spans="1:7" ht="56.25" customHeight="1">
      <c r="A91" s="686"/>
      <c r="B91" s="697" t="s">
        <v>760</v>
      </c>
      <c r="C91" s="684"/>
      <c r="D91" s="684"/>
      <c r="E91" s="669"/>
      <c r="F91" s="402"/>
    </row>
    <row r="92" spans="1:7" ht="12.75" customHeight="1">
      <c r="A92" s="686"/>
      <c r="B92" s="701" t="s">
        <v>746</v>
      </c>
      <c r="C92" s="684"/>
      <c r="D92" s="684"/>
      <c r="E92" s="669"/>
      <c r="F92" s="402"/>
    </row>
    <row r="93" spans="1:7" ht="12.75" customHeight="1">
      <c r="A93" s="686"/>
      <c r="B93" s="434" t="s">
        <v>761</v>
      </c>
      <c r="C93" s="684"/>
      <c r="D93" s="684"/>
      <c r="E93" s="669"/>
      <c r="F93" s="402"/>
    </row>
    <row r="94" spans="1:7" ht="44.25" customHeight="1">
      <c r="A94" s="686"/>
      <c r="B94" s="434" t="s">
        <v>762</v>
      </c>
      <c r="C94" s="684" t="s">
        <v>135</v>
      </c>
      <c r="D94" s="684">
        <v>1</v>
      </c>
      <c r="E94" s="411"/>
      <c r="F94" s="402">
        <f>+E94*D94</f>
        <v>0</v>
      </c>
      <c r="G94" s="693">
        <f>F94</f>
        <v>0</v>
      </c>
    </row>
    <row r="95" spans="1:7" ht="12.75" customHeight="1">
      <c r="A95" s="686"/>
      <c r="B95" s="699"/>
      <c r="C95" s="684"/>
      <c r="D95" s="684"/>
      <c r="E95" s="731"/>
      <c r="F95" s="698"/>
    </row>
    <row r="96" spans="1:7" ht="16.5" customHeight="1">
      <c r="A96" s="686">
        <f>MAX($A$2:A95)+1</f>
        <v>7</v>
      </c>
      <c r="B96" s="687" t="s">
        <v>763</v>
      </c>
      <c r="C96" s="684"/>
      <c r="D96" s="684"/>
      <c r="E96" s="669"/>
      <c r="F96" s="402"/>
    </row>
    <row r="97" spans="1:7" ht="41.25" customHeight="1">
      <c r="A97" s="686"/>
      <c r="B97" s="697" t="s">
        <v>764</v>
      </c>
      <c r="C97" s="684"/>
      <c r="D97" s="684"/>
      <c r="E97" s="669"/>
      <c r="F97" s="402"/>
    </row>
    <row r="98" spans="1:7" ht="16.5" customHeight="1">
      <c r="A98" s="686"/>
      <c r="B98" s="697" t="s">
        <v>765</v>
      </c>
      <c r="C98" s="684"/>
      <c r="D98" s="684"/>
      <c r="E98" s="731"/>
      <c r="F98" s="698"/>
    </row>
    <row r="99" spans="1:7" ht="14.25" customHeight="1">
      <c r="A99" s="686"/>
      <c r="B99" s="702" t="s">
        <v>766</v>
      </c>
      <c r="C99" s="447" t="s">
        <v>118</v>
      </c>
      <c r="D99" s="447">
        <v>16</v>
      </c>
      <c r="E99" s="411"/>
      <c r="F99" s="402">
        <f>+E99*D99</f>
        <v>0</v>
      </c>
      <c r="G99" s="693">
        <f>F99</f>
        <v>0</v>
      </c>
    </row>
    <row r="100" spans="1:7" ht="16.5" customHeight="1">
      <c r="A100" s="686"/>
      <c r="B100" s="702"/>
      <c r="C100" s="702"/>
      <c r="D100" s="702"/>
      <c r="E100" s="732"/>
      <c r="F100" s="702"/>
    </row>
    <row r="101" spans="1:7" ht="16.5" customHeight="1">
      <c r="A101" s="686">
        <f>MAX($A$2:A100)+1</f>
        <v>8</v>
      </c>
      <c r="B101" s="703" t="s">
        <v>767</v>
      </c>
      <c r="C101" s="702"/>
      <c r="D101" s="702"/>
      <c r="E101" s="732"/>
      <c r="F101" s="702"/>
    </row>
    <row r="102" spans="1:7" ht="40.5" customHeight="1">
      <c r="A102" s="686"/>
      <c r="B102" s="697" t="s">
        <v>768</v>
      </c>
      <c r="C102" s="702"/>
      <c r="D102" s="702"/>
      <c r="E102" s="732"/>
      <c r="F102" s="702"/>
    </row>
    <row r="103" spans="1:7" ht="13.5" customHeight="1">
      <c r="A103" s="686"/>
      <c r="B103" s="697" t="s">
        <v>765</v>
      </c>
      <c r="C103" s="702"/>
      <c r="D103" s="702"/>
      <c r="E103" s="732"/>
      <c r="F103" s="702"/>
    </row>
    <row r="104" spans="1:7" ht="12.75" customHeight="1">
      <c r="A104" s="686"/>
      <c r="B104" s="702" t="s">
        <v>766</v>
      </c>
      <c r="C104" s="447" t="s">
        <v>118</v>
      </c>
      <c r="D104" s="447">
        <v>18</v>
      </c>
      <c r="E104" s="411"/>
      <c r="F104" s="402">
        <f>+E104*D104</f>
        <v>0</v>
      </c>
      <c r="G104" s="693">
        <f>F104</f>
        <v>0</v>
      </c>
    </row>
    <row r="105" spans="1:7" ht="16.5" customHeight="1">
      <c r="A105" s="686"/>
      <c r="B105" s="702"/>
      <c r="C105" s="702"/>
      <c r="D105" s="702"/>
      <c r="E105" s="732"/>
      <c r="F105" s="702"/>
    </row>
    <row r="106" spans="1:7" ht="17.25" customHeight="1">
      <c r="A106" s="686">
        <f>MAX($A$2:A105)+1</f>
        <v>9</v>
      </c>
      <c r="B106" s="703" t="s">
        <v>769</v>
      </c>
      <c r="C106" s="702"/>
      <c r="D106" s="702"/>
      <c r="E106" s="732"/>
      <c r="F106" s="702"/>
    </row>
    <row r="107" spans="1:7" ht="39" customHeight="1">
      <c r="A107" s="686"/>
      <c r="B107" s="704" t="s">
        <v>770</v>
      </c>
      <c r="C107" s="447"/>
      <c r="D107" s="447"/>
      <c r="E107" s="733"/>
      <c r="F107" s="413"/>
    </row>
    <row r="108" spans="1:7" ht="27.75" customHeight="1">
      <c r="A108" s="686"/>
      <c r="B108" s="434" t="s">
        <v>771</v>
      </c>
      <c r="C108" s="447"/>
      <c r="D108" s="447"/>
      <c r="E108" s="733"/>
      <c r="F108" s="413"/>
    </row>
    <row r="109" spans="1:7" ht="16.5" customHeight="1">
      <c r="A109" s="686"/>
      <c r="B109" s="434" t="s">
        <v>772</v>
      </c>
      <c r="C109" s="447"/>
      <c r="D109" s="447"/>
      <c r="E109" s="733"/>
      <c r="F109" s="413"/>
    </row>
    <row r="110" spans="1:7" ht="13.5" customHeight="1">
      <c r="A110" s="686"/>
      <c r="B110" s="702" t="s">
        <v>773</v>
      </c>
      <c r="C110" s="447" t="s">
        <v>118</v>
      </c>
      <c r="D110" s="447">
        <v>16</v>
      </c>
      <c r="E110" s="411"/>
      <c r="F110" s="402">
        <f>+E110*D110</f>
        <v>0</v>
      </c>
      <c r="G110" s="693">
        <f>F110</f>
        <v>0</v>
      </c>
    </row>
    <row r="111" spans="1:7" ht="12.75" customHeight="1">
      <c r="A111" s="686"/>
      <c r="B111" s="702"/>
      <c r="C111" s="449"/>
      <c r="D111" s="449"/>
      <c r="E111" s="733"/>
      <c r="F111" s="413"/>
    </row>
    <row r="112" spans="1:7" ht="16.5" customHeight="1">
      <c r="A112" s="686">
        <f>MAX($A$2:A111)+1</f>
        <v>10</v>
      </c>
      <c r="B112" s="703" t="s">
        <v>774</v>
      </c>
      <c r="C112" s="449"/>
      <c r="D112" s="449"/>
      <c r="E112" s="733"/>
      <c r="F112" s="413"/>
    </row>
    <row r="113" spans="1:7" ht="66.75" customHeight="1">
      <c r="A113" s="686"/>
      <c r="B113" s="697" t="s">
        <v>775</v>
      </c>
      <c r="C113" s="449"/>
      <c r="D113" s="449"/>
      <c r="E113" s="733"/>
      <c r="F113" s="413"/>
    </row>
    <row r="114" spans="1:7" ht="16.5" customHeight="1">
      <c r="A114" s="686"/>
      <c r="B114" s="434" t="s">
        <v>776</v>
      </c>
      <c r="C114" s="449"/>
      <c r="D114" s="449"/>
      <c r="E114" s="733"/>
      <c r="F114" s="413"/>
    </row>
    <row r="115" spans="1:7" ht="13.5" customHeight="1">
      <c r="A115" s="686"/>
      <c r="B115" s="702" t="s">
        <v>1091</v>
      </c>
      <c r="C115" s="447" t="s">
        <v>118</v>
      </c>
      <c r="D115" s="447">
        <v>18</v>
      </c>
      <c r="E115" s="411"/>
      <c r="F115" s="402">
        <f>+E115*D115</f>
        <v>0</v>
      </c>
      <c r="G115" s="693">
        <f>F115</f>
        <v>0</v>
      </c>
    </row>
    <row r="116" spans="1:7" ht="12.75" customHeight="1">
      <c r="A116" s="686"/>
      <c r="B116" s="702"/>
      <c r="C116" s="449"/>
      <c r="D116" s="449"/>
      <c r="E116" s="733"/>
      <c r="F116" s="413"/>
    </row>
    <row r="117" spans="1:7" ht="16.5" customHeight="1">
      <c r="A117" s="686">
        <f>MAX($A$2:A116)+1</f>
        <v>11</v>
      </c>
      <c r="B117" s="703" t="s">
        <v>777</v>
      </c>
      <c r="C117" s="449"/>
      <c r="D117" s="449"/>
      <c r="E117" s="734"/>
      <c r="F117" s="413"/>
    </row>
    <row r="118" spans="1:7" ht="81" customHeight="1">
      <c r="A118" s="686"/>
      <c r="B118" s="697" t="s">
        <v>778</v>
      </c>
      <c r="C118" s="449"/>
      <c r="D118" s="449"/>
      <c r="E118" s="734"/>
      <c r="F118" s="413"/>
    </row>
    <row r="119" spans="1:7" ht="16.5" customHeight="1">
      <c r="A119" s="686"/>
      <c r="B119" s="701" t="s">
        <v>746</v>
      </c>
      <c r="C119" s="449"/>
      <c r="D119" s="449"/>
      <c r="E119" s="734"/>
      <c r="F119" s="413"/>
    </row>
    <row r="120" spans="1:7" ht="16.5" customHeight="1">
      <c r="A120" s="686"/>
      <c r="B120" s="434" t="s">
        <v>779</v>
      </c>
      <c r="C120" s="449"/>
      <c r="D120" s="449"/>
      <c r="E120" s="734"/>
      <c r="F120" s="413"/>
    </row>
    <row r="121" spans="1:7" ht="16.5" customHeight="1">
      <c r="A121" s="686"/>
      <c r="B121" s="434" t="s">
        <v>780</v>
      </c>
      <c r="C121" s="449"/>
      <c r="D121" s="449"/>
      <c r="E121" s="734"/>
      <c r="F121" s="413"/>
    </row>
    <row r="122" spans="1:7" ht="16.5" customHeight="1">
      <c r="A122" s="686"/>
      <c r="B122" s="701" t="s">
        <v>781</v>
      </c>
      <c r="C122" s="449"/>
      <c r="D122" s="449"/>
      <c r="E122" s="734"/>
      <c r="F122" s="413"/>
    </row>
    <row r="123" spans="1:7" ht="16.5" customHeight="1">
      <c r="A123" s="686"/>
      <c r="B123" s="434" t="s">
        <v>765</v>
      </c>
      <c r="C123" s="449"/>
      <c r="D123" s="449"/>
      <c r="E123" s="734"/>
      <c r="F123" s="413"/>
    </row>
    <row r="124" spans="1:7" ht="15" customHeight="1">
      <c r="A124" s="686"/>
      <c r="B124" s="705" t="s">
        <v>766</v>
      </c>
      <c r="C124" s="684" t="s">
        <v>328</v>
      </c>
      <c r="D124" s="684">
        <v>9</v>
      </c>
      <c r="E124" s="411"/>
      <c r="F124" s="402">
        <f>+E124*D124</f>
        <v>0</v>
      </c>
      <c r="G124" s="693">
        <f>F124</f>
        <v>0</v>
      </c>
    </row>
    <row r="125" spans="1:7" ht="10.5" customHeight="1">
      <c r="A125" s="686"/>
      <c r="B125" s="706"/>
      <c r="C125" s="684"/>
      <c r="D125" s="707"/>
      <c r="E125" s="735"/>
      <c r="F125" s="707"/>
    </row>
    <row r="126" spans="1:7" ht="16.5" customHeight="1">
      <c r="A126" s="686">
        <f>MAX($A$2:A125)+1</f>
        <v>12</v>
      </c>
      <c r="B126" s="703" t="s">
        <v>782</v>
      </c>
      <c r="C126" s="684"/>
      <c r="D126" s="707"/>
      <c r="E126" s="735"/>
      <c r="F126" s="707"/>
    </row>
    <row r="127" spans="1:7" ht="31.5" customHeight="1">
      <c r="A127" s="686"/>
      <c r="B127" s="697" t="s">
        <v>783</v>
      </c>
      <c r="C127" s="684"/>
      <c r="D127" s="707"/>
      <c r="E127" s="735"/>
      <c r="F127" s="707"/>
    </row>
    <row r="128" spans="1:7" ht="16.5" customHeight="1">
      <c r="A128" s="686"/>
      <c r="B128" s="434" t="s">
        <v>765</v>
      </c>
      <c r="C128" s="684"/>
      <c r="D128" s="707"/>
      <c r="E128" s="735"/>
      <c r="F128" s="707"/>
    </row>
    <row r="129" spans="1:7" ht="13.5" customHeight="1">
      <c r="A129" s="686"/>
      <c r="B129" s="705" t="s">
        <v>766</v>
      </c>
      <c r="C129" s="684" t="s">
        <v>328</v>
      </c>
      <c r="D129" s="684">
        <v>2</v>
      </c>
      <c r="E129" s="411"/>
      <c r="F129" s="402">
        <f>+E129*D129</f>
        <v>0</v>
      </c>
      <c r="G129" s="693">
        <f>F129</f>
        <v>0</v>
      </c>
    </row>
    <row r="130" spans="1:7" ht="9.75" customHeight="1">
      <c r="A130" s="686"/>
      <c r="B130" s="708"/>
      <c r="C130" s="709"/>
      <c r="D130" s="709"/>
      <c r="E130" s="736"/>
      <c r="F130" s="709"/>
    </row>
    <row r="131" spans="1:7" ht="16.5" customHeight="1">
      <c r="A131" s="686">
        <f>MAX($A$2:A130)+1</f>
        <v>13</v>
      </c>
      <c r="B131" s="703" t="s">
        <v>784</v>
      </c>
      <c r="C131" s="449"/>
      <c r="D131" s="449"/>
      <c r="E131" s="734"/>
      <c r="F131" s="413"/>
    </row>
    <row r="132" spans="1:7" ht="42" customHeight="1">
      <c r="A132" s="686"/>
      <c r="B132" s="697" t="s">
        <v>785</v>
      </c>
      <c r="C132" s="684"/>
      <c r="D132" s="684"/>
      <c r="E132" s="731"/>
      <c r="F132" s="698"/>
    </row>
    <row r="133" spans="1:7" ht="16.5" customHeight="1">
      <c r="A133" s="686"/>
      <c r="B133" s="434" t="s">
        <v>765</v>
      </c>
      <c r="C133" s="710"/>
      <c r="D133" s="711"/>
      <c r="E133" s="731"/>
      <c r="F133" s="698"/>
    </row>
    <row r="134" spans="1:7" ht="14.25" customHeight="1">
      <c r="A134" s="686"/>
      <c r="B134" s="705" t="s">
        <v>766</v>
      </c>
      <c r="C134" s="684" t="s">
        <v>328</v>
      </c>
      <c r="D134" s="684">
        <v>2</v>
      </c>
      <c r="E134" s="411"/>
      <c r="F134" s="402">
        <f>+E134*D134</f>
        <v>0</v>
      </c>
      <c r="G134" s="693">
        <f>F134</f>
        <v>0</v>
      </c>
    </row>
    <row r="135" spans="1:7" ht="11.25" customHeight="1">
      <c r="A135" s="686"/>
      <c r="B135" s="705"/>
      <c r="C135" s="684"/>
      <c r="D135" s="684"/>
      <c r="E135" s="669"/>
      <c r="F135" s="402"/>
    </row>
    <row r="136" spans="1:7" ht="16.5" customHeight="1">
      <c r="A136" s="686">
        <f>MAX($A$2:A135)+1</f>
        <v>14</v>
      </c>
      <c r="B136" s="712" t="s">
        <v>786</v>
      </c>
      <c r="C136" s="703"/>
      <c r="D136" s="703"/>
      <c r="E136" s="737"/>
      <c r="F136" s="703"/>
    </row>
    <row r="137" spans="1:7" ht="104.25" customHeight="1">
      <c r="A137" s="686"/>
      <c r="B137" s="697" t="s">
        <v>787</v>
      </c>
      <c r="C137" s="703"/>
      <c r="D137" s="703"/>
      <c r="E137" s="737"/>
      <c r="F137" s="703"/>
    </row>
    <row r="138" spans="1:7" ht="15.6" customHeight="1">
      <c r="A138" s="686"/>
      <c r="B138" s="701" t="s">
        <v>746</v>
      </c>
      <c r="C138" s="703"/>
      <c r="D138" s="703"/>
      <c r="E138" s="737"/>
      <c r="F138" s="703"/>
    </row>
    <row r="139" spans="1:7" ht="15.6" customHeight="1">
      <c r="A139" s="686"/>
      <c r="B139" s="434" t="s">
        <v>788</v>
      </c>
      <c r="C139" s="703"/>
      <c r="D139" s="703"/>
      <c r="E139" s="737"/>
      <c r="F139" s="703"/>
    </row>
    <row r="140" spans="1:7" ht="15.6" customHeight="1">
      <c r="A140" s="686"/>
      <c r="B140" s="434" t="s">
        <v>789</v>
      </c>
      <c r="C140" s="703"/>
      <c r="D140" s="703"/>
      <c r="E140" s="737"/>
      <c r="F140" s="703"/>
    </row>
    <row r="141" spans="1:7" ht="15.6" customHeight="1">
      <c r="A141" s="686"/>
      <c r="B141" s="701" t="s">
        <v>781</v>
      </c>
      <c r="C141" s="703"/>
      <c r="D141" s="703"/>
      <c r="E141" s="737"/>
      <c r="F141" s="703"/>
    </row>
    <row r="142" spans="1:7" ht="15.6" customHeight="1">
      <c r="A142" s="686"/>
      <c r="B142" s="434" t="s">
        <v>765</v>
      </c>
      <c r="C142" s="703"/>
      <c r="D142" s="703"/>
      <c r="E142" s="737"/>
      <c r="F142" s="703"/>
    </row>
    <row r="143" spans="1:7" ht="15.6" customHeight="1">
      <c r="A143" s="686"/>
      <c r="B143" s="705" t="s">
        <v>766</v>
      </c>
      <c r="C143" s="684" t="s">
        <v>328</v>
      </c>
      <c r="D143" s="684">
        <v>2</v>
      </c>
      <c r="E143" s="411"/>
      <c r="F143" s="402">
        <f>+E143*D143</f>
        <v>0</v>
      </c>
      <c r="G143" s="693">
        <f>F143</f>
        <v>0</v>
      </c>
    </row>
    <row r="144" spans="1:7" ht="41.25" customHeight="1">
      <c r="A144" s="686"/>
      <c r="B144" s="713"/>
      <c r="C144" s="684"/>
      <c r="D144" s="684"/>
      <c r="E144" s="669"/>
      <c r="F144" s="402"/>
    </row>
    <row r="145" spans="1:7" ht="16.5" customHeight="1">
      <c r="A145" s="686">
        <f>MAX($A$2:A144)+1</f>
        <v>15</v>
      </c>
      <c r="B145" s="703" t="s">
        <v>790</v>
      </c>
      <c r="C145" s="684"/>
      <c r="D145" s="684"/>
      <c r="E145" s="669"/>
      <c r="F145" s="402"/>
    </row>
    <row r="146" spans="1:7" ht="44.25" customHeight="1">
      <c r="A146" s="686"/>
      <c r="B146" s="697" t="s">
        <v>791</v>
      </c>
      <c r="C146" s="684"/>
      <c r="D146" s="684"/>
      <c r="E146" s="669"/>
      <c r="F146" s="402"/>
    </row>
    <row r="147" spans="1:7" ht="16.5" customHeight="1">
      <c r="A147" s="686"/>
      <c r="B147" s="701" t="s">
        <v>746</v>
      </c>
      <c r="C147" s="684"/>
      <c r="D147" s="684"/>
      <c r="E147" s="669"/>
      <c r="F147" s="402"/>
    </row>
    <row r="148" spans="1:7" ht="16.5" customHeight="1">
      <c r="A148" s="686"/>
      <c r="B148" s="434" t="s">
        <v>792</v>
      </c>
      <c r="C148" s="684"/>
      <c r="D148" s="684"/>
      <c r="E148" s="669"/>
      <c r="F148" s="402"/>
    </row>
    <row r="149" spans="1:7" ht="16.5" customHeight="1">
      <c r="A149" s="686"/>
      <c r="B149" s="434" t="s">
        <v>793</v>
      </c>
      <c r="C149" s="684"/>
      <c r="D149" s="684"/>
      <c r="E149" s="669"/>
      <c r="F149" s="402"/>
    </row>
    <row r="150" spans="1:7" ht="16.5" customHeight="1">
      <c r="A150" s="686"/>
      <c r="B150" s="701" t="s">
        <v>781</v>
      </c>
      <c r="C150" s="684"/>
      <c r="D150" s="684"/>
      <c r="E150" s="731"/>
      <c r="F150" s="698"/>
    </row>
    <row r="151" spans="1:7" ht="16.5" customHeight="1">
      <c r="A151" s="686"/>
      <c r="B151" s="434" t="s">
        <v>765</v>
      </c>
      <c r="C151" s="684"/>
      <c r="D151" s="684"/>
      <c r="E151" s="731"/>
      <c r="F151" s="698"/>
    </row>
    <row r="152" spans="1:7" ht="16.5" customHeight="1">
      <c r="A152" s="686"/>
      <c r="B152" s="708" t="s">
        <v>794</v>
      </c>
      <c r="C152" s="684" t="s">
        <v>328</v>
      </c>
      <c r="D152" s="684">
        <v>1</v>
      </c>
      <c r="E152" s="411"/>
      <c r="F152" s="402">
        <f>+E152*D152</f>
        <v>0</v>
      </c>
      <c r="G152" s="693">
        <f>F152</f>
        <v>0</v>
      </c>
    </row>
    <row r="153" spans="1:7" ht="11.25" customHeight="1">
      <c r="A153" s="686"/>
      <c r="B153" s="713"/>
      <c r="C153" s="713"/>
      <c r="D153" s="713"/>
      <c r="E153" s="738"/>
      <c r="F153" s="713"/>
    </row>
    <row r="154" spans="1:7" ht="16.5" customHeight="1">
      <c r="A154" s="686">
        <f>MAX($A$2:A153)+1</f>
        <v>16</v>
      </c>
      <c r="B154" s="703" t="s">
        <v>795</v>
      </c>
      <c r="C154" s="684"/>
      <c r="D154" s="684"/>
      <c r="E154" s="731"/>
      <c r="F154" s="698"/>
    </row>
    <row r="155" spans="1:7" ht="31.5" customHeight="1">
      <c r="A155" s="686"/>
      <c r="B155" s="697" t="s">
        <v>796</v>
      </c>
      <c r="C155" s="684" t="s">
        <v>328</v>
      </c>
      <c r="D155" s="684">
        <v>2</v>
      </c>
      <c r="E155" s="411"/>
      <c r="F155" s="402">
        <f>+E155*D155</f>
        <v>0</v>
      </c>
      <c r="G155" s="693">
        <f>F155</f>
        <v>0</v>
      </c>
    </row>
    <row r="156" spans="1:7" ht="12.75" customHeight="1">
      <c r="A156" s="686"/>
      <c r="B156" s="708"/>
      <c r="C156" s="684"/>
      <c r="D156" s="684"/>
      <c r="E156" s="669"/>
      <c r="F156" s="402"/>
    </row>
    <row r="157" spans="1:7" ht="16.5" customHeight="1">
      <c r="A157" s="686">
        <f>MAX($A$2:A156)+1</f>
        <v>17</v>
      </c>
      <c r="B157" s="703" t="s">
        <v>797</v>
      </c>
      <c r="E157" s="739"/>
    </row>
    <row r="158" spans="1:7" ht="32.25" customHeight="1">
      <c r="A158" s="686"/>
      <c r="B158" s="697" t="s">
        <v>798</v>
      </c>
      <c r="C158" s="684" t="s">
        <v>328</v>
      </c>
      <c r="D158" s="684">
        <v>5</v>
      </c>
      <c r="E158" s="411"/>
      <c r="F158" s="402">
        <f>+E158*D158</f>
        <v>0</v>
      </c>
      <c r="G158" s="693">
        <f>F158</f>
        <v>0</v>
      </c>
    </row>
    <row r="159" spans="1:7" ht="12.75" customHeight="1">
      <c r="A159" s="686"/>
      <c r="B159" s="713"/>
      <c r="E159" s="739"/>
    </row>
    <row r="160" spans="1:7" ht="16.5" customHeight="1">
      <c r="A160" s="686">
        <f>MAX($A$2:A159)+1</f>
        <v>18</v>
      </c>
      <c r="B160" s="703" t="s">
        <v>799</v>
      </c>
      <c r="E160" s="739"/>
    </row>
    <row r="161" spans="1:7" ht="42.75" customHeight="1">
      <c r="A161" s="686"/>
      <c r="B161" s="697" t="s">
        <v>800</v>
      </c>
      <c r="C161" s="684" t="s">
        <v>328</v>
      </c>
      <c r="D161" s="684">
        <v>6</v>
      </c>
      <c r="E161" s="411"/>
      <c r="F161" s="402">
        <f>+E161*D161</f>
        <v>0</v>
      </c>
      <c r="G161" s="693">
        <f>F161</f>
        <v>0</v>
      </c>
    </row>
    <row r="162" spans="1:7" ht="10.5" customHeight="1">
      <c r="A162" s="686"/>
      <c r="B162" s="713"/>
      <c r="E162" s="739"/>
    </row>
    <row r="163" spans="1:7" ht="16.5" customHeight="1">
      <c r="A163" s="686">
        <f>MAX($A$2:A162)+1</f>
        <v>19</v>
      </c>
      <c r="B163" s="703" t="s">
        <v>801</v>
      </c>
      <c r="E163" s="739"/>
    </row>
    <row r="164" spans="1:7" ht="28.5" customHeight="1">
      <c r="A164" s="686"/>
      <c r="B164" s="697" t="s">
        <v>802</v>
      </c>
      <c r="E164" s="739"/>
    </row>
    <row r="165" spans="1:7" ht="16.5" customHeight="1">
      <c r="A165" s="686"/>
      <c r="B165" s="697" t="s">
        <v>803</v>
      </c>
      <c r="C165" s="684" t="s">
        <v>328</v>
      </c>
      <c r="D165" s="684">
        <v>6</v>
      </c>
      <c r="E165" s="411"/>
      <c r="F165" s="402">
        <f>+E165*D165</f>
        <v>0</v>
      </c>
      <c r="G165" s="693">
        <f>F165</f>
        <v>0</v>
      </c>
    </row>
    <row r="166" spans="1:7" ht="11.25" customHeight="1">
      <c r="A166" s="686"/>
      <c r="B166" s="708"/>
      <c r="E166" s="739"/>
    </row>
    <row r="167" spans="1:7" ht="16.5" customHeight="1">
      <c r="A167" s="686">
        <f>MAX($A$2:A166)+1</f>
        <v>20</v>
      </c>
      <c r="B167" s="703" t="s">
        <v>804</v>
      </c>
      <c r="E167" s="739"/>
    </row>
    <row r="168" spans="1:7" ht="30.75" customHeight="1">
      <c r="A168" s="686"/>
      <c r="B168" s="697" t="s">
        <v>805</v>
      </c>
      <c r="C168" s="684" t="s">
        <v>328</v>
      </c>
      <c r="D168" s="684">
        <v>4</v>
      </c>
      <c r="E168" s="411"/>
      <c r="F168" s="402">
        <f>+E168*D168</f>
        <v>0</v>
      </c>
      <c r="G168" s="693">
        <f>F168</f>
        <v>0</v>
      </c>
    </row>
    <row r="169" spans="1:7" ht="13.5" customHeight="1">
      <c r="A169" s="686"/>
      <c r="B169" s="713"/>
      <c r="E169" s="739"/>
    </row>
    <row r="170" spans="1:7">
      <c r="A170" s="686">
        <f>MAX($A$2:A169)+1</f>
        <v>21</v>
      </c>
      <c r="B170" s="703" t="s">
        <v>806</v>
      </c>
      <c r="E170" s="739"/>
    </row>
    <row r="171" spans="1:7" ht="18.75" customHeight="1">
      <c r="A171" s="715"/>
      <c r="B171" s="697" t="s">
        <v>807</v>
      </c>
      <c r="E171" s="739"/>
    </row>
    <row r="172" spans="1:7">
      <c r="A172" s="715"/>
      <c r="B172" s="713" t="s">
        <v>808</v>
      </c>
      <c r="C172" s="684" t="s">
        <v>135</v>
      </c>
      <c r="D172" s="684">
        <v>1</v>
      </c>
      <c r="E172" s="411"/>
      <c r="F172" s="402">
        <f>+E172*D172</f>
        <v>0</v>
      </c>
      <c r="G172" s="693">
        <f>F172</f>
        <v>0</v>
      </c>
    </row>
    <row r="173" spans="1:7">
      <c r="A173" s="715"/>
      <c r="B173" s="713"/>
      <c r="C173" s="684"/>
      <c r="D173" s="684"/>
      <c r="E173" s="669"/>
      <c r="F173" s="402"/>
    </row>
    <row r="174" spans="1:7">
      <c r="A174" s="686">
        <f>MAX($A$2:A173)+1</f>
        <v>22</v>
      </c>
      <c r="B174" s="703" t="s">
        <v>809</v>
      </c>
      <c r="E174" s="739"/>
    </row>
    <row r="175" spans="1:7" ht="30" customHeight="1">
      <c r="A175" s="715"/>
      <c r="B175" s="697" t="s">
        <v>810</v>
      </c>
      <c r="C175" s="684" t="s">
        <v>811</v>
      </c>
      <c r="D175" s="684">
        <v>240</v>
      </c>
      <c r="E175" s="411"/>
      <c r="F175" s="402">
        <f>+E175*D175</f>
        <v>0</v>
      </c>
      <c r="G175" s="693">
        <f>F175</f>
        <v>0</v>
      </c>
    </row>
    <row r="176" spans="1:7">
      <c r="A176" s="715"/>
      <c r="B176" s="713"/>
      <c r="C176" s="684"/>
      <c r="D176" s="684"/>
      <c r="E176" s="669"/>
      <c r="F176" s="402"/>
    </row>
    <row r="177" spans="1:7">
      <c r="A177" s="686">
        <f>MAX($A$2:A176)+1</f>
        <v>23</v>
      </c>
      <c r="B177" s="703" t="s">
        <v>812</v>
      </c>
      <c r="E177" s="739"/>
    </row>
    <row r="178" spans="1:7" ht="54.75" customHeight="1">
      <c r="A178" s="715"/>
      <c r="B178" s="697" t="s">
        <v>813</v>
      </c>
      <c r="E178" s="739"/>
    </row>
    <row r="179" spans="1:7">
      <c r="A179" s="715"/>
      <c r="B179" s="713" t="s">
        <v>808</v>
      </c>
      <c r="C179" s="684" t="s">
        <v>135</v>
      </c>
      <c r="D179" s="684">
        <v>1</v>
      </c>
      <c r="E179" s="411"/>
      <c r="F179" s="402">
        <f>+E179*D179</f>
        <v>0</v>
      </c>
      <c r="G179" s="693">
        <f>F179</f>
        <v>0</v>
      </c>
    </row>
    <row r="180" spans="1:7">
      <c r="A180" s="715"/>
      <c r="B180" s="703"/>
      <c r="E180" s="739"/>
    </row>
    <row r="181" spans="1:7">
      <c r="A181" s="686">
        <f>MAX($A$2:A180)+1</f>
        <v>24</v>
      </c>
      <c r="B181" s="703" t="s">
        <v>814</v>
      </c>
      <c r="E181" s="739"/>
    </row>
    <row r="182" spans="1:7" ht="25.5">
      <c r="A182" s="715"/>
      <c r="B182" s="697" t="s">
        <v>815</v>
      </c>
      <c r="E182" s="739"/>
    </row>
    <row r="183" spans="1:7">
      <c r="A183" s="715"/>
      <c r="B183" s="713" t="s">
        <v>808</v>
      </c>
      <c r="C183" s="684" t="s">
        <v>135</v>
      </c>
      <c r="D183" s="684">
        <v>1</v>
      </c>
      <c r="E183" s="411"/>
      <c r="F183" s="402">
        <f>+E183*D183</f>
        <v>0</v>
      </c>
      <c r="G183" s="693">
        <f>F183</f>
        <v>0</v>
      </c>
    </row>
    <row r="184" spans="1:7" ht="42" customHeight="1">
      <c r="A184" s="715"/>
      <c r="B184" s="713"/>
      <c r="E184" s="739"/>
    </row>
    <row r="185" spans="1:7" ht="15.95" customHeight="1">
      <c r="A185" s="686">
        <f>MAX($A$2:A184)+1</f>
        <v>25</v>
      </c>
      <c r="B185" s="703" t="s">
        <v>816</v>
      </c>
      <c r="E185" s="739"/>
    </row>
    <row r="186" spans="1:7" ht="15.95" customHeight="1">
      <c r="A186" s="686"/>
      <c r="B186" s="716" t="s">
        <v>679</v>
      </c>
      <c r="E186" s="739"/>
    </row>
    <row r="187" spans="1:7" ht="15.95" customHeight="1">
      <c r="A187" s="686"/>
      <c r="B187" s="716" t="s">
        <v>680</v>
      </c>
      <c r="E187" s="739"/>
    </row>
    <row r="188" spans="1:7" ht="15.95" customHeight="1">
      <c r="A188" s="686"/>
      <c r="B188" s="716" t="s">
        <v>682</v>
      </c>
      <c r="E188" s="739"/>
    </row>
    <row r="189" spans="1:7" ht="15.95" customHeight="1">
      <c r="A189" s="715"/>
      <c r="B189" s="697" t="s">
        <v>817</v>
      </c>
      <c r="E189" s="739"/>
    </row>
    <row r="190" spans="1:7" ht="15.95" customHeight="1">
      <c r="A190" s="715"/>
      <c r="B190" s="697" t="s">
        <v>818</v>
      </c>
      <c r="E190" s="739"/>
    </row>
    <row r="191" spans="1:7">
      <c r="A191" s="715"/>
      <c r="B191" s="713" t="s">
        <v>808</v>
      </c>
      <c r="C191" s="684" t="s">
        <v>135</v>
      </c>
      <c r="D191" s="684">
        <v>1</v>
      </c>
      <c r="E191" s="411"/>
      <c r="F191" s="402">
        <f>+E191*D191</f>
        <v>0</v>
      </c>
      <c r="G191" s="693">
        <f>F191</f>
        <v>0</v>
      </c>
    </row>
    <row r="192" spans="1:7">
      <c r="A192" s="715"/>
      <c r="B192" s="713"/>
      <c r="C192" s="684"/>
      <c r="D192" s="684"/>
      <c r="E192" s="684"/>
      <c r="F192" s="402"/>
    </row>
    <row r="193" spans="1:8">
      <c r="A193" s="715"/>
      <c r="B193" s="716" t="s">
        <v>683</v>
      </c>
      <c r="C193" s="684" t="s">
        <v>135</v>
      </c>
      <c r="D193" s="684">
        <v>1</v>
      </c>
      <c r="E193" s="692">
        <f>SUM(F8:F191)*0.05</f>
        <v>0</v>
      </c>
      <c r="F193" s="424">
        <f>+E193*D193</f>
        <v>0</v>
      </c>
      <c r="G193" s="693">
        <f>F193</f>
        <v>0</v>
      </c>
    </row>
    <row r="194" spans="1:8">
      <c r="A194" s="715"/>
      <c r="B194" s="717"/>
      <c r="C194" s="718"/>
      <c r="D194" s="719"/>
      <c r="E194" s="720"/>
      <c r="F194" s="721"/>
    </row>
    <row r="195" spans="1:8" ht="17.25" customHeight="1">
      <c r="A195" s="715"/>
      <c r="B195" s="722" t="s">
        <v>819</v>
      </c>
      <c r="C195" s="723"/>
      <c r="D195" s="724"/>
      <c r="E195" s="725"/>
      <c r="F195" s="726">
        <f>SUM(F7:F193)</f>
        <v>0</v>
      </c>
      <c r="G195" s="727">
        <f>SUM(G7:G193)</f>
        <v>0</v>
      </c>
      <c r="H195" s="678">
        <f>SUM(H7:H191)</f>
        <v>0</v>
      </c>
    </row>
    <row r="196" spans="1:8">
      <c r="A196" s="715"/>
      <c r="B196" s="728"/>
      <c r="C196" s="715"/>
      <c r="D196" s="715"/>
      <c r="E196" s="715"/>
      <c r="F196" s="715"/>
    </row>
    <row r="197" spans="1:8">
      <c r="A197" s="715"/>
      <c r="B197" s="715"/>
      <c r="C197" s="715"/>
      <c r="D197" s="729"/>
      <c r="E197" s="715"/>
      <c r="F197" s="715"/>
    </row>
    <row r="198" spans="1:8">
      <c r="A198" s="715"/>
      <c r="B198" s="715"/>
      <c r="C198" s="715"/>
      <c r="D198" s="729"/>
      <c r="E198" s="715"/>
      <c r="F198" s="715"/>
    </row>
  </sheetData>
  <sheetProtection algorithmName="SHA-512" hashValue="oUBNANohxzba+DzE9wpgduSEfqdLUVLS6qEGmvimy8izzLPxeZgd3DrJFJtf99jLOob9ftqjiMlUow2etWg6/A==" saltValue="SyZuTrlGaCsgz0DE+3xFYg==" spinCount="100000" sheet="1" objects="1" scenarios="1"/>
  <pageMargins left="0.62992125984251968" right="0.23622047244094491" top="0.62992125984251968" bottom="0.39370078740157483" header="0.31496062992125984" footer="0.31496062992125984"/>
  <pageSetup paperSize="9" scale="78" fitToHeight="0" orientation="portrait" r:id="rId1"/>
  <headerFooter>
    <oddHeader>&amp;CŠportna dvorana Polzela - energetska sanacija</oddHead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69"/>
  <sheetViews>
    <sheetView view="pageLayout" topLeftCell="A58" zoomScaleNormal="115" zoomScaleSheetLayoutView="100" workbookViewId="0">
      <selection activeCell="F69" sqref="F69"/>
    </sheetView>
  </sheetViews>
  <sheetFormatPr defaultRowHeight="12.75"/>
  <cols>
    <col min="1" max="1" width="4.85546875" style="331" customWidth="1"/>
    <col min="2" max="2" width="43.85546875" style="331" customWidth="1"/>
    <col min="3" max="3" width="6.5703125" style="331" customWidth="1"/>
    <col min="4" max="4" width="6.7109375" style="331" customWidth="1"/>
    <col min="5" max="5" width="9.7109375" style="331" customWidth="1"/>
    <col min="6" max="6" width="11.140625" style="331" bestFit="1" customWidth="1"/>
    <col min="7" max="7" width="14" style="566" customWidth="1"/>
    <col min="8" max="8" width="13.140625" style="570" customWidth="1"/>
    <col min="9" max="258" width="9.140625" style="331"/>
    <col min="259" max="259" width="4.85546875" style="331" customWidth="1"/>
    <col min="260" max="260" width="43.85546875" style="331" customWidth="1"/>
    <col min="261" max="261" width="6.5703125" style="331" customWidth="1"/>
    <col min="262" max="262" width="6.7109375" style="331" customWidth="1"/>
    <col min="263" max="263" width="9.7109375" style="331" customWidth="1"/>
    <col min="264" max="264" width="11.140625" style="331" bestFit="1" customWidth="1"/>
    <col min="265" max="514" width="9.140625" style="331"/>
    <col min="515" max="515" width="4.85546875" style="331" customWidth="1"/>
    <col min="516" max="516" width="43.85546875" style="331" customWidth="1"/>
    <col min="517" max="517" width="6.5703125" style="331" customWidth="1"/>
    <col min="518" max="518" width="6.7109375" style="331" customWidth="1"/>
    <col min="519" max="519" width="9.7109375" style="331" customWidth="1"/>
    <col min="520" max="520" width="11.140625" style="331" bestFit="1" customWidth="1"/>
    <col min="521" max="770" width="9.140625" style="331"/>
    <col min="771" max="771" width="4.85546875" style="331" customWidth="1"/>
    <col min="772" max="772" width="43.85546875" style="331" customWidth="1"/>
    <col min="773" max="773" width="6.5703125" style="331" customWidth="1"/>
    <col min="774" max="774" width="6.7109375" style="331" customWidth="1"/>
    <col min="775" max="775" width="9.7109375" style="331" customWidth="1"/>
    <col min="776" max="776" width="11.140625" style="331" bestFit="1" customWidth="1"/>
    <col min="777" max="1026" width="9.140625" style="331"/>
    <col min="1027" max="1027" width="4.85546875" style="331" customWidth="1"/>
    <col min="1028" max="1028" width="43.85546875" style="331" customWidth="1"/>
    <col min="1029" max="1029" width="6.5703125" style="331" customWidth="1"/>
    <col min="1030" max="1030" width="6.7109375" style="331" customWidth="1"/>
    <col min="1031" max="1031" width="9.7109375" style="331" customWidth="1"/>
    <col min="1032" max="1032" width="11.140625" style="331" bestFit="1" customWidth="1"/>
    <col min="1033" max="1282" width="9.140625" style="331"/>
    <col min="1283" max="1283" width="4.85546875" style="331" customWidth="1"/>
    <col min="1284" max="1284" width="43.85546875" style="331" customWidth="1"/>
    <col min="1285" max="1285" width="6.5703125" style="331" customWidth="1"/>
    <col min="1286" max="1286" width="6.7109375" style="331" customWidth="1"/>
    <col min="1287" max="1287" width="9.7109375" style="331" customWidth="1"/>
    <col min="1288" max="1288" width="11.140625" style="331" bestFit="1" customWidth="1"/>
    <col min="1289" max="1538" width="9.140625" style="331"/>
    <col min="1539" max="1539" width="4.85546875" style="331" customWidth="1"/>
    <col min="1540" max="1540" width="43.85546875" style="331" customWidth="1"/>
    <col min="1541" max="1541" width="6.5703125" style="331" customWidth="1"/>
    <col min="1542" max="1542" width="6.7109375" style="331" customWidth="1"/>
    <col min="1543" max="1543" width="9.7109375" style="331" customWidth="1"/>
    <col min="1544" max="1544" width="11.140625" style="331" bestFit="1" customWidth="1"/>
    <col min="1545" max="1794" width="9.140625" style="331"/>
    <col min="1795" max="1795" width="4.85546875" style="331" customWidth="1"/>
    <col min="1796" max="1796" width="43.85546875" style="331" customWidth="1"/>
    <col min="1797" max="1797" width="6.5703125" style="331" customWidth="1"/>
    <col min="1798" max="1798" width="6.7109375" style="331" customWidth="1"/>
    <col min="1799" max="1799" width="9.7109375" style="331" customWidth="1"/>
    <col min="1800" max="1800" width="11.140625" style="331" bestFit="1" customWidth="1"/>
    <col min="1801" max="2050" width="9.140625" style="331"/>
    <col min="2051" max="2051" width="4.85546875" style="331" customWidth="1"/>
    <col min="2052" max="2052" width="43.85546875" style="331" customWidth="1"/>
    <col min="2053" max="2053" width="6.5703125" style="331" customWidth="1"/>
    <col min="2054" max="2054" width="6.7109375" style="331" customWidth="1"/>
    <col min="2055" max="2055" width="9.7109375" style="331" customWidth="1"/>
    <col min="2056" max="2056" width="11.140625" style="331" bestFit="1" customWidth="1"/>
    <col min="2057" max="2306" width="9.140625" style="331"/>
    <col min="2307" max="2307" width="4.85546875" style="331" customWidth="1"/>
    <col min="2308" max="2308" width="43.85546875" style="331" customWidth="1"/>
    <col min="2309" max="2309" width="6.5703125" style="331" customWidth="1"/>
    <col min="2310" max="2310" width="6.7109375" style="331" customWidth="1"/>
    <col min="2311" max="2311" width="9.7109375" style="331" customWidth="1"/>
    <col min="2312" max="2312" width="11.140625" style="331" bestFit="1" customWidth="1"/>
    <col min="2313" max="2562" width="9.140625" style="331"/>
    <col min="2563" max="2563" width="4.85546875" style="331" customWidth="1"/>
    <col min="2564" max="2564" width="43.85546875" style="331" customWidth="1"/>
    <col min="2565" max="2565" width="6.5703125" style="331" customWidth="1"/>
    <col min="2566" max="2566" width="6.7109375" style="331" customWidth="1"/>
    <col min="2567" max="2567" width="9.7109375" style="331" customWidth="1"/>
    <col min="2568" max="2568" width="11.140625" style="331" bestFit="1" customWidth="1"/>
    <col min="2569" max="2818" width="9.140625" style="331"/>
    <col min="2819" max="2819" width="4.85546875" style="331" customWidth="1"/>
    <col min="2820" max="2820" width="43.85546875" style="331" customWidth="1"/>
    <col min="2821" max="2821" width="6.5703125" style="331" customWidth="1"/>
    <col min="2822" max="2822" width="6.7109375" style="331" customWidth="1"/>
    <col min="2823" max="2823" width="9.7109375" style="331" customWidth="1"/>
    <col min="2824" max="2824" width="11.140625" style="331" bestFit="1" customWidth="1"/>
    <col min="2825" max="3074" width="9.140625" style="331"/>
    <col min="3075" max="3075" width="4.85546875" style="331" customWidth="1"/>
    <col min="3076" max="3076" width="43.85546875" style="331" customWidth="1"/>
    <col min="3077" max="3077" width="6.5703125" style="331" customWidth="1"/>
    <col min="3078" max="3078" width="6.7109375" style="331" customWidth="1"/>
    <col min="3079" max="3079" width="9.7109375" style="331" customWidth="1"/>
    <col min="3080" max="3080" width="11.140625" style="331" bestFit="1" customWidth="1"/>
    <col min="3081" max="3330" width="9.140625" style="331"/>
    <col min="3331" max="3331" width="4.85546875" style="331" customWidth="1"/>
    <col min="3332" max="3332" width="43.85546875" style="331" customWidth="1"/>
    <col min="3333" max="3333" width="6.5703125" style="331" customWidth="1"/>
    <col min="3334" max="3334" width="6.7109375" style="331" customWidth="1"/>
    <col min="3335" max="3335" width="9.7109375" style="331" customWidth="1"/>
    <col min="3336" max="3336" width="11.140625" style="331" bestFit="1" customWidth="1"/>
    <col min="3337" max="3586" width="9.140625" style="331"/>
    <col min="3587" max="3587" width="4.85546875" style="331" customWidth="1"/>
    <col min="3588" max="3588" width="43.85546875" style="331" customWidth="1"/>
    <col min="3589" max="3589" width="6.5703125" style="331" customWidth="1"/>
    <col min="3590" max="3590" width="6.7109375" style="331" customWidth="1"/>
    <col min="3591" max="3591" width="9.7109375" style="331" customWidth="1"/>
    <col min="3592" max="3592" width="11.140625" style="331" bestFit="1" customWidth="1"/>
    <col min="3593" max="3842" width="9.140625" style="331"/>
    <col min="3843" max="3843" width="4.85546875" style="331" customWidth="1"/>
    <col min="3844" max="3844" width="43.85546875" style="331" customWidth="1"/>
    <col min="3845" max="3845" width="6.5703125" style="331" customWidth="1"/>
    <col min="3846" max="3846" width="6.7109375" style="331" customWidth="1"/>
    <col min="3847" max="3847" width="9.7109375" style="331" customWidth="1"/>
    <col min="3848" max="3848" width="11.140625" style="331" bestFit="1" customWidth="1"/>
    <col min="3849" max="4098" width="9.140625" style="331"/>
    <col min="4099" max="4099" width="4.85546875" style="331" customWidth="1"/>
    <col min="4100" max="4100" width="43.85546875" style="331" customWidth="1"/>
    <col min="4101" max="4101" width="6.5703125" style="331" customWidth="1"/>
    <col min="4102" max="4102" width="6.7109375" style="331" customWidth="1"/>
    <col min="4103" max="4103" width="9.7109375" style="331" customWidth="1"/>
    <col min="4104" max="4104" width="11.140625" style="331" bestFit="1" customWidth="1"/>
    <col min="4105" max="4354" width="9.140625" style="331"/>
    <col min="4355" max="4355" width="4.85546875" style="331" customWidth="1"/>
    <col min="4356" max="4356" width="43.85546875" style="331" customWidth="1"/>
    <col min="4357" max="4357" width="6.5703125" style="331" customWidth="1"/>
    <col min="4358" max="4358" width="6.7109375" style="331" customWidth="1"/>
    <col min="4359" max="4359" width="9.7109375" style="331" customWidth="1"/>
    <col min="4360" max="4360" width="11.140625" style="331" bestFit="1" customWidth="1"/>
    <col min="4361" max="4610" width="9.140625" style="331"/>
    <col min="4611" max="4611" width="4.85546875" style="331" customWidth="1"/>
    <col min="4612" max="4612" width="43.85546875" style="331" customWidth="1"/>
    <col min="4613" max="4613" width="6.5703125" style="331" customWidth="1"/>
    <col min="4614" max="4614" width="6.7109375" style="331" customWidth="1"/>
    <col min="4615" max="4615" width="9.7109375" style="331" customWidth="1"/>
    <col min="4616" max="4616" width="11.140625" style="331" bestFit="1" customWidth="1"/>
    <col min="4617" max="4866" width="9.140625" style="331"/>
    <col min="4867" max="4867" width="4.85546875" style="331" customWidth="1"/>
    <col min="4868" max="4868" width="43.85546875" style="331" customWidth="1"/>
    <col min="4869" max="4869" width="6.5703125" style="331" customWidth="1"/>
    <col min="4870" max="4870" width="6.7109375" style="331" customWidth="1"/>
    <col min="4871" max="4871" width="9.7109375" style="331" customWidth="1"/>
    <col min="4872" max="4872" width="11.140625" style="331" bestFit="1" customWidth="1"/>
    <col min="4873" max="5122" width="9.140625" style="331"/>
    <col min="5123" max="5123" width="4.85546875" style="331" customWidth="1"/>
    <col min="5124" max="5124" width="43.85546875" style="331" customWidth="1"/>
    <col min="5125" max="5125" width="6.5703125" style="331" customWidth="1"/>
    <col min="5126" max="5126" width="6.7109375" style="331" customWidth="1"/>
    <col min="5127" max="5127" width="9.7109375" style="331" customWidth="1"/>
    <col min="5128" max="5128" width="11.140625" style="331" bestFit="1" customWidth="1"/>
    <col min="5129" max="5378" width="9.140625" style="331"/>
    <col min="5379" max="5379" width="4.85546875" style="331" customWidth="1"/>
    <col min="5380" max="5380" width="43.85546875" style="331" customWidth="1"/>
    <col min="5381" max="5381" width="6.5703125" style="331" customWidth="1"/>
    <col min="5382" max="5382" width="6.7109375" style="331" customWidth="1"/>
    <col min="5383" max="5383" width="9.7109375" style="331" customWidth="1"/>
    <col min="5384" max="5384" width="11.140625" style="331" bestFit="1" customWidth="1"/>
    <col min="5385" max="5634" width="9.140625" style="331"/>
    <col min="5635" max="5635" width="4.85546875" style="331" customWidth="1"/>
    <col min="5636" max="5636" width="43.85546875" style="331" customWidth="1"/>
    <col min="5637" max="5637" width="6.5703125" style="331" customWidth="1"/>
    <col min="5638" max="5638" width="6.7109375" style="331" customWidth="1"/>
    <col min="5639" max="5639" width="9.7109375" style="331" customWidth="1"/>
    <col min="5640" max="5640" width="11.140625" style="331" bestFit="1" customWidth="1"/>
    <col min="5641" max="5890" width="9.140625" style="331"/>
    <col min="5891" max="5891" width="4.85546875" style="331" customWidth="1"/>
    <col min="5892" max="5892" width="43.85546875" style="331" customWidth="1"/>
    <col min="5893" max="5893" width="6.5703125" style="331" customWidth="1"/>
    <col min="5894" max="5894" width="6.7109375" style="331" customWidth="1"/>
    <col min="5895" max="5895" width="9.7109375" style="331" customWidth="1"/>
    <col min="5896" max="5896" width="11.140625" style="331" bestFit="1" customWidth="1"/>
    <col min="5897" max="6146" width="9.140625" style="331"/>
    <col min="6147" max="6147" width="4.85546875" style="331" customWidth="1"/>
    <col min="6148" max="6148" width="43.85546875" style="331" customWidth="1"/>
    <col min="6149" max="6149" width="6.5703125" style="331" customWidth="1"/>
    <col min="6150" max="6150" width="6.7109375" style="331" customWidth="1"/>
    <col min="6151" max="6151" width="9.7109375" style="331" customWidth="1"/>
    <col min="6152" max="6152" width="11.140625" style="331" bestFit="1" customWidth="1"/>
    <col min="6153" max="6402" width="9.140625" style="331"/>
    <col min="6403" max="6403" width="4.85546875" style="331" customWidth="1"/>
    <col min="6404" max="6404" width="43.85546875" style="331" customWidth="1"/>
    <col min="6405" max="6405" width="6.5703125" style="331" customWidth="1"/>
    <col min="6406" max="6406" width="6.7109375" style="331" customWidth="1"/>
    <col min="6407" max="6407" width="9.7109375" style="331" customWidth="1"/>
    <col min="6408" max="6408" width="11.140625" style="331" bestFit="1" customWidth="1"/>
    <col min="6409" max="6658" width="9.140625" style="331"/>
    <col min="6659" max="6659" width="4.85546875" style="331" customWidth="1"/>
    <col min="6660" max="6660" width="43.85546875" style="331" customWidth="1"/>
    <col min="6661" max="6661" width="6.5703125" style="331" customWidth="1"/>
    <col min="6662" max="6662" width="6.7109375" style="331" customWidth="1"/>
    <col min="6663" max="6663" width="9.7109375" style="331" customWidth="1"/>
    <col min="6664" max="6664" width="11.140625" style="331" bestFit="1" customWidth="1"/>
    <col min="6665" max="6914" width="9.140625" style="331"/>
    <col min="6915" max="6915" width="4.85546875" style="331" customWidth="1"/>
    <col min="6916" max="6916" width="43.85546875" style="331" customWidth="1"/>
    <col min="6917" max="6917" width="6.5703125" style="331" customWidth="1"/>
    <col min="6918" max="6918" width="6.7109375" style="331" customWidth="1"/>
    <col min="6919" max="6919" width="9.7109375" style="331" customWidth="1"/>
    <col min="6920" max="6920" width="11.140625" style="331" bestFit="1" customWidth="1"/>
    <col min="6921" max="7170" width="9.140625" style="331"/>
    <col min="7171" max="7171" width="4.85546875" style="331" customWidth="1"/>
    <col min="7172" max="7172" width="43.85546875" style="331" customWidth="1"/>
    <col min="7173" max="7173" width="6.5703125" style="331" customWidth="1"/>
    <col min="7174" max="7174" width="6.7109375" style="331" customWidth="1"/>
    <col min="7175" max="7175" width="9.7109375" style="331" customWidth="1"/>
    <col min="7176" max="7176" width="11.140625" style="331" bestFit="1" customWidth="1"/>
    <col min="7177" max="7426" width="9.140625" style="331"/>
    <col min="7427" max="7427" width="4.85546875" style="331" customWidth="1"/>
    <col min="7428" max="7428" width="43.85546875" style="331" customWidth="1"/>
    <col min="7429" max="7429" width="6.5703125" style="331" customWidth="1"/>
    <col min="7430" max="7430" width="6.7109375" style="331" customWidth="1"/>
    <col min="7431" max="7431" width="9.7109375" style="331" customWidth="1"/>
    <col min="7432" max="7432" width="11.140625" style="331" bestFit="1" customWidth="1"/>
    <col min="7433" max="7682" width="9.140625" style="331"/>
    <col min="7683" max="7683" width="4.85546875" style="331" customWidth="1"/>
    <col min="7684" max="7684" width="43.85546875" style="331" customWidth="1"/>
    <col min="7685" max="7685" width="6.5703125" style="331" customWidth="1"/>
    <col min="7686" max="7686" width="6.7109375" style="331" customWidth="1"/>
    <col min="7687" max="7687" width="9.7109375" style="331" customWidth="1"/>
    <col min="7688" max="7688" width="11.140625" style="331" bestFit="1" customWidth="1"/>
    <col min="7689" max="7938" width="9.140625" style="331"/>
    <col min="7939" max="7939" width="4.85546875" style="331" customWidth="1"/>
    <col min="7940" max="7940" width="43.85546875" style="331" customWidth="1"/>
    <col min="7941" max="7941" width="6.5703125" style="331" customWidth="1"/>
    <col min="7942" max="7942" width="6.7109375" style="331" customWidth="1"/>
    <col min="7943" max="7943" width="9.7109375" style="331" customWidth="1"/>
    <col min="7944" max="7944" width="11.140625" style="331" bestFit="1" customWidth="1"/>
    <col min="7945" max="8194" width="9.140625" style="331"/>
    <col min="8195" max="8195" width="4.85546875" style="331" customWidth="1"/>
    <col min="8196" max="8196" width="43.85546875" style="331" customWidth="1"/>
    <col min="8197" max="8197" width="6.5703125" style="331" customWidth="1"/>
    <col min="8198" max="8198" width="6.7109375" style="331" customWidth="1"/>
    <col min="8199" max="8199" width="9.7109375" style="331" customWidth="1"/>
    <col min="8200" max="8200" width="11.140625" style="331" bestFit="1" customWidth="1"/>
    <col min="8201" max="8450" width="9.140625" style="331"/>
    <col min="8451" max="8451" width="4.85546875" style="331" customWidth="1"/>
    <col min="8452" max="8452" width="43.85546875" style="331" customWidth="1"/>
    <col min="8453" max="8453" width="6.5703125" style="331" customWidth="1"/>
    <col min="8454" max="8454" width="6.7109375" style="331" customWidth="1"/>
    <col min="8455" max="8455" width="9.7109375" style="331" customWidth="1"/>
    <col min="8456" max="8456" width="11.140625" style="331" bestFit="1" customWidth="1"/>
    <col min="8457" max="8706" width="9.140625" style="331"/>
    <col min="8707" max="8707" width="4.85546875" style="331" customWidth="1"/>
    <col min="8708" max="8708" width="43.85546875" style="331" customWidth="1"/>
    <col min="8709" max="8709" width="6.5703125" style="331" customWidth="1"/>
    <col min="8710" max="8710" width="6.7109375" style="331" customWidth="1"/>
    <col min="8711" max="8711" width="9.7109375" style="331" customWidth="1"/>
    <col min="8712" max="8712" width="11.140625" style="331" bestFit="1" customWidth="1"/>
    <col min="8713" max="8962" width="9.140625" style="331"/>
    <col min="8963" max="8963" width="4.85546875" style="331" customWidth="1"/>
    <col min="8964" max="8964" width="43.85546875" style="331" customWidth="1"/>
    <col min="8965" max="8965" width="6.5703125" style="331" customWidth="1"/>
    <col min="8966" max="8966" width="6.7109375" style="331" customWidth="1"/>
    <col min="8967" max="8967" width="9.7109375" style="331" customWidth="1"/>
    <col min="8968" max="8968" width="11.140625" style="331" bestFit="1" customWidth="1"/>
    <col min="8969" max="9218" width="9.140625" style="331"/>
    <col min="9219" max="9219" width="4.85546875" style="331" customWidth="1"/>
    <col min="9220" max="9220" width="43.85546875" style="331" customWidth="1"/>
    <col min="9221" max="9221" width="6.5703125" style="331" customWidth="1"/>
    <col min="9222" max="9222" width="6.7109375" style="331" customWidth="1"/>
    <col min="9223" max="9223" width="9.7109375" style="331" customWidth="1"/>
    <col min="9224" max="9224" width="11.140625" style="331" bestFit="1" customWidth="1"/>
    <col min="9225" max="9474" width="9.140625" style="331"/>
    <col min="9475" max="9475" width="4.85546875" style="331" customWidth="1"/>
    <col min="9476" max="9476" width="43.85546875" style="331" customWidth="1"/>
    <col min="9477" max="9477" width="6.5703125" style="331" customWidth="1"/>
    <col min="9478" max="9478" width="6.7109375" style="331" customWidth="1"/>
    <col min="9479" max="9479" width="9.7109375" style="331" customWidth="1"/>
    <col min="9480" max="9480" width="11.140625" style="331" bestFit="1" customWidth="1"/>
    <col min="9481" max="9730" width="9.140625" style="331"/>
    <col min="9731" max="9731" width="4.85546875" style="331" customWidth="1"/>
    <col min="9732" max="9732" width="43.85546875" style="331" customWidth="1"/>
    <col min="9733" max="9733" width="6.5703125" style="331" customWidth="1"/>
    <col min="9734" max="9734" width="6.7109375" style="331" customWidth="1"/>
    <col min="9735" max="9735" width="9.7109375" style="331" customWidth="1"/>
    <col min="9736" max="9736" width="11.140625" style="331" bestFit="1" customWidth="1"/>
    <col min="9737" max="9986" width="9.140625" style="331"/>
    <col min="9987" max="9987" width="4.85546875" style="331" customWidth="1"/>
    <col min="9988" max="9988" width="43.85546875" style="331" customWidth="1"/>
    <col min="9989" max="9989" width="6.5703125" style="331" customWidth="1"/>
    <col min="9990" max="9990" width="6.7109375" style="331" customWidth="1"/>
    <col min="9991" max="9991" width="9.7109375" style="331" customWidth="1"/>
    <col min="9992" max="9992" width="11.140625" style="331" bestFit="1" customWidth="1"/>
    <col min="9993" max="10242" width="9.140625" style="331"/>
    <col min="10243" max="10243" width="4.85546875" style="331" customWidth="1"/>
    <col min="10244" max="10244" width="43.85546875" style="331" customWidth="1"/>
    <col min="10245" max="10245" width="6.5703125" style="331" customWidth="1"/>
    <col min="10246" max="10246" width="6.7109375" style="331" customWidth="1"/>
    <col min="10247" max="10247" width="9.7109375" style="331" customWidth="1"/>
    <col min="10248" max="10248" width="11.140625" style="331" bestFit="1" customWidth="1"/>
    <col min="10249" max="10498" width="9.140625" style="331"/>
    <col min="10499" max="10499" width="4.85546875" style="331" customWidth="1"/>
    <col min="10500" max="10500" width="43.85546875" style="331" customWidth="1"/>
    <col min="10501" max="10501" width="6.5703125" style="331" customWidth="1"/>
    <col min="10502" max="10502" width="6.7109375" style="331" customWidth="1"/>
    <col min="10503" max="10503" width="9.7109375" style="331" customWidth="1"/>
    <col min="10504" max="10504" width="11.140625" style="331" bestFit="1" customWidth="1"/>
    <col min="10505" max="10754" width="9.140625" style="331"/>
    <col min="10755" max="10755" width="4.85546875" style="331" customWidth="1"/>
    <col min="10756" max="10756" width="43.85546875" style="331" customWidth="1"/>
    <col min="10757" max="10757" width="6.5703125" style="331" customWidth="1"/>
    <col min="10758" max="10758" width="6.7109375" style="331" customWidth="1"/>
    <col min="10759" max="10759" width="9.7109375" style="331" customWidth="1"/>
    <col min="10760" max="10760" width="11.140625" style="331" bestFit="1" customWidth="1"/>
    <col min="10761" max="11010" width="9.140625" style="331"/>
    <col min="11011" max="11011" width="4.85546875" style="331" customWidth="1"/>
    <col min="11012" max="11012" width="43.85546875" style="331" customWidth="1"/>
    <col min="11013" max="11013" width="6.5703125" style="331" customWidth="1"/>
    <col min="11014" max="11014" width="6.7109375" style="331" customWidth="1"/>
    <col min="11015" max="11015" width="9.7109375" style="331" customWidth="1"/>
    <col min="11016" max="11016" width="11.140625" style="331" bestFit="1" customWidth="1"/>
    <col min="11017" max="11266" width="9.140625" style="331"/>
    <col min="11267" max="11267" width="4.85546875" style="331" customWidth="1"/>
    <col min="11268" max="11268" width="43.85546875" style="331" customWidth="1"/>
    <col min="11269" max="11269" width="6.5703125" style="331" customWidth="1"/>
    <col min="11270" max="11270" width="6.7109375" style="331" customWidth="1"/>
    <col min="11271" max="11271" width="9.7109375" style="331" customWidth="1"/>
    <col min="11272" max="11272" width="11.140625" style="331" bestFit="1" customWidth="1"/>
    <col min="11273" max="11522" width="9.140625" style="331"/>
    <col min="11523" max="11523" width="4.85546875" style="331" customWidth="1"/>
    <col min="11524" max="11524" width="43.85546875" style="331" customWidth="1"/>
    <col min="11525" max="11525" width="6.5703125" style="331" customWidth="1"/>
    <col min="11526" max="11526" width="6.7109375" style="331" customWidth="1"/>
    <col min="11527" max="11527" width="9.7109375" style="331" customWidth="1"/>
    <col min="11528" max="11528" width="11.140625" style="331" bestFit="1" customWidth="1"/>
    <col min="11529" max="11778" width="9.140625" style="331"/>
    <col min="11779" max="11779" width="4.85546875" style="331" customWidth="1"/>
    <col min="11780" max="11780" width="43.85546875" style="331" customWidth="1"/>
    <col min="11781" max="11781" width="6.5703125" style="331" customWidth="1"/>
    <col min="11782" max="11782" width="6.7109375" style="331" customWidth="1"/>
    <col min="11783" max="11783" width="9.7109375" style="331" customWidth="1"/>
    <col min="11784" max="11784" width="11.140625" style="331" bestFit="1" customWidth="1"/>
    <col min="11785" max="12034" width="9.140625" style="331"/>
    <col min="12035" max="12035" width="4.85546875" style="331" customWidth="1"/>
    <col min="12036" max="12036" width="43.85546875" style="331" customWidth="1"/>
    <col min="12037" max="12037" width="6.5703125" style="331" customWidth="1"/>
    <col min="12038" max="12038" width="6.7109375" style="331" customWidth="1"/>
    <col min="12039" max="12039" width="9.7109375" style="331" customWidth="1"/>
    <col min="12040" max="12040" width="11.140625" style="331" bestFit="1" customWidth="1"/>
    <col min="12041" max="12290" width="9.140625" style="331"/>
    <col min="12291" max="12291" width="4.85546875" style="331" customWidth="1"/>
    <col min="12292" max="12292" width="43.85546875" style="331" customWidth="1"/>
    <col min="12293" max="12293" width="6.5703125" style="331" customWidth="1"/>
    <col min="12294" max="12294" width="6.7109375" style="331" customWidth="1"/>
    <col min="12295" max="12295" width="9.7109375" style="331" customWidth="1"/>
    <col min="12296" max="12296" width="11.140625" style="331" bestFit="1" customWidth="1"/>
    <col min="12297" max="12546" width="9.140625" style="331"/>
    <col min="12547" max="12547" width="4.85546875" style="331" customWidth="1"/>
    <col min="12548" max="12548" width="43.85546875" style="331" customWidth="1"/>
    <col min="12549" max="12549" width="6.5703125" style="331" customWidth="1"/>
    <col min="12550" max="12550" width="6.7109375" style="331" customWidth="1"/>
    <col min="12551" max="12551" width="9.7109375" style="331" customWidth="1"/>
    <col min="12552" max="12552" width="11.140625" style="331" bestFit="1" customWidth="1"/>
    <col min="12553" max="12802" width="9.140625" style="331"/>
    <col min="12803" max="12803" width="4.85546875" style="331" customWidth="1"/>
    <col min="12804" max="12804" width="43.85546875" style="331" customWidth="1"/>
    <col min="12805" max="12805" width="6.5703125" style="331" customWidth="1"/>
    <col min="12806" max="12806" width="6.7109375" style="331" customWidth="1"/>
    <col min="12807" max="12807" width="9.7109375" style="331" customWidth="1"/>
    <col min="12808" max="12808" width="11.140625" style="331" bestFit="1" customWidth="1"/>
    <col min="12809" max="13058" width="9.140625" style="331"/>
    <col min="13059" max="13059" width="4.85546875" style="331" customWidth="1"/>
    <col min="13060" max="13060" width="43.85546875" style="331" customWidth="1"/>
    <col min="13061" max="13061" width="6.5703125" style="331" customWidth="1"/>
    <col min="13062" max="13062" width="6.7109375" style="331" customWidth="1"/>
    <col min="13063" max="13063" width="9.7109375" style="331" customWidth="1"/>
    <col min="13064" max="13064" width="11.140625" style="331" bestFit="1" customWidth="1"/>
    <col min="13065" max="13314" width="9.140625" style="331"/>
    <col min="13315" max="13315" width="4.85546875" style="331" customWidth="1"/>
    <col min="13316" max="13316" width="43.85546875" style="331" customWidth="1"/>
    <col min="13317" max="13317" width="6.5703125" style="331" customWidth="1"/>
    <col min="13318" max="13318" width="6.7109375" style="331" customWidth="1"/>
    <col min="13319" max="13319" width="9.7109375" style="331" customWidth="1"/>
    <col min="13320" max="13320" width="11.140625" style="331" bestFit="1" customWidth="1"/>
    <col min="13321" max="13570" width="9.140625" style="331"/>
    <col min="13571" max="13571" width="4.85546875" style="331" customWidth="1"/>
    <col min="13572" max="13572" width="43.85546875" style="331" customWidth="1"/>
    <col min="13573" max="13573" width="6.5703125" style="331" customWidth="1"/>
    <col min="13574" max="13574" width="6.7109375" style="331" customWidth="1"/>
    <col min="13575" max="13575" width="9.7109375" style="331" customWidth="1"/>
    <col min="13576" max="13576" width="11.140625" style="331" bestFit="1" customWidth="1"/>
    <col min="13577" max="13826" width="9.140625" style="331"/>
    <col min="13827" max="13827" width="4.85546875" style="331" customWidth="1"/>
    <col min="13828" max="13828" width="43.85546875" style="331" customWidth="1"/>
    <col min="13829" max="13829" width="6.5703125" style="331" customWidth="1"/>
    <col min="13830" max="13830" width="6.7109375" style="331" customWidth="1"/>
    <col min="13831" max="13831" width="9.7109375" style="331" customWidth="1"/>
    <col min="13832" max="13832" width="11.140625" style="331" bestFit="1" customWidth="1"/>
    <col min="13833" max="14082" width="9.140625" style="331"/>
    <col min="14083" max="14083" width="4.85546875" style="331" customWidth="1"/>
    <col min="14084" max="14084" width="43.85546875" style="331" customWidth="1"/>
    <col min="14085" max="14085" width="6.5703125" style="331" customWidth="1"/>
    <col min="14086" max="14086" width="6.7109375" style="331" customWidth="1"/>
    <col min="14087" max="14087" width="9.7109375" style="331" customWidth="1"/>
    <col min="14088" max="14088" width="11.140625" style="331" bestFit="1" customWidth="1"/>
    <col min="14089" max="14338" width="9.140625" style="331"/>
    <col min="14339" max="14339" width="4.85546875" style="331" customWidth="1"/>
    <col min="14340" max="14340" width="43.85546875" style="331" customWidth="1"/>
    <col min="14341" max="14341" width="6.5703125" style="331" customWidth="1"/>
    <col min="14342" max="14342" width="6.7109375" style="331" customWidth="1"/>
    <col min="14343" max="14343" width="9.7109375" style="331" customWidth="1"/>
    <col min="14344" max="14344" width="11.140625" style="331" bestFit="1" customWidth="1"/>
    <col min="14345" max="14594" width="9.140625" style="331"/>
    <col min="14595" max="14595" width="4.85546875" style="331" customWidth="1"/>
    <col min="14596" max="14596" width="43.85546875" style="331" customWidth="1"/>
    <col min="14597" max="14597" width="6.5703125" style="331" customWidth="1"/>
    <col min="14598" max="14598" width="6.7109375" style="331" customWidth="1"/>
    <col min="14599" max="14599" width="9.7109375" style="331" customWidth="1"/>
    <col min="14600" max="14600" width="11.140625" style="331" bestFit="1" customWidth="1"/>
    <col min="14601" max="14850" width="9.140625" style="331"/>
    <col min="14851" max="14851" width="4.85546875" style="331" customWidth="1"/>
    <col min="14852" max="14852" width="43.85546875" style="331" customWidth="1"/>
    <col min="14853" max="14853" width="6.5703125" style="331" customWidth="1"/>
    <col min="14854" max="14854" width="6.7109375" style="331" customWidth="1"/>
    <col min="14855" max="14855" width="9.7109375" style="331" customWidth="1"/>
    <col min="14856" max="14856" width="11.140625" style="331" bestFit="1" customWidth="1"/>
    <col min="14857" max="15106" width="9.140625" style="331"/>
    <col min="15107" max="15107" width="4.85546875" style="331" customWidth="1"/>
    <col min="15108" max="15108" width="43.85546875" style="331" customWidth="1"/>
    <col min="15109" max="15109" width="6.5703125" style="331" customWidth="1"/>
    <col min="15110" max="15110" width="6.7109375" style="331" customWidth="1"/>
    <col min="15111" max="15111" width="9.7109375" style="331" customWidth="1"/>
    <col min="15112" max="15112" width="11.140625" style="331" bestFit="1" customWidth="1"/>
    <col min="15113" max="15362" width="9.140625" style="331"/>
    <col min="15363" max="15363" width="4.85546875" style="331" customWidth="1"/>
    <col min="15364" max="15364" width="43.85546875" style="331" customWidth="1"/>
    <col min="15365" max="15365" width="6.5703125" style="331" customWidth="1"/>
    <col min="15366" max="15366" width="6.7109375" style="331" customWidth="1"/>
    <col min="15367" max="15367" width="9.7109375" style="331" customWidth="1"/>
    <col min="15368" max="15368" width="11.140625" style="331" bestFit="1" customWidth="1"/>
    <col min="15369" max="15618" width="9.140625" style="331"/>
    <col min="15619" max="15619" width="4.85546875" style="331" customWidth="1"/>
    <col min="15620" max="15620" width="43.85546875" style="331" customWidth="1"/>
    <col min="15621" max="15621" width="6.5703125" style="331" customWidth="1"/>
    <col min="15622" max="15622" width="6.7109375" style="331" customWidth="1"/>
    <col min="15623" max="15623" width="9.7109375" style="331" customWidth="1"/>
    <col min="15624" max="15624" width="11.140625" style="331" bestFit="1" customWidth="1"/>
    <col min="15625" max="15874" width="9.140625" style="331"/>
    <col min="15875" max="15875" width="4.85546875" style="331" customWidth="1"/>
    <col min="15876" max="15876" width="43.85546875" style="331" customWidth="1"/>
    <col min="15877" max="15877" width="6.5703125" style="331" customWidth="1"/>
    <col min="15878" max="15878" width="6.7109375" style="331" customWidth="1"/>
    <col min="15879" max="15879" width="9.7109375" style="331" customWidth="1"/>
    <col min="15880" max="15880" width="11.140625" style="331" bestFit="1" customWidth="1"/>
    <col min="15881" max="16130" width="9.140625" style="331"/>
    <col min="16131" max="16131" width="4.85546875" style="331" customWidth="1"/>
    <col min="16132" max="16132" width="43.85546875" style="331" customWidth="1"/>
    <col min="16133" max="16133" width="6.5703125" style="331" customWidth="1"/>
    <col min="16134" max="16134" width="6.7109375" style="331" customWidth="1"/>
    <col min="16135" max="16135" width="9.7109375" style="331" customWidth="1"/>
    <col min="16136" max="16136" width="11.140625" style="331" bestFit="1" customWidth="1"/>
    <col min="16137" max="16384" width="9.140625" style="331"/>
  </cols>
  <sheetData>
    <row r="1" spans="1:8">
      <c r="B1" s="384"/>
      <c r="C1" s="378"/>
      <c r="D1" s="379"/>
      <c r="E1" s="380"/>
      <c r="F1" s="381">
        <f>F69</f>
        <v>0</v>
      </c>
      <c r="G1" s="566">
        <f>G69</f>
        <v>0</v>
      </c>
      <c r="H1" s="570">
        <f>H69</f>
        <v>0</v>
      </c>
    </row>
    <row r="2" spans="1:8">
      <c r="A2" s="383"/>
      <c r="B2" s="450"/>
      <c r="C2" s="385"/>
      <c r="D2" s="386"/>
      <c r="E2" s="387"/>
      <c r="F2" s="388"/>
      <c r="G2" s="566" t="s">
        <v>526</v>
      </c>
      <c r="H2" s="570" t="s">
        <v>527</v>
      </c>
    </row>
    <row r="3" spans="1:8">
      <c r="A3" s="389"/>
      <c r="B3" s="390" t="s">
        <v>20</v>
      </c>
      <c r="C3" s="391" t="s">
        <v>581</v>
      </c>
      <c r="D3" s="392" t="s">
        <v>582</v>
      </c>
      <c r="E3" s="393" t="s">
        <v>583</v>
      </c>
      <c r="F3" s="393" t="s">
        <v>584</v>
      </c>
    </row>
    <row r="4" spans="1:8">
      <c r="A4" s="389"/>
      <c r="B4" s="394"/>
      <c r="C4" s="395"/>
      <c r="D4" s="396"/>
      <c r="E4" s="397"/>
      <c r="F4" s="397"/>
      <c r="G4" s="567"/>
      <c r="H4" s="571"/>
    </row>
    <row r="5" spans="1:8">
      <c r="A5" s="376" t="s">
        <v>820</v>
      </c>
      <c r="B5" s="394" t="s">
        <v>821</v>
      </c>
      <c r="C5" s="385"/>
      <c r="D5" s="386"/>
      <c r="E5" s="387"/>
      <c r="F5" s="387"/>
      <c r="G5" s="567"/>
      <c r="H5" s="571"/>
    </row>
    <row r="6" spans="1:8">
      <c r="A6" s="389"/>
      <c r="B6" s="394"/>
      <c r="C6" s="385"/>
      <c r="D6" s="386"/>
      <c r="E6" s="387"/>
      <c r="F6" s="387"/>
      <c r="G6" s="567"/>
      <c r="H6" s="571"/>
    </row>
    <row r="7" spans="1:8" ht="104.25" customHeight="1">
      <c r="A7" s="451">
        <f>MAX($A$5:A6)+1</f>
        <v>1</v>
      </c>
      <c r="B7" s="384" t="s">
        <v>822</v>
      </c>
      <c r="C7" s="385"/>
      <c r="D7" s="386"/>
      <c r="E7" s="387"/>
      <c r="F7" s="387"/>
      <c r="G7" s="568"/>
      <c r="H7" s="571"/>
    </row>
    <row r="8" spans="1:8" ht="83.25" customHeight="1">
      <c r="A8" s="389"/>
      <c r="B8" s="452" t="s">
        <v>1040</v>
      </c>
      <c r="C8" s="385"/>
      <c r="D8" s="386"/>
      <c r="E8" s="387"/>
      <c r="F8" s="387"/>
      <c r="G8" s="620"/>
      <c r="H8" s="571"/>
    </row>
    <row r="9" spans="1:8" ht="145.5" customHeight="1">
      <c r="A9" s="389"/>
      <c r="B9" s="453" t="s">
        <v>1041</v>
      </c>
      <c r="G9" s="620"/>
      <c r="H9" s="572"/>
    </row>
    <row r="10" spans="1:8" ht="25.5">
      <c r="A10" s="389"/>
      <c r="B10" s="394" t="s">
        <v>823</v>
      </c>
      <c r="C10" s="454" t="s">
        <v>135</v>
      </c>
      <c r="D10" s="454">
        <v>1</v>
      </c>
      <c r="E10" s="411"/>
      <c r="F10" s="402">
        <f>+E10*D10</f>
        <v>0</v>
      </c>
      <c r="G10" s="620"/>
      <c r="H10" s="572">
        <f>F10</f>
        <v>0</v>
      </c>
    </row>
    <row r="11" spans="1:8" ht="10.5" customHeight="1">
      <c r="A11" s="389"/>
      <c r="B11" s="394"/>
      <c r="C11" s="385"/>
      <c r="D11" s="386"/>
      <c r="E11" s="740"/>
      <c r="F11" s="387"/>
      <c r="G11" s="620"/>
      <c r="H11" s="572"/>
    </row>
    <row r="12" spans="1:8" ht="38.25">
      <c r="A12" s="451">
        <f>MAX($A$5:A10)+1</f>
        <v>2</v>
      </c>
      <c r="B12" s="455" t="s">
        <v>824</v>
      </c>
      <c r="C12" s="454" t="s">
        <v>135</v>
      </c>
      <c r="D12" s="454">
        <v>2</v>
      </c>
      <c r="E12" s="411"/>
      <c r="F12" s="402">
        <f>+E12*D12</f>
        <v>0</v>
      </c>
      <c r="G12" s="567"/>
      <c r="H12" s="572">
        <f>F12</f>
        <v>0</v>
      </c>
    </row>
    <row r="13" spans="1:8" ht="9" customHeight="1">
      <c r="A13" s="451"/>
      <c r="B13" s="456"/>
      <c r="C13" s="454"/>
      <c r="D13" s="454"/>
      <c r="E13" s="401"/>
      <c r="F13" s="402"/>
      <c r="G13" s="567"/>
      <c r="H13" s="572"/>
    </row>
    <row r="14" spans="1:8" ht="25.5">
      <c r="A14" s="451">
        <f>MAX($A$5:A13)+1</f>
        <v>3</v>
      </c>
      <c r="B14" s="455" t="s">
        <v>825</v>
      </c>
      <c r="C14" s="454"/>
      <c r="D14" s="454"/>
      <c r="E14" s="741"/>
      <c r="F14" s="457"/>
      <c r="G14" s="567"/>
      <c r="H14" s="571"/>
    </row>
    <row r="15" spans="1:8">
      <c r="A15" s="451"/>
      <c r="B15" s="455" t="s">
        <v>826</v>
      </c>
      <c r="C15" s="454" t="s">
        <v>328</v>
      </c>
      <c r="D15" s="454">
        <v>4</v>
      </c>
      <c r="E15" s="411"/>
      <c r="F15" s="402">
        <f>+E15*D15</f>
        <v>0</v>
      </c>
      <c r="G15" s="567"/>
      <c r="H15" s="572">
        <f>F15</f>
        <v>0</v>
      </c>
    </row>
    <row r="16" spans="1:8">
      <c r="A16" s="451"/>
      <c r="B16" s="455" t="s">
        <v>827</v>
      </c>
      <c r="C16" s="454" t="s">
        <v>328</v>
      </c>
      <c r="D16" s="454">
        <v>4</v>
      </c>
      <c r="E16" s="411"/>
      <c r="F16" s="402">
        <f>+E16*D16</f>
        <v>0</v>
      </c>
      <c r="G16" s="567"/>
      <c r="H16" s="572">
        <f>F16</f>
        <v>0</v>
      </c>
    </row>
    <row r="17" spans="1:8" ht="9" customHeight="1">
      <c r="A17" s="458"/>
      <c r="B17" s="455"/>
      <c r="C17" s="454"/>
      <c r="D17" s="454"/>
      <c r="E17" s="401"/>
      <c r="F17" s="402"/>
      <c r="G17" s="567"/>
      <c r="H17" s="572"/>
    </row>
    <row r="18" spans="1:8" ht="51">
      <c r="A18" s="451">
        <f>MAX($A$5:A17)+1</f>
        <v>4</v>
      </c>
      <c r="B18" s="455" t="s">
        <v>828</v>
      </c>
      <c r="C18" s="454"/>
      <c r="D18" s="454"/>
      <c r="E18" s="741"/>
      <c r="F18" s="457"/>
      <c r="G18" s="567"/>
      <c r="H18" s="571"/>
    </row>
    <row r="19" spans="1:8">
      <c r="A19" s="451"/>
      <c r="B19" s="455" t="s">
        <v>829</v>
      </c>
      <c r="C19" s="454" t="s">
        <v>328</v>
      </c>
      <c r="D19" s="454">
        <v>2</v>
      </c>
      <c r="E19" s="411"/>
      <c r="F19" s="402">
        <f>+E19*D19</f>
        <v>0</v>
      </c>
      <c r="G19" s="567"/>
      <c r="H19" s="572">
        <f>F19</f>
        <v>0</v>
      </c>
    </row>
    <row r="20" spans="1:8" ht="7.5" customHeight="1">
      <c r="A20" s="451"/>
      <c r="B20" s="455"/>
      <c r="C20" s="454"/>
      <c r="D20" s="454"/>
      <c r="E20" s="401"/>
      <c r="F20" s="402"/>
      <c r="G20" s="567"/>
      <c r="H20" s="571"/>
    </row>
    <row r="21" spans="1:8" ht="18" customHeight="1">
      <c r="A21" s="451">
        <f>MAX($A$5:A20)+1</f>
        <v>5</v>
      </c>
      <c r="B21" s="404" t="s">
        <v>1042</v>
      </c>
      <c r="C21" s="405"/>
      <c r="D21" s="405"/>
      <c r="E21" s="730"/>
      <c r="F21" s="406"/>
      <c r="G21" s="567"/>
      <c r="H21" s="572"/>
    </row>
    <row r="22" spans="1:8" ht="42" customHeight="1">
      <c r="A22" s="451"/>
      <c r="B22" s="442" t="s">
        <v>1043</v>
      </c>
      <c r="C22" s="400"/>
      <c r="D22" s="400"/>
      <c r="E22" s="731"/>
      <c r="F22" s="440"/>
      <c r="G22" s="567"/>
      <c r="H22" s="571"/>
    </row>
    <row r="23" spans="1:8" ht="15.75" customHeight="1">
      <c r="A23" s="451"/>
      <c r="B23" s="442" t="s">
        <v>758</v>
      </c>
      <c r="C23" s="400"/>
      <c r="D23" s="400"/>
      <c r="E23" s="731"/>
      <c r="F23" s="440"/>
      <c r="G23" s="567"/>
      <c r="H23" s="572"/>
    </row>
    <row r="24" spans="1:8" ht="31.5" customHeight="1">
      <c r="A24" s="451"/>
      <c r="B24" s="443" t="s">
        <v>1044</v>
      </c>
      <c r="C24" s="400" t="s">
        <v>328</v>
      </c>
      <c r="D24" s="400">
        <v>1</v>
      </c>
      <c r="E24" s="411"/>
      <c r="F24" s="402">
        <f>+E24*D24</f>
        <v>0</v>
      </c>
      <c r="G24" s="567"/>
      <c r="H24" s="572">
        <f>F24</f>
        <v>0</v>
      </c>
    </row>
    <row r="25" spans="1:8" ht="66.75" customHeight="1">
      <c r="A25" s="451"/>
      <c r="B25" s="455"/>
      <c r="C25" s="454"/>
      <c r="D25" s="454"/>
      <c r="E25" s="401"/>
      <c r="F25" s="402"/>
      <c r="G25" s="567"/>
      <c r="H25" s="572"/>
    </row>
    <row r="26" spans="1:8" ht="15.75" customHeight="1">
      <c r="A26" s="451">
        <f>MAX($A$5:A25)+1</f>
        <v>6</v>
      </c>
      <c r="B26" s="448" t="s">
        <v>830</v>
      </c>
      <c r="C26" s="446"/>
      <c r="D26" s="446"/>
      <c r="E26" s="732"/>
      <c r="F26" s="446"/>
      <c r="G26" s="567"/>
      <c r="H26" s="571"/>
    </row>
    <row r="27" spans="1:8" ht="55.5" customHeight="1">
      <c r="A27" s="451"/>
      <c r="B27" s="415" t="s">
        <v>768</v>
      </c>
      <c r="C27" s="446"/>
      <c r="D27" s="446"/>
      <c r="E27" s="732"/>
      <c r="F27" s="446"/>
      <c r="G27" s="567"/>
      <c r="H27" s="572"/>
    </row>
    <row r="28" spans="1:8" ht="17.25" customHeight="1">
      <c r="A28" s="451"/>
      <c r="B28" s="415" t="s">
        <v>765</v>
      </c>
      <c r="C28" s="446"/>
      <c r="D28" s="446"/>
      <c r="E28" s="732"/>
      <c r="F28" s="446"/>
      <c r="G28" s="567"/>
      <c r="H28" s="571"/>
    </row>
    <row r="29" spans="1:8" ht="14.25" customHeight="1">
      <c r="A29" s="451"/>
      <c r="B29" s="446" t="s">
        <v>831</v>
      </c>
      <c r="C29" s="447" t="s">
        <v>118</v>
      </c>
      <c r="D29" s="447">
        <v>4</v>
      </c>
      <c r="E29" s="411"/>
      <c r="F29" s="402">
        <f>+E29*D29</f>
        <v>0</v>
      </c>
      <c r="G29" s="567"/>
      <c r="H29" s="572">
        <f>F29</f>
        <v>0</v>
      </c>
    </row>
    <row r="30" spans="1:8" ht="16.5" customHeight="1">
      <c r="A30" s="451"/>
      <c r="B30" s="446" t="s">
        <v>832</v>
      </c>
      <c r="C30" s="447" t="s">
        <v>118</v>
      </c>
      <c r="D30" s="447">
        <v>6</v>
      </c>
      <c r="E30" s="411"/>
      <c r="F30" s="402">
        <f>+E30*D30</f>
        <v>0</v>
      </c>
      <c r="G30" s="567"/>
      <c r="H30" s="572">
        <f>F30</f>
        <v>0</v>
      </c>
    </row>
    <row r="31" spans="1:8" ht="14.25" customHeight="1">
      <c r="A31" s="451"/>
      <c r="B31" s="455"/>
      <c r="C31" s="454"/>
      <c r="D31" s="454"/>
      <c r="E31" s="401"/>
      <c r="F31" s="402"/>
      <c r="G31" s="567"/>
      <c r="H31" s="572"/>
    </row>
    <row r="32" spans="1:8" ht="15.75" customHeight="1">
      <c r="A32" s="451">
        <f>MAX($A$5:A31)+1</f>
        <v>7</v>
      </c>
      <c r="B32" s="448" t="s">
        <v>774</v>
      </c>
      <c r="C32" s="449"/>
      <c r="D32" s="449"/>
      <c r="E32" s="733"/>
      <c r="F32" s="413"/>
      <c r="G32" s="567"/>
      <c r="H32" s="571"/>
    </row>
    <row r="33" spans="1:8" ht="81" customHeight="1">
      <c r="A33" s="451"/>
      <c r="B33" s="415" t="s">
        <v>775</v>
      </c>
      <c r="C33" s="449"/>
      <c r="D33" s="449"/>
      <c r="E33" s="733"/>
      <c r="F33" s="413"/>
      <c r="G33" s="567"/>
      <c r="H33" s="572"/>
    </row>
    <row r="34" spans="1:8" ht="16.5" customHeight="1">
      <c r="A34" s="451"/>
      <c r="B34" s="445" t="s">
        <v>776</v>
      </c>
      <c r="C34" s="449"/>
      <c r="D34" s="449"/>
      <c r="E34" s="733"/>
      <c r="F34" s="413"/>
      <c r="G34" s="567"/>
      <c r="H34" s="571"/>
    </row>
    <row r="35" spans="1:8" ht="15.75" customHeight="1">
      <c r="A35" s="451"/>
      <c r="B35" s="446" t="s">
        <v>833</v>
      </c>
      <c r="C35" s="447" t="s">
        <v>118</v>
      </c>
      <c r="D35" s="447">
        <v>4</v>
      </c>
      <c r="E35" s="411"/>
      <c r="F35" s="402">
        <f>+E35*D35</f>
        <v>0</v>
      </c>
      <c r="G35" s="567"/>
      <c r="H35" s="572">
        <f>F35</f>
        <v>0</v>
      </c>
    </row>
    <row r="36" spans="1:8" ht="16.5" customHeight="1">
      <c r="A36" s="451"/>
      <c r="B36" s="446" t="s">
        <v>834</v>
      </c>
      <c r="C36" s="447" t="s">
        <v>118</v>
      </c>
      <c r="D36" s="447">
        <v>6</v>
      </c>
      <c r="E36" s="411"/>
      <c r="F36" s="402">
        <f>+E36*D36</f>
        <v>0</v>
      </c>
      <c r="G36" s="567"/>
      <c r="H36" s="572">
        <f>F36</f>
        <v>0</v>
      </c>
    </row>
    <row r="37" spans="1:8" ht="10.5" customHeight="1">
      <c r="A37" s="451"/>
      <c r="B37" s="455"/>
      <c r="C37" s="454"/>
      <c r="D37" s="454"/>
      <c r="E37" s="401"/>
      <c r="F37" s="402"/>
      <c r="G37" s="567"/>
      <c r="H37" s="572"/>
    </row>
    <row r="38" spans="1:8" ht="38.25">
      <c r="A38" s="451">
        <f>MAX($A$5:A37)+1</f>
        <v>8</v>
      </c>
      <c r="B38" s="455" t="s">
        <v>835</v>
      </c>
      <c r="C38" s="454"/>
      <c r="D38" s="454"/>
      <c r="E38" s="741"/>
      <c r="F38" s="457"/>
      <c r="G38" s="567"/>
      <c r="H38" s="571"/>
    </row>
    <row r="39" spans="1:8" ht="81.75" customHeight="1">
      <c r="A39" s="458"/>
      <c r="B39" s="455" t="s">
        <v>836</v>
      </c>
      <c r="C39" s="454"/>
      <c r="D39" s="454"/>
      <c r="E39" s="741"/>
      <c r="F39" s="457"/>
      <c r="G39" s="567"/>
      <c r="H39" s="572"/>
    </row>
    <row r="40" spans="1:8">
      <c r="A40" s="458"/>
      <c r="B40" s="455" t="s">
        <v>837</v>
      </c>
      <c r="C40" s="454" t="s">
        <v>118</v>
      </c>
      <c r="D40" s="454">
        <v>4</v>
      </c>
      <c r="E40" s="411"/>
      <c r="F40" s="402">
        <f>+E40*D40</f>
        <v>0</v>
      </c>
      <c r="G40" s="567"/>
      <c r="H40" s="572">
        <f>F40</f>
        <v>0</v>
      </c>
    </row>
    <row r="41" spans="1:8">
      <c r="A41" s="458"/>
      <c r="B41" s="455" t="s">
        <v>831</v>
      </c>
      <c r="C41" s="454" t="s">
        <v>118</v>
      </c>
      <c r="D41" s="454">
        <v>4</v>
      </c>
      <c r="E41" s="411"/>
      <c r="F41" s="402">
        <f>+E41*D41</f>
        <v>0</v>
      </c>
      <c r="G41" s="567"/>
      <c r="H41" s="572">
        <f>F41</f>
        <v>0</v>
      </c>
    </row>
    <row r="42" spans="1:8">
      <c r="A42" s="458"/>
      <c r="B42" s="455"/>
      <c r="C42" s="454"/>
      <c r="D42" s="454"/>
      <c r="E42" s="401"/>
      <c r="F42" s="402"/>
      <c r="G42" s="567"/>
      <c r="H42" s="571"/>
    </row>
    <row r="43" spans="1:8" ht="63.75">
      <c r="A43" s="451">
        <f>MAX($A$5:A42)+1</f>
        <v>9</v>
      </c>
      <c r="B43" s="455" t="s">
        <v>838</v>
      </c>
      <c r="C43" s="454"/>
      <c r="D43" s="454"/>
      <c r="E43" s="741"/>
      <c r="F43" s="457"/>
      <c r="G43" s="567"/>
      <c r="H43" s="572"/>
    </row>
    <row r="44" spans="1:8">
      <c r="A44" s="458"/>
      <c r="B44" s="456" t="s">
        <v>839</v>
      </c>
      <c r="C44" s="454"/>
      <c r="D44" s="454"/>
      <c r="E44" s="741"/>
      <c r="F44" s="457"/>
      <c r="G44" s="567"/>
      <c r="H44" s="571"/>
    </row>
    <row r="45" spans="1:8">
      <c r="A45" s="458"/>
      <c r="B45" s="456" t="s">
        <v>840</v>
      </c>
      <c r="C45" s="454"/>
      <c r="D45" s="454"/>
      <c r="E45" s="741"/>
      <c r="F45" s="457"/>
      <c r="G45" s="567"/>
      <c r="H45" s="572"/>
    </row>
    <row r="46" spans="1:8">
      <c r="A46" s="458"/>
      <c r="B46" s="456" t="s">
        <v>841</v>
      </c>
      <c r="C46" s="454"/>
      <c r="D46" s="454"/>
      <c r="E46" s="741"/>
      <c r="F46" s="457"/>
      <c r="G46" s="567"/>
      <c r="H46" s="571"/>
    </row>
    <row r="47" spans="1:8">
      <c r="A47" s="458"/>
      <c r="B47" s="455" t="s">
        <v>842</v>
      </c>
      <c r="C47" s="454" t="s">
        <v>118</v>
      </c>
      <c r="D47" s="454">
        <v>4</v>
      </c>
      <c r="E47" s="411"/>
      <c r="F47" s="402">
        <f>+E47*D47</f>
        <v>0</v>
      </c>
      <c r="G47" s="567"/>
      <c r="H47" s="572">
        <f>F47</f>
        <v>0</v>
      </c>
    </row>
    <row r="48" spans="1:8">
      <c r="A48" s="458"/>
      <c r="B48" s="455" t="s">
        <v>843</v>
      </c>
      <c r="C48" s="454" t="s">
        <v>118</v>
      </c>
      <c r="D48" s="454">
        <v>4</v>
      </c>
      <c r="E48" s="411"/>
      <c r="F48" s="402">
        <f>+E48*D48</f>
        <v>0</v>
      </c>
      <c r="G48" s="567"/>
      <c r="H48" s="572">
        <f>F48</f>
        <v>0</v>
      </c>
    </row>
    <row r="49" spans="1:8">
      <c r="A49" s="458"/>
      <c r="B49" s="455"/>
      <c r="C49" s="454"/>
      <c r="D49" s="454"/>
      <c r="E49" s="401"/>
      <c r="F49" s="402"/>
      <c r="H49" s="572"/>
    </row>
    <row r="50" spans="1:8" ht="27" customHeight="1">
      <c r="A50" s="451">
        <f>MAX($A$5:A49)+1</f>
        <v>10</v>
      </c>
      <c r="B50" s="459" t="s">
        <v>1092</v>
      </c>
      <c r="C50" s="454" t="s">
        <v>135</v>
      </c>
      <c r="D50" s="454">
        <v>1</v>
      </c>
      <c r="E50" s="411"/>
      <c r="F50" s="402">
        <f>+E50*D50</f>
        <v>0</v>
      </c>
      <c r="H50" s="572">
        <f>F50</f>
        <v>0</v>
      </c>
    </row>
    <row r="51" spans="1:8">
      <c r="A51" s="458"/>
      <c r="B51" s="455"/>
      <c r="C51" s="454"/>
      <c r="D51" s="454"/>
      <c r="E51" s="401"/>
      <c r="F51" s="402"/>
      <c r="H51" s="572"/>
    </row>
    <row r="52" spans="1:8">
      <c r="A52" s="451">
        <f>MAX($A$5:A51)+1</f>
        <v>11</v>
      </c>
      <c r="B52" s="459" t="s">
        <v>844</v>
      </c>
      <c r="C52" s="454" t="s">
        <v>135</v>
      </c>
      <c r="D52" s="454">
        <v>1</v>
      </c>
      <c r="E52" s="411"/>
      <c r="F52" s="402">
        <f>+E52*D52</f>
        <v>0</v>
      </c>
      <c r="H52" s="572">
        <f>F52</f>
        <v>0</v>
      </c>
    </row>
    <row r="53" spans="1:8">
      <c r="A53" s="458"/>
      <c r="B53" s="455" t="s">
        <v>845</v>
      </c>
      <c r="C53" s="454"/>
      <c r="D53" s="454"/>
      <c r="E53" s="401"/>
      <c r="F53" s="402"/>
      <c r="H53" s="572"/>
    </row>
    <row r="54" spans="1:8">
      <c r="A54" s="458"/>
      <c r="B54" s="455"/>
      <c r="C54" s="454"/>
      <c r="D54" s="454"/>
      <c r="E54" s="401"/>
      <c r="F54" s="402"/>
    </row>
    <row r="55" spans="1:8" ht="51">
      <c r="A55" s="451">
        <f>MAX($A$5:A54)+1</f>
        <v>12</v>
      </c>
      <c r="B55" s="455" t="s">
        <v>846</v>
      </c>
      <c r="C55" s="454" t="s">
        <v>328</v>
      </c>
      <c r="D55" s="454">
        <v>1</v>
      </c>
      <c r="E55" s="411"/>
      <c r="F55" s="402">
        <f>+E55*D55</f>
        <v>0</v>
      </c>
      <c r="H55" s="572">
        <f>F55</f>
        <v>0</v>
      </c>
    </row>
    <row r="56" spans="1:8">
      <c r="A56" s="458"/>
      <c r="B56" s="455"/>
      <c r="C56" s="454"/>
      <c r="D56" s="454"/>
      <c r="E56" s="741"/>
      <c r="F56" s="457"/>
    </row>
    <row r="57" spans="1:8" ht="45.75" customHeight="1">
      <c r="A57" s="451">
        <f>MAX($A$5:A56)+1</f>
        <v>13</v>
      </c>
      <c r="B57" s="455" t="s">
        <v>847</v>
      </c>
      <c r="C57" s="454"/>
      <c r="D57" s="454"/>
      <c r="E57" s="741"/>
      <c r="F57" s="457"/>
      <c r="H57" s="572"/>
    </row>
    <row r="58" spans="1:8">
      <c r="A58" s="451"/>
      <c r="B58" s="455" t="s">
        <v>848</v>
      </c>
      <c r="C58" s="454" t="s">
        <v>328</v>
      </c>
      <c r="D58" s="454">
        <v>1</v>
      </c>
      <c r="E58" s="411"/>
      <c r="F58" s="402">
        <f>+E58*D58</f>
        <v>0</v>
      </c>
      <c r="H58" s="572">
        <f>F58</f>
        <v>0</v>
      </c>
    </row>
    <row r="59" spans="1:8">
      <c r="A59" s="451"/>
      <c r="B59" s="455"/>
      <c r="C59" s="454"/>
      <c r="D59" s="454"/>
      <c r="E59" s="401"/>
      <c r="F59" s="402"/>
      <c r="G59" s="618"/>
      <c r="H59" s="619"/>
    </row>
    <row r="60" spans="1:8" ht="38.25">
      <c r="A60" s="451">
        <f>MAX($A$5:A59)+1</f>
        <v>14</v>
      </c>
      <c r="B60" s="455" t="s">
        <v>849</v>
      </c>
      <c r="C60" s="454" t="s">
        <v>634</v>
      </c>
      <c r="D60" s="454">
        <v>1</v>
      </c>
      <c r="E60" s="411"/>
      <c r="F60" s="402">
        <f>+E60*D60</f>
        <v>0</v>
      </c>
      <c r="H60" s="572">
        <f>F60</f>
        <v>0</v>
      </c>
    </row>
    <row r="61" spans="1:8" ht="9.75" customHeight="1">
      <c r="A61" s="451"/>
      <c r="B61" s="394"/>
      <c r="C61" s="385"/>
      <c r="D61" s="386"/>
      <c r="E61" s="740"/>
      <c r="F61" s="402"/>
    </row>
    <row r="62" spans="1:8">
      <c r="A62" s="451"/>
      <c r="B62" s="460" t="s">
        <v>850</v>
      </c>
      <c r="C62" s="461"/>
      <c r="D62" s="462"/>
      <c r="E62" s="742"/>
      <c r="F62" s="402"/>
    </row>
    <row r="63" spans="1:8" ht="78.75" customHeight="1">
      <c r="A63" s="451">
        <f>MAX($A$5:A62)+1</f>
        <v>15</v>
      </c>
      <c r="B63" s="464" t="s">
        <v>851</v>
      </c>
      <c r="C63" s="461" t="s">
        <v>135</v>
      </c>
      <c r="D63" s="462">
        <v>1</v>
      </c>
      <c r="E63" s="411"/>
      <c r="F63" s="402">
        <f>+E63*D63</f>
        <v>0</v>
      </c>
      <c r="H63" s="572">
        <f>F63</f>
        <v>0</v>
      </c>
    </row>
    <row r="64" spans="1:8">
      <c r="A64" s="451"/>
      <c r="B64" s="456"/>
      <c r="C64" s="461"/>
      <c r="D64" s="462"/>
      <c r="E64" s="743"/>
      <c r="F64" s="402"/>
    </row>
    <row r="65" spans="1:8" ht="38.25">
      <c r="A65" s="451">
        <f>MAX($A$5:A64)+1</f>
        <v>16</v>
      </c>
      <c r="B65" s="464" t="s">
        <v>852</v>
      </c>
      <c r="C65" s="461" t="s">
        <v>135</v>
      </c>
      <c r="D65" s="462">
        <v>1</v>
      </c>
      <c r="E65" s="411"/>
      <c r="F65" s="402">
        <f>+E65*D65</f>
        <v>0</v>
      </c>
      <c r="H65" s="572">
        <f>F65</f>
        <v>0</v>
      </c>
    </row>
    <row r="66" spans="1:8">
      <c r="A66" s="451"/>
      <c r="B66" s="464"/>
      <c r="C66" s="461"/>
      <c r="D66" s="462"/>
      <c r="E66" s="463"/>
      <c r="F66" s="402"/>
    </row>
    <row r="67" spans="1:8" ht="18" customHeight="1">
      <c r="A67" s="451">
        <f>MAX($A$5:A66)+1</f>
        <v>17</v>
      </c>
      <c r="B67" s="464" t="s">
        <v>683</v>
      </c>
      <c r="C67" s="400" t="s">
        <v>135</v>
      </c>
      <c r="D67" s="400">
        <v>1</v>
      </c>
      <c r="E67" s="411">
        <f>SUM(F7:F65)*0.05</f>
        <v>0</v>
      </c>
      <c r="F67" s="424">
        <f>+E67*D67</f>
        <v>0</v>
      </c>
      <c r="H67" s="572">
        <f>F67</f>
        <v>0</v>
      </c>
    </row>
    <row r="68" spans="1:8">
      <c r="B68" s="465"/>
      <c r="C68" s="461"/>
      <c r="D68" s="462"/>
      <c r="E68" s="461"/>
      <c r="F68" s="413"/>
    </row>
    <row r="69" spans="1:8">
      <c r="B69" s="466" t="s">
        <v>853</v>
      </c>
      <c r="C69" s="385"/>
      <c r="D69" s="386"/>
      <c r="E69" s="387"/>
      <c r="F69" s="692">
        <f>SUM(F5:F68)</f>
        <v>0</v>
      </c>
      <c r="G69" s="566">
        <f>SUM(G5:G68)</f>
        <v>0</v>
      </c>
      <c r="H69" s="572">
        <f>SUM(H5:H68)</f>
        <v>0</v>
      </c>
    </row>
  </sheetData>
  <sheetProtection algorithmName="SHA-512" hashValue="dKACs5ZjqGE07soFbNgdie0MEe1lsdbpc3IcpQ0e8WXITnTOe/QAcjIAd7eeNdv+tEh8T7tDA5pyGtdfcGHUpA==" saltValue="HOd+VKK4LZFhstT4avZxmA==" spinCount="100000" sheet="1" objects="1" scenarios="1"/>
  <pageMargins left="0.62992125984251968" right="0.23622047244094491" top="0.62992125984251968" bottom="0.39370078740157483" header="0.31496062992125984" footer="0.31496062992125984"/>
  <pageSetup paperSize="9" scale="85" fitToHeight="0" orientation="portrait" r:id="rId1"/>
  <headerFooter>
    <oddHeader>&amp;CŠportna dvorana Polzela - energetska sanacija</oddHeader>
    <oddFooter>&amp;C&amp;P/&amp;N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59"/>
  <sheetViews>
    <sheetView view="pageLayout" topLeftCell="A16" zoomScaleNormal="100" zoomScaleSheetLayoutView="100" workbookViewId="0">
      <selection activeCell="F43" sqref="F43"/>
    </sheetView>
  </sheetViews>
  <sheetFormatPr defaultRowHeight="12.75"/>
  <cols>
    <col min="1" max="1" width="4.140625" style="382" customWidth="1"/>
    <col min="2" max="2" width="58.85546875" style="382" customWidth="1"/>
    <col min="3" max="3" width="5.28515625" style="382" customWidth="1"/>
    <col min="4" max="4" width="4.85546875" style="431" customWidth="1"/>
    <col min="5" max="5" width="10" style="382" customWidth="1"/>
    <col min="6" max="6" width="10.28515625" style="382" customWidth="1"/>
    <col min="7" max="7" width="14" style="566" customWidth="1"/>
    <col min="8" max="8" width="13.140625" style="570" customWidth="1"/>
    <col min="9" max="258" width="9.140625" style="382"/>
    <col min="259" max="259" width="4.140625" style="382" customWidth="1"/>
    <col min="260" max="260" width="58.85546875" style="382" customWidth="1"/>
    <col min="261" max="261" width="5.28515625" style="382" customWidth="1"/>
    <col min="262" max="262" width="4.85546875" style="382" customWidth="1"/>
    <col min="263" max="263" width="10" style="382" customWidth="1"/>
    <col min="264" max="264" width="10.28515625" style="382" customWidth="1"/>
    <col min="265" max="514" width="9.140625" style="382"/>
    <col min="515" max="515" width="4.140625" style="382" customWidth="1"/>
    <col min="516" max="516" width="58.85546875" style="382" customWidth="1"/>
    <col min="517" max="517" width="5.28515625" style="382" customWidth="1"/>
    <col min="518" max="518" width="4.85546875" style="382" customWidth="1"/>
    <col min="519" max="519" width="10" style="382" customWidth="1"/>
    <col min="520" max="520" width="10.28515625" style="382" customWidth="1"/>
    <col min="521" max="770" width="9.140625" style="382"/>
    <col min="771" max="771" width="4.140625" style="382" customWidth="1"/>
    <col min="772" max="772" width="58.85546875" style="382" customWidth="1"/>
    <col min="773" max="773" width="5.28515625" style="382" customWidth="1"/>
    <col min="774" max="774" width="4.85546875" style="382" customWidth="1"/>
    <col min="775" max="775" width="10" style="382" customWidth="1"/>
    <col min="776" max="776" width="10.28515625" style="382" customWidth="1"/>
    <col min="777" max="1026" width="9.140625" style="382"/>
    <col min="1027" max="1027" width="4.140625" style="382" customWidth="1"/>
    <col min="1028" max="1028" width="58.85546875" style="382" customWidth="1"/>
    <col min="1029" max="1029" width="5.28515625" style="382" customWidth="1"/>
    <col min="1030" max="1030" width="4.85546875" style="382" customWidth="1"/>
    <col min="1031" max="1031" width="10" style="382" customWidth="1"/>
    <col min="1032" max="1032" width="10.28515625" style="382" customWidth="1"/>
    <col min="1033" max="1282" width="9.140625" style="382"/>
    <col min="1283" max="1283" width="4.140625" style="382" customWidth="1"/>
    <col min="1284" max="1284" width="58.85546875" style="382" customWidth="1"/>
    <col min="1285" max="1285" width="5.28515625" style="382" customWidth="1"/>
    <col min="1286" max="1286" width="4.85546875" style="382" customWidth="1"/>
    <col min="1287" max="1287" width="10" style="382" customWidth="1"/>
    <col min="1288" max="1288" width="10.28515625" style="382" customWidth="1"/>
    <col min="1289" max="1538" width="9.140625" style="382"/>
    <col min="1539" max="1539" width="4.140625" style="382" customWidth="1"/>
    <col min="1540" max="1540" width="58.85546875" style="382" customWidth="1"/>
    <col min="1541" max="1541" width="5.28515625" style="382" customWidth="1"/>
    <col min="1542" max="1542" width="4.85546875" style="382" customWidth="1"/>
    <col min="1543" max="1543" width="10" style="382" customWidth="1"/>
    <col min="1544" max="1544" width="10.28515625" style="382" customWidth="1"/>
    <col min="1545" max="1794" width="9.140625" style="382"/>
    <col min="1795" max="1795" width="4.140625" style="382" customWidth="1"/>
    <col min="1796" max="1796" width="58.85546875" style="382" customWidth="1"/>
    <col min="1797" max="1797" width="5.28515625" style="382" customWidth="1"/>
    <col min="1798" max="1798" width="4.85546875" style="382" customWidth="1"/>
    <col min="1799" max="1799" width="10" style="382" customWidth="1"/>
    <col min="1800" max="1800" width="10.28515625" style="382" customWidth="1"/>
    <col min="1801" max="2050" width="9.140625" style="382"/>
    <col min="2051" max="2051" width="4.140625" style="382" customWidth="1"/>
    <col min="2052" max="2052" width="58.85546875" style="382" customWidth="1"/>
    <col min="2053" max="2053" width="5.28515625" style="382" customWidth="1"/>
    <col min="2054" max="2054" width="4.85546875" style="382" customWidth="1"/>
    <col min="2055" max="2055" width="10" style="382" customWidth="1"/>
    <col min="2056" max="2056" width="10.28515625" style="382" customWidth="1"/>
    <col min="2057" max="2306" width="9.140625" style="382"/>
    <col min="2307" max="2307" width="4.140625" style="382" customWidth="1"/>
    <col min="2308" max="2308" width="58.85546875" style="382" customWidth="1"/>
    <col min="2309" max="2309" width="5.28515625" style="382" customWidth="1"/>
    <col min="2310" max="2310" width="4.85546875" style="382" customWidth="1"/>
    <col min="2311" max="2311" width="10" style="382" customWidth="1"/>
    <col min="2312" max="2312" width="10.28515625" style="382" customWidth="1"/>
    <col min="2313" max="2562" width="9.140625" style="382"/>
    <col min="2563" max="2563" width="4.140625" style="382" customWidth="1"/>
    <col min="2564" max="2564" width="58.85546875" style="382" customWidth="1"/>
    <col min="2565" max="2565" width="5.28515625" style="382" customWidth="1"/>
    <col min="2566" max="2566" width="4.85546875" style="382" customWidth="1"/>
    <col min="2567" max="2567" width="10" style="382" customWidth="1"/>
    <col min="2568" max="2568" width="10.28515625" style="382" customWidth="1"/>
    <col min="2569" max="2818" width="9.140625" style="382"/>
    <col min="2819" max="2819" width="4.140625" style="382" customWidth="1"/>
    <col min="2820" max="2820" width="58.85546875" style="382" customWidth="1"/>
    <col min="2821" max="2821" width="5.28515625" style="382" customWidth="1"/>
    <col min="2822" max="2822" width="4.85546875" style="382" customWidth="1"/>
    <col min="2823" max="2823" width="10" style="382" customWidth="1"/>
    <col min="2824" max="2824" width="10.28515625" style="382" customWidth="1"/>
    <col min="2825" max="3074" width="9.140625" style="382"/>
    <col min="3075" max="3075" width="4.140625" style="382" customWidth="1"/>
    <col min="3076" max="3076" width="58.85546875" style="382" customWidth="1"/>
    <col min="3077" max="3077" width="5.28515625" style="382" customWidth="1"/>
    <col min="3078" max="3078" width="4.85546875" style="382" customWidth="1"/>
    <col min="3079" max="3079" width="10" style="382" customWidth="1"/>
    <col min="3080" max="3080" width="10.28515625" style="382" customWidth="1"/>
    <col min="3081" max="3330" width="9.140625" style="382"/>
    <col min="3331" max="3331" width="4.140625" style="382" customWidth="1"/>
    <col min="3332" max="3332" width="58.85546875" style="382" customWidth="1"/>
    <col min="3333" max="3333" width="5.28515625" style="382" customWidth="1"/>
    <col min="3334" max="3334" width="4.85546875" style="382" customWidth="1"/>
    <col min="3335" max="3335" width="10" style="382" customWidth="1"/>
    <col min="3336" max="3336" width="10.28515625" style="382" customWidth="1"/>
    <col min="3337" max="3586" width="9.140625" style="382"/>
    <col min="3587" max="3587" width="4.140625" style="382" customWidth="1"/>
    <col min="3588" max="3588" width="58.85546875" style="382" customWidth="1"/>
    <col min="3589" max="3589" width="5.28515625" style="382" customWidth="1"/>
    <col min="3590" max="3590" width="4.85546875" style="382" customWidth="1"/>
    <col min="3591" max="3591" width="10" style="382" customWidth="1"/>
    <col min="3592" max="3592" width="10.28515625" style="382" customWidth="1"/>
    <col min="3593" max="3842" width="9.140625" style="382"/>
    <col min="3843" max="3843" width="4.140625" style="382" customWidth="1"/>
    <col min="3844" max="3844" width="58.85546875" style="382" customWidth="1"/>
    <col min="3845" max="3845" width="5.28515625" style="382" customWidth="1"/>
    <col min="3846" max="3846" width="4.85546875" style="382" customWidth="1"/>
    <col min="3847" max="3847" width="10" style="382" customWidth="1"/>
    <col min="3848" max="3848" width="10.28515625" style="382" customWidth="1"/>
    <col min="3849" max="4098" width="9.140625" style="382"/>
    <col min="4099" max="4099" width="4.140625" style="382" customWidth="1"/>
    <col min="4100" max="4100" width="58.85546875" style="382" customWidth="1"/>
    <col min="4101" max="4101" width="5.28515625" style="382" customWidth="1"/>
    <col min="4102" max="4102" width="4.85546875" style="382" customWidth="1"/>
    <col min="4103" max="4103" width="10" style="382" customWidth="1"/>
    <col min="4104" max="4104" width="10.28515625" style="382" customWidth="1"/>
    <col min="4105" max="4354" width="9.140625" style="382"/>
    <col min="4355" max="4355" width="4.140625" style="382" customWidth="1"/>
    <col min="4356" max="4356" width="58.85546875" style="382" customWidth="1"/>
    <col min="4357" max="4357" width="5.28515625" style="382" customWidth="1"/>
    <col min="4358" max="4358" width="4.85546875" style="382" customWidth="1"/>
    <col min="4359" max="4359" width="10" style="382" customWidth="1"/>
    <col min="4360" max="4360" width="10.28515625" style="382" customWidth="1"/>
    <col min="4361" max="4610" width="9.140625" style="382"/>
    <col min="4611" max="4611" width="4.140625" style="382" customWidth="1"/>
    <col min="4612" max="4612" width="58.85546875" style="382" customWidth="1"/>
    <col min="4613" max="4613" width="5.28515625" style="382" customWidth="1"/>
    <col min="4614" max="4614" width="4.85546875" style="382" customWidth="1"/>
    <col min="4615" max="4615" width="10" style="382" customWidth="1"/>
    <col min="4616" max="4616" width="10.28515625" style="382" customWidth="1"/>
    <col min="4617" max="4866" width="9.140625" style="382"/>
    <col min="4867" max="4867" width="4.140625" style="382" customWidth="1"/>
    <col min="4868" max="4868" width="58.85546875" style="382" customWidth="1"/>
    <col min="4869" max="4869" width="5.28515625" style="382" customWidth="1"/>
    <col min="4870" max="4870" width="4.85546875" style="382" customWidth="1"/>
    <col min="4871" max="4871" width="10" style="382" customWidth="1"/>
    <col min="4872" max="4872" width="10.28515625" style="382" customWidth="1"/>
    <col min="4873" max="5122" width="9.140625" style="382"/>
    <col min="5123" max="5123" width="4.140625" style="382" customWidth="1"/>
    <col min="5124" max="5124" width="58.85546875" style="382" customWidth="1"/>
    <col min="5125" max="5125" width="5.28515625" style="382" customWidth="1"/>
    <col min="5126" max="5126" width="4.85546875" style="382" customWidth="1"/>
    <col min="5127" max="5127" width="10" style="382" customWidth="1"/>
    <col min="5128" max="5128" width="10.28515625" style="382" customWidth="1"/>
    <col min="5129" max="5378" width="9.140625" style="382"/>
    <col min="5379" max="5379" width="4.140625" style="382" customWidth="1"/>
    <col min="5380" max="5380" width="58.85546875" style="382" customWidth="1"/>
    <col min="5381" max="5381" width="5.28515625" style="382" customWidth="1"/>
    <col min="5382" max="5382" width="4.85546875" style="382" customWidth="1"/>
    <col min="5383" max="5383" width="10" style="382" customWidth="1"/>
    <col min="5384" max="5384" width="10.28515625" style="382" customWidth="1"/>
    <col min="5385" max="5634" width="9.140625" style="382"/>
    <col min="5635" max="5635" width="4.140625" style="382" customWidth="1"/>
    <col min="5636" max="5636" width="58.85546875" style="382" customWidth="1"/>
    <col min="5637" max="5637" width="5.28515625" style="382" customWidth="1"/>
    <col min="5638" max="5638" width="4.85546875" style="382" customWidth="1"/>
    <col min="5639" max="5639" width="10" style="382" customWidth="1"/>
    <col min="5640" max="5640" width="10.28515625" style="382" customWidth="1"/>
    <col min="5641" max="5890" width="9.140625" style="382"/>
    <col min="5891" max="5891" width="4.140625" style="382" customWidth="1"/>
    <col min="5892" max="5892" width="58.85546875" style="382" customWidth="1"/>
    <col min="5893" max="5893" width="5.28515625" style="382" customWidth="1"/>
    <col min="5894" max="5894" width="4.85546875" style="382" customWidth="1"/>
    <col min="5895" max="5895" width="10" style="382" customWidth="1"/>
    <col min="5896" max="5896" width="10.28515625" style="382" customWidth="1"/>
    <col min="5897" max="6146" width="9.140625" style="382"/>
    <col min="6147" max="6147" width="4.140625" style="382" customWidth="1"/>
    <col min="6148" max="6148" width="58.85546875" style="382" customWidth="1"/>
    <col min="6149" max="6149" width="5.28515625" style="382" customWidth="1"/>
    <col min="6150" max="6150" width="4.85546875" style="382" customWidth="1"/>
    <col min="6151" max="6151" width="10" style="382" customWidth="1"/>
    <col min="6152" max="6152" width="10.28515625" style="382" customWidth="1"/>
    <col min="6153" max="6402" width="9.140625" style="382"/>
    <col min="6403" max="6403" width="4.140625" style="382" customWidth="1"/>
    <col min="6404" max="6404" width="58.85546875" style="382" customWidth="1"/>
    <col min="6405" max="6405" width="5.28515625" style="382" customWidth="1"/>
    <col min="6406" max="6406" width="4.85546875" style="382" customWidth="1"/>
    <col min="6407" max="6407" width="10" style="382" customWidth="1"/>
    <col min="6408" max="6408" width="10.28515625" style="382" customWidth="1"/>
    <col min="6409" max="6658" width="9.140625" style="382"/>
    <col min="6659" max="6659" width="4.140625" style="382" customWidth="1"/>
    <col min="6660" max="6660" width="58.85546875" style="382" customWidth="1"/>
    <col min="6661" max="6661" width="5.28515625" style="382" customWidth="1"/>
    <col min="6662" max="6662" width="4.85546875" style="382" customWidth="1"/>
    <col min="6663" max="6663" width="10" style="382" customWidth="1"/>
    <col min="6664" max="6664" width="10.28515625" style="382" customWidth="1"/>
    <col min="6665" max="6914" width="9.140625" style="382"/>
    <col min="6915" max="6915" width="4.140625" style="382" customWidth="1"/>
    <col min="6916" max="6916" width="58.85546875" style="382" customWidth="1"/>
    <col min="6917" max="6917" width="5.28515625" style="382" customWidth="1"/>
    <col min="6918" max="6918" width="4.85546875" style="382" customWidth="1"/>
    <col min="6919" max="6919" width="10" style="382" customWidth="1"/>
    <col min="6920" max="6920" width="10.28515625" style="382" customWidth="1"/>
    <col min="6921" max="7170" width="9.140625" style="382"/>
    <col min="7171" max="7171" width="4.140625" style="382" customWidth="1"/>
    <col min="7172" max="7172" width="58.85546875" style="382" customWidth="1"/>
    <col min="7173" max="7173" width="5.28515625" style="382" customWidth="1"/>
    <col min="7174" max="7174" width="4.85546875" style="382" customWidth="1"/>
    <col min="7175" max="7175" width="10" style="382" customWidth="1"/>
    <col min="7176" max="7176" width="10.28515625" style="382" customWidth="1"/>
    <col min="7177" max="7426" width="9.140625" style="382"/>
    <col min="7427" max="7427" width="4.140625" style="382" customWidth="1"/>
    <col min="7428" max="7428" width="58.85546875" style="382" customWidth="1"/>
    <col min="7429" max="7429" width="5.28515625" style="382" customWidth="1"/>
    <col min="7430" max="7430" width="4.85546875" style="382" customWidth="1"/>
    <col min="7431" max="7431" width="10" style="382" customWidth="1"/>
    <col min="7432" max="7432" width="10.28515625" style="382" customWidth="1"/>
    <col min="7433" max="7682" width="9.140625" style="382"/>
    <col min="7683" max="7683" width="4.140625" style="382" customWidth="1"/>
    <col min="7684" max="7684" width="58.85546875" style="382" customWidth="1"/>
    <col min="7685" max="7685" width="5.28515625" style="382" customWidth="1"/>
    <col min="7686" max="7686" width="4.85546875" style="382" customWidth="1"/>
    <col min="7687" max="7687" width="10" style="382" customWidth="1"/>
    <col min="7688" max="7688" width="10.28515625" style="382" customWidth="1"/>
    <col min="7689" max="7938" width="9.140625" style="382"/>
    <col min="7939" max="7939" width="4.140625" style="382" customWidth="1"/>
    <col min="7940" max="7940" width="58.85546875" style="382" customWidth="1"/>
    <col min="7941" max="7941" width="5.28515625" style="382" customWidth="1"/>
    <col min="7942" max="7942" width="4.85546875" style="382" customWidth="1"/>
    <col min="7943" max="7943" width="10" style="382" customWidth="1"/>
    <col min="7944" max="7944" width="10.28515625" style="382" customWidth="1"/>
    <col min="7945" max="8194" width="9.140625" style="382"/>
    <col min="8195" max="8195" width="4.140625" style="382" customWidth="1"/>
    <col min="8196" max="8196" width="58.85546875" style="382" customWidth="1"/>
    <col min="8197" max="8197" width="5.28515625" style="382" customWidth="1"/>
    <col min="8198" max="8198" width="4.85546875" style="382" customWidth="1"/>
    <col min="8199" max="8199" width="10" style="382" customWidth="1"/>
    <col min="8200" max="8200" width="10.28515625" style="382" customWidth="1"/>
    <col min="8201" max="8450" width="9.140625" style="382"/>
    <col min="8451" max="8451" width="4.140625" style="382" customWidth="1"/>
    <col min="8452" max="8452" width="58.85546875" style="382" customWidth="1"/>
    <col min="8453" max="8453" width="5.28515625" style="382" customWidth="1"/>
    <col min="8454" max="8454" width="4.85546875" style="382" customWidth="1"/>
    <col min="8455" max="8455" width="10" style="382" customWidth="1"/>
    <col min="8456" max="8456" width="10.28515625" style="382" customWidth="1"/>
    <col min="8457" max="8706" width="9.140625" style="382"/>
    <col min="8707" max="8707" width="4.140625" style="382" customWidth="1"/>
    <col min="8708" max="8708" width="58.85546875" style="382" customWidth="1"/>
    <col min="8709" max="8709" width="5.28515625" style="382" customWidth="1"/>
    <col min="8710" max="8710" width="4.85546875" style="382" customWidth="1"/>
    <col min="8711" max="8711" width="10" style="382" customWidth="1"/>
    <col min="8712" max="8712" width="10.28515625" style="382" customWidth="1"/>
    <col min="8713" max="8962" width="9.140625" style="382"/>
    <col min="8963" max="8963" width="4.140625" style="382" customWidth="1"/>
    <col min="8964" max="8964" width="58.85546875" style="382" customWidth="1"/>
    <col min="8965" max="8965" width="5.28515625" style="382" customWidth="1"/>
    <col min="8966" max="8966" width="4.85546875" style="382" customWidth="1"/>
    <col min="8967" max="8967" width="10" style="382" customWidth="1"/>
    <col min="8968" max="8968" width="10.28515625" style="382" customWidth="1"/>
    <col min="8969" max="9218" width="9.140625" style="382"/>
    <col min="9219" max="9219" width="4.140625" style="382" customWidth="1"/>
    <col min="9220" max="9220" width="58.85546875" style="382" customWidth="1"/>
    <col min="9221" max="9221" width="5.28515625" style="382" customWidth="1"/>
    <col min="9222" max="9222" width="4.85546875" style="382" customWidth="1"/>
    <col min="9223" max="9223" width="10" style="382" customWidth="1"/>
    <col min="9224" max="9224" width="10.28515625" style="382" customWidth="1"/>
    <col min="9225" max="9474" width="9.140625" style="382"/>
    <col min="9475" max="9475" width="4.140625" style="382" customWidth="1"/>
    <col min="9476" max="9476" width="58.85546875" style="382" customWidth="1"/>
    <col min="9477" max="9477" width="5.28515625" style="382" customWidth="1"/>
    <col min="9478" max="9478" width="4.85546875" style="382" customWidth="1"/>
    <col min="9479" max="9479" width="10" style="382" customWidth="1"/>
    <col min="9480" max="9480" width="10.28515625" style="382" customWidth="1"/>
    <col min="9481" max="9730" width="9.140625" style="382"/>
    <col min="9731" max="9731" width="4.140625" style="382" customWidth="1"/>
    <col min="9732" max="9732" width="58.85546875" style="382" customWidth="1"/>
    <col min="9733" max="9733" width="5.28515625" style="382" customWidth="1"/>
    <col min="9734" max="9734" width="4.85546875" style="382" customWidth="1"/>
    <col min="9735" max="9735" width="10" style="382" customWidth="1"/>
    <col min="9736" max="9736" width="10.28515625" style="382" customWidth="1"/>
    <col min="9737" max="9986" width="9.140625" style="382"/>
    <col min="9987" max="9987" width="4.140625" style="382" customWidth="1"/>
    <col min="9988" max="9988" width="58.85546875" style="382" customWidth="1"/>
    <col min="9989" max="9989" width="5.28515625" style="382" customWidth="1"/>
    <col min="9990" max="9990" width="4.85546875" style="382" customWidth="1"/>
    <col min="9991" max="9991" width="10" style="382" customWidth="1"/>
    <col min="9992" max="9992" width="10.28515625" style="382" customWidth="1"/>
    <col min="9993" max="10242" width="9.140625" style="382"/>
    <col min="10243" max="10243" width="4.140625" style="382" customWidth="1"/>
    <col min="10244" max="10244" width="58.85546875" style="382" customWidth="1"/>
    <col min="10245" max="10245" width="5.28515625" style="382" customWidth="1"/>
    <col min="10246" max="10246" width="4.85546875" style="382" customWidth="1"/>
    <col min="10247" max="10247" width="10" style="382" customWidth="1"/>
    <col min="10248" max="10248" width="10.28515625" style="382" customWidth="1"/>
    <col min="10249" max="10498" width="9.140625" style="382"/>
    <col min="10499" max="10499" width="4.140625" style="382" customWidth="1"/>
    <col min="10500" max="10500" width="58.85546875" style="382" customWidth="1"/>
    <col min="10501" max="10501" width="5.28515625" style="382" customWidth="1"/>
    <col min="10502" max="10502" width="4.85546875" style="382" customWidth="1"/>
    <col min="10503" max="10503" width="10" style="382" customWidth="1"/>
    <col min="10504" max="10504" width="10.28515625" style="382" customWidth="1"/>
    <col min="10505" max="10754" width="9.140625" style="382"/>
    <col min="10755" max="10755" width="4.140625" style="382" customWidth="1"/>
    <col min="10756" max="10756" width="58.85546875" style="382" customWidth="1"/>
    <col min="10757" max="10757" width="5.28515625" style="382" customWidth="1"/>
    <col min="10758" max="10758" width="4.85546875" style="382" customWidth="1"/>
    <col min="10759" max="10759" width="10" style="382" customWidth="1"/>
    <col min="10760" max="10760" width="10.28515625" style="382" customWidth="1"/>
    <col min="10761" max="11010" width="9.140625" style="382"/>
    <col min="11011" max="11011" width="4.140625" style="382" customWidth="1"/>
    <col min="11012" max="11012" width="58.85546875" style="382" customWidth="1"/>
    <col min="11013" max="11013" width="5.28515625" style="382" customWidth="1"/>
    <col min="11014" max="11014" width="4.85546875" style="382" customWidth="1"/>
    <col min="11015" max="11015" width="10" style="382" customWidth="1"/>
    <col min="11016" max="11016" width="10.28515625" style="382" customWidth="1"/>
    <col min="11017" max="11266" width="9.140625" style="382"/>
    <col min="11267" max="11267" width="4.140625" style="382" customWidth="1"/>
    <col min="11268" max="11268" width="58.85546875" style="382" customWidth="1"/>
    <col min="11269" max="11269" width="5.28515625" style="382" customWidth="1"/>
    <col min="11270" max="11270" width="4.85546875" style="382" customWidth="1"/>
    <col min="11271" max="11271" width="10" style="382" customWidth="1"/>
    <col min="11272" max="11272" width="10.28515625" style="382" customWidth="1"/>
    <col min="11273" max="11522" width="9.140625" style="382"/>
    <col min="11523" max="11523" width="4.140625" style="382" customWidth="1"/>
    <col min="11524" max="11524" width="58.85546875" style="382" customWidth="1"/>
    <col min="11525" max="11525" width="5.28515625" style="382" customWidth="1"/>
    <col min="11526" max="11526" width="4.85546875" style="382" customWidth="1"/>
    <col min="11527" max="11527" width="10" style="382" customWidth="1"/>
    <col min="11528" max="11528" width="10.28515625" style="382" customWidth="1"/>
    <col min="11529" max="11778" width="9.140625" style="382"/>
    <col min="11779" max="11779" width="4.140625" style="382" customWidth="1"/>
    <col min="11780" max="11780" width="58.85546875" style="382" customWidth="1"/>
    <col min="11781" max="11781" width="5.28515625" style="382" customWidth="1"/>
    <col min="11782" max="11782" width="4.85546875" style="382" customWidth="1"/>
    <col min="11783" max="11783" width="10" style="382" customWidth="1"/>
    <col min="11784" max="11784" width="10.28515625" style="382" customWidth="1"/>
    <col min="11785" max="12034" width="9.140625" style="382"/>
    <col min="12035" max="12035" width="4.140625" style="382" customWidth="1"/>
    <col min="12036" max="12036" width="58.85546875" style="382" customWidth="1"/>
    <col min="12037" max="12037" width="5.28515625" style="382" customWidth="1"/>
    <col min="12038" max="12038" width="4.85546875" style="382" customWidth="1"/>
    <col min="12039" max="12039" width="10" style="382" customWidth="1"/>
    <col min="12040" max="12040" width="10.28515625" style="382" customWidth="1"/>
    <col min="12041" max="12290" width="9.140625" style="382"/>
    <col min="12291" max="12291" width="4.140625" style="382" customWidth="1"/>
    <col min="12292" max="12292" width="58.85546875" style="382" customWidth="1"/>
    <col min="12293" max="12293" width="5.28515625" style="382" customWidth="1"/>
    <col min="12294" max="12294" width="4.85546875" style="382" customWidth="1"/>
    <col min="12295" max="12295" width="10" style="382" customWidth="1"/>
    <col min="12296" max="12296" width="10.28515625" style="382" customWidth="1"/>
    <col min="12297" max="12546" width="9.140625" style="382"/>
    <col min="12547" max="12547" width="4.140625" style="382" customWidth="1"/>
    <col min="12548" max="12548" width="58.85546875" style="382" customWidth="1"/>
    <col min="12549" max="12549" width="5.28515625" style="382" customWidth="1"/>
    <col min="12550" max="12550" width="4.85546875" style="382" customWidth="1"/>
    <col min="12551" max="12551" width="10" style="382" customWidth="1"/>
    <col min="12552" max="12552" width="10.28515625" style="382" customWidth="1"/>
    <col min="12553" max="12802" width="9.140625" style="382"/>
    <col min="12803" max="12803" width="4.140625" style="382" customWidth="1"/>
    <col min="12804" max="12804" width="58.85546875" style="382" customWidth="1"/>
    <col min="12805" max="12805" width="5.28515625" style="382" customWidth="1"/>
    <col min="12806" max="12806" width="4.85546875" style="382" customWidth="1"/>
    <col min="12807" max="12807" width="10" style="382" customWidth="1"/>
    <col min="12808" max="12808" width="10.28515625" style="382" customWidth="1"/>
    <col min="12809" max="13058" width="9.140625" style="382"/>
    <col min="13059" max="13059" width="4.140625" style="382" customWidth="1"/>
    <col min="13060" max="13060" width="58.85546875" style="382" customWidth="1"/>
    <col min="13061" max="13061" width="5.28515625" style="382" customWidth="1"/>
    <col min="13062" max="13062" width="4.85546875" style="382" customWidth="1"/>
    <col min="13063" max="13063" width="10" style="382" customWidth="1"/>
    <col min="13064" max="13064" width="10.28515625" style="382" customWidth="1"/>
    <col min="13065" max="13314" width="9.140625" style="382"/>
    <col min="13315" max="13315" width="4.140625" style="382" customWidth="1"/>
    <col min="13316" max="13316" width="58.85546875" style="382" customWidth="1"/>
    <col min="13317" max="13317" width="5.28515625" style="382" customWidth="1"/>
    <col min="13318" max="13318" width="4.85546875" style="382" customWidth="1"/>
    <col min="13319" max="13319" width="10" style="382" customWidth="1"/>
    <col min="13320" max="13320" width="10.28515625" style="382" customWidth="1"/>
    <col min="13321" max="13570" width="9.140625" style="382"/>
    <col min="13571" max="13571" width="4.140625" style="382" customWidth="1"/>
    <col min="13572" max="13572" width="58.85546875" style="382" customWidth="1"/>
    <col min="13573" max="13573" width="5.28515625" style="382" customWidth="1"/>
    <col min="13574" max="13574" width="4.85546875" style="382" customWidth="1"/>
    <col min="13575" max="13575" width="10" style="382" customWidth="1"/>
    <col min="13576" max="13576" width="10.28515625" style="382" customWidth="1"/>
    <col min="13577" max="13826" width="9.140625" style="382"/>
    <col min="13827" max="13827" width="4.140625" style="382" customWidth="1"/>
    <col min="13828" max="13828" width="58.85546875" style="382" customWidth="1"/>
    <col min="13829" max="13829" width="5.28515625" style="382" customWidth="1"/>
    <col min="13830" max="13830" width="4.85546875" style="382" customWidth="1"/>
    <col min="13831" max="13831" width="10" style="382" customWidth="1"/>
    <col min="13832" max="13832" width="10.28515625" style="382" customWidth="1"/>
    <col min="13833" max="14082" width="9.140625" style="382"/>
    <col min="14083" max="14083" width="4.140625" style="382" customWidth="1"/>
    <col min="14084" max="14084" width="58.85546875" style="382" customWidth="1"/>
    <col min="14085" max="14085" width="5.28515625" style="382" customWidth="1"/>
    <col min="14086" max="14086" width="4.85546875" style="382" customWidth="1"/>
    <col min="14087" max="14087" width="10" style="382" customWidth="1"/>
    <col min="14088" max="14088" width="10.28515625" style="382" customWidth="1"/>
    <col min="14089" max="14338" width="9.140625" style="382"/>
    <col min="14339" max="14339" width="4.140625" style="382" customWidth="1"/>
    <col min="14340" max="14340" width="58.85546875" style="382" customWidth="1"/>
    <col min="14341" max="14341" width="5.28515625" style="382" customWidth="1"/>
    <col min="14342" max="14342" width="4.85546875" style="382" customWidth="1"/>
    <col min="14343" max="14343" width="10" style="382" customWidth="1"/>
    <col min="14344" max="14344" width="10.28515625" style="382" customWidth="1"/>
    <col min="14345" max="14594" width="9.140625" style="382"/>
    <col min="14595" max="14595" width="4.140625" style="382" customWidth="1"/>
    <col min="14596" max="14596" width="58.85546875" style="382" customWidth="1"/>
    <col min="14597" max="14597" width="5.28515625" style="382" customWidth="1"/>
    <col min="14598" max="14598" width="4.85546875" style="382" customWidth="1"/>
    <col min="14599" max="14599" width="10" style="382" customWidth="1"/>
    <col min="14600" max="14600" width="10.28515625" style="382" customWidth="1"/>
    <col min="14601" max="14850" width="9.140625" style="382"/>
    <col min="14851" max="14851" width="4.140625" style="382" customWidth="1"/>
    <col min="14852" max="14852" width="58.85546875" style="382" customWidth="1"/>
    <col min="14853" max="14853" width="5.28515625" style="382" customWidth="1"/>
    <col min="14854" max="14854" width="4.85546875" style="382" customWidth="1"/>
    <col min="14855" max="14855" width="10" style="382" customWidth="1"/>
    <col min="14856" max="14856" width="10.28515625" style="382" customWidth="1"/>
    <col min="14857" max="15106" width="9.140625" style="382"/>
    <col min="15107" max="15107" width="4.140625" style="382" customWidth="1"/>
    <col min="15108" max="15108" width="58.85546875" style="382" customWidth="1"/>
    <col min="15109" max="15109" width="5.28515625" style="382" customWidth="1"/>
    <col min="15110" max="15110" width="4.85546875" style="382" customWidth="1"/>
    <col min="15111" max="15111" width="10" style="382" customWidth="1"/>
    <col min="15112" max="15112" width="10.28515625" style="382" customWidth="1"/>
    <col min="15113" max="15362" width="9.140625" style="382"/>
    <col min="15363" max="15363" width="4.140625" style="382" customWidth="1"/>
    <col min="15364" max="15364" width="58.85546875" style="382" customWidth="1"/>
    <col min="15365" max="15365" width="5.28515625" style="382" customWidth="1"/>
    <col min="15366" max="15366" width="4.85546875" style="382" customWidth="1"/>
    <col min="15367" max="15367" width="10" style="382" customWidth="1"/>
    <col min="15368" max="15368" width="10.28515625" style="382" customWidth="1"/>
    <col min="15369" max="15618" width="9.140625" style="382"/>
    <col min="15619" max="15619" width="4.140625" style="382" customWidth="1"/>
    <col min="15620" max="15620" width="58.85546875" style="382" customWidth="1"/>
    <col min="15621" max="15621" width="5.28515625" style="382" customWidth="1"/>
    <col min="15622" max="15622" width="4.85546875" style="382" customWidth="1"/>
    <col min="15623" max="15623" width="10" style="382" customWidth="1"/>
    <col min="15624" max="15624" width="10.28515625" style="382" customWidth="1"/>
    <col min="15625" max="15874" width="9.140625" style="382"/>
    <col min="15875" max="15875" width="4.140625" style="382" customWidth="1"/>
    <col min="15876" max="15876" width="58.85546875" style="382" customWidth="1"/>
    <col min="15877" max="15877" width="5.28515625" style="382" customWidth="1"/>
    <col min="15878" max="15878" width="4.85546875" style="382" customWidth="1"/>
    <col min="15879" max="15879" width="10" style="382" customWidth="1"/>
    <col min="15880" max="15880" width="10.28515625" style="382" customWidth="1"/>
    <col min="15881" max="16130" width="9.140625" style="382"/>
    <col min="16131" max="16131" width="4.140625" style="382" customWidth="1"/>
    <col min="16132" max="16132" width="58.85546875" style="382" customWidth="1"/>
    <col min="16133" max="16133" width="5.28515625" style="382" customWidth="1"/>
    <col min="16134" max="16134" width="4.85546875" style="382" customWidth="1"/>
    <col min="16135" max="16135" width="10" style="382" customWidth="1"/>
    <col min="16136" max="16136" width="10.28515625" style="382" customWidth="1"/>
    <col min="16137" max="16384" width="9.140625" style="382"/>
  </cols>
  <sheetData>
    <row r="1" spans="1:8">
      <c r="B1" s="377"/>
      <c r="C1" s="378"/>
      <c r="D1" s="379"/>
      <c r="E1" s="380"/>
      <c r="F1" s="381">
        <f>F43</f>
        <v>0</v>
      </c>
      <c r="G1" s="479">
        <f t="shared" ref="G1:H1" si="0">G43</f>
        <v>0</v>
      </c>
      <c r="H1" s="478">
        <f t="shared" si="0"/>
        <v>0</v>
      </c>
    </row>
    <row r="2" spans="1:8">
      <c r="A2" s="383"/>
      <c r="B2" s="384"/>
      <c r="C2" s="385"/>
      <c r="D2" s="386"/>
      <c r="E2" s="387"/>
      <c r="F2" s="388"/>
      <c r="G2" s="566" t="s">
        <v>526</v>
      </c>
      <c r="H2" s="570" t="s">
        <v>527</v>
      </c>
    </row>
    <row r="3" spans="1:8">
      <c r="A3" s="389"/>
      <c r="B3" s="390" t="s">
        <v>20</v>
      </c>
      <c r="C3" s="391" t="s">
        <v>581</v>
      </c>
      <c r="D3" s="392" t="s">
        <v>582</v>
      </c>
      <c r="E3" s="393" t="s">
        <v>583</v>
      </c>
      <c r="F3" s="393" t="s">
        <v>584</v>
      </c>
    </row>
    <row r="4" spans="1:8" ht="9.9499999999999993" customHeight="1">
      <c r="A4" s="389"/>
      <c r="B4" s="394"/>
      <c r="C4" s="395"/>
      <c r="D4" s="396"/>
      <c r="E4" s="397"/>
      <c r="F4" s="397"/>
      <c r="G4" s="567"/>
      <c r="H4" s="571"/>
    </row>
    <row r="5" spans="1:8" ht="30">
      <c r="A5" s="376" t="s">
        <v>321</v>
      </c>
      <c r="B5" s="467" t="s">
        <v>854</v>
      </c>
      <c r="C5" s="385"/>
      <c r="D5" s="386"/>
      <c r="E5" s="387"/>
      <c r="F5" s="387"/>
      <c r="G5" s="567"/>
      <c r="H5" s="571"/>
    </row>
    <row r="6" spans="1:8" ht="11.1" customHeight="1">
      <c r="A6" s="399"/>
      <c r="B6" s="468"/>
      <c r="C6" s="400"/>
      <c r="D6" s="400"/>
      <c r="E6" s="401"/>
      <c r="F6" s="402"/>
      <c r="G6" s="567"/>
      <c r="H6" s="571"/>
    </row>
    <row r="7" spans="1:8" ht="14.25" customHeight="1">
      <c r="A7" s="403">
        <f>MAX($A$5:A6)+1</f>
        <v>1</v>
      </c>
      <c r="B7" s="448" t="s">
        <v>855</v>
      </c>
      <c r="C7" s="400"/>
      <c r="D7" s="469"/>
      <c r="E7" s="420"/>
      <c r="F7" s="420"/>
      <c r="G7" s="568"/>
      <c r="H7" s="571"/>
    </row>
    <row r="8" spans="1:8" ht="39.950000000000003" customHeight="1">
      <c r="A8" s="403"/>
      <c r="B8" s="415" t="s">
        <v>856</v>
      </c>
      <c r="C8" s="400"/>
      <c r="D8" s="469"/>
      <c r="E8" s="420"/>
      <c r="F8" s="420"/>
      <c r="G8" s="620"/>
      <c r="H8" s="571"/>
    </row>
    <row r="9" spans="1:8" ht="29.45" customHeight="1">
      <c r="A9" s="403"/>
      <c r="B9" s="441" t="s">
        <v>857</v>
      </c>
      <c r="C9" s="400"/>
      <c r="D9" s="470"/>
      <c r="E9" s="439"/>
      <c r="F9" s="440"/>
      <c r="G9" s="620"/>
      <c r="H9" s="572"/>
    </row>
    <row r="10" spans="1:8" ht="16.350000000000001" customHeight="1">
      <c r="A10" s="403"/>
      <c r="B10" s="441" t="s">
        <v>858</v>
      </c>
      <c r="C10" s="400"/>
      <c r="D10" s="470"/>
      <c r="E10" s="439"/>
      <c r="F10" s="440"/>
      <c r="G10" s="620"/>
      <c r="H10" s="571"/>
    </row>
    <row r="11" spans="1:8" ht="28.9" customHeight="1">
      <c r="A11" s="403"/>
      <c r="B11" s="441" t="s">
        <v>859</v>
      </c>
      <c r="C11" s="471"/>
      <c r="D11" s="470"/>
      <c r="E11" s="439"/>
      <c r="F11" s="440"/>
      <c r="G11" s="620"/>
      <c r="H11" s="572"/>
    </row>
    <row r="12" spans="1:8" ht="16.350000000000001" customHeight="1">
      <c r="A12" s="403"/>
      <c r="B12" s="441" t="s">
        <v>860</v>
      </c>
      <c r="C12" s="472"/>
      <c r="D12" s="470"/>
      <c r="E12" s="439"/>
      <c r="F12" s="440"/>
      <c r="G12" s="567"/>
      <c r="H12" s="571"/>
    </row>
    <row r="13" spans="1:8" ht="28.15" customHeight="1">
      <c r="A13" s="403"/>
      <c r="B13" s="441" t="s">
        <v>861</v>
      </c>
      <c r="C13" s="472"/>
      <c r="D13" s="470"/>
      <c r="E13" s="439"/>
      <c r="F13" s="440"/>
      <c r="G13" s="567"/>
      <c r="H13" s="572"/>
    </row>
    <row r="14" spans="1:8" ht="15.95" customHeight="1">
      <c r="A14" s="403"/>
      <c r="B14" s="441" t="s">
        <v>862</v>
      </c>
      <c r="C14" s="472"/>
      <c r="D14" s="470"/>
      <c r="E14" s="439"/>
      <c r="F14" s="440"/>
      <c r="G14" s="567"/>
      <c r="H14" s="571"/>
    </row>
    <row r="15" spans="1:8" ht="15.95" customHeight="1">
      <c r="A15" s="403"/>
      <c r="B15" s="441" t="s">
        <v>863</v>
      </c>
      <c r="C15" s="472"/>
      <c r="D15" s="470"/>
      <c r="E15" s="439"/>
      <c r="F15" s="440"/>
      <c r="G15" s="567"/>
      <c r="H15" s="572"/>
    </row>
    <row r="16" spans="1:8" ht="15.95" customHeight="1">
      <c r="A16" s="403"/>
      <c r="B16" s="441" t="s">
        <v>864</v>
      </c>
      <c r="C16" s="472"/>
      <c r="D16" s="470"/>
      <c r="E16" s="439"/>
      <c r="F16" s="440"/>
      <c r="G16" s="567"/>
      <c r="H16" s="571"/>
    </row>
    <row r="17" spans="1:8" ht="15.95" customHeight="1">
      <c r="A17" s="403"/>
      <c r="B17" s="441" t="s">
        <v>865</v>
      </c>
      <c r="C17" s="472"/>
      <c r="D17" s="470"/>
      <c r="E17" s="439"/>
      <c r="F17" s="440"/>
      <c r="G17" s="567"/>
      <c r="H17" s="572"/>
    </row>
    <row r="18" spans="1:8" ht="15.95" customHeight="1">
      <c r="A18" s="403"/>
      <c r="B18" s="441" t="s">
        <v>866</v>
      </c>
      <c r="C18" s="472"/>
      <c r="D18" s="470"/>
      <c r="E18" s="439"/>
      <c r="F18" s="440"/>
      <c r="G18" s="567"/>
      <c r="H18" s="571"/>
    </row>
    <row r="19" spans="1:8" ht="15.95" customHeight="1">
      <c r="A19" s="403"/>
      <c r="B19" s="444" t="s">
        <v>746</v>
      </c>
      <c r="C19" s="472"/>
      <c r="D19" s="470"/>
      <c r="E19" s="439"/>
      <c r="F19" s="440"/>
      <c r="G19" s="567"/>
      <c r="H19" s="572"/>
    </row>
    <row r="20" spans="1:8" ht="15.95" customHeight="1">
      <c r="A20" s="451"/>
      <c r="B20" s="445" t="s">
        <v>867</v>
      </c>
      <c r="C20" s="472"/>
      <c r="D20" s="470"/>
      <c r="E20" s="439"/>
      <c r="F20" s="440"/>
      <c r="G20" s="567"/>
      <c r="H20" s="571"/>
    </row>
    <row r="21" spans="1:8" ht="15.95" customHeight="1">
      <c r="A21" s="451"/>
      <c r="B21" s="445" t="s">
        <v>868</v>
      </c>
      <c r="C21" s="472"/>
      <c r="D21" s="470"/>
      <c r="E21" s="439"/>
      <c r="F21" s="440"/>
      <c r="G21" s="567"/>
      <c r="H21" s="572"/>
    </row>
    <row r="22" spans="1:8" ht="15.95" customHeight="1">
      <c r="A22" s="451"/>
      <c r="B22" s="444" t="s">
        <v>781</v>
      </c>
      <c r="C22" s="472"/>
      <c r="D22" s="470"/>
      <c r="E22" s="439"/>
      <c r="F22" s="440"/>
      <c r="G22" s="567"/>
      <c r="H22" s="571"/>
    </row>
    <row r="23" spans="1:8" ht="15.95" customHeight="1">
      <c r="A23" s="451"/>
      <c r="B23" s="448" t="s">
        <v>869</v>
      </c>
      <c r="C23" s="400" t="s">
        <v>634</v>
      </c>
      <c r="D23" s="400">
        <v>3</v>
      </c>
      <c r="E23" s="411"/>
      <c r="F23" s="402">
        <f>+E23*D23</f>
        <v>0</v>
      </c>
      <c r="G23" s="641">
        <f>F23</f>
        <v>0</v>
      </c>
      <c r="H23" s="572"/>
    </row>
    <row r="24" spans="1:8" ht="9.75" customHeight="1">
      <c r="A24" s="451"/>
      <c r="B24" s="448"/>
      <c r="C24" s="400"/>
      <c r="D24" s="400"/>
      <c r="E24" s="400"/>
      <c r="F24" s="402"/>
      <c r="G24" s="567"/>
      <c r="H24" s="571"/>
    </row>
    <row r="25" spans="1:8" ht="15.75" customHeight="1">
      <c r="A25" s="403">
        <f>MAX($A$5:A24)+1</f>
        <v>2</v>
      </c>
      <c r="B25" s="448" t="s">
        <v>870</v>
      </c>
      <c r="C25" s="400"/>
      <c r="D25" s="469"/>
      <c r="E25" s="420"/>
      <c r="F25" s="420"/>
      <c r="G25" s="567"/>
      <c r="H25" s="572"/>
    </row>
    <row r="26" spans="1:8" ht="40.5" customHeight="1">
      <c r="A26" s="403"/>
      <c r="B26" s="415" t="s">
        <v>871</v>
      </c>
      <c r="C26" s="400"/>
      <c r="D26" s="469"/>
      <c r="E26" s="420"/>
      <c r="F26" s="420"/>
      <c r="G26" s="567"/>
      <c r="H26" s="571"/>
    </row>
    <row r="27" spans="1:8" ht="28.5" customHeight="1">
      <c r="A27" s="403"/>
      <c r="B27" s="441" t="s">
        <v>857</v>
      </c>
      <c r="C27" s="400"/>
      <c r="D27" s="470"/>
      <c r="E27" s="439"/>
      <c r="F27" s="440"/>
      <c r="G27" s="567"/>
      <c r="H27" s="572"/>
    </row>
    <row r="28" spans="1:8" ht="15" customHeight="1">
      <c r="A28" s="403"/>
      <c r="B28" s="441" t="s">
        <v>858</v>
      </c>
      <c r="C28" s="400"/>
      <c r="D28" s="470"/>
      <c r="E28" s="439"/>
      <c r="F28" s="440"/>
      <c r="G28" s="567"/>
      <c r="H28" s="571"/>
    </row>
    <row r="29" spans="1:8" ht="27" customHeight="1">
      <c r="A29" s="403"/>
      <c r="B29" s="441" t="s">
        <v>859</v>
      </c>
      <c r="C29" s="471"/>
      <c r="D29" s="470"/>
      <c r="E29" s="439"/>
      <c r="F29" s="440"/>
      <c r="G29" s="567"/>
      <c r="H29" s="572"/>
    </row>
    <row r="30" spans="1:8" ht="15" customHeight="1">
      <c r="A30" s="403"/>
      <c r="B30" s="441" t="s">
        <v>860</v>
      </c>
      <c r="C30" s="472"/>
      <c r="D30" s="470"/>
      <c r="E30" s="439"/>
      <c r="F30" s="440"/>
      <c r="G30" s="567"/>
      <c r="H30" s="571"/>
    </row>
    <row r="31" spans="1:8" ht="30.75" customHeight="1">
      <c r="A31" s="403"/>
      <c r="B31" s="441" t="s">
        <v>861</v>
      </c>
      <c r="C31" s="472"/>
      <c r="D31" s="470"/>
      <c r="E31" s="439"/>
      <c r="F31" s="440"/>
      <c r="G31" s="567"/>
      <c r="H31" s="572"/>
    </row>
    <row r="32" spans="1:8" ht="15.95" customHeight="1">
      <c r="A32" s="403"/>
      <c r="B32" s="441" t="s">
        <v>862</v>
      </c>
      <c r="C32" s="472"/>
      <c r="D32" s="470"/>
      <c r="E32" s="439"/>
      <c r="F32" s="440"/>
      <c r="G32" s="567"/>
      <c r="H32" s="571"/>
    </row>
    <row r="33" spans="1:8" ht="15.95" customHeight="1">
      <c r="A33" s="403"/>
      <c r="B33" s="441" t="s">
        <v>863</v>
      </c>
      <c r="C33" s="472"/>
      <c r="D33" s="470"/>
      <c r="E33" s="439"/>
      <c r="F33" s="440"/>
      <c r="G33" s="567"/>
      <c r="H33" s="572"/>
    </row>
    <row r="34" spans="1:8" ht="15.95" customHeight="1">
      <c r="A34" s="403"/>
      <c r="B34" s="441" t="s">
        <v>864</v>
      </c>
      <c r="C34" s="472"/>
      <c r="D34" s="470"/>
      <c r="E34" s="439"/>
      <c r="F34" s="440"/>
      <c r="G34" s="567"/>
      <c r="H34" s="571"/>
    </row>
    <row r="35" spans="1:8" ht="15.95" customHeight="1">
      <c r="A35" s="403"/>
      <c r="B35" s="441" t="s">
        <v>865</v>
      </c>
      <c r="C35" s="472"/>
      <c r="D35" s="470"/>
      <c r="E35" s="439"/>
      <c r="F35" s="440"/>
      <c r="G35" s="567"/>
      <c r="H35" s="572"/>
    </row>
    <row r="36" spans="1:8" ht="15.95" customHeight="1">
      <c r="A36" s="403"/>
      <c r="B36" s="441" t="s">
        <v>866</v>
      </c>
      <c r="C36" s="472"/>
      <c r="D36" s="470"/>
      <c r="E36" s="439"/>
      <c r="F36" s="440"/>
      <c r="G36" s="567"/>
      <c r="H36" s="571"/>
    </row>
    <row r="37" spans="1:8" ht="15.95" customHeight="1">
      <c r="A37" s="403"/>
      <c r="B37" s="444" t="s">
        <v>746</v>
      </c>
      <c r="C37" s="472"/>
      <c r="D37" s="470"/>
      <c r="E37" s="439"/>
      <c r="F37" s="440"/>
      <c r="G37" s="567"/>
      <c r="H37" s="572"/>
    </row>
    <row r="38" spans="1:8" ht="15.95" customHeight="1">
      <c r="A38" s="451"/>
      <c r="B38" s="445" t="s">
        <v>867</v>
      </c>
      <c r="C38" s="472"/>
      <c r="D38" s="470"/>
      <c r="E38" s="439"/>
      <c r="F38" s="440"/>
      <c r="G38" s="567"/>
      <c r="H38" s="571"/>
    </row>
    <row r="39" spans="1:8" ht="15.95" customHeight="1">
      <c r="A39" s="451"/>
      <c r="B39" s="445" t="s">
        <v>868</v>
      </c>
      <c r="C39" s="472"/>
      <c r="D39" s="470"/>
      <c r="E39" s="439"/>
      <c r="F39" s="440"/>
      <c r="G39" s="567"/>
      <c r="H39" s="572"/>
    </row>
    <row r="40" spans="1:8" ht="15.95" customHeight="1">
      <c r="A40" s="451"/>
      <c r="B40" s="444" t="s">
        <v>781</v>
      </c>
      <c r="C40" s="472"/>
      <c r="D40" s="470"/>
      <c r="E40" s="439"/>
      <c r="F40" s="440"/>
      <c r="G40" s="567"/>
      <c r="H40" s="571"/>
    </row>
    <row r="41" spans="1:8" ht="15.95" customHeight="1">
      <c r="A41" s="451"/>
      <c r="B41" s="448" t="s">
        <v>872</v>
      </c>
      <c r="C41" s="400" t="s">
        <v>634</v>
      </c>
      <c r="D41" s="400">
        <v>1</v>
      </c>
      <c r="E41" s="411"/>
      <c r="F41" s="402">
        <f>+E41*D41</f>
        <v>0</v>
      </c>
      <c r="G41" s="641">
        <f>F41</f>
        <v>0</v>
      </c>
      <c r="H41" s="572"/>
    </row>
    <row r="42" spans="1:8" ht="8.25" customHeight="1">
      <c r="A42" s="451"/>
      <c r="B42" s="473"/>
      <c r="C42" s="447"/>
      <c r="D42" s="447"/>
      <c r="E42" s="447"/>
      <c r="F42" s="413"/>
      <c r="G42" s="567"/>
      <c r="H42" s="571"/>
    </row>
    <row r="43" spans="1:8" ht="15.75">
      <c r="A43" s="451"/>
      <c r="B43" s="474" t="s">
        <v>873</v>
      </c>
      <c r="C43" s="475"/>
      <c r="D43" s="476"/>
      <c r="E43" s="477"/>
      <c r="F43" s="744">
        <f>SUM(F7:F42)</f>
        <v>0</v>
      </c>
      <c r="G43" s="641">
        <f>SUM(G7:G42)</f>
        <v>0</v>
      </c>
      <c r="H43" s="572">
        <f>SUM(H7:H42)</f>
        <v>0</v>
      </c>
    </row>
    <row r="44" spans="1:8">
      <c r="A44" s="389"/>
      <c r="B44" s="394"/>
      <c r="C44" s="385"/>
      <c r="D44" s="386"/>
      <c r="E44" s="387"/>
      <c r="F44" s="387"/>
      <c r="G44" s="567"/>
      <c r="H44" s="571"/>
    </row>
    <row r="45" spans="1:8">
      <c r="G45" s="567"/>
      <c r="H45" s="572"/>
    </row>
    <row r="46" spans="1:8">
      <c r="G46" s="567"/>
      <c r="H46" s="571"/>
    </row>
    <row r="47" spans="1:8">
      <c r="G47" s="567"/>
      <c r="H47" s="572"/>
    </row>
    <row r="48" spans="1:8">
      <c r="G48" s="567"/>
      <c r="H48" s="571"/>
    </row>
    <row r="49" spans="7:8">
      <c r="H49" s="572"/>
    </row>
    <row r="51" spans="7:8">
      <c r="H51" s="572"/>
    </row>
    <row r="53" spans="7:8">
      <c r="H53" s="572"/>
    </row>
    <row r="55" spans="7:8">
      <c r="H55" s="572"/>
    </row>
    <row r="57" spans="7:8">
      <c r="H57" s="572"/>
    </row>
    <row r="59" spans="7:8">
      <c r="G59" s="618"/>
      <c r="H59" s="619"/>
    </row>
  </sheetData>
  <sheetProtection algorithmName="SHA-512" hashValue="Cq9bcJT1qB4v0RRO3pobcXg3fGYEY1ZazlMcI+NAKpf5lFgE7FQYLDbGvC5KUn7ScPwsyr8xKsKas1ykVWKjbQ==" saltValue="VZEoX7x8lRYmd9T27LIykg==" spinCount="100000" sheet="1" objects="1" scenarios="1"/>
  <pageMargins left="0.62992125984251968" right="0.23622047244094491" top="0.62992125984251968" bottom="0.39370078740157483" header="0.31496062992125984" footer="0.31496062992125984"/>
  <pageSetup paperSize="9" scale="78" fitToHeight="0" orientation="portrait" r:id="rId1"/>
  <headerFooter>
    <oddHeader>&amp;CŠportna dvorana Polzela - energetska sanacija</oddHeader>
    <oddFooter>&amp;C&amp;P/&amp;N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59"/>
  <sheetViews>
    <sheetView view="pageLayout" zoomScaleNormal="100" zoomScaleSheetLayoutView="100" workbookViewId="0">
      <selection activeCell="F1" sqref="F1"/>
    </sheetView>
  </sheetViews>
  <sheetFormatPr defaultRowHeight="12.75"/>
  <cols>
    <col min="1" max="1" width="4.42578125" style="382" customWidth="1"/>
    <col min="2" max="2" width="58.85546875" style="382" customWidth="1"/>
    <col min="3" max="3" width="5.28515625" style="382" customWidth="1"/>
    <col min="4" max="4" width="5.5703125" style="431" customWidth="1"/>
    <col min="5" max="5" width="9.85546875" style="382" bestFit="1" customWidth="1"/>
    <col min="6" max="6" width="10.28515625" style="382" customWidth="1"/>
    <col min="7" max="7" width="14" style="566" customWidth="1"/>
    <col min="8" max="8" width="13.140625" style="570" customWidth="1"/>
    <col min="9" max="258" width="9.140625" style="382"/>
    <col min="259" max="259" width="4.42578125" style="382" customWidth="1"/>
    <col min="260" max="260" width="58.85546875" style="382" customWidth="1"/>
    <col min="261" max="261" width="5.28515625" style="382" customWidth="1"/>
    <col min="262" max="262" width="5.5703125" style="382" customWidth="1"/>
    <col min="263" max="263" width="8.7109375" style="382" customWidth="1"/>
    <col min="264" max="264" width="10.28515625" style="382" customWidth="1"/>
    <col min="265" max="514" width="9.140625" style="382"/>
    <col min="515" max="515" width="4.42578125" style="382" customWidth="1"/>
    <col min="516" max="516" width="58.85546875" style="382" customWidth="1"/>
    <col min="517" max="517" width="5.28515625" style="382" customWidth="1"/>
    <col min="518" max="518" width="5.5703125" style="382" customWidth="1"/>
    <col min="519" max="519" width="8.7109375" style="382" customWidth="1"/>
    <col min="520" max="520" width="10.28515625" style="382" customWidth="1"/>
    <col min="521" max="770" width="9.140625" style="382"/>
    <col min="771" max="771" width="4.42578125" style="382" customWidth="1"/>
    <col min="772" max="772" width="58.85546875" style="382" customWidth="1"/>
    <col min="773" max="773" width="5.28515625" style="382" customWidth="1"/>
    <col min="774" max="774" width="5.5703125" style="382" customWidth="1"/>
    <col min="775" max="775" width="8.7109375" style="382" customWidth="1"/>
    <col min="776" max="776" width="10.28515625" style="382" customWidth="1"/>
    <col min="777" max="1026" width="9.140625" style="382"/>
    <col min="1027" max="1027" width="4.42578125" style="382" customWidth="1"/>
    <col min="1028" max="1028" width="58.85546875" style="382" customWidth="1"/>
    <col min="1029" max="1029" width="5.28515625" style="382" customWidth="1"/>
    <col min="1030" max="1030" width="5.5703125" style="382" customWidth="1"/>
    <col min="1031" max="1031" width="8.7109375" style="382" customWidth="1"/>
    <col min="1032" max="1032" width="10.28515625" style="382" customWidth="1"/>
    <col min="1033" max="1282" width="9.140625" style="382"/>
    <col min="1283" max="1283" width="4.42578125" style="382" customWidth="1"/>
    <col min="1284" max="1284" width="58.85546875" style="382" customWidth="1"/>
    <col min="1285" max="1285" width="5.28515625" style="382" customWidth="1"/>
    <col min="1286" max="1286" width="5.5703125" style="382" customWidth="1"/>
    <col min="1287" max="1287" width="8.7109375" style="382" customWidth="1"/>
    <col min="1288" max="1288" width="10.28515625" style="382" customWidth="1"/>
    <col min="1289" max="1538" width="9.140625" style="382"/>
    <col min="1539" max="1539" width="4.42578125" style="382" customWidth="1"/>
    <col min="1540" max="1540" width="58.85546875" style="382" customWidth="1"/>
    <col min="1541" max="1541" width="5.28515625" style="382" customWidth="1"/>
    <col min="1542" max="1542" width="5.5703125" style="382" customWidth="1"/>
    <col min="1543" max="1543" width="8.7109375" style="382" customWidth="1"/>
    <col min="1544" max="1544" width="10.28515625" style="382" customWidth="1"/>
    <col min="1545" max="1794" width="9.140625" style="382"/>
    <col min="1795" max="1795" width="4.42578125" style="382" customWidth="1"/>
    <col min="1796" max="1796" width="58.85546875" style="382" customWidth="1"/>
    <col min="1797" max="1797" width="5.28515625" style="382" customWidth="1"/>
    <col min="1798" max="1798" width="5.5703125" style="382" customWidth="1"/>
    <col min="1799" max="1799" width="8.7109375" style="382" customWidth="1"/>
    <col min="1800" max="1800" width="10.28515625" style="382" customWidth="1"/>
    <col min="1801" max="2050" width="9.140625" style="382"/>
    <col min="2051" max="2051" width="4.42578125" style="382" customWidth="1"/>
    <col min="2052" max="2052" width="58.85546875" style="382" customWidth="1"/>
    <col min="2053" max="2053" width="5.28515625" style="382" customWidth="1"/>
    <col min="2054" max="2054" width="5.5703125" style="382" customWidth="1"/>
    <col min="2055" max="2055" width="8.7109375" style="382" customWidth="1"/>
    <col min="2056" max="2056" width="10.28515625" style="382" customWidth="1"/>
    <col min="2057" max="2306" width="9.140625" style="382"/>
    <col min="2307" max="2307" width="4.42578125" style="382" customWidth="1"/>
    <col min="2308" max="2308" width="58.85546875" style="382" customWidth="1"/>
    <col min="2309" max="2309" width="5.28515625" style="382" customWidth="1"/>
    <col min="2310" max="2310" width="5.5703125" style="382" customWidth="1"/>
    <col min="2311" max="2311" width="8.7109375" style="382" customWidth="1"/>
    <col min="2312" max="2312" width="10.28515625" style="382" customWidth="1"/>
    <col min="2313" max="2562" width="9.140625" style="382"/>
    <col min="2563" max="2563" width="4.42578125" style="382" customWidth="1"/>
    <col min="2564" max="2564" width="58.85546875" style="382" customWidth="1"/>
    <col min="2565" max="2565" width="5.28515625" style="382" customWidth="1"/>
    <col min="2566" max="2566" width="5.5703125" style="382" customWidth="1"/>
    <col min="2567" max="2567" width="8.7109375" style="382" customWidth="1"/>
    <col min="2568" max="2568" width="10.28515625" style="382" customWidth="1"/>
    <col min="2569" max="2818" width="9.140625" style="382"/>
    <col min="2819" max="2819" width="4.42578125" style="382" customWidth="1"/>
    <col min="2820" max="2820" width="58.85546875" style="382" customWidth="1"/>
    <col min="2821" max="2821" width="5.28515625" style="382" customWidth="1"/>
    <col min="2822" max="2822" width="5.5703125" style="382" customWidth="1"/>
    <col min="2823" max="2823" width="8.7109375" style="382" customWidth="1"/>
    <col min="2824" max="2824" width="10.28515625" style="382" customWidth="1"/>
    <col min="2825" max="3074" width="9.140625" style="382"/>
    <col min="3075" max="3075" width="4.42578125" style="382" customWidth="1"/>
    <col min="3076" max="3076" width="58.85546875" style="382" customWidth="1"/>
    <col min="3077" max="3077" width="5.28515625" style="382" customWidth="1"/>
    <col min="3078" max="3078" width="5.5703125" style="382" customWidth="1"/>
    <col min="3079" max="3079" width="8.7109375" style="382" customWidth="1"/>
    <col min="3080" max="3080" width="10.28515625" style="382" customWidth="1"/>
    <col min="3081" max="3330" width="9.140625" style="382"/>
    <col min="3331" max="3331" width="4.42578125" style="382" customWidth="1"/>
    <col min="3332" max="3332" width="58.85546875" style="382" customWidth="1"/>
    <col min="3333" max="3333" width="5.28515625" style="382" customWidth="1"/>
    <col min="3334" max="3334" width="5.5703125" style="382" customWidth="1"/>
    <col min="3335" max="3335" width="8.7109375" style="382" customWidth="1"/>
    <col min="3336" max="3336" width="10.28515625" style="382" customWidth="1"/>
    <col min="3337" max="3586" width="9.140625" style="382"/>
    <col min="3587" max="3587" width="4.42578125" style="382" customWidth="1"/>
    <col min="3588" max="3588" width="58.85546875" style="382" customWidth="1"/>
    <col min="3589" max="3589" width="5.28515625" style="382" customWidth="1"/>
    <col min="3590" max="3590" width="5.5703125" style="382" customWidth="1"/>
    <col min="3591" max="3591" width="8.7109375" style="382" customWidth="1"/>
    <col min="3592" max="3592" width="10.28515625" style="382" customWidth="1"/>
    <col min="3593" max="3842" width="9.140625" style="382"/>
    <col min="3843" max="3843" width="4.42578125" style="382" customWidth="1"/>
    <col min="3844" max="3844" width="58.85546875" style="382" customWidth="1"/>
    <col min="3845" max="3845" width="5.28515625" style="382" customWidth="1"/>
    <col min="3846" max="3846" width="5.5703125" style="382" customWidth="1"/>
    <col min="3847" max="3847" width="8.7109375" style="382" customWidth="1"/>
    <col min="3848" max="3848" width="10.28515625" style="382" customWidth="1"/>
    <col min="3849" max="4098" width="9.140625" style="382"/>
    <col min="4099" max="4099" width="4.42578125" style="382" customWidth="1"/>
    <col min="4100" max="4100" width="58.85546875" style="382" customWidth="1"/>
    <col min="4101" max="4101" width="5.28515625" style="382" customWidth="1"/>
    <col min="4102" max="4102" width="5.5703125" style="382" customWidth="1"/>
    <col min="4103" max="4103" width="8.7109375" style="382" customWidth="1"/>
    <col min="4104" max="4104" width="10.28515625" style="382" customWidth="1"/>
    <col min="4105" max="4354" width="9.140625" style="382"/>
    <col min="4355" max="4355" width="4.42578125" style="382" customWidth="1"/>
    <col min="4356" max="4356" width="58.85546875" style="382" customWidth="1"/>
    <col min="4357" max="4357" width="5.28515625" style="382" customWidth="1"/>
    <col min="4358" max="4358" width="5.5703125" style="382" customWidth="1"/>
    <col min="4359" max="4359" width="8.7109375" style="382" customWidth="1"/>
    <col min="4360" max="4360" width="10.28515625" style="382" customWidth="1"/>
    <col min="4361" max="4610" width="9.140625" style="382"/>
    <col min="4611" max="4611" width="4.42578125" style="382" customWidth="1"/>
    <col min="4612" max="4612" width="58.85546875" style="382" customWidth="1"/>
    <col min="4613" max="4613" width="5.28515625" style="382" customWidth="1"/>
    <col min="4614" max="4614" width="5.5703125" style="382" customWidth="1"/>
    <col min="4615" max="4615" width="8.7109375" style="382" customWidth="1"/>
    <col min="4616" max="4616" width="10.28515625" style="382" customWidth="1"/>
    <col min="4617" max="4866" width="9.140625" style="382"/>
    <col min="4867" max="4867" width="4.42578125" style="382" customWidth="1"/>
    <col min="4868" max="4868" width="58.85546875" style="382" customWidth="1"/>
    <col min="4869" max="4869" width="5.28515625" style="382" customWidth="1"/>
    <col min="4870" max="4870" width="5.5703125" style="382" customWidth="1"/>
    <col min="4871" max="4871" width="8.7109375" style="382" customWidth="1"/>
    <col min="4872" max="4872" width="10.28515625" style="382" customWidth="1"/>
    <col min="4873" max="5122" width="9.140625" style="382"/>
    <col min="5123" max="5123" width="4.42578125" style="382" customWidth="1"/>
    <col min="5124" max="5124" width="58.85546875" style="382" customWidth="1"/>
    <col min="5125" max="5125" width="5.28515625" style="382" customWidth="1"/>
    <col min="5126" max="5126" width="5.5703125" style="382" customWidth="1"/>
    <col min="5127" max="5127" width="8.7109375" style="382" customWidth="1"/>
    <col min="5128" max="5128" width="10.28515625" style="382" customWidth="1"/>
    <col min="5129" max="5378" width="9.140625" style="382"/>
    <col min="5379" max="5379" width="4.42578125" style="382" customWidth="1"/>
    <col min="5380" max="5380" width="58.85546875" style="382" customWidth="1"/>
    <col min="5381" max="5381" width="5.28515625" style="382" customWidth="1"/>
    <col min="5382" max="5382" width="5.5703125" style="382" customWidth="1"/>
    <col min="5383" max="5383" width="8.7109375" style="382" customWidth="1"/>
    <col min="5384" max="5384" width="10.28515625" style="382" customWidth="1"/>
    <col min="5385" max="5634" width="9.140625" style="382"/>
    <col min="5635" max="5635" width="4.42578125" style="382" customWidth="1"/>
    <col min="5636" max="5636" width="58.85546875" style="382" customWidth="1"/>
    <col min="5637" max="5637" width="5.28515625" style="382" customWidth="1"/>
    <col min="5638" max="5638" width="5.5703125" style="382" customWidth="1"/>
    <col min="5639" max="5639" width="8.7109375" style="382" customWidth="1"/>
    <col min="5640" max="5640" width="10.28515625" style="382" customWidth="1"/>
    <col min="5641" max="5890" width="9.140625" style="382"/>
    <col min="5891" max="5891" width="4.42578125" style="382" customWidth="1"/>
    <col min="5892" max="5892" width="58.85546875" style="382" customWidth="1"/>
    <col min="5893" max="5893" width="5.28515625" style="382" customWidth="1"/>
    <col min="5894" max="5894" width="5.5703125" style="382" customWidth="1"/>
    <col min="5895" max="5895" width="8.7109375" style="382" customWidth="1"/>
    <col min="5896" max="5896" width="10.28515625" style="382" customWidth="1"/>
    <col min="5897" max="6146" width="9.140625" style="382"/>
    <col min="6147" max="6147" width="4.42578125" style="382" customWidth="1"/>
    <col min="6148" max="6148" width="58.85546875" style="382" customWidth="1"/>
    <col min="6149" max="6149" width="5.28515625" style="382" customWidth="1"/>
    <col min="6150" max="6150" width="5.5703125" style="382" customWidth="1"/>
    <col min="6151" max="6151" width="8.7109375" style="382" customWidth="1"/>
    <col min="6152" max="6152" width="10.28515625" style="382" customWidth="1"/>
    <col min="6153" max="6402" width="9.140625" style="382"/>
    <col min="6403" max="6403" width="4.42578125" style="382" customWidth="1"/>
    <col min="6404" max="6404" width="58.85546875" style="382" customWidth="1"/>
    <col min="6405" max="6405" width="5.28515625" style="382" customWidth="1"/>
    <col min="6406" max="6406" width="5.5703125" style="382" customWidth="1"/>
    <col min="6407" max="6407" width="8.7109375" style="382" customWidth="1"/>
    <col min="6408" max="6408" width="10.28515625" style="382" customWidth="1"/>
    <col min="6409" max="6658" width="9.140625" style="382"/>
    <col min="6659" max="6659" width="4.42578125" style="382" customWidth="1"/>
    <col min="6660" max="6660" width="58.85546875" style="382" customWidth="1"/>
    <col min="6661" max="6661" width="5.28515625" style="382" customWidth="1"/>
    <col min="6662" max="6662" width="5.5703125" style="382" customWidth="1"/>
    <col min="6663" max="6663" width="8.7109375" style="382" customWidth="1"/>
    <col min="6664" max="6664" width="10.28515625" style="382" customWidth="1"/>
    <col min="6665" max="6914" width="9.140625" style="382"/>
    <col min="6915" max="6915" width="4.42578125" style="382" customWidth="1"/>
    <col min="6916" max="6916" width="58.85546875" style="382" customWidth="1"/>
    <col min="6917" max="6917" width="5.28515625" style="382" customWidth="1"/>
    <col min="6918" max="6918" width="5.5703125" style="382" customWidth="1"/>
    <col min="6919" max="6919" width="8.7109375" style="382" customWidth="1"/>
    <col min="6920" max="6920" width="10.28515625" style="382" customWidth="1"/>
    <col min="6921" max="7170" width="9.140625" style="382"/>
    <col min="7171" max="7171" width="4.42578125" style="382" customWidth="1"/>
    <col min="7172" max="7172" width="58.85546875" style="382" customWidth="1"/>
    <col min="7173" max="7173" width="5.28515625" style="382" customWidth="1"/>
    <col min="7174" max="7174" width="5.5703125" style="382" customWidth="1"/>
    <col min="7175" max="7175" width="8.7109375" style="382" customWidth="1"/>
    <col min="7176" max="7176" width="10.28515625" style="382" customWidth="1"/>
    <col min="7177" max="7426" width="9.140625" style="382"/>
    <col min="7427" max="7427" width="4.42578125" style="382" customWidth="1"/>
    <col min="7428" max="7428" width="58.85546875" style="382" customWidth="1"/>
    <col min="7429" max="7429" width="5.28515625" style="382" customWidth="1"/>
    <col min="7430" max="7430" width="5.5703125" style="382" customWidth="1"/>
    <col min="7431" max="7431" width="8.7109375" style="382" customWidth="1"/>
    <col min="7432" max="7432" width="10.28515625" style="382" customWidth="1"/>
    <col min="7433" max="7682" width="9.140625" style="382"/>
    <col min="7683" max="7683" width="4.42578125" style="382" customWidth="1"/>
    <col min="7684" max="7684" width="58.85546875" style="382" customWidth="1"/>
    <col min="7685" max="7685" width="5.28515625" style="382" customWidth="1"/>
    <col min="7686" max="7686" width="5.5703125" style="382" customWidth="1"/>
    <col min="7687" max="7687" width="8.7109375" style="382" customWidth="1"/>
    <col min="7688" max="7688" width="10.28515625" style="382" customWidth="1"/>
    <col min="7689" max="7938" width="9.140625" style="382"/>
    <col min="7939" max="7939" width="4.42578125" style="382" customWidth="1"/>
    <col min="7940" max="7940" width="58.85546875" style="382" customWidth="1"/>
    <col min="7941" max="7941" width="5.28515625" style="382" customWidth="1"/>
    <col min="7942" max="7942" width="5.5703125" style="382" customWidth="1"/>
    <col min="7943" max="7943" width="8.7109375" style="382" customWidth="1"/>
    <col min="7944" max="7944" width="10.28515625" style="382" customWidth="1"/>
    <col min="7945" max="8194" width="9.140625" style="382"/>
    <col min="8195" max="8195" width="4.42578125" style="382" customWidth="1"/>
    <col min="8196" max="8196" width="58.85546875" style="382" customWidth="1"/>
    <col min="8197" max="8197" width="5.28515625" style="382" customWidth="1"/>
    <col min="8198" max="8198" width="5.5703125" style="382" customWidth="1"/>
    <col min="8199" max="8199" width="8.7109375" style="382" customWidth="1"/>
    <col min="8200" max="8200" width="10.28515625" style="382" customWidth="1"/>
    <col min="8201" max="8450" width="9.140625" style="382"/>
    <col min="8451" max="8451" width="4.42578125" style="382" customWidth="1"/>
    <col min="8452" max="8452" width="58.85546875" style="382" customWidth="1"/>
    <col min="8453" max="8453" width="5.28515625" style="382" customWidth="1"/>
    <col min="8454" max="8454" width="5.5703125" style="382" customWidth="1"/>
    <col min="8455" max="8455" width="8.7109375" style="382" customWidth="1"/>
    <col min="8456" max="8456" width="10.28515625" style="382" customWidth="1"/>
    <col min="8457" max="8706" width="9.140625" style="382"/>
    <col min="8707" max="8707" width="4.42578125" style="382" customWidth="1"/>
    <col min="8708" max="8708" width="58.85546875" style="382" customWidth="1"/>
    <col min="8709" max="8709" width="5.28515625" style="382" customWidth="1"/>
    <col min="8710" max="8710" width="5.5703125" style="382" customWidth="1"/>
    <col min="8711" max="8711" width="8.7109375" style="382" customWidth="1"/>
    <col min="8712" max="8712" width="10.28515625" style="382" customWidth="1"/>
    <col min="8713" max="8962" width="9.140625" style="382"/>
    <col min="8963" max="8963" width="4.42578125" style="382" customWidth="1"/>
    <col min="8964" max="8964" width="58.85546875" style="382" customWidth="1"/>
    <col min="8965" max="8965" width="5.28515625" style="382" customWidth="1"/>
    <col min="8966" max="8966" width="5.5703125" style="382" customWidth="1"/>
    <col min="8967" max="8967" width="8.7109375" style="382" customWidth="1"/>
    <col min="8968" max="8968" width="10.28515625" style="382" customWidth="1"/>
    <col min="8969" max="9218" width="9.140625" style="382"/>
    <col min="9219" max="9219" width="4.42578125" style="382" customWidth="1"/>
    <col min="9220" max="9220" width="58.85546875" style="382" customWidth="1"/>
    <col min="9221" max="9221" width="5.28515625" style="382" customWidth="1"/>
    <col min="9222" max="9222" width="5.5703125" style="382" customWidth="1"/>
    <col min="9223" max="9223" width="8.7109375" style="382" customWidth="1"/>
    <col min="9224" max="9224" width="10.28515625" style="382" customWidth="1"/>
    <col min="9225" max="9474" width="9.140625" style="382"/>
    <col min="9475" max="9475" width="4.42578125" style="382" customWidth="1"/>
    <col min="9476" max="9476" width="58.85546875" style="382" customWidth="1"/>
    <col min="9477" max="9477" width="5.28515625" style="382" customWidth="1"/>
    <col min="9478" max="9478" width="5.5703125" style="382" customWidth="1"/>
    <col min="9479" max="9479" width="8.7109375" style="382" customWidth="1"/>
    <col min="9480" max="9480" width="10.28515625" style="382" customWidth="1"/>
    <col min="9481" max="9730" width="9.140625" style="382"/>
    <col min="9731" max="9731" width="4.42578125" style="382" customWidth="1"/>
    <col min="9732" max="9732" width="58.85546875" style="382" customWidth="1"/>
    <col min="9733" max="9733" width="5.28515625" style="382" customWidth="1"/>
    <col min="9734" max="9734" width="5.5703125" style="382" customWidth="1"/>
    <col min="9735" max="9735" width="8.7109375" style="382" customWidth="1"/>
    <col min="9736" max="9736" width="10.28515625" style="382" customWidth="1"/>
    <col min="9737" max="9986" width="9.140625" style="382"/>
    <col min="9987" max="9987" width="4.42578125" style="382" customWidth="1"/>
    <col min="9988" max="9988" width="58.85546875" style="382" customWidth="1"/>
    <col min="9989" max="9989" width="5.28515625" style="382" customWidth="1"/>
    <col min="9990" max="9990" width="5.5703125" style="382" customWidth="1"/>
    <col min="9991" max="9991" width="8.7109375" style="382" customWidth="1"/>
    <col min="9992" max="9992" width="10.28515625" style="382" customWidth="1"/>
    <col min="9993" max="10242" width="9.140625" style="382"/>
    <col min="10243" max="10243" width="4.42578125" style="382" customWidth="1"/>
    <col min="10244" max="10244" width="58.85546875" style="382" customWidth="1"/>
    <col min="10245" max="10245" width="5.28515625" style="382" customWidth="1"/>
    <col min="10246" max="10246" width="5.5703125" style="382" customWidth="1"/>
    <col min="10247" max="10247" width="8.7109375" style="382" customWidth="1"/>
    <col min="10248" max="10248" width="10.28515625" style="382" customWidth="1"/>
    <col min="10249" max="10498" width="9.140625" style="382"/>
    <col min="10499" max="10499" width="4.42578125" style="382" customWidth="1"/>
    <col min="10500" max="10500" width="58.85546875" style="382" customWidth="1"/>
    <col min="10501" max="10501" width="5.28515625" style="382" customWidth="1"/>
    <col min="10502" max="10502" width="5.5703125" style="382" customWidth="1"/>
    <col min="10503" max="10503" width="8.7109375" style="382" customWidth="1"/>
    <col min="10504" max="10504" width="10.28515625" style="382" customWidth="1"/>
    <col min="10505" max="10754" width="9.140625" style="382"/>
    <col min="10755" max="10755" width="4.42578125" style="382" customWidth="1"/>
    <col min="10756" max="10756" width="58.85546875" style="382" customWidth="1"/>
    <col min="10757" max="10757" width="5.28515625" style="382" customWidth="1"/>
    <col min="10758" max="10758" width="5.5703125" style="382" customWidth="1"/>
    <col min="10759" max="10759" width="8.7109375" style="382" customWidth="1"/>
    <col min="10760" max="10760" width="10.28515625" style="382" customWidth="1"/>
    <col min="10761" max="11010" width="9.140625" style="382"/>
    <col min="11011" max="11011" width="4.42578125" style="382" customWidth="1"/>
    <col min="11012" max="11012" width="58.85546875" style="382" customWidth="1"/>
    <col min="11013" max="11013" width="5.28515625" style="382" customWidth="1"/>
    <col min="11014" max="11014" width="5.5703125" style="382" customWidth="1"/>
    <col min="11015" max="11015" width="8.7109375" style="382" customWidth="1"/>
    <col min="11016" max="11016" width="10.28515625" style="382" customWidth="1"/>
    <col min="11017" max="11266" width="9.140625" style="382"/>
    <col min="11267" max="11267" width="4.42578125" style="382" customWidth="1"/>
    <col min="11268" max="11268" width="58.85546875" style="382" customWidth="1"/>
    <col min="11269" max="11269" width="5.28515625" style="382" customWidth="1"/>
    <col min="11270" max="11270" width="5.5703125" style="382" customWidth="1"/>
    <col min="11271" max="11271" width="8.7109375" style="382" customWidth="1"/>
    <col min="11272" max="11272" width="10.28515625" style="382" customWidth="1"/>
    <col min="11273" max="11522" width="9.140625" style="382"/>
    <col min="11523" max="11523" width="4.42578125" style="382" customWidth="1"/>
    <col min="11524" max="11524" width="58.85546875" style="382" customWidth="1"/>
    <col min="11525" max="11525" width="5.28515625" style="382" customWidth="1"/>
    <col min="11526" max="11526" width="5.5703125" style="382" customWidth="1"/>
    <col min="11527" max="11527" width="8.7109375" style="382" customWidth="1"/>
    <col min="11528" max="11528" width="10.28515625" style="382" customWidth="1"/>
    <col min="11529" max="11778" width="9.140625" style="382"/>
    <col min="11779" max="11779" width="4.42578125" style="382" customWidth="1"/>
    <col min="11780" max="11780" width="58.85546875" style="382" customWidth="1"/>
    <col min="11781" max="11781" width="5.28515625" style="382" customWidth="1"/>
    <col min="11782" max="11782" width="5.5703125" style="382" customWidth="1"/>
    <col min="11783" max="11783" width="8.7109375" style="382" customWidth="1"/>
    <col min="11784" max="11784" width="10.28515625" style="382" customWidth="1"/>
    <col min="11785" max="12034" width="9.140625" style="382"/>
    <col min="12035" max="12035" width="4.42578125" style="382" customWidth="1"/>
    <col min="12036" max="12036" width="58.85546875" style="382" customWidth="1"/>
    <col min="12037" max="12037" width="5.28515625" style="382" customWidth="1"/>
    <col min="12038" max="12038" width="5.5703125" style="382" customWidth="1"/>
    <col min="12039" max="12039" width="8.7109375" style="382" customWidth="1"/>
    <col min="12040" max="12040" width="10.28515625" style="382" customWidth="1"/>
    <col min="12041" max="12290" width="9.140625" style="382"/>
    <col min="12291" max="12291" width="4.42578125" style="382" customWidth="1"/>
    <col min="12292" max="12292" width="58.85546875" style="382" customWidth="1"/>
    <col min="12293" max="12293" width="5.28515625" style="382" customWidth="1"/>
    <col min="12294" max="12294" width="5.5703125" style="382" customWidth="1"/>
    <col min="12295" max="12295" width="8.7109375" style="382" customWidth="1"/>
    <col min="12296" max="12296" width="10.28515625" style="382" customWidth="1"/>
    <col min="12297" max="12546" width="9.140625" style="382"/>
    <col min="12547" max="12547" width="4.42578125" style="382" customWidth="1"/>
    <col min="12548" max="12548" width="58.85546875" style="382" customWidth="1"/>
    <col min="12549" max="12549" width="5.28515625" style="382" customWidth="1"/>
    <col min="12550" max="12550" width="5.5703125" style="382" customWidth="1"/>
    <col min="12551" max="12551" width="8.7109375" style="382" customWidth="1"/>
    <col min="12552" max="12552" width="10.28515625" style="382" customWidth="1"/>
    <col min="12553" max="12802" width="9.140625" style="382"/>
    <col min="12803" max="12803" width="4.42578125" style="382" customWidth="1"/>
    <col min="12804" max="12804" width="58.85546875" style="382" customWidth="1"/>
    <col min="12805" max="12805" width="5.28515625" style="382" customWidth="1"/>
    <col min="12806" max="12806" width="5.5703125" style="382" customWidth="1"/>
    <col min="12807" max="12807" width="8.7109375" style="382" customWidth="1"/>
    <col min="12808" max="12808" width="10.28515625" style="382" customWidth="1"/>
    <col min="12809" max="13058" width="9.140625" style="382"/>
    <col min="13059" max="13059" width="4.42578125" style="382" customWidth="1"/>
    <col min="13060" max="13060" width="58.85546875" style="382" customWidth="1"/>
    <col min="13061" max="13061" width="5.28515625" style="382" customWidth="1"/>
    <col min="13062" max="13062" width="5.5703125" style="382" customWidth="1"/>
    <col min="13063" max="13063" width="8.7109375" style="382" customWidth="1"/>
    <col min="13064" max="13064" width="10.28515625" style="382" customWidth="1"/>
    <col min="13065" max="13314" width="9.140625" style="382"/>
    <col min="13315" max="13315" width="4.42578125" style="382" customWidth="1"/>
    <col min="13316" max="13316" width="58.85546875" style="382" customWidth="1"/>
    <col min="13317" max="13317" width="5.28515625" style="382" customWidth="1"/>
    <col min="13318" max="13318" width="5.5703125" style="382" customWidth="1"/>
    <col min="13319" max="13319" width="8.7109375" style="382" customWidth="1"/>
    <col min="13320" max="13320" width="10.28515625" style="382" customWidth="1"/>
    <col min="13321" max="13570" width="9.140625" style="382"/>
    <col min="13571" max="13571" width="4.42578125" style="382" customWidth="1"/>
    <col min="13572" max="13572" width="58.85546875" style="382" customWidth="1"/>
    <col min="13573" max="13573" width="5.28515625" style="382" customWidth="1"/>
    <col min="13574" max="13574" width="5.5703125" style="382" customWidth="1"/>
    <col min="13575" max="13575" width="8.7109375" style="382" customWidth="1"/>
    <col min="13576" max="13576" width="10.28515625" style="382" customWidth="1"/>
    <col min="13577" max="13826" width="9.140625" style="382"/>
    <col min="13827" max="13827" width="4.42578125" style="382" customWidth="1"/>
    <col min="13828" max="13828" width="58.85546875" style="382" customWidth="1"/>
    <col min="13829" max="13829" width="5.28515625" style="382" customWidth="1"/>
    <col min="13830" max="13830" width="5.5703125" style="382" customWidth="1"/>
    <col min="13831" max="13831" width="8.7109375" style="382" customWidth="1"/>
    <col min="13832" max="13832" width="10.28515625" style="382" customWidth="1"/>
    <col min="13833" max="14082" width="9.140625" style="382"/>
    <col min="14083" max="14083" width="4.42578125" style="382" customWidth="1"/>
    <col min="14084" max="14084" width="58.85546875" style="382" customWidth="1"/>
    <col min="14085" max="14085" width="5.28515625" style="382" customWidth="1"/>
    <col min="14086" max="14086" width="5.5703125" style="382" customWidth="1"/>
    <col min="14087" max="14087" width="8.7109375" style="382" customWidth="1"/>
    <col min="14088" max="14088" width="10.28515625" style="382" customWidth="1"/>
    <col min="14089" max="14338" width="9.140625" style="382"/>
    <col min="14339" max="14339" width="4.42578125" style="382" customWidth="1"/>
    <col min="14340" max="14340" width="58.85546875" style="382" customWidth="1"/>
    <col min="14341" max="14341" width="5.28515625" style="382" customWidth="1"/>
    <col min="14342" max="14342" width="5.5703125" style="382" customWidth="1"/>
    <col min="14343" max="14343" width="8.7109375" style="382" customWidth="1"/>
    <col min="14344" max="14344" width="10.28515625" style="382" customWidth="1"/>
    <col min="14345" max="14594" width="9.140625" style="382"/>
    <col min="14595" max="14595" width="4.42578125" style="382" customWidth="1"/>
    <col min="14596" max="14596" width="58.85546875" style="382" customWidth="1"/>
    <col min="14597" max="14597" width="5.28515625" style="382" customWidth="1"/>
    <col min="14598" max="14598" width="5.5703125" style="382" customWidth="1"/>
    <col min="14599" max="14599" width="8.7109375" style="382" customWidth="1"/>
    <col min="14600" max="14600" width="10.28515625" style="382" customWidth="1"/>
    <col min="14601" max="14850" width="9.140625" style="382"/>
    <col min="14851" max="14851" width="4.42578125" style="382" customWidth="1"/>
    <col min="14852" max="14852" width="58.85546875" style="382" customWidth="1"/>
    <col min="14853" max="14853" width="5.28515625" style="382" customWidth="1"/>
    <col min="14854" max="14854" width="5.5703125" style="382" customWidth="1"/>
    <col min="14855" max="14855" width="8.7109375" style="382" customWidth="1"/>
    <col min="14856" max="14856" width="10.28515625" style="382" customWidth="1"/>
    <col min="14857" max="15106" width="9.140625" style="382"/>
    <col min="15107" max="15107" width="4.42578125" style="382" customWidth="1"/>
    <col min="15108" max="15108" width="58.85546875" style="382" customWidth="1"/>
    <col min="15109" max="15109" width="5.28515625" style="382" customWidth="1"/>
    <col min="15110" max="15110" width="5.5703125" style="382" customWidth="1"/>
    <col min="15111" max="15111" width="8.7109375" style="382" customWidth="1"/>
    <col min="15112" max="15112" width="10.28515625" style="382" customWidth="1"/>
    <col min="15113" max="15362" width="9.140625" style="382"/>
    <col min="15363" max="15363" width="4.42578125" style="382" customWidth="1"/>
    <col min="15364" max="15364" width="58.85546875" style="382" customWidth="1"/>
    <col min="15365" max="15365" width="5.28515625" style="382" customWidth="1"/>
    <col min="15366" max="15366" width="5.5703125" style="382" customWidth="1"/>
    <col min="15367" max="15367" width="8.7109375" style="382" customWidth="1"/>
    <col min="15368" max="15368" width="10.28515625" style="382" customWidth="1"/>
    <col min="15369" max="15618" width="9.140625" style="382"/>
    <col min="15619" max="15619" width="4.42578125" style="382" customWidth="1"/>
    <col min="15620" max="15620" width="58.85546875" style="382" customWidth="1"/>
    <col min="15621" max="15621" width="5.28515625" style="382" customWidth="1"/>
    <col min="15622" max="15622" width="5.5703125" style="382" customWidth="1"/>
    <col min="15623" max="15623" width="8.7109375" style="382" customWidth="1"/>
    <col min="15624" max="15624" width="10.28515625" style="382" customWidth="1"/>
    <col min="15625" max="15874" width="9.140625" style="382"/>
    <col min="15875" max="15875" width="4.42578125" style="382" customWidth="1"/>
    <col min="15876" max="15876" width="58.85546875" style="382" customWidth="1"/>
    <col min="15877" max="15877" width="5.28515625" style="382" customWidth="1"/>
    <col min="15878" max="15878" width="5.5703125" style="382" customWidth="1"/>
    <col min="15879" max="15879" width="8.7109375" style="382" customWidth="1"/>
    <col min="15880" max="15880" width="10.28515625" style="382" customWidth="1"/>
    <col min="15881" max="16130" width="9.140625" style="382"/>
    <col min="16131" max="16131" width="4.42578125" style="382" customWidth="1"/>
    <col min="16132" max="16132" width="58.85546875" style="382" customWidth="1"/>
    <col min="16133" max="16133" width="5.28515625" style="382" customWidth="1"/>
    <col min="16134" max="16134" width="5.5703125" style="382" customWidth="1"/>
    <col min="16135" max="16135" width="8.7109375" style="382" customWidth="1"/>
    <col min="16136" max="16136" width="10.28515625" style="382" customWidth="1"/>
    <col min="16137" max="16384" width="9.140625" style="382"/>
  </cols>
  <sheetData>
    <row r="1" spans="1:8">
      <c r="A1" s="376"/>
      <c r="B1" s="377"/>
      <c r="C1" s="378"/>
      <c r="D1" s="379"/>
      <c r="E1" s="380"/>
      <c r="F1" s="381">
        <f>F13</f>
        <v>0</v>
      </c>
      <c r="G1" s="566">
        <f>G13</f>
        <v>0</v>
      </c>
      <c r="H1" s="570">
        <f>H13</f>
        <v>0</v>
      </c>
    </row>
    <row r="2" spans="1:8">
      <c r="A2" s="383"/>
      <c r="B2" s="384"/>
      <c r="C2" s="385"/>
      <c r="D2" s="386"/>
      <c r="E2" s="387"/>
      <c r="F2" s="388"/>
      <c r="G2" s="566" t="s">
        <v>526</v>
      </c>
      <c r="H2" s="570" t="s">
        <v>527</v>
      </c>
    </row>
    <row r="3" spans="1:8">
      <c r="A3" s="389"/>
      <c r="B3" s="390" t="s">
        <v>20</v>
      </c>
      <c r="C3" s="391" t="s">
        <v>581</v>
      </c>
      <c r="D3" s="392" t="s">
        <v>582</v>
      </c>
      <c r="E3" s="393" t="s">
        <v>583</v>
      </c>
      <c r="F3" s="393" t="s">
        <v>584</v>
      </c>
    </row>
    <row r="4" spans="1:8">
      <c r="A4" s="389"/>
      <c r="B4" s="394"/>
      <c r="C4" s="395"/>
      <c r="D4" s="396"/>
      <c r="E4" s="397"/>
      <c r="F4" s="397"/>
      <c r="G4" s="567"/>
      <c r="H4" s="571"/>
    </row>
    <row r="5" spans="1:8" ht="15">
      <c r="A5" s="383" t="s">
        <v>1093</v>
      </c>
      <c r="B5" s="398" t="s">
        <v>1094</v>
      </c>
      <c r="C5" s="385"/>
      <c r="D5" s="386"/>
      <c r="E5" s="387"/>
      <c r="F5" s="387"/>
      <c r="G5" s="567"/>
      <c r="H5" s="571"/>
    </row>
    <row r="6" spans="1:8" ht="11.1" customHeight="1">
      <c r="A6" s="399"/>
      <c r="B6" s="468"/>
      <c r="C6" s="400"/>
      <c r="D6" s="400"/>
      <c r="E6" s="401"/>
      <c r="F6" s="402"/>
      <c r="G6" s="567"/>
      <c r="H6" s="571"/>
    </row>
    <row r="7" spans="1:8" ht="11.85" customHeight="1">
      <c r="A7" s="403">
        <f>MAX($A$5:A5)+1</f>
        <v>1</v>
      </c>
      <c r="B7" s="635" t="s">
        <v>1095</v>
      </c>
      <c r="C7" s="400"/>
      <c r="D7" s="636"/>
      <c r="E7" s="420"/>
      <c r="F7" s="420"/>
      <c r="G7" s="568"/>
      <c r="H7" s="571"/>
    </row>
    <row r="8" spans="1:8" ht="45.2" customHeight="1">
      <c r="A8" s="451"/>
      <c r="B8" s="637" t="s">
        <v>1096</v>
      </c>
      <c r="C8" s="400"/>
      <c r="D8" s="638"/>
      <c r="E8" s="400"/>
      <c r="F8" s="402"/>
      <c r="G8" s="620"/>
      <c r="H8" s="571"/>
    </row>
    <row r="9" spans="1:8" ht="32.1" customHeight="1">
      <c r="A9" s="451"/>
      <c r="B9" s="637" t="s">
        <v>1097</v>
      </c>
      <c r="C9" s="639"/>
      <c r="D9" s="640"/>
      <c r="E9" s="439"/>
      <c r="F9" s="440"/>
      <c r="G9" s="620"/>
      <c r="H9" s="572"/>
    </row>
    <row r="10" spans="1:8" ht="18.399999999999999" customHeight="1">
      <c r="A10" s="451"/>
      <c r="B10" s="637" t="s">
        <v>1098</v>
      </c>
      <c r="C10" s="639"/>
      <c r="D10" s="640"/>
      <c r="E10" s="439"/>
      <c r="F10" s="440"/>
      <c r="G10" s="620"/>
      <c r="H10" s="571"/>
    </row>
    <row r="11" spans="1:8" ht="15.75" customHeight="1">
      <c r="A11" s="451"/>
      <c r="B11" s="446" t="s">
        <v>1099</v>
      </c>
      <c r="C11" s="400" t="s">
        <v>135</v>
      </c>
      <c r="D11" s="400">
        <v>30</v>
      </c>
      <c r="E11" s="411"/>
      <c r="F11" s="402">
        <f>+E11*D11</f>
        <v>0</v>
      </c>
      <c r="G11" s="620">
        <f>F11</f>
        <v>0</v>
      </c>
      <c r="H11" s="572"/>
    </row>
    <row r="12" spans="1:8">
      <c r="A12" s="389"/>
      <c r="B12" s="394"/>
      <c r="C12" s="385"/>
      <c r="D12" s="386"/>
      <c r="E12" s="387"/>
      <c r="F12" s="387"/>
      <c r="G12" s="567"/>
      <c r="H12" s="571"/>
    </row>
    <row r="13" spans="1:8" ht="15.75">
      <c r="A13" s="389"/>
      <c r="B13" s="474" t="s">
        <v>873</v>
      </c>
      <c r="C13" s="475"/>
      <c r="D13" s="476"/>
      <c r="E13" s="477"/>
      <c r="F13" s="744">
        <f>SUM(F7:F12)</f>
        <v>0</v>
      </c>
      <c r="G13" s="641">
        <f>SUM(G7:G12)</f>
        <v>0</v>
      </c>
      <c r="H13" s="572">
        <f>SUM(H7:H12)</f>
        <v>0</v>
      </c>
    </row>
    <row r="14" spans="1:8">
      <c r="G14" s="567"/>
      <c r="H14" s="571"/>
    </row>
    <row r="15" spans="1:8">
      <c r="G15" s="567"/>
      <c r="H15" s="572"/>
    </row>
    <row r="16" spans="1:8">
      <c r="G16" s="567"/>
      <c r="H16" s="571"/>
    </row>
    <row r="17" spans="7:8">
      <c r="G17" s="567"/>
      <c r="H17" s="572"/>
    </row>
    <row r="18" spans="7:8">
      <c r="G18" s="567"/>
      <c r="H18" s="571"/>
    </row>
    <row r="19" spans="7:8">
      <c r="G19" s="567"/>
      <c r="H19" s="572"/>
    </row>
    <row r="20" spans="7:8">
      <c r="G20" s="567"/>
      <c r="H20" s="571"/>
    </row>
    <row r="21" spans="7:8">
      <c r="G21" s="567"/>
      <c r="H21" s="572"/>
    </row>
    <row r="22" spans="7:8">
      <c r="G22" s="567"/>
      <c r="H22" s="571"/>
    </row>
    <row r="23" spans="7:8">
      <c r="G23" s="567"/>
      <c r="H23" s="572"/>
    </row>
    <row r="24" spans="7:8">
      <c r="G24" s="567"/>
      <c r="H24" s="571"/>
    </row>
    <row r="25" spans="7:8">
      <c r="G25" s="567"/>
      <c r="H25" s="572"/>
    </row>
    <row r="26" spans="7:8">
      <c r="G26" s="567"/>
      <c r="H26" s="571"/>
    </row>
    <row r="27" spans="7:8">
      <c r="G27" s="567"/>
      <c r="H27" s="572"/>
    </row>
    <row r="28" spans="7:8">
      <c r="G28" s="567"/>
      <c r="H28" s="571"/>
    </row>
    <row r="29" spans="7:8">
      <c r="G29" s="567"/>
      <c r="H29" s="572"/>
    </row>
    <row r="30" spans="7:8">
      <c r="G30" s="567"/>
      <c r="H30" s="571"/>
    </row>
    <row r="31" spans="7:8">
      <c r="G31" s="567"/>
      <c r="H31" s="572"/>
    </row>
    <row r="32" spans="7:8">
      <c r="G32" s="567"/>
      <c r="H32" s="571"/>
    </row>
    <row r="33" spans="7:8">
      <c r="G33" s="567"/>
      <c r="H33" s="572"/>
    </row>
    <row r="34" spans="7:8">
      <c r="G34" s="567"/>
      <c r="H34" s="571"/>
    </row>
    <row r="35" spans="7:8">
      <c r="G35" s="567"/>
      <c r="H35" s="572"/>
    </row>
    <row r="36" spans="7:8">
      <c r="G36" s="567"/>
      <c r="H36" s="571"/>
    </row>
    <row r="37" spans="7:8">
      <c r="G37" s="567"/>
      <c r="H37" s="572"/>
    </row>
    <row r="38" spans="7:8">
      <c r="G38" s="567"/>
      <c r="H38" s="571"/>
    </row>
    <row r="39" spans="7:8">
      <c r="G39" s="567"/>
      <c r="H39" s="572"/>
    </row>
    <row r="40" spans="7:8">
      <c r="G40" s="567"/>
      <c r="H40" s="571"/>
    </row>
    <row r="41" spans="7:8">
      <c r="G41" s="567"/>
      <c r="H41" s="572"/>
    </row>
    <row r="42" spans="7:8">
      <c r="G42" s="567"/>
      <c r="H42" s="571"/>
    </row>
    <row r="43" spans="7:8">
      <c r="G43" s="567"/>
      <c r="H43" s="572"/>
    </row>
    <row r="44" spans="7:8">
      <c r="G44" s="567"/>
      <c r="H44" s="571"/>
    </row>
    <row r="45" spans="7:8">
      <c r="G45" s="567"/>
      <c r="H45" s="572"/>
    </row>
    <row r="46" spans="7:8">
      <c r="G46" s="567"/>
      <c r="H46" s="571"/>
    </row>
    <row r="47" spans="7:8">
      <c r="G47" s="567"/>
      <c r="H47" s="572"/>
    </row>
    <row r="48" spans="7:8">
      <c r="G48" s="567"/>
      <c r="H48" s="571"/>
    </row>
    <row r="49" spans="7:8">
      <c r="H49" s="572"/>
    </row>
    <row r="51" spans="7:8">
      <c r="H51" s="572"/>
    </row>
    <row r="53" spans="7:8">
      <c r="H53" s="572"/>
    </row>
    <row r="55" spans="7:8">
      <c r="H55" s="572"/>
    </row>
    <row r="57" spans="7:8">
      <c r="H57" s="572"/>
    </row>
    <row r="59" spans="7:8">
      <c r="G59" s="618"/>
      <c r="H59" s="619"/>
    </row>
  </sheetData>
  <sheetProtection algorithmName="SHA-512" hashValue="yjfrVosC/al9KuSaNu1boxND85l7pRYUfWU0aXOMwe6nP+mll8WMKfA3APpN3+3p/SgZjoYqI7iz83eAT2EZMg==" saltValue="+sbbEhPOrH71PtWoJ3g6pw==" spinCount="100000" sheet="1" objects="1" scenarios="1"/>
  <pageMargins left="0.62992125984251968" right="0.23622047244094491" top="0.62992125984251968" bottom="0.39370078740157483" header="0.31496062992125984" footer="0.31496062992125984"/>
  <pageSetup paperSize="9" scale="77" fitToHeight="0" orientation="portrait" r:id="rId1"/>
  <headerFooter>
    <oddHeader>&amp;CŠportna dvorana Polzela - energetska sanacija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U192"/>
  <sheetViews>
    <sheetView view="pageLayout" topLeftCell="A4" zoomScaleNormal="130" workbookViewId="0">
      <selection activeCell="D11" sqref="A1:XFD1048576"/>
    </sheetView>
  </sheetViews>
  <sheetFormatPr defaultRowHeight="15"/>
  <cols>
    <col min="1" max="1" width="2.85546875" style="110" customWidth="1"/>
    <col min="2" max="2" width="21.140625" style="110" bestFit="1" customWidth="1"/>
    <col min="3" max="3" width="50.42578125" style="110" customWidth="1"/>
    <col min="4" max="4" width="10.140625" style="110" bestFit="1" customWidth="1"/>
    <col min="5" max="6" width="12.5703125" style="110" bestFit="1" customWidth="1"/>
    <col min="7" max="7" width="13.5703125" style="110" bestFit="1" customWidth="1"/>
    <col min="8" max="8" width="4.5703125" style="114" customWidth="1"/>
    <col min="9" max="10" width="13.5703125" style="114" customWidth="1"/>
    <col min="11" max="11" width="9.85546875" style="110" bestFit="1" customWidth="1"/>
    <col min="12" max="12" width="10.42578125" style="110" bestFit="1" customWidth="1"/>
    <col min="13" max="21" width="9.140625" style="110"/>
    <col min="22" max="254" width="9.140625" style="5"/>
    <col min="255" max="255" width="11.140625" style="5" bestFit="1" customWidth="1"/>
    <col min="256" max="256" width="50.42578125" style="5" customWidth="1"/>
    <col min="257" max="257" width="9.140625" style="5"/>
    <col min="258" max="258" width="10.5703125" style="5" bestFit="1" customWidth="1"/>
    <col min="259" max="510" width="9.140625" style="5"/>
    <col min="511" max="511" width="11.140625" style="5" bestFit="1" customWidth="1"/>
    <col min="512" max="512" width="50.42578125" style="5" customWidth="1"/>
    <col min="513" max="513" width="9.140625" style="5"/>
    <col min="514" max="514" width="10.5703125" style="5" bestFit="1" customWidth="1"/>
    <col min="515" max="766" width="9.140625" style="5"/>
    <col min="767" max="767" width="11.140625" style="5" bestFit="1" customWidth="1"/>
    <col min="768" max="768" width="50.42578125" style="5" customWidth="1"/>
    <col min="769" max="769" width="9.140625" style="5"/>
    <col min="770" max="770" width="10.5703125" style="5" bestFit="1" customWidth="1"/>
    <col min="771" max="1022" width="9.140625" style="5"/>
    <col min="1023" max="1023" width="11.140625" style="5" bestFit="1" customWidth="1"/>
    <col min="1024" max="1024" width="50.42578125" style="5" customWidth="1"/>
    <col min="1025" max="1025" width="9.140625" style="5"/>
    <col min="1026" max="1026" width="10.5703125" style="5" bestFit="1" customWidth="1"/>
    <col min="1027" max="1278" width="9.140625" style="5"/>
    <col min="1279" max="1279" width="11.140625" style="5" bestFit="1" customWidth="1"/>
    <col min="1280" max="1280" width="50.42578125" style="5" customWidth="1"/>
    <col min="1281" max="1281" width="9.140625" style="5"/>
    <col min="1282" max="1282" width="10.5703125" style="5" bestFit="1" customWidth="1"/>
    <col min="1283" max="1534" width="9.140625" style="5"/>
    <col min="1535" max="1535" width="11.140625" style="5" bestFit="1" customWidth="1"/>
    <col min="1536" max="1536" width="50.42578125" style="5" customWidth="1"/>
    <col min="1537" max="1537" width="9.140625" style="5"/>
    <col min="1538" max="1538" width="10.5703125" style="5" bestFit="1" customWidth="1"/>
    <col min="1539" max="1790" width="9.140625" style="5"/>
    <col min="1791" max="1791" width="11.140625" style="5" bestFit="1" customWidth="1"/>
    <col min="1792" max="1792" width="50.42578125" style="5" customWidth="1"/>
    <col min="1793" max="1793" width="9.140625" style="5"/>
    <col min="1794" max="1794" width="10.5703125" style="5" bestFit="1" customWidth="1"/>
    <col min="1795" max="2046" width="9.140625" style="5"/>
    <col min="2047" max="2047" width="11.140625" style="5" bestFit="1" customWidth="1"/>
    <col min="2048" max="2048" width="50.42578125" style="5" customWidth="1"/>
    <col min="2049" max="2049" width="9.140625" style="5"/>
    <col min="2050" max="2050" width="10.5703125" style="5" bestFit="1" customWidth="1"/>
    <col min="2051" max="2302" width="9.140625" style="5"/>
    <col min="2303" max="2303" width="11.140625" style="5" bestFit="1" customWidth="1"/>
    <col min="2304" max="2304" width="50.42578125" style="5" customWidth="1"/>
    <col min="2305" max="2305" width="9.140625" style="5"/>
    <col min="2306" max="2306" width="10.5703125" style="5" bestFit="1" customWidth="1"/>
    <col min="2307" max="2558" width="9.140625" style="5"/>
    <col min="2559" max="2559" width="11.140625" style="5" bestFit="1" customWidth="1"/>
    <col min="2560" max="2560" width="50.42578125" style="5" customWidth="1"/>
    <col min="2561" max="2561" width="9.140625" style="5"/>
    <col min="2562" max="2562" width="10.5703125" style="5" bestFit="1" customWidth="1"/>
    <col min="2563" max="2814" width="9.140625" style="5"/>
    <col min="2815" max="2815" width="11.140625" style="5" bestFit="1" customWidth="1"/>
    <col min="2816" max="2816" width="50.42578125" style="5" customWidth="1"/>
    <col min="2817" max="2817" width="9.140625" style="5"/>
    <col min="2818" max="2818" width="10.5703125" style="5" bestFit="1" customWidth="1"/>
    <col min="2819" max="3070" width="9.140625" style="5"/>
    <col min="3071" max="3071" width="11.140625" style="5" bestFit="1" customWidth="1"/>
    <col min="3072" max="3072" width="50.42578125" style="5" customWidth="1"/>
    <col min="3073" max="3073" width="9.140625" style="5"/>
    <col min="3074" max="3074" width="10.5703125" style="5" bestFit="1" customWidth="1"/>
    <col min="3075" max="3326" width="9.140625" style="5"/>
    <col min="3327" max="3327" width="11.140625" style="5" bestFit="1" customWidth="1"/>
    <col min="3328" max="3328" width="50.42578125" style="5" customWidth="1"/>
    <col min="3329" max="3329" width="9.140625" style="5"/>
    <col min="3330" max="3330" width="10.5703125" style="5" bestFit="1" customWidth="1"/>
    <col min="3331" max="3582" width="9.140625" style="5"/>
    <col min="3583" max="3583" width="11.140625" style="5" bestFit="1" customWidth="1"/>
    <col min="3584" max="3584" width="50.42578125" style="5" customWidth="1"/>
    <col min="3585" max="3585" width="9.140625" style="5"/>
    <col min="3586" max="3586" width="10.5703125" style="5" bestFit="1" customWidth="1"/>
    <col min="3587" max="3838" width="9.140625" style="5"/>
    <col min="3839" max="3839" width="11.140625" style="5" bestFit="1" customWidth="1"/>
    <col min="3840" max="3840" width="50.42578125" style="5" customWidth="1"/>
    <col min="3841" max="3841" width="9.140625" style="5"/>
    <col min="3842" max="3842" width="10.5703125" style="5" bestFit="1" customWidth="1"/>
    <col min="3843" max="4094" width="9.140625" style="5"/>
    <col min="4095" max="4095" width="11.140625" style="5" bestFit="1" customWidth="1"/>
    <col min="4096" max="4096" width="50.42578125" style="5" customWidth="1"/>
    <col min="4097" max="4097" width="9.140625" style="5"/>
    <col min="4098" max="4098" width="10.5703125" style="5" bestFit="1" customWidth="1"/>
    <col min="4099" max="4350" width="9.140625" style="5"/>
    <col min="4351" max="4351" width="11.140625" style="5" bestFit="1" customWidth="1"/>
    <col min="4352" max="4352" width="50.42578125" style="5" customWidth="1"/>
    <col min="4353" max="4353" width="9.140625" style="5"/>
    <col min="4354" max="4354" width="10.5703125" style="5" bestFit="1" customWidth="1"/>
    <col min="4355" max="4606" width="9.140625" style="5"/>
    <col min="4607" max="4607" width="11.140625" style="5" bestFit="1" customWidth="1"/>
    <col min="4608" max="4608" width="50.42578125" style="5" customWidth="1"/>
    <col min="4609" max="4609" width="9.140625" style="5"/>
    <col min="4610" max="4610" width="10.5703125" style="5" bestFit="1" customWidth="1"/>
    <col min="4611" max="4862" width="9.140625" style="5"/>
    <col min="4863" max="4863" width="11.140625" style="5" bestFit="1" customWidth="1"/>
    <col min="4864" max="4864" width="50.42578125" style="5" customWidth="1"/>
    <col min="4865" max="4865" width="9.140625" style="5"/>
    <col min="4866" max="4866" width="10.5703125" style="5" bestFit="1" customWidth="1"/>
    <col min="4867" max="5118" width="9.140625" style="5"/>
    <col min="5119" max="5119" width="11.140625" style="5" bestFit="1" customWidth="1"/>
    <col min="5120" max="5120" width="50.42578125" style="5" customWidth="1"/>
    <col min="5121" max="5121" width="9.140625" style="5"/>
    <col min="5122" max="5122" width="10.5703125" style="5" bestFit="1" customWidth="1"/>
    <col min="5123" max="5374" width="9.140625" style="5"/>
    <col min="5375" max="5375" width="11.140625" style="5" bestFit="1" customWidth="1"/>
    <col min="5376" max="5376" width="50.42578125" style="5" customWidth="1"/>
    <col min="5377" max="5377" width="9.140625" style="5"/>
    <col min="5378" max="5378" width="10.5703125" style="5" bestFit="1" customWidth="1"/>
    <col min="5379" max="5630" width="9.140625" style="5"/>
    <col min="5631" max="5631" width="11.140625" style="5" bestFit="1" customWidth="1"/>
    <col min="5632" max="5632" width="50.42578125" style="5" customWidth="1"/>
    <col min="5633" max="5633" width="9.140625" style="5"/>
    <col min="5634" max="5634" width="10.5703125" style="5" bestFit="1" customWidth="1"/>
    <col min="5635" max="5886" width="9.140625" style="5"/>
    <col min="5887" max="5887" width="11.140625" style="5" bestFit="1" customWidth="1"/>
    <col min="5888" max="5888" width="50.42578125" style="5" customWidth="1"/>
    <col min="5889" max="5889" width="9.140625" style="5"/>
    <col min="5890" max="5890" width="10.5703125" style="5" bestFit="1" customWidth="1"/>
    <col min="5891" max="6142" width="9.140625" style="5"/>
    <col min="6143" max="6143" width="11.140625" style="5" bestFit="1" customWidth="1"/>
    <col min="6144" max="6144" width="50.42578125" style="5" customWidth="1"/>
    <col min="6145" max="6145" width="9.140625" style="5"/>
    <col min="6146" max="6146" width="10.5703125" style="5" bestFit="1" customWidth="1"/>
    <col min="6147" max="6398" width="9.140625" style="5"/>
    <col min="6399" max="6399" width="11.140625" style="5" bestFit="1" customWidth="1"/>
    <col min="6400" max="6400" width="50.42578125" style="5" customWidth="1"/>
    <col min="6401" max="6401" width="9.140625" style="5"/>
    <col min="6402" max="6402" width="10.5703125" style="5" bestFit="1" customWidth="1"/>
    <col min="6403" max="6654" width="9.140625" style="5"/>
    <col min="6655" max="6655" width="11.140625" style="5" bestFit="1" customWidth="1"/>
    <col min="6656" max="6656" width="50.42578125" style="5" customWidth="1"/>
    <col min="6657" max="6657" width="9.140625" style="5"/>
    <col min="6658" max="6658" width="10.5703125" style="5" bestFit="1" customWidth="1"/>
    <col min="6659" max="6910" width="9.140625" style="5"/>
    <col min="6911" max="6911" width="11.140625" style="5" bestFit="1" customWidth="1"/>
    <col min="6912" max="6912" width="50.42578125" style="5" customWidth="1"/>
    <col min="6913" max="6913" width="9.140625" style="5"/>
    <col min="6914" max="6914" width="10.5703125" style="5" bestFit="1" customWidth="1"/>
    <col min="6915" max="7166" width="9.140625" style="5"/>
    <col min="7167" max="7167" width="11.140625" style="5" bestFit="1" customWidth="1"/>
    <col min="7168" max="7168" width="50.42578125" style="5" customWidth="1"/>
    <col min="7169" max="7169" width="9.140625" style="5"/>
    <col min="7170" max="7170" width="10.5703125" style="5" bestFit="1" customWidth="1"/>
    <col min="7171" max="7422" width="9.140625" style="5"/>
    <col min="7423" max="7423" width="11.140625" style="5" bestFit="1" customWidth="1"/>
    <col min="7424" max="7424" width="50.42578125" style="5" customWidth="1"/>
    <col min="7425" max="7425" width="9.140625" style="5"/>
    <col min="7426" max="7426" width="10.5703125" style="5" bestFit="1" customWidth="1"/>
    <col min="7427" max="7678" width="9.140625" style="5"/>
    <col min="7679" max="7679" width="11.140625" style="5" bestFit="1" customWidth="1"/>
    <col min="7680" max="7680" width="50.42578125" style="5" customWidth="1"/>
    <col min="7681" max="7681" width="9.140625" style="5"/>
    <col min="7682" max="7682" width="10.5703125" style="5" bestFit="1" customWidth="1"/>
    <col min="7683" max="7934" width="9.140625" style="5"/>
    <col min="7935" max="7935" width="11.140625" style="5" bestFit="1" customWidth="1"/>
    <col min="7936" max="7936" width="50.42578125" style="5" customWidth="1"/>
    <col min="7937" max="7937" width="9.140625" style="5"/>
    <col min="7938" max="7938" width="10.5703125" style="5" bestFit="1" customWidth="1"/>
    <col min="7939" max="8190" width="9.140625" style="5"/>
    <col min="8191" max="8191" width="11.140625" style="5" bestFit="1" customWidth="1"/>
    <col min="8192" max="8192" width="50.42578125" style="5" customWidth="1"/>
    <col min="8193" max="8193" width="9.140625" style="5"/>
    <col min="8194" max="8194" width="10.5703125" style="5" bestFit="1" customWidth="1"/>
    <col min="8195" max="8446" width="9.140625" style="5"/>
    <col min="8447" max="8447" width="11.140625" style="5" bestFit="1" customWidth="1"/>
    <col min="8448" max="8448" width="50.42578125" style="5" customWidth="1"/>
    <col min="8449" max="8449" width="9.140625" style="5"/>
    <col min="8450" max="8450" width="10.5703125" style="5" bestFit="1" customWidth="1"/>
    <col min="8451" max="8702" width="9.140625" style="5"/>
    <col min="8703" max="8703" width="11.140625" style="5" bestFit="1" customWidth="1"/>
    <col min="8704" max="8704" width="50.42578125" style="5" customWidth="1"/>
    <col min="8705" max="8705" width="9.140625" style="5"/>
    <col min="8706" max="8706" width="10.5703125" style="5" bestFit="1" customWidth="1"/>
    <col min="8707" max="8958" width="9.140625" style="5"/>
    <col min="8959" max="8959" width="11.140625" style="5" bestFit="1" customWidth="1"/>
    <col min="8960" max="8960" width="50.42578125" style="5" customWidth="1"/>
    <col min="8961" max="8961" width="9.140625" style="5"/>
    <col min="8962" max="8962" width="10.5703125" style="5" bestFit="1" customWidth="1"/>
    <col min="8963" max="9214" width="9.140625" style="5"/>
    <col min="9215" max="9215" width="11.140625" style="5" bestFit="1" customWidth="1"/>
    <col min="9216" max="9216" width="50.42578125" style="5" customWidth="1"/>
    <col min="9217" max="9217" width="9.140625" style="5"/>
    <col min="9218" max="9218" width="10.5703125" style="5" bestFit="1" customWidth="1"/>
    <col min="9219" max="9470" width="9.140625" style="5"/>
    <col min="9471" max="9471" width="11.140625" style="5" bestFit="1" customWidth="1"/>
    <col min="9472" max="9472" width="50.42578125" style="5" customWidth="1"/>
    <col min="9473" max="9473" width="9.140625" style="5"/>
    <col min="9474" max="9474" width="10.5703125" style="5" bestFit="1" customWidth="1"/>
    <col min="9475" max="9726" width="9.140625" style="5"/>
    <col min="9727" max="9727" width="11.140625" style="5" bestFit="1" customWidth="1"/>
    <col min="9728" max="9728" width="50.42578125" style="5" customWidth="1"/>
    <col min="9729" max="9729" width="9.140625" style="5"/>
    <col min="9730" max="9730" width="10.5703125" style="5" bestFit="1" customWidth="1"/>
    <col min="9731" max="9982" width="9.140625" style="5"/>
    <col min="9983" max="9983" width="11.140625" style="5" bestFit="1" customWidth="1"/>
    <col min="9984" max="9984" width="50.42578125" style="5" customWidth="1"/>
    <col min="9985" max="9985" width="9.140625" style="5"/>
    <col min="9986" max="9986" width="10.5703125" style="5" bestFit="1" customWidth="1"/>
    <col min="9987" max="10238" width="9.140625" style="5"/>
    <col min="10239" max="10239" width="11.140625" style="5" bestFit="1" customWidth="1"/>
    <col min="10240" max="10240" width="50.42578125" style="5" customWidth="1"/>
    <col min="10241" max="10241" width="9.140625" style="5"/>
    <col min="10242" max="10242" width="10.5703125" style="5" bestFit="1" customWidth="1"/>
    <col min="10243" max="10494" width="9.140625" style="5"/>
    <col min="10495" max="10495" width="11.140625" style="5" bestFit="1" customWidth="1"/>
    <col min="10496" max="10496" width="50.42578125" style="5" customWidth="1"/>
    <col min="10497" max="10497" width="9.140625" style="5"/>
    <col min="10498" max="10498" width="10.5703125" style="5" bestFit="1" customWidth="1"/>
    <col min="10499" max="10750" width="9.140625" style="5"/>
    <col min="10751" max="10751" width="11.140625" style="5" bestFit="1" customWidth="1"/>
    <col min="10752" max="10752" width="50.42578125" style="5" customWidth="1"/>
    <col min="10753" max="10753" width="9.140625" style="5"/>
    <col min="10754" max="10754" width="10.5703125" style="5" bestFit="1" customWidth="1"/>
    <col min="10755" max="11006" width="9.140625" style="5"/>
    <col min="11007" max="11007" width="11.140625" style="5" bestFit="1" customWidth="1"/>
    <col min="11008" max="11008" width="50.42578125" style="5" customWidth="1"/>
    <col min="11009" max="11009" width="9.140625" style="5"/>
    <col min="11010" max="11010" width="10.5703125" style="5" bestFit="1" customWidth="1"/>
    <col min="11011" max="11262" width="9.140625" style="5"/>
    <col min="11263" max="11263" width="11.140625" style="5" bestFit="1" customWidth="1"/>
    <col min="11264" max="11264" width="50.42578125" style="5" customWidth="1"/>
    <col min="11265" max="11265" width="9.140625" style="5"/>
    <col min="11266" max="11266" width="10.5703125" style="5" bestFit="1" customWidth="1"/>
    <col min="11267" max="11518" width="9.140625" style="5"/>
    <col min="11519" max="11519" width="11.140625" style="5" bestFit="1" customWidth="1"/>
    <col min="11520" max="11520" width="50.42578125" style="5" customWidth="1"/>
    <col min="11521" max="11521" width="9.140625" style="5"/>
    <col min="11522" max="11522" width="10.5703125" style="5" bestFit="1" customWidth="1"/>
    <col min="11523" max="11774" width="9.140625" style="5"/>
    <col min="11775" max="11775" width="11.140625" style="5" bestFit="1" customWidth="1"/>
    <col min="11776" max="11776" width="50.42578125" style="5" customWidth="1"/>
    <col min="11777" max="11777" width="9.140625" style="5"/>
    <col min="11778" max="11778" width="10.5703125" style="5" bestFit="1" customWidth="1"/>
    <col min="11779" max="12030" width="9.140625" style="5"/>
    <col min="12031" max="12031" width="11.140625" style="5" bestFit="1" customWidth="1"/>
    <col min="12032" max="12032" width="50.42578125" style="5" customWidth="1"/>
    <col min="12033" max="12033" width="9.140625" style="5"/>
    <col min="12034" max="12034" width="10.5703125" style="5" bestFit="1" customWidth="1"/>
    <col min="12035" max="12286" width="9.140625" style="5"/>
    <col min="12287" max="12287" width="11.140625" style="5" bestFit="1" customWidth="1"/>
    <col min="12288" max="12288" width="50.42578125" style="5" customWidth="1"/>
    <col min="12289" max="12289" width="9.140625" style="5"/>
    <col min="12290" max="12290" width="10.5703125" style="5" bestFit="1" customWidth="1"/>
    <col min="12291" max="12542" width="9.140625" style="5"/>
    <col min="12543" max="12543" width="11.140625" style="5" bestFit="1" customWidth="1"/>
    <col min="12544" max="12544" width="50.42578125" style="5" customWidth="1"/>
    <col min="12545" max="12545" width="9.140625" style="5"/>
    <col min="12546" max="12546" width="10.5703125" style="5" bestFit="1" customWidth="1"/>
    <col min="12547" max="12798" width="9.140625" style="5"/>
    <col min="12799" max="12799" width="11.140625" style="5" bestFit="1" customWidth="1"/>
    <col min="12800" max="12800" width="50.42578125" style="5" customWidth="1"/>
    <col min="12801" max="12801" width="9.140625" style="5"/>
    <col min="12802" max="12802" width="10.5703125" style="5" bestFit="1" customWidth="1"/>
    <col min="12803" max="13054" width="9.140625" style="5"/>
    <col min="13055" max="13055" width="11.140625" style="5" bestFit="1" customWidth="1"/>
    <col min="13056" max="13056" width="50.42578125" style="5" customWidth="1"/>
    <col min="13057" max="13057" width="9.140625" style="5"/>
    <col min="13058" max="13058" width="10.5703125" style="5" bestFit="1" customWidth="1"/>
    <col min="13059" max="13310" width="9.140625" style="5"/>
    <col min="13311" max="13311" width="11.140625" style="5" bestFit="1" customWidth="1"/>
    <col min="13312" max="13312" width="50.42578125" style="5" customWidth="1"/>
    <col min="13313" max="13313" width="9.140625" style="5"/>
    <col min="13314" max="13314" width="10.5703125" style="5" bestFit="1" customWidth="1"/>
    <col min="13315" max="13566" width="9.140625" style="5"/>
    <col min="13567" max="13567" width="11.140625" style="5" bestFit="1" customWidth="1"/>
    <col min="13568" max="13568" width="50.42578125" style="5" customWidth="1"/>
    <col min="13569" max="13569" width="9.140625" style="5"/>
    <col min="13570" max="13570" width="10.5703125" style="5" bestFit="1" customWidth="1"/>
    <col min="13571" max="13822" width="9.140625" style="5"/>
    <col min="13823" max="13823" width="11.140625" style="5" bestFit="1" customWidth="1"/>
    <col min="13824" max="13824" width="50.42578125" style="5" customWidth="1"/>
    <col min="13825" max="13825" width="9.140625" style="5"/>
    <col min="13826" max="13826" width="10.5703125" style="5" bestFit="1" customWidth="1"/>
    <col min="13827" max="14078" width="9.140625" style="5"/>
    <col min="14079" max="14079" width="11.140625" style="5" bestFit="1" customWidth="1"/>
    <col min="14080" max="14080" width="50.42578125" style="5" customWidth="1"/>
    <col min="14081" max="14081" width="9.140625" style="5"/>
    <col min="14082" max="14082" width="10.5703125" style="5" bestFit="1" customWidth="1"/>
    <col min="14083" max="14334" width="9.140625" style="5"/>
    <col min="14335" max="14335" width="11.140625" style="5" bestFit="1" customWidth="1"/>
    <col min="14336" max="14336" width="50.42578125" style="5" customWidth="1"/>
    <col min="14337" max="14337" width="9.140625" style="5"/>
    <col min="14338" max="14338" width="10.5703125" style="5" bestFit="1" customWidth="1"/>
    <col min="14339" max="14590" width="9.140625" style="5"/>
    <col min="14591" max="14591" width="11.140625" style="5" bestFit="1" customWidth="1"/>
    <col min="14592" max="14592" width="50.42578125" style="5" customWidth="1"/>
    <col min="14593" max="14593" width="9.140625" style="5"/>
    <col min="14594" max="14594" width="10.5703125" style="5" bestFit="1" customWidth="1"/>
    <col min="14595" max="14846" width="9.140625" style="5"/>
    <col min="14847" max="14847" width="11.140625" style="5" bestFit="1" customWidth="1"/>
    <col min="14848" max="14848" width="50.42578125" style="5" customWidth="1"/>
    <col min="14849" max="14849" width="9.140625" style="5"/>
    <col min="14850" max="14850" width="10.5703125" style="5" bestFit="1" customWidth="1"/>
    <col min="14851" max="15102" width="9.140625" style="5"/>
    <col min="15103" max="15103" width="11.140625" style="5" bestFit="1" customWidth="1"/>
    <col min="15104" max="15104" width="50.42578125" style="5" customWidth="1"/>
    <col min="15105" max="15105" width="9.140625" style="5"/>
    <col min="15106" max="15106" width="10.5703125" style="5" bestFit="1" customWidth="1"/>
    <col min="15107" max="15358" width="9.140625" style="5"/>
    <col min="15359" max="15359" width="11.140625" style="5" bestFit="1" customWidth="1"/>
    <col min="15360" max="15360" width="50.42578125" style="5" customWidth="1"/>
    <col min="15361" max="15361" width="9.140625" style="5"/>
    <col min="15362" max="15362" width="10.5703125" style="5" bestFit="1" customWidth="1"/>
    <col min="15363" max="15614" width="9.140625" style="5"/>
    <col min="15615" max="15615" width="11.140625" style="5" bestFit="1" customWidth="1"/>
    <col min="15616" max="15616" width="50.42578125" style="5" customWidth="1"/>
    <col min="15617" max="15617" width="9.140625" style="5"/>
    <col min="15618" max="15618" width="10.5703125" style="5" bestFit="1" customWidth="1"/>
    <col min="15619" max="15870" width="9.140625" style="5"/>
    <col min="15871" max="15871" width="11.140625" style="5" bestFit="1" customWidth="1"/>
    <col min="15872" max="15872" width="50.42578125" style="5" customWidth="1"/>
    <col min="15873" max="15873" width="9.140625" style="5"/>
    <col min="15874" max="15874" width="10.5703125" style="5" bestFit="1" customWidth="1"/>
    <col min="15875" max="16126" width="9.140625" style="5"/>
    <col min="16127" max="16127" width="11.140625" style="5" bestFit="1" customWidth="1"/>
    <col min="16128" max="16128" width="50.42578125" style="5" customWidth="1"/>
    <col min="16129" max="16129" width="9.140625" style="5"/>
    <col min="16130" max="16130" width="10.5703125" style="5" bestFit="1" customWidth="1"/>
    <col min="16131" max="16379" width="9.140625" style="5"/>
    <col min="16380" max="16384" width="9.140625" style="5" customWidth="1"/>
  </cols>
  <sheetData>
    <row r="1" spans="2:5" ht="45">
      <c r="B1" s="110" t="s">
        <v>96</v>
      </c>
      <c r="C1" s="111" t="s">
        <v>1053</v>
      </c>
      <c r="D1" s="112"/>
      <c r="E1" s="113"/>
    </row>
    <row r="2" spans="2:5">
      <c r="C2" s="115"/>
      <c r="E2" s="113"/>
    </row>
    <row r="3" spans="2:5">
      <c r="C3" s="115"/>
      <c r="E3" s="113"/>
    </row>
    <row r="4" spans="2:5">
      <c r="E4" s="113"/>
    </row>
    <row r="5" spans="2:5">
      <c r="C5" s="116" t="s">
        <v>97</v>
      </c>
      <c r="E5" s="113"/>
    </row>
    <row r="6" spans="2:5" ht="18">
      <c r="C6" s="117" t="s">
        <v>1057</v>
      </c>
      <c r="D6" s="118"/>
      <c r="E6" s="118"/>
    </row>
    <row r="7" spans="2:5" ht="18">
      <c r="C7" s="118"/>
      <c r="D7" s="118"/>
      <c r="E7" s="118"/>
    </row>
    <row r="8" spans="2:5">
      <c r="B8" s="116" t="s">
        <v>98</v>
      </c>
      <c r="C8" s="745"/>
      <c r="E8" s="113"/>
    </row>
    <row r="9" spans="2:5">
      <c r="B9" s="110" t="s">
        <v>99</v>
      </c>
      <c r="C9" s="746"/>
      <c r="D9" s="119"/>
      <c r="E9" s="120"/>
    </row>
    <row r="10" spans="2:5">
      <c r="D10" s="747"/>
      <c r="E10" s="747"/>
    </row>
    <row r="11" spans="2:5">
      <c r="B11" s="110" t="s">
        <v>100</v>
      </c>
      <c r="C11" s="746"/>
      <c r="D11" s="121"/>
      <c r="E11" s="120"/>
    </row>
    <row r="12" spans="2:5">
      <c r="B12" s="110" t="s">
        <v>101</v>
      </c>
      <c r="C12" s="746"/>
      <c r="D12" s="121"/>
      <c r="E12" s="120"/>
    </row>
    <row r="13" spans="2:5">
      <c r="E13" s="113"/>
    </row>
    <row r="14" spans="2:5">
      <c r="C14" s="122"/>
      <c r="E14" s="113"/>
    </row>
    <row r="15" spans="2:5">
      <c r="E15" s="113"/>
    </row>
    <row r="16" spans="2:5" ht="15.75">
      <c r="C16" s="123" t="s">
        <v>327</v>
      </c>
      <c r="E16" s="113"/>
    </row>
    <row r="17" spans="1:11" ht="15.75">
      <c r="C17" s="123"/>
      <c r="E17" s="113"/>
    </row>
    <row r="18" spans="1:11">
      <c r="A18" s="124"/>
      <c r="B18" s="125"/>
      <c r="C18" s="125"/>
      <c r="D18" s="125"/>
      <c r="E18" s="126" t="s">
        <v>102</v>
      </c>
      <c r="F18" s="600" t="s">
        <v>330</v>
      </c>
      <c r="G18" s="601" t="s">
        <v>329</v>
      </c>
      <c r="H18" s="129"/>
      <c r="I18" s="129"/>
      <c r="J18" s="129"/>
    </row>
    <row r="19" spans="1:11">
      <c r="A19" s="748"/>
      <c r="B19" s="130"/>
      <c r="C19" s="130"/>
      <c r="D19" s="130"/>
      <c r="E19" s="131"/>
      <c r="F19" s="127"/>
      <c r="G19" s="128"/>
      <c r="H19" s="129"/>
      <c r="I19" s="129"/>
      <c r="J19" s="129"/>
    </row>
    <row r="20" spans="1:11">
      <c r="A20" s="748"/>
      <c r="B20" s="130"/>
      <c r="C20" s="130" t="s">
        <v>484</v>
      </c>
      <c r="D20" s="132"/>
      <c r="E20" s="131">
        <f>GO!F4</f>
        <v>0</v>
      </c>
      <c r="F20" s="133">
        <f>GO!G4</f>
        <v>0</v>
      </c>
      <c r="G20" s="134">
        <f>GO!H4</f>
        <v>0</v>
      </c>
      <c r="H20" s="135"/>
      <c r="I20" s="135"/>
      <c r="J20" s="135"/>
      <c r="K20" s="136"/>
    </row>
    <row r="21" spans="1:11">
      <c r="A21" s="748"/>
      <c r="B21" s="130"/>
      <c r="C21" s="130"/>
      <c r="D21" s="130"/>
      <c r="E21" s="131"/>
      <c r="F21" s="133"/>
      <c r="G21" s="134"/>
      <c r="H21" s="135"/>
      <c r="I21" s="135"/>
      <c r="J21" s="135"/>
    </row>
    <row r="22" spans="1:11">
      <c r="A22" s="748"/>
      <c r="B22" s="130"/>
      <c r="C22" s="130" t="s">
        <v>485</v>
      </c>
      <c r="D22" s="132"/>
      <c r="E22" s="131">
        <f>STRELOVOD!F59</f>
        <v>0</v>
      </c>
      <c r="F22" s="133">
        <f>STRELOVOD!G59</f>
        <v>0</v>
      </c>
      <c r="G22" s="134">
        <f>STRELOVOD!H59</f>
        <v>0</v>
      </c>
      <c r="H22" s="135"/>
      <c r="I22" s="135"/>
      <c r="J22" s="135"/>
      <c r="K22" s="136"/>
    </row>
    <row r="23" spans="1:11">
      <c r="A23" s="748"/>
      <c r="B23" s="130"/>
      <c r="C23" s="130"/>
      <c r="D23" s="132"/>
      <c r="E23" s="131"/>
      <c r="F23" s="133"/>
      <c r="G23" s="134"/>
      <c r="H23" s="135"/>
      <c r="I23" s="135"/>
      <c r="J23" s="135"/>
      <c r="K23" s="136"/>
    </row>
    <row r="24" spans="1:11">
      <c r="A24" s="748"/>
      <c r="B24" s="130"/>
      <c r="C24" s="130" t="s">
        <v>114</v>
      </c>
      <c r="D24" s="132"/>
      <c r="E24" s="131">
        <f>REK_STROJNE!G27</f>
        <v>0</v>
      </c>
      <c r="F24" s="133">
        <f>REK_STROJNE!H27</f>
        <v>0</v>
      </c>
      <c r="G24" s="134">
        <f>REK_STROJNE!I27</f>
        <v>0</v>
      </c>
      <c r="H24" s="135"/>
      <c r="I24" s="135"/>
      <c r="J24" s="135"/>
      <c r="K24" s="136"/>
    </row>
    <row r="25" spans="1:11">
      <c r="A25" s="748"/>
      <c r="B25" s="130"/>
      <c r="C25" s="130"/>
      <c r="D25" s="130"/>
      <c r="F25" s="137"/>
      <c r="G25" s="134"/>
      <c r="H25" s="135"/>
      <c r="I25" s="135"/>
      <c r="J25" s="135"/>
    </row>
    <row r="26" spans="1:11">
      <c r="A26" s="748"/>
      <c r="B26" s="130"/>
      <c r="C26" s="130" t="s">
        <v>115</v>
      </c>
      <c r="D26" s="132"/>
      <c r="E26" s="131">
        <f>'REK ELEKTRO'!F16</f>
        <v>0</v>
      </c>
      <c r="F26" s="133">
        <f>'REK ELEKTRO'!G16</f>
        <v>0</v>
      </c>
      <c r="G26" s="134">
        <f>'REK ELEKTRO'!H16</f>
        <v>0</v>
      </c>
      <c r="H26" s="135"/>
      <c r="I26" s="135"/>
      <c r="J26" s="135"/>
      <c r="K26" s="136"/>
    </row>
    <row r="27" spans="1:11">
      <c r="A27" s="748"/>
      <c r="B27" s="130"/>
      <c r="C27" s="130"/>
      <c r="D27" s="130"/>
      <c r="E27" s="131"/>
      <c r="F27" s="133"/>
      <c r="G27" s="134"/>
      <c r="H27" s="135"/>
      <c r="I27" s="135"/>
      <c r="J27" s="135"/>
    </row>
    <row r="28" spans="1:11">
      <c r="A28" s="748"/>
      <c r="B28" s="130"/>
      <c r="C28" s="130" t="s">
        <v>298</v>
      </c>
      <c r="D28" s="130"/>
      <c r="E28" s="131">
        <f>(E20+E24+E26+E22)*0.05</f>
        <v>0</v>
      </c>
      <c r="F28" s="133"/>
      <c r="G28" s="134">
        <f>E28</f>
        <v>0</v>
      </c>
      <c r="H28" s="135"/>
      <c r="I28" s="135"/>
      <c r="J28" s="135"/>
      <c r="K28" s="136"/>
    </row>
    <row r="29" spans="1:11">
      <c r="A29" s="749"/>
      <c r="B29" s="138"/>
      <c r="C29" s="139"/>
      <c r="D29" s="140"/>
      <c r="E29" s="141"/>
      <c r="F29" s="142"/>
      <c r="G29" s="143"/>
      <c r="H29" s="135"/>
      <c r="I29" s="135"/>
      <c r="J29" s="144"/>
    </row>
    <row r="30" spans="1:11">
      <c r="A30" s="145"/>
      <c r="B30" s="114"/>
      <c r="C30" s="146"/>
      <c r="D30" s="144"/>
      <c r="E30" s="113"/>
      <c r="F30" s="113"/>
      <c r="G30" s="113"/>
      <c r="H30" s="144"/>
      <c r="I30" s="135"/>
      <c r="J30" s="147"/>
    </row>
    <row r="31" spans="1:11">
      <c r="E31" s="113"/>
      <c r="F31" s="113"/>
      <c r="G31" s="113"/>
      <c r="H31" s="144"/>
      <c r="I31" s="135"/>
      <c r="J31" s="144"/>
    </row>
    <row r="32" spans="1:11">
      <c r="A32" s="148"/>
      <c r="B32" s="149"/>
      <c r="C32" s="149" t="s">
        <v>18</v>
      </c>
      <c r="D32" s="149"/>
      <c r="E32" s="150">
        <f>SUM(E19:E29)</f>
        <v>0</v>
      </c>
      <c r="F32" s="645">
        <f>SUM(F19:F29)</f>
        <v>0</v>
      </c>
      <c r="G32" s="646">
        <f>SUM(G19:G29)</f>
        <v>0</v>
      </c>
      <c r="H32" s="147"/>
      <c r="I32" s="135"/>
      <c r="J32" s="135"/>
      <c r="K32" s="113"/>
    </row>
    <row r="33" spans="3:10">
      <c r="E33" s="113"/>
      <c r="F33" s="113"/>
      <c r="G33" s="113"/>
      <c r="H33" s="144"/>
      <c r="I33" s="135"/>
    </row>
    <row r="34" spans="3:10">
      <c r="C34" s="110" t="s">
        <v>103</v>
      </c>
      <c r="E34" s="113">
        <f>E32*0.22</f>
        <v>0</v>
      </c>
      <c r="F34" s="151">
        <f>F32*0.22</f>
        <v>0</v>
      </c>
      <c r="G34" s="152">
        <f>G32*0.22</f>
        <v>0</v>
      </c>
      <c r="H34" s="144"/>
      <c r="I34" s="135"/>
      <c r="J34" s="136"/>
    </row>
    <row r="35" spans="3:10">
      <c r="E35" s="113"/>
      <c r="F35" s="151"/>
      <c r="G35" s="152"/>
      <c r="H35" s="144"/>
      <c r="I35" s="135"/>
      <c r="J35" s="144"/>
    </row>
    <row r="36" spans="3:10">
      <c r="C36" s="110" t="s">
        <v>104</v>
      </c>
      <c r="E36" s="113">
        <f>E34+E32</f>
        <v>0</v>
      </c>
      <c r="F36" s="151">
        <f>F34+F32</f>
        <v>0</v>
      </c>
      <c r="G36" s="152">
        <f>G34+G32</f>
        <v>0</v>
      </c>
      <c r="H36" s="144"/>
      <c r="I36" s="135"/>
      <c r="J36" s="144"/>
    </row>
    <row r="37" spans="3:10">
      <c r="E37" s="113"/>
    </row>
    <row r="38" spans="3:10">
      <c r="C38" s="110" t="s">
        <v>105</v>
      </c>
      <c r="E38" s="113"/>
    </row>
    <row r="39" spans="3:10">
      <c r="C39" s="750"/>
      <c r="D39" s="751"/>
      <c r="E39" s="752"/>
    </row>
    <row r="40" spans="3:10">
      <c r="C40" s="753"/>
      <c r="D40" s="754"/>
      <c r="E40" s="755"/>
    </row>
    <row r="41" spans="3:10">
      <c r="C41" s="756"/>
      <c r="D41" s="757"/>
      <c r="E41" s="758"/>
    </row>
    <row r="42" spans="3:10">
      <c r="E42" s="113"/>
    </row>
    <row r="43" spans="3:10">
      <c r="C43" s="110" t="s">
        <v>106</v>
      </c>
      <c r="D43" s="746"/>
      <c r="E43" s="113"/>
    </row>
    <row r="44" spans="3:10">
      <c r="C44" s="110" t="s">
        <v>107</v>
      </c>
      <c r="D44" s="746"/>
      <c r="E44" s="113"/>
    </row>
    <row r="45" spans="3:10">
      <c r="E45" s="113"/>
    </row>
    <row r="46" spans="3:10">
      <c r="C46" s="110" t="s">
        <v>108</v>
      </c>
      <c r="D46" s="746"/>
      <c r="E46" s="113"/>
    </row>
    <row r="47" spans="3:10">
      <c r="C47" s="110" t="s">
        <v>109</v>
      </c>
      <c r="D47" s="746"/>
      <c r="E47" s="113"/>
    </row>
    <row r="48" spans="3:10">
      <c r="C48" s="110" t="s">
        <v>110</v>
      </c>
      <c r="D48" s="746"/>
      <c r="E48" s="113"/>
    </row>
    <row r="49" spans="3:5">
      <c r="E49" s="113"/>
    </row>
    <row r="50" spans="3:5">
      <c r="C50" s="110" t="s">
        <v>111</v>
      </c>
      <c r="D50" s="746"/>
      <c r="E50" s="113"/>
    </row>
    <row r="51" spans="3:5">
      <c r="C51" s="110" t="s">
        <v>112</v>
      </c>
      <c r="D51" s="746"/>
      <c r="E51" s="113"/>
    </row>
    <row r="52" spans="3:5">
      <c r="E52" s="113"/>
    </row>
    <row r="53" spans="3:5">
      <c r="E53" s="113"/>
    </row>
    <row r="54" spans="3:5">
      <c r="C54" s="110" t="s">
        <v>113</v>
      </c>
      <c r="D54" s="746"/>
      <c r="E54" s="113"/>
    </row>
    <row r="55" spans="3:5">
      <c r="E55" s="113"/>
    </row>
    <row r="105" spans="2:2" ht="409.5">
      <c r="B105" s="609" t="s">
        <v>1058</v>
      </c>
    </row>
    <row r="147" spans="2:2" ht="240">
      <c r="B147" s="609" t="s">
        <v>1059</v>
      </c>
    </row>
    <row r="192" spans="1:1" ht="15.75">
      <c r="A192" s="100"/>
    </row>
  </sheetData>
  <sheetProtection algorithmName="SHA-512" hashValue="clfjGvsRgsiyyUmMnhLC291kV7Q/sVgjNpGK3AhJtWn1VCUR10XEYSZryedLftJl4ZwziAkGJy/be3i8UA3xKw==" saltValue="18JsU2eOC1LY7D2r5jJmfw==" spinCount="100000" sheet="1" objects="1" scenarios="1"/>
  <mergeCells count="3">
    <mergeCell ref="D10:E10"/>
    <mergeCell ref="A19:A29"/>
    <mergeCell ref="C39:E41"/>
  </mergeCells>
  <pageMargins left="0.62992125984251968" right="0.23622047244094491" top="0.62992125984251968" bottom="0.39370078740157483" header="0.31496062992125984" footer="0.31496062992125984"/>
  <pageSetup paperSize="9" scale="76" fitToHeight="0" orientation="portrait" r:id="rId1"/>
  <headerFooter>
    <oddHeader>&amp;CŠportna dvorana Polzela - energetska sanacija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M445"/>
  <sheetViews>
    <sheetView tabSelected="1" view="pageLayout" topLeftCell="A363" zoomScaleNormal="115" zoomScaleSheetLayoutView="115" workbookViewId="0">
      <selection activeCell="B367" sqref="B367"/>
    </sheetView>
  </sheetViews>
  <sheetFormatPr defaultColWidth="9.140625" defaultRowHeight="12.75"/>
  <cols>
    <col min="1" max="1" width="8.42578125" style="29" bestFit="1" customWidth="1"/>
    <col min="2" max="2" width="49.5703125" style="8" customWidth="1"/>
    <col min="3" max="3" width="7.140625" style="9" bestFit="1" customWidth="1"/>
    <col min="4" max="4" width="8.140625" style="10" bestFit="1" customWidth="1"/>
    <col min="5" max="5" width="9.140625" style="10" bestFit="1" customWidth="1"/>
    <col min="6" max="6" width="11" style="10" bestFit="1" customWidth="1"/>
    <col min="7" max="7" width="11.42578125" style="480" customWidth="1"/>
    <col min="8" max="8" width="13.140625" style="491" customWidth="1"/>
    <col min="9" max="10" width="9.140625" style="10"/>
    <col min="11" max="16384" width="9.140625" style="2"/>
  </cols>
  <sheetData>
    <row r="1" spans="1:10">
      <c r="A1" s="7"/>
      <c r="F1" s="11"/>
    </row>
    <row r="2" spans="1:10" ht="25.5">
      <c r="A2" s="12"/>
      <c r="B2" s="13" t="s">
        <v>1064</v>
      </c>
      <c r="C2" s="14"/>
      <c r="F2" s="11"/>
      <c r="G2" s="480" t="s">
        <v>525</v>
      </c>
      <c r="H2" s="491" t="s">
        <v>329</v>
      </c>
    </row>
    <row r="3" spans="1:10" ht="13.5" thickBot="1">
      <c r="A3" s="12"/>
      <c r="B3" s="13"/>
      <c r="C3" s="14"/>
      <c r="F3" s="11"/>
    </row>
    <row r="4" spans="1:10" ht="13.5" thickBot="1">
      <c r="A4" s="599" t="s">
        <v>1002</v>
      </c>
      <c r="B4" s="596" t="s">
        <v>1003</v>
      </c>
      <c r="C4" s="597"/>
      <c r="D4" s="598"/>
      <c r="E4" s="598"/>
      <c r="F4" s="16">
        <f>F6+F13</f>
        <v>0</v>
      </c>
      <c r="G4" s="481">
        <f>G6+G13</f>
        <v>0</v>
      </c>
      <c r="H4" s="492">
        <f>H6+H13</f>
        <v>0</v>
      </c>
      <c r="J4" s="11"/>
    </row>
    <row r="5" spans="1:10" ht="13.5" thickBot="1">
      <c r="A5" s="12"/>
      <c r="B5" s="15"/>
      <c r="C5" s="14"/>
      <c r="F5" s="17"/>
      <c r="G5" s="482"/>
      <c r="H5" s="493"/>
      <c r="J5" s="11"/>
    </row>
    <row r="6" spans="1:10" ht="13.5" thickBot="1">
      <c r="A6" s="18" t="s">
        <v>936</v>
      </c>
      <c r="B6" s="19" t="s">
        <v>0</v>
      </c>
      <c r="C6" s="20"/>
      <c r="D6" s="21"/>
      <c r="E6" s="21"/>
      <c r="F6" s="329">
        <f>SUM(F7:F11)</f>
        <v>0</v>
      </c>
      <c r="G6" s="483">
        <f>SUM(G7:G11)</f>
        <v>0</v>
      </c>
      <c r="H6" s="494">
        <f>SUM(H7:H11)</f>
        <v>0</v>
      </c>
      <c r="J6" s="11"/>
    </row>
    <row r="7" spans="1:10" ht="13.5" thickTop="1">
      <c r="A7" s="12" t="s">
        <v>935</v>
      </c>
      <c r="B7" s="15" t="s">
        <v>134</v>
      </c>
      <c r="C7" s="14"/>
      <c r="D7" s="25"/>
      <c r="E7" s="25"/>
      <c r="F7" s="42">
        <f>F47</f>
        <v>0</v>
      </c>
      <c r="G7" s="484">
        <f>G47</f>
        <v>0</v>
      </c>
      <c r="H7" s="495">
        <f>H47</f>
        <v>0</v>
      </c>
      <c r="J7" s="11"/>
    </row>
    <row r="8" spans="1:10">
      <c r="A8" s="12" t="s">
        <v>937</v>
      </c>
      <c r="B8" s="15" t="s">
        <v>1</v>
      </c>
      <c r="C8" s="14"/>
      <c r="F8" s="11">
        <f>F109</f>
        <v>0</v>
      </c>
      <c r="G8" s="485">
        <f>G109</f>
        <v>0</v>
      </c>
      <c r="H8" s="496">
        <f>H109</f>
        <v>0</v>
      </c>
      <c r="J8" s="11"/>
    </row>
    <row r="9" spans="1:10">
      <c r="A9" s="29" t="s">
        <v>938</v>
      </c>
      <c r="B9" s="15" t="s">
        <v>2</v>
      </c>
      <c r="C9" s="14"/>
      <c r="F9" s="11">
        <f>F137</f>
        <v>0</v>
      </c>
      <c r="G9" s="485">
        <f>G137</f>
        <v>0</v>
      </c>
      <c r="H9" s="496">
        <f>H137</f>
        <v>0</v>
      </c>
      <c r="J9" s="11"/>
    </row>
    <row r="10" spans="1:10">
      <c r="A10" s="29" t="s">
        <v>939</v>
      </c>
      <c r="B10" s="15" t="s">
        <v>293</v>
      </c>
      <c r="C10" s="14"/>
      <c r="F10" s="11">
        <f>F150</f>
        <v>0</v>
      </c>
      <c r="G10" s="485">
        <f>G150</f>
        <v>0</v>
      </c>
      <c r="H10" s="496">
        <f>H150</f>
        <v>0</v>
      </c>
      <c r="J10" s="11"/>
    </row>
    <row r="11" spans="1:10">
      <c r="A11" s="29" t="s">
        <v>940</v>
      </c>
      <c r="B11" s="15" t="s">
        <v>3</v>
      </c>
      <c r="C11" s="14"/>
      <c r="F11" s="11">
        <f>F171</f>
        <v>0</v>
      </c>
      <c r="G11" s="485">
        <f>G171</f>
        <v>0</v>
      </c>
      <c r="H11" s="496">
        <f>H171</f>
        <v>0</v>
      </c>
      <c r="J11" s="11"/>
    </row>
    <row r="12" spans="1:10" s="10" customFormat="1" ht="13.5" thickBot="1">
      <c r="A12" s="12"/>
      <c r="B12" s="15"/>
      <c r="C12" s="14"/>
      <c r="F12" s="11"/>
      <c r="G12" s="485"/>
      <c r="H12" s="496"/>
      <c r="J12" s="11"/>
    </row>
    <row r="13" spans="1:10" ht="13.5" thickBot="1">
      <c r="A13" s="326" t="s">
        <v>17</v>
      </c>
      <c r="B13" s="327" t="s">
        <v>4</v>
      </c>
      <c r="C13" s="328"/>
      <c r="D13" s="21"/>
      <c r="E13" s="21"/>
      <c r="F13" s="329">
        <f>SUM(F14:F22)</f>
        <v>0</v>
      </c>
      <c r="G13" s="483">
        <f>SUM(G14:G22)</f>
        <v>0</v>
      </c>
      <c r="H13" s="494">
        <f>SUM(H14:H22)</f>
        <v>0</v>
      </c>
      <c r="J13" s="11"/>
    </row>
    <row r="14" spans="1:10" ht="13.5" thickTop="1">
      <c r="A14" s="29" t="s">
        <v>5</v>
      </c>
      <c r="B14" s="15" t="s">
        <v>291</v>
      </c>
      <c r="C14" s="153"/>
      <c r="F14" s="11">
        <f>F184</f>
        <v>0</v>
      </c>
      <c r="G14" s="485">
        <f>G184</f>
        <v>0</v>
      </c>
      <c r="H14" s="496">
        <f>H184</f>
        <v>0</v>
      </c>
      <c r="J14" s="11"/>
    </row>
    <row r="15" spans="1:10">
      <c r="A15" s="29" t="s">
        <v>7</v>
      </c>
      <c r="B15" s="15" t="s">
        <v>26</v>
      </c>
      <c r="C15" s="153"/>
      <c r="F15" s="11">
        <f>F212</f>
        <v>0</v>
      </c>
      <c r="G15" s="485">
        <f>G212</f>
        <v>0</v>
      </c>
      <c r="H15" s="496">
        <f>H212</f>
        <v>0</v>
      </c>
      <c r="J15" s="11"/>
    </row>
    <row r="16" spans="1:10">
      <c r="A16" s="29" t="s">
        <v>320</v>
      </c>
      <c r="B16" s="15" t="s">
        <v>8</v>
      </c>
      <c r="C16" s="153"/>
      <c r="F16" s="11">
        <f>F245</f>
        <v>0</v>
      </c>
      <c r="G16" s="485">
        <f>G245</f>
        <v>0</v>
      </c>
      <c r="H16" s="496">
        <f>H245</f>
        <v>0</v>
      </c>
      <c r="J16" s="11"/>
    </row>
    <row r="17" spans="1:10">
      <c r="A17" s="29" t="s">
        <v>9</v>
      </c>
      <c r="B17" s="15" t="s">
        <v>27</v>
      </c>
      <c r="C17" s="153"/>
      <c r="F17" s="11">
        <f>F288</f>
        <v>0</v>
      </c>
      <c r="G17" s="485">
        <f>G288</f>
        <v>0</v>
      </c>
      <c r="H17" s="496">
        <f>H288</f>
        <v>0</v>
      </c>
      <c r="J17" s="11"/>
    </row>
    <row r="18" spans="1:10">
      <c r="A18" s="29" t="s">
        <v>941</v>
      </c>
      <c r="B18" s="15" t="s">
        <v>6</v>
      </c>
      <c r="C18" s="14"/>
      <c r="F18" s="11">
        <f>F305</f>
        <v>0</v>
      </c>
      <c r="G18" s="485">
        <f>G305</f>
        <v>0</v>
      </c>
      <c r="H18" s="496">
        <f>H305</f>
        <v>0</v>
      </c>
      <c r="J18" s="11"/>
    </row>
    <row r="19" spans="1:10">
      <c r="A19" s="29" t="s">
        <v>942</v>
      </c>
      <c r="B19" s="15" t="s">
        <v>28</v>
      </c>
      <c r="C19" s="14"/>
      <c r="F19" s="11">
        <f>F346</f>
        <v>0</v>
      </c>
      <c r="G19" s="485">
        <f>G346</f>
        <v>0</v>
      </c>
      <c r="H19" s="496">
        <f>H346</f>
        <v>0</v>
      </c>
      <c r="J19" s="11"/>
    </row>
    <row r="20" spans="1:10">
      <c r="A20" s="29" t="s">
        <v>943</v>
      </c>
      <c r="B20" s="15" t="s">
        <v>944</v>
      </c>
      <c r="C20" s="14"/>
      <c r="F20" s="11">
        <f>F404</f>
        <v>0</v>
      </c>
      <c r="G20" s="485">
        <f>G404</f>
        <v>0</v>
      </c>
      <c r="H20" s="496">
        <f>H404</f>
        <v>0</v>
      </c>
      <c r="J20" s="11"/>
    </row>
    <row r="21" spans="1:10">
      <c r="A21" s="29" t="s">
        <v>948</v>
      </c>
      <c r="B21" s="15" t="s">
        <v>465</v>
      </c>
      <c r="C21" s="14"/>
      <c r="F21" s="11">
        <f>F418</f>
        <v>0</v>
      </c>
      <c r="G21" s="485">
        <f>G418</f>
        <v>0</v>
      </c>
      <c r="H21" s="496">
        <f>H418</f>
        <v>0</v>
      </c>
      <c r="J21" s="11"/>
    </row>
    <row r="22" spans="1:10">
      <c r="A22" s="29" t="s">
        <v>946</v>
      </c>
      <c r="B22" s="15" t="s">
        <v>127</v>
      </c>
      <c r="C22" s="14"/>
      <c r="F22" s="11">
        <f>F441</f>
        <v>0</v>
      </c>
      <c r="G22" s="485">
        <f>G441</f>
        <v>0</v>
      </c>
      <c r="H22" s="496">
        <f>H441</f>
        <v>0</v>
      </c>
      <c r="J22" s="11"/>
    </row>
    <row r="23" spans="1:10" s="10" customFormat="1">
      <c r="A23" s="23"/>
      <c r="B23" s="15"/>
      <c r="C23" s="14"/>
      <c r="G23" s="480"/>
      <c r="H23" s="491"/>
    </row>
    <row r="24" spans="1:10" s="10" customFormat="1">
      <c r="A24" s="23"/>
      <c r="B24" s="24" t="s">
        <v>10</v>
      </c>
      <c r="C24" s="14"/>
      <c r="D24" s="25"/>
      <c r="E24" s="25"/>
      <c r="F24" s="25"/>
      <c r="G24" s="480"/>
      <c r="H24" s="491"/>
    </row>
    <row r="25" spans="1:10" s="10" customFormat="1">
      <c r="A25" s="23"/>
      <c r="B25" s="24"/>
      <c r="C25" s="14"/>
      <c r="D25" s="25"/>
      <c r="E25" s="25"/>
      <c r="F25" s="25"/>
      <c r="G25" s="480"/>
      <c r="H25" s="491"/>
    </row>
    <row r="26" spans="1:10" s="10" customFormat="1" ht="38.25">
      <c r="A26" s="23"/>
      <c r="B26" s="26" t="s">
        <v>11</v>
      </c>
      <c r="C26" s="14"/>
      <c r="D26" s="25"/>
      <c r="E26" s="25"/>
      <c r="F26" s="25"/>
      <c r="G26" s="480"/>
      <c r="H26" s="491"/>
    </row>
    <row r="27" spans="1:10" s="10" customFormat="1" ht="153">
      <c r="A27" s="23"/>
      <c r="B27" s="27" t="s">
        <v>334</v>
      </c>
      <c r="C27" s="14"/>
      <c r="D27" s="25"/>
      <c r="E27" s="25"/>
      <c r="F27" s="25"/>
      <c r="G27" s="480"/>
      <c r="H27" s="491"/>
    </row>
    <row r="28" spans="1:10" s="10" customFormat="1" ht="38.25">
      <c r="A28" s="23"/>
      <c r="B28" s="27" t="s">
        <v>335</v>
      </c>
      <c r="C28" s="14"/>
      <c r="D28" s="25"/>
      <c r="E28" s="25"/>
      <c r="F28" s="25"/>
      <c r="G28" s="480"/>
      <c r="H28" s="491"/>
    </row>
    <row r="29" spans="1:10" s="10" customFormat="1" ht="38.25">
      <c r="A29" s="23"/>
      <c r="B29" s="26" t="s">
        <v>12</v>
      </c>
      <c r="C29" s="14"/>
      <c r="D29" s="25"/>
      <c r="E29" s="25"/>
      <c r="F29" s="25"/>
      <c r="G29" s="480"/>
      <c r="H29" s="491"/>
    </row>
    <row r="30" spans="1:10" s="10" customFormat="1" ht="25.5">
      <c r="A30" s="23"/>
      <c r="B30" s="26" t="s">
        <v>13</v>
      </c>
      <c r="C30" s="14"/>
      <c r="D30" s="25"/>
      <c r="E30" s="25"/>
      <c r="F30" s="25"/>
      <c r="G30" s="480"/>
      <c r="H30" s="491"/>
    </row>
    <row r="31" spans="1:10" s="10" customFormat="1" ht="25.5">
      <c r="A31" s="23"/>
      <c r="B31" s="26" t="s">
        <v>14</v>
      </c>
      <c r="C31" s="14"/>
      <c r="D31" s="25"/>
      <c r="E31" s="25"/>
      <c r="F31" s="25"/>
      <c r="G31" s="480"/>
      <c r="H31" s="491"/>
    </row>
    <row r="32" spans="1:10" s="10" customFormat="1" ht="51">
      <c r="A32" s="23"/>
      <c r="B32" s="26" t="s">
        <v>336</v>
      </c>
      <c r="C32" s="14"/>
      <c r="D32" s="25"/>
      <c r="E32" s="25"/>
      <c r="F32" s="25"/>
      <c r="G32" s="480"/>
      <c r="H32" s="491"/>
    </row>
    <row r="33" spans="1:8" s="10" customFormat="1" ht="38.25">
      <c r="A33" s="23"/>
      <c r="B33" s="26" t="s">
        <v>337</v>
      </c>
      <c r="C33" s="14"/>
      <c r="D33" s="25"/>
      <c r="E33" s="25"/>
      <c r="F33" s="25"/>
      <c r="G33" s="480"/>
      <c r="H33" s="491"/>
    </row>
    <row r="34" spans="1:8" s="10" customFormat="1" ht="63.75">
      <c r="A34" s="23"/>
      <c r="B34" s="26" t="s">
        <v>15</v>
      </c>
      <c r="C34" s="14"/>
      <c r="D34" s="25"/>
      <c r="E34" s="25"/>
      <c r="F34" s="25"/>
      <c r="G34" s="480"/>
      <c r="H34" s="491"/>
    </row>
    <row r="35" spans="1:8" s="10" customFormat="1" ht="25.5">
      <c r="A35" s="23"/>
      <c r="B35" s="28" t="s">
        <v>349</v>
      </c>
      <c r="C35" s="14"/>
      <c r="D35" s="25"/>
      <c r="E35" s="25"/>
      <c r="F35" s="25"/>
      <c r="G35" s="480"/>
      <c r="H35" s="491"/>
    </row>
    <row r="37" spans="1:8" s="10" customFormat="1">
      <c r="A37" s="29" t="s">
        <v>17</v>
      </c>
      <c r="B37" s="30" t="s">
        <v>16</v>
      </c>
      <c r="C37" s="9"/>
      <c r="G37" s="480"/>
      <c r="H37" s="491"/>
    </row>
    <row r="39" spans="1:8" s="10" customFormat="1">
      <c r="A39" s="29" t="s">
        <v>935</v>
      </c>
      <c r="B39" s="30" t="s">
        <v>133</v>
      </c>
      <c r="C39" s="9"/>
      <c r="G39" s="480"/>
      <c r="H39" s="491"/>
    </row>
    <row r="41" spans="1:8" s="10" customFormat="1">
      <c r="A41" s="31"/>
      <c r="B41" s="32"/>
      <c r="C41" s="33"/>
      <c r="D41" s="34"/>
      <c r="E41" s="34"/>
      <c r="F41" s="34"/>
      <c r="G41" s="480"/>
      <c r="H41" s="491"/>
    </row>
    <row r="42" spans="1:8" s="10" customFormat="1">
      <c r="A42" s="35" t="s">
        <v>19</v>
      </c>
      <c r="B42" s="36" t="s">
        <v>20</v>
      </c>
      <c r="C42" s="37" t="s">
        <v>21</v>
      </c>
      <c r="D42" s="38" t="s">
        <v>22</v>
      </c>
      <c r="E42" s="39" t="s">
        <v>23</v>
      </c>
      <c r="F42" s="40" t="s">
        <v>24</v>
      </c>
      <c r="G42" s="480"/>
      <c r="H42" s="491"/>
    </row>
    <row r="43" spans="1:8" s="10" customFormat="1">
      <c r="A43" s="41"/>
      <c r="B43" s="15"/>
      <c r="C43" s="14"/>
      <c r="D43" s="42"/>
      <c r="E43" s="42"/>
      <c r="F43" s="43"/>
      <c r="G43" s="480"/>
      <c r="H43" s="491"/>
    </row>
    <row r="44" spans="1:8" s="10" customFormat="1">
      <c r="A44" s="41"/>
      <c r="B44" s="15"/>
      <c r="C44" s="14"/>
      <c r="D44" s="42"/>
      <c r="E44" s="42"/>
      <c r="F44" s="43"/>
      <c r="G44" s="480"/>
      <c r="H44" s="491"/>
    </row>
    <row r="45" spans="1:8" s="10" customFormat="1" ht="171" customHeight="1">
      <c r="A45" s="44" t="s">
        <v>126</v>
      </c>
      <c r="B45" s="45" t="s">
        <v>434</v>
      </c>
      <c r="C45" s="46" t="s">
        <v>123</v>
      </c>
      <c r="D45" s="47">
        <v>1</v>
      </c>
      <c r="E45" s="647"/>
      <c r="F45" s="48">
        <f>D45*E45</f>
        <v>0</v>
      </c>
      <c r="G45" s="486">
        <f>F45</f>
        <v>0</v>
      </c>
      <c r="H45" s="497"/>
    </row>
    <row r="46" spans="1:8" s="10" customFormat="1" ht="13.5" thickBot="1">
      <c r="A46" s="41"/>
      <c r="B46" s="15"/>
      <c r="C46" s="14"/>
      <c r="D46" s="42"/>
      <c r="E46" s="49"/>
      <c r="F46" s="50"/>
      <c r="G46" s="480"/>
      <c r="H46" s="491"/>
    </row>
    <row r="47" spans="1:8" s="10" customFormat="1" ht="14.25" thickTop="1" thickBot="1">
      <c r="A47" s="51"/>
      <c r="B47" s="52" t="s">
        <v>18</v>
      </c>
      <c r="C47" s="53"/>
      <c r="D47" s="54"/>
      <c r="E47" s="55"/>
      <c r="F47" s="54">
        <f>SUM(F45)</f>
        <v>0</v>
      </c>
      <c r="G47" s="487">
        <f>SUM(G45)</f>
        <v>0</v>
      </c>
      <c r="H47" s="498">
        <f>SUM(H45)</f>
        <v>0</v>
      </c>
    </row>
    <row r="48" spans="1:8" s="10" customFormat="1" ht="13.5" thickTop="1">
      <c r="A48" s="23"/>
      <c r="B48" s="15"/>
      <c r="C48" s="14"/>
      <c r="D48" s="42"/>
      <c r="E48" s="49"/>
      <c r="F48" s="42"/>
      <c r="G48" s="480"/>
      <c r="H48" s="491"/>
    </row>
    <row r="49" spans="1:9" s="10" customFormat="1">
      <c r="A49" s="29" t="s">
        <v>937</v>
      </c>
      <c r="B49" s="30" t="s">
        <v>1</v>
      </c>
      <c r="C49" s="9"/>
      <c r="G49" s="480"/>
      <c r="H49" s="491"/>
    </row>
    <row r="50" spans="1:9" s="10" customFormat="1" ht="13.5" thickBot="1">
      <c r="A50" s="23"/>
      <c r="B50" s="24"/>
      <c r="C50" s="14"/>
      <c r="G50" s="480"/>
      <c r="H50" s="491"/>
    </row>
    <row r="51" spans="1:9" s="10" customFormat="1" ht="67.5" customHeight="1" thickTop="1">
      <c r="A51" s="56"/>
      <c r="B51" s="57" t="s">
        <v>338</v>
      </c>
      <c r="C51" s="58"/>
      <c r="D51" s="59"/>
      <c r="E51" s="59"/>
      <c r="F51" s="60"/>
      <c r="G51" s="480"/>
      <c r="H51" s="491"/>
    </row>
    <row r="52" spans="1:9" s="10" customFormat="1" ht="102">
      <c r="A52" s="41"/>
      <c r="B52" s="61" t="s">
        <v>350</v>
      </c>
      <c r="C52" s="14"/>
      <c r="D52" s="25"/>
      <c r="E52" s="25"/>
      <c r="F52" s="43"/>
      <c r="G52" s="480"/>
      <c r="H52" s="491"/>
    </row>
    <row r="53" spans="1:9" s="10" customFormat="1" ht="51">
      <c r="A53" s="41"/>
      <c r="B53" s="61" t="s">
        <v>340</v>
      </c>
      <c r="C53" s="14"/>
      <c r="D53" s="25"/>
      <c r="E53" s="25"/>
      <c r="F53" s="43"/>
      <c r="G53" s="480"/>
      <c r="H53" s="491"/>
    </row>
    <row r="54" spans="1:9" s="10" customFormat="1" ht="25.5">
      <c r="A54" s="41"/>
      <c r="B54" s="26" t="s">
        <v>339</v>
      </c>
      <c r="C54" s="14"/>
      <c r="D54" s="25"/>
      <c r="E54" s="25"/>
      <c r="F54" s="43"/>
      <c r="G54" s="480"/>
      <c r="H54" s="491"/>
    </row>
    <row r="55" spans="1:9" s="10" customFormat="1" ht="63.75">
      <c r="A55" s="41"/>
      <c r="B55" s="62" t="s">
        <v>283</v>
      </c>
      <c r="C55" s="14"/>
      <c r="D55" s="25"/>
      <c r="E55" s="25"/>
      <c r="F55" s="43"/>
      <c r="G55" s="480"/>
      <c r="H55" s="491"/>
    </row>
    <row r="56" spans="1:9" s="10" customFormat="1">
      <c r="A56" s="41"/>
      <c r="B56" s="15"/>
      <c r="C56" s="14"/>
      <c r="D56" s="25"/>
      <c r="E56" s="25"/>
      <c r="F56" s="43"/>
      <c r="G56" s="480"/>
      <c r="H56" s="491"/>
    </row>
    <row r="57" spans="1:9" s="10" customFormat="1">
      <c r="A57" s="35" t="s">
        <v>19</v>
      </c>
      <c r="B57" s="36" t="s">
        <v>20</v>
      </c>
      <c r="C57" s="37" t="s">
        <v>21</v>
      </c>
      <c r="D57" s="38" t="s">
        <v>22</v>
      </c>
      <c r="E57" s="39" t="s">
        <v>23</v>
      </c>
      <c r="F57" s="40" t="s">
        <v>24</v>
      </c>
      <c r="G57" s="480"/>
      <c r="H57" s="491"/>
    </row>
    <row r="58" spans="1:9" s="10" customFormat="1">
      <c r="A58" s="41"/>
      <c r="B58" s="15"/>
      <c r="C58" s="14"/>
      <c r="D58" s="42"/>
      <c r="E58" s="42"/>
      <c r="F58" s="43"/>
      <c r="G58" s="480"/>
      <c r="H58" s="491"/>
    </row>
    <row r="59" spans="1:9" s="10" customFormat="1" ht="38.25">
      <c r="A59" s="44" t="s">
        <v>126</v>
      </c>
      <c r="B59" s="45" t="s">
        <v>333</v>
      </c>
      <c r="C59" s="46"/>
      <c r="D59" s="47"/>
      <c r="E59" s="648"/>
      <c r="F59" s="48"/>
      <c r="G59" s="480"/>
      <c r="H59" s="491"/>
    </row>
    <row r="60" spans="1:9" s="10" customFormat="1">
      <c r="A60" s="579" t="s">
        <v>318</v>
      </c>
      <c r="B60" s="45" t="s">
        <v>119</v>
      </c>
      <c r="C60" s="46" t="s">
        <v>118</v>
      </c>
      <c r="D60" s="47">
        <v>26</v>
      </c>
      <c r="E60" s="647"/>
      <c r="F60" s="48">
        <f>D60*E60</f>
        <v>0</v>
      </c>
      <c r="G60" s="486">
        <f>F60</f>
        <v>0</v>
      </c>
      <c r="H60" s="491"/>
      <c r="I60" s="11"/>
    </row>
    <row r="61" spans="1:9" s="10" customFormat="1">
      <c r="A61" s="44" t="s">
        <v>319</v>
      </c>
      <c r="B61" s="45" t="s">
        <v>116</v>
      </c>
      <c r="C61" s="46" t="s">
        <v>118</v>
      </c>
      <c r="D61" s="47">
        <v>17</v>
      </c>
      <c r="E61" s="647"/>
      <c r="F61" s="48">
        <f t="shared" ref="F61:F81" si="0">D61*E61</f>
        <v>0</v>
      </c>
      <c r="G61" s="486">
        <f>F61</f>
        <v>0</v>
      </c>
      <c r="H61" s="491"/>
    </row>
    <row r="62" spans="1:9" s="10" customFormat="1">
      <c r="A62" s="44" t="s">
        <v>322</v>
      </c>
      <c r="B62" s="45" t="s">
        <v>120</v>
      </c>
      <c r="C62" s="46" t="s">
        <v>118</v>
      </c>
      <c r="D62" s="47">
        <v>6</v>
      </c>
      <c r="E62" s="647"/>
      <c r="F62" s="48">
        <f t="shared" si="0"/>
        <v>0</v>
      </c>
      <c r="G62" s="486">
        <f>F62</f>
        <v>0</v>
      </c>
      <c r="H62" s="491"/>
    </row>
    <row r="63" spans="1:9" s="10" customFormat="1" ht="63.75">
      <c r="A63" s="44" t="s">
        <v>125</v>
      </c>
      <c r="B63" s="45" t="s">
        <v>435</v>
      </c>
      <c r="C63" s="46"/>
      <c r="D63" s="47"/>
      <c r="E63" s="648"/>
      <c r="F63" s="48"/>
      <c r="G63" s="480"/>
      <c r="H63" s="491"/>
    </row>
    <row r="64" spans="1:9" s="10" customFormat="1">
      <c r="A64" s="44" t="s">
        <v>324</v>
      </c>
      <c r="B64" s="45" t="s">
        <v>119</v>
      </c>
      <c r="C64" s="46" t="s">
        <v>118</v>
      </c>
      <c r="D64" s="47">
        <v>8</v>
      </c>
      <c r="E64" s="647"/>
      <c r="F64" s="48">
        <f>D64*E64</f>
        <v>0</v>
      </c>
      <c r="G64" s="486">
        <f>F64</f>
        <v>0</v>
      </c>
      <c r="H64" s="491"/>
    </row>
    <row r="65" spans="1:13" s="10" customFormat="1">
      <c r="A65" s="44" t="s">
        <v>325</v>
      </c>
      <c r="B65" s="45" t="s">
        <v>120</v>
      </c>
      <c r="C65" s="46" t="s">
        <v>118</v>
      </c>
      <c r="D65" s="47">
        <v>2</v>
      </c>
      <c r="E65" s="647"/>
      <c r="F65" s="48">
        <f t="shared" ref="F65" si="1">D65*E65</f>
        <v>0</v>
      </c>
      <c r="G65" s="486">
        <f>F65</f>
        <v>0</v>
      </c>
      <c r="H65" s="491"/>
    </row>
    <row r="66" spans="1:13" s="10" customFormat="1" ht="216.75" customHeight="1">
      <c r="A66" s="44" t="s">
        <v>289</v>
      </c>
      <c r="B66" s="45" t="s">
        <v>874</v>
      </c>
      <c r="C66" s="46"/>
      <c r="D66" s="47"/>
      <c r="E66" s="648"/>
      <c r="F66" s="48"/>
      <c r="G66" s="480"/>
      <c r="H66" s="491"/>
    </row>
    <row r="67" spans="1:13" s="10" customFormat="1">
      <c r="A67" s="44" t="s">
        <v>949</v>
      </c>
      <c r="B67" s="45" t="s">
        <v>119</v>
      </c>
      <c r="C67" s="46" t="s">
        <v>117</v>
      </c>
      <c r="D67" s="47">
        <v>4</v>
      </c>
      <c r="E67" s="647"/>
      <c r="F67" s="48">
        <f>D67*E67</f>
        <v>0</v>
      </c>
      <c r="G67" s="486">
        <f t="shared" ref="G67:G73" si="2">F67</f>
        <v>0</v>
      </c>
      <c r="H67" s="491"/>
    </row>
    <row r="68" spans="1:13" s="10" customFormat="1">
      <c r="A68" s="44" t="s">
        <v>950</v>
      </c>
      <c r="B68" s="45" t="s">
        <v>116</v>
      </c>
      <c r="C68" s="46" t="s">
        <v>117</v>
      </c>
      <c r="D68" s="47">
        <v>2</v>
      </c>
      <c r="E68" s="647"/>
      <c r="F68" s="48">
        <f t="shared" ref="F68:F69" si="3">D68*E68</f>
        <v>0</v>
      </c>
      <c r="G68" s="486">
        <f t="shared" si="2"/>
        <v>0</v>
      </c>
      <c r="H68" s="491"/>
    </row>
    <row r="69" spans="1:13" s="10" customFormat="1">
      <c r="A69" s="44" t="s">
        <v>951</v>
      </c>
      <c r="B69" s="45" t="s">
        <v>120</v>
      </c>
      <c r="C69" s="46" t="s">
        <v>117</v>
      </c>
      <c r="D69" s="47">
        <v>1</v>
      </c>
      <c r="E69" s="647"/>
      <c r="F69" s="48">
        <f t="shared" si="3"/>
        <v>0</v>
      </c>
      <c r="G69" s="486">
        <f t="shared" si="2"/>
        <v>0</v>
      </c>
      <c r="H69" s="491"/>
    </row>
    <row r="70" spans="1:13" s="10" customFormat="1" ht="63.75">
      <c r="A70" s="44" t="s">
        <v>306</v>
      </c>
      <c r="B70" s="45" t="s">
        <v>437</v>
      </c>
      <c r="C70" s="46" t="s">
        <v>117</v>
      </c>
      <c r="D70" s="47">
        <v>2</v>
      </c>
      <c r="E70" s="647"/>
      <c r="F70" s="48">
        <f t="shared" si="0"/>
        <v>0</v>
      </c>
      <c r="G70" s="486">
        <f t="shared" si="2"/>
        <v>0</v>
      </c>
      <c r="H70" s="491"/>
    </row>
    <row r="71" spans="1:13" s="10" customFormat="1" ht="76.5">
      <c r="A71" s="44" t="s">
        <v>129</v>
      </c>
      <c r="B71" s="64" t="s">
        <v>436</v>
      </c>
      <c r="C71" s="46" t="s">
        <v>117</v>
      </c>
      <c r="D71" s="47">
        <v>2</v>
      </c>
      <c r="E71" s="647"/>
      <c r="F71" s="48">
        <f t="shared" si="0"/>
        <v>0</v>
      </c>
      <c r="G71" s="486">
        <f t="shared" si="2"/>
        <v>0</v>
      </c>
      <c r="H71" s="491"/>
    </row>
    <row r="72" spans="1:13" s="10" customFormat="1" ht="191.25">
      <c r="A72" s="44" t="s">
        <v>307</v>
      </c>
      <c r="B72" s="45" t="s">
        <v>875</v>
      </c>
      <c r="C72" s="46" t="s">
        <v>117</v>
      </c>
      <c r="D72" s="47">
        <v>1</v>
      </c>
      <c r="E72" s="647"/>
      <c r="F72" s="48">
        <f t="shared" ref="F72" si="4">D72*E72</f>
        <v>0</v>
      </c>
      <c r="G72" s="486">
        <f t="shared" si="2"/>
        <v>0</v>
      </c>
      <c r="H72" s="491"/>
      <c r="M72" s="10">
        <f>350*0.01</f>
        <v>3.5</v>
      </c>
    </row>
    <row r="73" spans="1:13" s="10" customFormat="1" ht="25.5">
      <c r="A73" s="44" t="s">
        <v>308</v>
      </c>
      <c r="B73" s="45" t="s">
        <v>299</v>
      </c>
      <c r="C73" s="46" t="s">
        <v>122</v>
      </c>
      <c r="D73" s="47">
        <v>350</v>
      </c>
      <c r="E73" s="647"/>
      <c r="F73" s="48">
        <f t="shared" si="0"/>
        <v>0</v>
      </c>
      <c r="G73" s="486">
        <f t="shared" si="2"/>
        <v>0</v>
      </c>
      <c r="H73" s="491"/>
    </row>
    <row r="74" spans="1:13" s="10" customFormat="1">
      <c r="A74" s="44"/>
      <c r="B74" s="580" t="s">
        <v>400</v>
      </c>
      <c r="C74" s="46"/>
      <c r="D74" s="47"/>
      <c r="E74" s="648"/>
      <c r="F74" s="48"/>
      <c r="G74" s="480"/>
      <c r="H74" s="491"/>
    </row>
    <row r="75" spans="1:13" s="10" customFormat="1" ht="63.75">
      <c r="A75" s="44" t="s">
        <v>309</v>
      </c>
      <c r="B75" s="45" t="s">
        <v>396</v>
      </c>
      <c r="C75" s="46" t="s">
        <v>117</v>
      </c>
      <c r="D75" s="47">
        <v>1</v>
      </c>
      <c r="E75" s="647"/>
      <c r="F75" s="48">
        <f t="shared" si="0"/>
        <v>0</v>
      </c>
      <c r="G75" s="486">
        <f t="shared" ref="G75:G81" si="5">F75</f>
        <v>0</v>
      </c>
      <c r="H75" s="491"/>
    </row>
    <row r="76" spans="1:13" s="10" customFormat="1" ht="25.5">
      <c r="A76" s="44" t="s">
        <v>310</v>
      </c>
      <c r="B76" s="45" t="s">
        <v>397</v>
      </c>
      <c r="C76" s="46" t="s">
        <v>117</v>
      </c>
      <c r="D76" s="47">
        <v>2</v>
      </c>
      <c r="E76" s="647"/>
      <c r="F76" s="48">
        <f t="shared" si="0"/>
        <v>0</v>
      </c>
      <c r="G76" s="486">
        <f t="shared" si="5"/>
        <v>0</v>
      </c>
      <c r="H76" s="491"/>
    </row>
    <row r="77" spans="1:13" s="10" customFormat="1" ht="25.5">
      <c r="A77" s="44" t="s">
        <v>311</v>
      </c>
      <c r="B77" s="45" t="s">
        <v>398</v>
      </c>
      <c r="C77" s="46" t="s">
        <v>117</v>
      </c>
      <c r="D77" s="47">
        <v>1</v>
      </c>
      <c r="E77" s="647"/>
      <c r="F77" s="48">
        <f t="shared" si="0"/>
        <v>0</v>
      </c>
      <c r="G77" s="486">
        <f t="shared" si="5"/>
        <v>0</v>
      </c>
      <c r="H77" s="491"/>
    </row>
    <row r="78" spans="1:13" s="10" customFormat="1" ht="25.5">
      <c r="A78" s="44" t="s">
        <v>312</v>
      </c>
      <c r="B78" s="45" t="s">
        <v>399</v>
      </c>
      <c r="C78" s="46" t="s">
        <v>117</v>
      </c>
      <c r="D78" s="47">
        <v>1</v>
      </c>
      <c r="E78" s="647"/>
      <c r="F78" s="48">
        <f t="shared" si="0"/>
        <v>0</v>
      </c>
      <c r="G78" s="486">
        <f t="shared" si="5"/>
        <v>0</v>
      </c>
      <c r="H78" s="491"/>
    </row>
    <row r="79" spans="1:13" s="10" customFormat="1" ht="25.5">
      <c r="A79" s="44" t="s">
        <v>313</v>
      </c>
      <c r="B79" s="45" t="s">
        <v>403</v>
      </c>
      <c r="C79" s="46" t="s">
        <v>117</v>
      </c>
      <c r="D79" s="47">
        <v>1</v>
      </c>
      <c r="E79" s="647"/>
      <c r="F79" s="48">
        <f t="shared" si="0"/>
        <v>0</v>
      </c>
      <c r="G79" s="486">
        <f t="shared" si="5"/>
        <v>0</v>
      </c>
      <c r="H79" s="491"/>
    </row>
    <row r="80" spans="1:13" s="10" customFormat="1">
      <c r="A80" s="44" t="s">
        <v>314</v>
      </c>
      <c r="B80" s="45" t="s">
        <v>461</v>
      </c>
      <c r="C80" s="46" t="s">
        <v>118</v>
      </c>
      <c r="D80" s="47">
        <v>2.8</v>
      </c>
      <c r="E80" s="647"/>
      <c r="F80" s="48">
        <f t="shared" si="0"/>
        <v>0</v>
      </c>
      <c r="G80" s="486">
        <f t="shared" si="5"/>
        <v>0</v>
      </c>
      <c r="H80" s="491"/>
    </row>
    <row r="81" spans="1:8" s="10" customFormat="1">
      <c r="A81" s="44" t="s">
        <v>438</v>
      </c>
      <c r="B81" s="45" t="s">
        <v>462</v>
      </c>
      <c r="C81" s="46" t="s">
        <v>395</v>
      </c>
      <c r="D81" s="47">
        <v>0.5</v>
      </c>
      <c r="E81" s="647"/>
      <c r="F81" s="48">
        <f t="shared" si="0"/>
        <v>0</v>
      </c>
      <c r="G81" s="486">
        <f t="shared" si="5"/>
        <v>0</v>
      </c>
      <c r="H81" s="491"/>
    </row>
    <row r="82" spans="1:8" s="10" customFormat="1">
      <c r="A82" s="587"/>
      <c r="B82" s="580" t="s">
        <v>401</v>
      </c>
      <c r="C82" s="591"/>
      <c r="D82" s="589"/>
      <c r="E82" s="649"/>
      <c r="F82" s="590"/>
      <c r="G82" s="480"/>
      <c r="H82" s="491"/>
    </row>
    <row r="83" spans="1:8" s="10" customFormat="1" ht="38.25">
      <c r="A83" s="44" t="s">
        <v>315</v>
      </c>
      <c r="B83" s="45" t="s">
        <v>414</v>
      </c>
      <c r="C83" s="46" t="s">
        <v>117</v>
      </c>
      <c r="D83" s="47">
        <v>2</v>
      </c>
      <c r="E83" s="647"/>
      <c r="F83" s="48">
        <f t="shared" ref="F83:F85" si="6">D83*E83</f>
        <v>0</v>
      </c>
      <c r="G83" s="486">
        <f>F83</f>
        <v>0</v>
      </c>
      <c r="H83" s="491"/>
    </row>
    <row r="84" spans="1:8" s="10" customFormat="1" ht="25.5">
      <c r="A84" s="44" t="s">
        <v>876</v>
      </c>
      <c r="B84" s="45" t="s">
        <v>415</v>
      </c>
      <c r="C84" s="46" t="s">
        <v>117</v>
      </c>
      <c r="D84" s="47">
        <v>1</v>
      </c>
      <c r="E84" s="647"/>
      <c r="F84" s="48">
        <f t="shared" si="6"/>
        <v>0</v>
      </c>
      <c r="G84" s="486">
        <f>F84</f>
        <v>0</v>
      </c>
      <c r="H84" s="491"/>
    </row>
    <row r="85" spans="1:8" s="10" customFormat="1" ht="140.25">
      <c r="A85" s="44" t="s">
        <v>877</v>
      </c>
      <c r="B85" s="45" t="s">
        <v>878</v>
      </c>
      <c r="C85" s="46" t="s">
        <v>135</v>
      </c>
      <c r="D85" s="47">
        <v>1</v>
      </c>
      <c r="E85" s="647"/>
      <c r="F85" s="48">
        <f t="shared" si="6"/>
        <v>0</v>
      </c>
      <c r="G85" s="486"/>
      <c r="H85" s="496">
        <f>F85</f>
        <v>0</v>
      </c>
    </row>
    <row r="86" spans="1:8" s="10" customFormat="1" ht="153">
      <c r="A86" s="44" t="s">
        <v>439</v>
      </c>
      <c r="B86" s="69" t="s">
        <v>518</v>
      </c>
      <c r="C86" s="46" t="s">
        <v>135</v>
      </c>
      <c r="D86" s="47">
        <v>1</v>
      </c>
      <c r="E86" s="647"/>
      <c r="F86" s="48">
        <f t="shared" ref="F86:F88" si="7">D86*E86</f>
        <v>0</v>
      </c>
      <c r="G86" s="486">
        <f>F86</f>
        <v>0</v>
      </c>
      <c r="H86" s="491"/>
    </row>
    <row r="87" spans="1:8" s="10" customFormat="1" ht="76.5">
      <c r="A87" s="44" t="s">
        <v>440</v>
      </c>
      <c r="B87" s="45" t="s">
        <v>507</v>
      </c>
      <c r="C87" s="46" t="s">
        <v>135</v>
      </c>
      <c r="D87" s="47">
        <v>2</v>
      </c>
      <c r="E87" s="647"/>
      <c r="F87" s="48">
        <f t="shared" si="7"/>
        <v>0</v>
      </c>
      <c r="G87" s="486">
        <f>F87</f>
        <v>0</v>
      </c>
      <c r="H87" s="491"/>
    </row>
    <row r="88" spans="1:8" s="10" customFormat="1" ht="153">
      <c r="A88" s="44" t="s">
        <v>316</v>
      </c>
      <c r="B88" s="45" t="s">
        <v>508</v>
      </c>
      <c r="C88" s="46" t="s">
        <v>135</v>
      </c>
      <c r="D88" s="47">
        <v>1</v>
      </c>
      <c r="E88" s="647"/>
      <c r="F88" s="48">
        <f t="shared" si="7"/>
        <v>0</v>
      </c>
      <c r="G88" s="486">
        <f>F88</f>
        <v>0</v>
      </c>
      <c r="H88" s="491"/>
    </row>
    <row r="89" spans="1:8" s="10" customFormat="1" ht="191.25">
      <c r="A89" s="44" t="s">
        <v>317</v>
      </c>
      <c r="B89" s="45" t="s">
        <v>509</v>
      </c>
      <c r="C89" s="46" t="s">
        <v>135</v>
      </c>
      <c r="D89" s="47">
        <v>3</v>
      </c>
      <c r="E89" s="647"/>
      <c r="F89" s="48">
        <f t="shared" ref="F89" si="8">D89*E89</f>
        <v>0</v>
      </c>
      <c r="G89" s="486">
        <f>F89</f>
        <v>0</v>
      </c>
      <c r="H89" s="491"/>
    </row>
    <row r="90" spans="1:8" s="10" customFormat="1">
      <c r="A90" s="587"/>
      <c r="B90" s="580" t="s">
        <v>116</v>
      </c>
      <c r="C90" s="591"/>
      <c r="D90" s="589"/>
      <c r="E90" s="649"/>
      <c r="F90" s="590"/>
      <c r="G90" s="480"/>
      <c r="H90" s="491"/>
    </row>
    <row r="91" spans="1:8" s="10" customFormat="1" ht="51">
      <c r="A91" s="44" t="s">
        <v>441</v>
      </c>
      <c r="B91" s="45" t="s">
        <v>514</v>
      </c>
      <c r="C91" s="46" t="s">
        <v>118</v>
      </c>
      <c r="D91" s="47">
        <v>17</v>
      </c>
      <c r="E91" s="647"/>
      <c r="F91" s="48">
        <f t="shared" ref="F91:F98" si="9">D91*E91</f>
        <v>0</v>
      </c>
      <c r="G91" s="486">
        <f>F91</f>
        <v>0</v>
      </c>
      <c r="H91" s="491"/>
    </row>
    <row r="92" spans="1:8" s="10" customFormat="1" ht="38.25">
      <c r="A92" s="44" t="s">
        <v>952</v>
      </c>
      <c r="B92" s="45" t="s">
        <v>879</v>
      </c>
      <c r="C92" s="46" t="s">
        <v>122</v>
      </c>
      <c r="D92" s="578">
        <f>98.17+15+20</f>
        <v>133.17000000000002</v>
      </c>
      <c r="E92" s="647"/>
      <c r="F92" s="48">
        <f t="shared" si="9"/>
        <v>0</v>
      </c>
      <c r="G92" s="486">
        <f t="shared" ref="G92:G97" si="10">F92</f>
        <v>0</v>
      </c>
      <c r="H92" s="491"/>
    </row>
    <row r="93" spans="1:8" s="10" customFormat="1">
      <c r="A93" s="44" t="s">
        <v>953</v>
      </c>
      <c r="B93" s="45" t="s">
        <v>302</v>
      </c>
      <c r="C93" s="46" t="s">
        <v>118</v>
      </c>
      <c r="D93" s="47">
        <f>98+15*2+9</f>
        <v>137</v>
      </c>
      <c r="E93" s="647"/>
      <c r="F93" s="48">
        <f t="shared" si="9"/>
        <v>0</v>
      </c>
      <c r="G93" s="486">
        <f t="shared" si="10"/>
        <v>0</v>
      </c>
      <c r="H93" s="491"/>
    </row>
    <row r="94" spans="1:8" s="10" customFormat="1" ht="76.5">
      <c r="A94" s="44" t="s">
        <v>442</v>
      </c>
      <c r="B94" s="45" t="s">
        <v>515</v>
      </c>
      <c r="C94" s="46" t="s">
        <v>118</v>
      </c>
      <c r="D94" s="47">
        <f>7+7+6.8</f>
        <v>20.8</v>
      </c>
      <c r="E94" s="647"/>
      <c r="F94" s="48">
        <f t="shared" si="9"/>
        <v>0</v>
      </c>
      <c r="G94" s="486">
        <f t="shared" si="10"/>
        <v>0</v>
      </c>
      <c r="H94" s="491"/>
    </row>
    <row r="95" spans="1:8" s="10" customFormat="1" ht="38.25">
      <c r="A95" s="44" t="s">
        <v>443</v>
      </c>
      <c r="B95" s="45" t="s">
        <v>402</v>
      </c>
      <c r="C95" s="46" t="s">
        <v>117</v>
      </c>
      <c r="D95" s="47">
        <v>1</v>
      </c>
      <c r="E95" s="647"/>
      <c r="F95" s="48">
        <f t="shared" si="9"/>
        <v>0</v>
      </c>
      <c r="G95" s="486">
        <f t="shared" si="10"/>
        <v>0</v>
      </c>
      <c r="H95" s="491"/>
    </row>
    <row r="96" spans="1:8" s="10" customFormat="1" ht="76.5">
      <c r="A96" s="44" t="s">
        <v>954</v>
      </c>
      <c r="B96" s="45" t="s">
        <v>880</v>
      </c>
      <c r="C96" s="46" t="s">
        <v>117</v>
      </c>
      <c r="D96" s="47">
        <v>1</v>
      </c>
      <c r="E96" s="647"/>
      <c r="F96" s="48">
        <f t="shared" si="9"/>
        <v>0</v>
      </c>
      <c r="G96" s="486">
        <f t="shared" si="10"/>
        <v>0</v>
      </c>
      <c r="H96" s="491"/>
    </row>
    <row r="97" spans="1:12" s="10" customFormat="1" ht="89.25">
      <c r="A97" s="44" t="s">
        <v>955</v>
      </c>
      <c r="B97" s="45" t="s">
        <v>881</v>
      </c>
      <c r="C97" s="46" t="s">
        <v>117</v>
      </c>
      <c r="D97" s="47">
        <v>1</v>
      </c>
      <c r="E97" s="647"/>
      <c r="F97" s="48">
        <f t="shared" si="9"/>
        <v>0</v>
      </c>
      <c r="G97" s="486">
        <f t="shared" si="10"/>
        <v>0</v>
      </c>
      <c r="H97" s="491"/>
    </row>
    <row r="98" spans="1:12" s="10" customFormat="1" ht="38.25">
      <c r="A98" s="44" t="s">
        <v>444</v>
      </c>
      <c r="B98" s="45" t="s">
        <v>882</v>
      </c>
      <c r="C98" s="70" t="s">
        <v>122</v>
      </c>
      <c r="D98" s="47">
        <v>3.5</v>
      </c>
      <c r="E98" s="647"/>
      <c r="F98" s="48">
        <f t="shared" si="9"/>
        <v>0</v>
      </c>
      <c r="G98" s="486"/>
      <c r="H98" s="496">
        <f>F98</f>
        <v>0</v>
      </c>
    </row>
    <row r="99" spans="1:12" s="10" customFormat="1">
      <c r="A99" s="587"/>
      <c r="B99" s="580" t="s">
        <v>119</v>
      </c>
      <c r="C99" s="591"/>
      <c r="D99" s="589"/>
      <c r="E99" s="649"/>
      <c r="F99" s="590"/>
      <c r="G99" s="480"/>
      <c r="H99" s="491"/>
    </row>
    <row r="100" spans="1:12" s="10" customFormat="1" ht="76.5">
      <c r="A100" s="44" t="s">
        <v>445</v>
      </c>
      <c r="B100" s="65" t="s">
        <v>520</v>
      </c>
      <c r="C100" s="66" t="s">
        <v>117</v>
      </c>
      <c r="D100" s="47">
        <v>1</v>
      </c>
      <c r="E100" s="647"/>
      <c r="F100" s="48">
        <f t="shared" ref="F100" si="11">D100*E100</f>
        <v>0</v>
      </c>
      <c r="G100" s="486">
        <f t="shared" ref="G100:G103" si="12">F100</f>
        <v>0</v>
      </c>
      <c r="H100" s="491"/>
    </row>
    <row r="101" spans="1:12" s="10" customFormat="1" ht="25.5">
      <c r="A101" s="44" t="s">
        <v>446</v>
      </c>
      <c r="B101" s="65" t="s">
        <v>519</v>
      </c>
      <c r="C101" s="46" t="s">
        <v>117</v>
      </c>
      <c r="D101" s="47">
        <v>1</v>
      </c>
      <c r="E101" s="647"/>
      <c r="F101" s="48">
        <f t="shared" ref="F101:F103" si="13">D101*E101</f>
        <v>0</v>
      </c>
      <c r="G101" s="486">
        <f t="shared" si="12"/>
        <v>0</v>
      </c>
      <c r="H101" s="491"/>
    </row>
    <row r="102" spans="1:12" s="10" customFormat="1" ht="38.25">
      <c r="A102" s="44" t="s">
        <v>447</v>
      </c>
      <c r="B102" s="65" t="s">
        <v>416</v>
      </c>
      <c r="C102" s="66" t="s">
        <v>117</v>
      </c>
      <c r="D102" s="47">
        <v>1</v>
      </c>
      <c r="E102" s="647"/>
      <c r="F102" s="48">
        <f t="shared" si="13"/>
        <v>0</v>
      </c>
      <c r="G102" s="486">
        <f t="shared" si="12"/>
        <v>0</v>
      </c>
      <c r="H102" s="491"/>
    </row>
    <row r="103" spans="1:12" s="10" customFormat="1" ht="63.75">
      <c r="A103" s="44" t="s">
        <v>448</v>
      </c>
      <c r="B103" s="45" t="s">
        <v>425</v>
      </c>
      <c r="C103" s="46" t="s">
        <v>117</v>
      </c>
      <c r="D103" s="47">
        <v>1</v>
      </c>
      <c r="E103" s="647"/>
      <c r="F103" s="48">
        <f t="shared" si="13"/>
        <v>0</v>
      </c>
      <c r="G103" s="486">
        <f t="shared" si="12"/>
        <v>0</v>
      </c>
      <c r="H103" s="491"/>
    </row>
    <row r="104" spans="1:12" s="10" customFormat="1">
      <c r="A104" s="587"/>
      <c r="B104" s="581" t="s">
        <v>130</v>
      </c>
      <c r="C104" s="588"/>
      <c r="D104" s="589"/>
      <c r="E104" s="649"/>
      <c r="F104" s="590"/>
      <c r="G104" s="480"/>
      <c r="H104" s="491"/>
    </row>
    <row r="105" spans="1:12" s="10" customFormat="1" ht="119.25" customHeight="1">
      <c r="A105" s="44" t="s">
        <v>449</v>
      </c>
      <c r="B105" s="45" t="s">
        <v>1058</v>
      </c>
      <c r="C105" s="46" t="s">
        <v>122</v>
      </c>
      <c r="D105" s="505">
        <v>1140</v>
      </c>
      <c r="E105" s="647"/>
      <c r="F105" s="48">
        <f t="shared" ref="F105:F106" si="14">D105*E105</f>
        <v>0</v>
      </c>
      <c r="G105" s="486">
        <f t="shared" ref="G105:G107" si="15">F105</f>
        <v>0</v>
      </c>
      <c r="H105" s="491"/>
      <c r="L105" s="505"/>
    </row>
    <row r="106" spans="1:12" s="10" customFormat="1" ht="123.75" customHeight="1">
      <c r="A106" s="44" t="s">
        <v>956</v>
      </c>
      <c r="B106" s="45" t="s">
        <v>422</v>
      </c>
      <c r="C106" s="46" t="s">
        <v>117</v>
      </c>
      <c r="D106" s="47">
        <v>3</v>
      </c>
      <c r="E106" s="647"/>
      <c r="F106" s="48">
        <f t="shared" si="14"/>
        <v>0</v>
      </c>
      <c r="G106" s="486">
        <f t="shared" si="15"/>
        <v>0</v>
      </c>
      <c r="H106" s="491"/>
    </row>
    <row r="107" spans="1:12" s="10" customFormat="1" ht="38.25">
      <c r="A107" s="44" t="s">
        <v>957</v>
      </c>
      <c r="B107" s="45" t="s">
        <v>417</v>
      </c>
      <c r="C107" s="46" t="s">
        <v>122</v>
      </c>
      <c r="D107" s="47">
        <v>178</v>
      </c>
      <c r="E107" s="647"/>
      <c r="F107" s="48">
        <f>D107*E107</f>
        <v>0</v>
      </c>
      <c r="G107" s="486">
        <f t="shared" si="15"/>
        <v>0</v>
      </c>
      <c r="H107" s="491"/>
    </row>
    <row r="108" spans="1:12" s="10" customFormat="1" ht="13.5" thickBot="1">
      <c r="A108" s="71"/>
      <c r="B108" s="72"/>
      <c r="C108" s="20"/>
      <c r="D108" s="22"/>
      <c r="E108" s="73"/>
      <c r="F108" s="74"/>
      <c r="G108" s="480"/>
      <c r="H108" s="491"/>
    </row>
    <row r="109" spans="1:12" s="10" customFormat="1" ht="14.25" thickTop="1" thickBot="1">
      <c r="A109" s="51"/>
      <c r="B109" s="52" t="s">
        <v>18</v>
      </c>
      <c r="C109" s="53"/>
      <c r="D109" s="54"/>
      <c r="E109" s="55"/>
      <c r="F109" s="54">
        <f>SUM(F59:F108)</f>
        <v>0</v>
      </c>
      <c r="G109" s="487">
        <f>SUM(G59:G108)</f>
        <v>0</v>
      </c>
      <c r="H109" s="498">
        <f>SUM(H59:H108)</f>
        <v>0</v>
      </c>
      <c r="I109" s="11">
        <f>F109-G109-H109</f>
        <v>0</v>
      </c>
    </row>
    <row r="110" spans="1:12" s="10" customFormat="1" ht="13.5" thickTop="1">
      <c r="A110" s="29"/>
      <c r="B110" s="8"/>
      <c r="C110" s="9"/>
      <c r="D110" s="11"/>
      <c r="E110" s="49"/>
      <c r="F110" s="11"/>
      <c r="G110" s="480"/>
      <c r="H110" s="491"/>
    </row>
    <row r="111" spans="1:12" s="10" customFormat="1">
      <c r="A111" s="29" t="s">
        <v>938</v>
      </c>
      <c r="B111" s="30" t="s">
        <v>2</v>
      </c>
      <c r="C111" s="9"/>
      <c r="D111" s="11"/>
      <c r="E111" s="11"/>
      <c r="G111" s="480"/>
      <c r="H111" s="491"/>
    </row>
    <row r="112" spans="1:12" s="10" customFormat="1" ht="13.5" thickBot="1">
      <c r="A112" s="29"/>
      <c r="B112" s="30"/>
      <c r="C112" s="9"/>
      <c r="D112" s="11"/>
      <c r="E112" s="11"/>
      <c r="G112" s="480"/>
      <c r="H112" s="491"/>
    </row>
    <row r="113" spans="1:8" s="10" customFormat="1" ht="64.5" thickTop="1">
      <c r="A113" s="56"/>
      <c r="B113" s="75" t="s">
        <v>34</v>
      </c>
      <c r="C113" s="58"/>
      <c r="D113" s="76"/>
      <c r="E113" s="76"/>
      <c r="F113" s="60"/>
      <c r="G113" s="480"/>
      <c r="H113" s="491"/>
    </row>
    <row r="114" spans="1:8" s="10" customFormat="1" ht="63.75">
      <c r="A114" s="41"/>
      <c r="B114" s="28" t="s">
        <v>35</v>
      </c>
      <c r="C114" s="14"/>
      <c r="D114" s="42"/>
      <c r="E114" s="42"/>
      <c r="F114" s="43"/>
      <c r="G114" s="480"/>
      <c r="H114" s="491"/>
    </row>
    <row r="115" spans="1:8" s="10" customFormat="1" ht="51">
      <c r="A115" s="41"/>
      <c r="B115" s="28" t="s">
        <v>36</v>
      </c>
      <c r="C115" s="14"/>
      <c r="D115" s="42"/>
      <c r="E115" s="42"/>
      <c r="F115" s="43"/>
      <c r="G115" s="480"/>
      <c r="H115" s="491"/>
    </row>
    <row r="116" spans="1:8" s="10" customFormat="1" ht="107.25" customHeight="1">
      <c r="A116" s="41"/>
      <c r="B116" s="28" t="s">
        <v>37</v>
      </c>
      <c r="C116" s="14"/>
      <c r="D116" s="42"/>
      <c r="E116" s="42"/>
      <c r="F116" s="43"/>
      <c r="G116" s="480"/>
      <c r="H116" s="491"/>
    </row>
    <row r="117" spans="1:8" s="10" customFormat="1" ht="38.25">
      <c r="A117" s="41"/>
      <c r="B117" s="61" t="s">
        <v>38</v>
      </c>
      <c r="C117" s="14"/>
      <c r="D117" s="42"/>
      <c r="E117" s="42"/>
      <c r="F117" s="43"/>
      <c r="G117" s="480"/>
      <c r="H117" s="491"/>
    </row>
    <row r="118" spans="1:8" s="10" customFormat="1">
      <c r="A118" s="41"/>
      <c r="B118" s="28" t="s">
        <v>341</v>
      </c>
      <c r="C118" s="14"/>
      <c r="D118" s="42"/>
      <c r="E118" s="42"/>
      <c r="F118" s="43"/>
      <c r="G118" s="480"/>
      <c r="H118" s="491"/>
    </row>
    <row r="119" spans="1:8" s="10" customFormat="1">
      <c r="A119" s="41"/>
      <c r="B119" s="15"/>
      <c r="C119" s="14"/>
      <c r="D119" s="42"/>
      <c r="E119" s="42"/>
      <c r="F119" s="43"/>
      <c r="G119" s="480"/>
      <c r="H119" s="491"/>
    </row>
    <row r="120" spans="1:8" s="10" customFormat="1">
      <c r="A120" s="35" t="s">
        <v>19</v>
      </c>
      <c r="B120" s="36" t="s">
        <v>20</v>
      </c>
      <c r="C120" s="37" t="s">
        <v>21</v>
      </c>
      <c r="D120" s="38"/>
      <c r="E120" s="39" t="s">
        <v>23</v>
      </c>
      <c r="F120" s="40" t="s">
        <v>24</v>
      </c>
      <c r="G120" s="480"/>
      <c r="H120" s="491"/>
    </row>
    <row r="121" spans="1:8" s="10" customFormat="1">
      <c r="A121" s="41"/>
      <c r="B121" s="15"/>
      <c r="C121" s="14"/>
      <c r="D121" s="25"/>
      <c r="E121" s="25"/>
      <c r="F121" s="43"/>
      <c r="G121" s="480"/>
      <c r="H121" s="491"/>
    </row>
    <row r="122" spans="1:8" s="10" customFormat="1" ht="66" customHeight="1">
      <c r="A122" s="77" t="s">
        <v>126</v>
      </c>
      <c r="B122" s="78" t="s">
        <v>517</v>
      </c>
      <c r="C122" s="70" t="s">
        <v>351</v>
      </c>
      <c r="D122" s="47">
        <f>98.17*0.5</f>
        <v>49.085000000000001</v>
      </c>
      <c r="E122" s="647"/>
      <c r="F122" s="48">
        <f t="shared" ref="F122:F135" si="16">D122*E122</f>
        <v>0</v>
      </c>
      <c r="G122" s="486">
        <f t="shared" ref="G122:G130" si="17">F122</f>
        <v>0</v>
      </c>
      <c r="H122" s="491"/>
    </row>
    <row r="123" spans="1:8" s="10" customFormat="1" ht="25.5">
      <c r="A123" s="77" t="s">
        <v>125</v>
      </c>
      <c r="B123" s="79" t="s">
        <v>516</v>
      </c>
      <c r="C123" s="70" t="s">
        <v>122</v>
      </c>
      <c r="D123" s="47">
        <v>98.17</v>
      </c>
      <c r="E123" s="647"/>
      <c r="F123" s="48">
        <f t="shared" si="16"/>
        <v>0</v>
      </c>
      <c r="G123" s="486">
        <f t="shared" si="17"/>
        <v>0</v>
      </c>
      <c r="H123" s="491"/>
    </row>
    <row r="124" spans="1:8" s="10" customFormat="1" ht="51">
      <c r="A124" s="77" t="s">
        <v>289</v>
      </c>
      <c r="B124" s="79" t="s">
        <v>883</v>
      </c>
      <c r="C124" s="70" t="s">
        <v>284</v>
      </c>
      <c r="D124" s="47">
        <f>98.17*0.4+2+3.2</f>
        <v>44.468000000000004</v>
      </c>
      <c r="E124" s="647"/>
      <c r="F124" s="48">
        <f t="shared" si="16"/>
        <v>0</v>
      </c>
      <c r="G124" s="486">
        <f t="shared" si="17"/>
        <v>0</v>
      </c>
      <c r="H124" s="491"/>
    </row>
    <row r="125" spans="1:8" ht="63.75">
      <c r="A125" s="77" t="s">
        <v>306</v>
      </c>
      <c r="B125" s="80" t="s">
        <v>423</v>
      </c>
      <c r="C125" s="70" t="s">
        <v>118</v>
      </c>
      <c r="D125" s="47">
        <v>3</v>
      </c>
      <c r="E125" s="647"/>
      <c r="F125" s="48">
        <f t="shared" si="16"/>
        <v>0</v>
      </c>
      <c r="G125" s="486">
        <f t="shared" si="17"/>
        <v>0</v>
      </c>
    </row>
    <row r="126" spans="1:8" s="10" customFormat="1" ht="25.5">
      <c r="A126" s="77" t="s">
        <v>129</v>
      </c>
      <c r="B126" s="78" t="s">
        <v>452</v>
      </c>
      <c r="C126" s="70" t="s">
        <v>351</v>
      </c>
      <c r="D126" s="47">
        <v>0.5</v>
      </c>
      <c r="E126" s="647"/>
      <c r="F126" s="48">
        <f t="shared" ref="F126:F127" si="18">D126*E126</f>
        <v>0</v>
      </c>
      <c r="G126" s="486">
        <f t="shared" si="17"/>
        <v>0</v>
      </c>
      <c r="H126" s="491"/>
    </row>
    <row r="127" spans="1:8" s="10" customFormat="1">
      <c r="A127" s="77" t="s">
        <v>307</v>
      </c>
      <c r="B127" s="78" t="s">
        <v>450</v>
      </c>
      <c r="C127" s="70" t="s">
        <v>122</v>
      </c>
      <c r="D127" s="47">
        <v>10</v>
      </c>
      <c r="E127" s="647"/>
      <c r="F127" s="48">
        <f t="shared" si="18"/>
        <v>0</v>
      </c>
      <c r="G127" s="486">
        <f t="shared" si="17"/>
        <v>0</v>
      </c>
      <c r="H127" s="491"/>
    </row>
    <row r="128" spans="1:8" s="10" customFormat="1" ht="25.5">
      <c r="A128" s="77" t="s">
        <v>308</v>
      </c>
      <c r="B128" s="78" t="s">
        <v>451</v>
      </c>
      <c r="C128" s="70" t="s">
        <v>122</v>
      </c>
      <c r="D128" s="47">
        <f>98.17+15+13</f>
        <v>126.17</v>
      </c>
      <c r="E128" s="647"/>
      <c r="F128" s="48">
        <f t="shared" ref="F128" si="19">D128*E128</f>
        <v>0</v>
      </c>
      <c r="G128" s="486">
        <f t="shared" si="17"/>
        <v>0</v>
      </c>
      <c r="H128" s="491"/>
    </row>
    <row r="129" spans="1:10" s="10" customFormat="1" ht="25.5">
      <c r="A129" s="77" t="s">
        <v>309</v>
      </c>
      <c r="B129" s="80" t="s">
        <v>303</v>
      </c>
      <c r="C129" s="70" t="s">
        <v>122</v>
      </c>
      <c r="D129" s="47">
        <f>98.17+15+20+13</f>
        <v>146.17000000000002</v>
      </c>
      <c r="E129" s="647"/>
      <c r="F129" s="48">
        <f t="shared" ref="F129" si="20">D129*E129</f>
        <v>0</v>
      </c>
      <c r="G129" s="486">
        <f t="shared" si="17"/>
        <v>0</v>
      </c>
      <c r="H129" s="491"/>
    </row>
    <row r="130" spans="1:10" s="10" customFormat="1" ht="25.5">
      <c r="A130" s="77" t="s">
        <v>310</v>
      </c>
      <c r="B130" s="80" t="s">
        <v>304</v>
      </c>
      <c r="C130" s="70" t="s">
        <v>122</v>
      </c>
      <c r="D130" s="47">
        <f>98.17+15+20+13</f>
        <v>146.17000000000002</v>
      </c>
      <c r="E130" s="647"/>
      <c r="F130" s="48">
        <f t="shared" ref="F130" si="21">D130*E130</f>
        <v>0</v>
      </c>
      <c r="G130" s="486">
        <f t="shared" si="17"/>
        <v>0</v>
      </c>
      <c r="H130" s="491"/>
    </row>
    <row r="131" spans="1:10" ht="15">
      <c r="A131" s="582"/>
      <c r="B131" s="583" t="s">
        <v>405</v>
      </c>
      <c r="C131" s="584"/>
      <c r="D131" s="585"/>
      <c r="E131" s="650"/>
      <c r="F131" s="586"/>
      <c r="H131" s="499"/>
      <c r="I131" s="250"/>
      <c r="J131" s="251"/>
    </row>
    <row r="132" spans="1:10" ht="51">
      <c r="A132" s="252" t="s">
        <v>311</v>
      </c>
      <c r="B132" s="253" t="s">
        <v>406</v>
      </c>
      <c r="C132" s="254"/>
      <c r="D132" s="255"/>
      <c r="E132" s="651"/>
      <c r="F132" s="256"/>
      <c r="H132" s="497"/>
      <c r="I132" s="2"/>
      <c r="J132" s="2"/>
    </row>
    <row r="133" spans="1:10">
      <c r="A133" s="252" t="s">
        <v>958</v>
      </c>
      <c r="B133" s="253" t="s">
        <v>407</v>
      </c>
      <c r="C133" s="254" t="s">
        <v>118</v>
      </c>
      <c r="D133" s="255">
        <v>15</v>
      </c>
      <c r="E133" s="652"/>
      <c r="F133" s="256">
        <f t="shared" ref="F133:F134" si="22">D133*E133</f>
        <v>0</v>
      </c>
      <c r="H133" s="497">
        <f>F133</f>
        <v>0</v>
      </c>
      <c r="I133" s="257"/>
      <c r="J133" s="2"/>
    </row>
    <row r="134" spans="1:10">
      <c r="A134" s="252" t="s">
        <v>959</v>
      </c>
      <c r="B134" s="258" t="s">
        <v>408</v>
      </c>
      <c r="C134" s="254" t="s">
        <v>118</v>
      </c>
      <c r="D134" s="255">
        <v>6</v>
      </c>
      <c r="E134" s="652"/>
      <c r="F134" s="256">
        <f t="shared" si="22"/>
        <v>0</v>
      </c>
      <c r="H134" s="497">
        <f>F134</f>
        <v>0</v>
      </c>
      <c r="I134" s="257"/>
      <c r="J134" s="2"/>
    </row>
    <row r="135" spans="1:10" s="10" customFormat="1" ht="178.5">
      <c r="A135" s="77" t="s">
        <v>312</v>
      </c>
      <c r="B135" s="80" t="s">
        <v>426</v>
      </c>
      <c r="C135" s="70" t="s">
        <v>118</v>
      </c>
      <c r="D135" s="47">
        <v>25</v>
      </c>
      <c r="E135" s="647"/>
      <c r="F135" s="48">
        <f t="shared" si="16"/>
        <v>0</v>
      </c>
      <c r="G135" s="486"/>
      <c r="H135" s="497">
        <f>F135</f>
        <v>0</v>
      </c>
    </row>
    <row r="136" spans="1:10" s="10" customFormat="1" ht="13.5" thickBot="1">
      <c r="A136" s="71"/>
      <c r="B136" s="82"/>
      <c r="C136" s="20"/>
      <c r="D136" s="21"/>
      <c r="E136" s="21"/>
      <c r="F136" s="83"/>
      <c r="G136" s="480"/>
      <c r="H136" s="491"/>
    </row>
    <row r="137" spans="1:10" s="10" customFormat="1" ht="14.25" thickTop="1" thickBot="1">
      <c r="A137" s="51"/>
      <c r="B137" s="84" t="s">
        <v>18</v>
      </c>
      <c r="C137" s="53"/>
      <c r="D137" s="85"/>
      <c r="E137" s="85"/>
      <c r="F137" s="54">
        <f>SUM(F122:F135)</f>
        <v>0</v>
      </c>
      <c r="G137" s="487">
        <f>SUM(G122:G135)</f>
        <v>0</v>
      </c>
      <c r="H137" s="498">
        <f>SUM(H122:H135)</f>
        <v>0</v>
      </c>
      <c r="I137" s="11">
        <f>F137-G137-H137</f>
        <v>0</v>
      </c>
    </row>
    <row r="138" spans="1:10" s="10" customFormat="1" ht="13.5" thickTop="1">
      <c r="A138" s="23"/>
      <c r="B138" s="27"/>
      <c r="C138" s="14"/>
      <c r="D138" s="25"/>
      <c r="E138" s="25"/>
      <c r="F138" s="25"/>
      <c r="G138" s="480"/>
      <c r="H138" s="491"/>
    </row>
    <row r="139" spans="1:10" s="10" customFormat="1">
      <c r="A139" s="575" t="s">
        <v>939</v>
      </c>
      <c r="B139" s="30" t="s">
        <v>293</v>
      </c>
      <c r="C139" s="9"/>
      <c r="G139" s="480"/>
      <c r="H139" s="491"/>
    </row>
    <row r="140" spans="1:10" s="10" customFormat="1" ht="13.5" thickBot="1">
      <c r="A140" s="29"/>
      <c r="B140" s="30"/>
      <c r="C140" s="9"/>
      <c r="G140" s="480"/>
      <c r="H140" s="491"/>
    </row>
    <row r="141" spans="1:10" s="10" customFormat="1" ht="64.5" thickTop="1">
      <c r="A141" s="56"/>
      <c r="B141" s="75" t="s">
        <v>294</v>
      </c>
      <c r="C141" s="58"/>
      <c r="D141" s="59"/>
      <c r="E141" s="59"/>
      <c r="F141" s="60"/>
      <c r="G141" s="480"/>
      <c r="H141" s="491"/>
    </row>
    <row r="142" spans="1:10" s="10" customFormat="1" ht="51">
      <c r="A142" s="41"/>
      <c r="B142" s="61" t="s">
        <v>295</v>
      </c>
      <c r="C142" s="14"/>
      <c r="D142" s="25"/>
      <c r="E142" s="25"/>
      <c r="F142" s="43"/>
      <c r="G142" s="480"/>
      <c r="H142" s="491"/>
    </row>
    <row r="143" spans="1:10" s="10" customFormat="1" ht="382.5">
      <c r="A143" s="41"/>
      <c r="B143" s="61" t="s">
        <v>296</v>
      </c>
      <c r="C143" s="14"/>
      <c r="D143" s="25"/>
      <c r="E143" s="25"/>
      <c r="F143" s="43"/>
      <c r="G143" s="480"/>
      <c r="H143" s="491"/>
    </row>
    <row r="144" spans="1:10" s="10" customFormat="1">
      <c r="A144" s="41"/>
      <c r="B144" s="15"/>
      <c r="C144" s="14"/>
      <c r="D144" s="25"/>
      <c r="E144" s="25"/>
      <c r="F144" s="43"/>
      <c r="G144" s="480"/>
      <c r="H144" s="491"/>
    </row>
    <row r="145" spans="1:9" s="10" customFormat="1">
      <c r="A145" s="35" t="s">
        <v>19</v>
      </c>
      <c r="B145" s="36" t="s">
        <v>20</v>
      </c>
      <c r="C145" s="37" t="s">
        <v>21</v>
      </c>
      <c r="D145" s="38" t="s">
        <v>22</v>
      </c>
      <c r="E145" s="39" t="s">
        <v>23</v>
      </c>
      <c r="F145" s="40" t="s">
        <v>24</v>
      </c>
      <c r="G145" s="480"/>
      <c r="H145" s="491"/>
    </row>
    <row r="146" spans="1:9" s="10" customFormat="1">
      <c r="A146" s="41"/>
      <c r="B146" s="15"/>
      <c r="C146" s="14"/>
      <c r="D146" s="25"/>
      <c r="E146" s="25"/>
      <c r="F146" s="43"/>
      <c r="G146" s="480"/>
      <c r="H146" s="491"/>
    </row>
    <row r="147" spans="1:9" s="10" customFormat="1" ht="89.25">
      <c r="A147" s="44" t="s">
        <v>126</v>
      </c>
      <c r="B147" s="45" t="s">
        <v>1059</v>
      </c>
      <c r="C147" s="46" t="s">
        <v>453</v>
      </c>
      <c r="D147" s="47">
        <v>3</v>
      </c>
      <c r="E147" s="647"/>
      <c r="F147" s="48">
        <f t="shared" ref="F147" si="23">D147*E147</f>
        <v>0</v>
      </c>
      <c r="G147" s="486"/>
      <c r="H147" s="497">
        <f>F147</f>
        <v>0</v>
      </c>
    </row>
    <row r="148" spans="1:9" s="10" customFormat="1" ht="89.25">
      <c r="A148" s="44" t="s">
        <v>125</v>
      </c>
      <c r="B148" s="45" t="s">
        <v>454</v>
      </c>
      <c r="C148" s="46" t="s">
        <v>453</v>
      </c>
      <c r="D148" s="47">
        <f>0.76+0.86+1.3*6+3</f>
        <v>12.420000000000002</v>
      </c>
      <c r="E148" s="647"/>
      <c r="F148" s="48">
        <f t="shared" ref="F148" si="24">D148*E148</f>
        <v>0</v>
      </c>
      <c r="G148" s="486"/>
      <c r="H148" s="497">
        <f>F148</f>
        <v>0</v>
      </c>
    </row>
    <row r="149" spans="1:9" s="10" customFormat="1" ht="13.5" thickBot="1">
      <c r="A149" s="29"/>
      <c r="B149" s="87"/>
      <c r="C149" s="9"/>
      <c r="E149" s="88"/>
      <c r="G149" s="480"/>
      <c r="H149" s="491"/>
    </row>
    <row r="150" spans="1:9" s="10" customFormat="1" ht="14.25" thickTop="1" thickBot="1">
      <c r="A150" s="51"/>
      <c r="B150" s="84" t="s">
        <v>18</v>
      </c>
      <c r="C150" s="53"/>
      <c r="D150" s="85"/>
      <c r="E150" s="85"/>
      <c r="F150" s="54">
        <f>SUM(F147:F148)</f>
        <v>0</v>
      </c>
      <c r="G150" s="487">
        <f>SUM(G147:G148)</f>
        <v>0</v>
      </c>
      <c r="H150" s="498">
        <f>SUM(H147:H148)</f>
        <v>0</v>
      </c>
      <c r="I150" s="11">
        <f>F150-G150-H150</f>
        <v>0</v>
      </c>
    </row>
    <row r="151" spans="1:9" s="10" customFormat="1" ht="16.5" thickTop="1">
      <c r="A151" s="97"/>
      <c r="B151" s="8"/>
      <c r="C151" s="9"/>
      <c r="G151" s="480"/>
      <c r="H151" s="491"/>
    </row>
    <row r="153" spans="1:9" s="10" customFormat="1">
      <c r="A153" s="575" t="s">
        <v>940</v>
      </c>
      <c r="B153" s="30" t="s">
        <v>3</v>
      </c>
      <c r="C153" s="9"/>
      <c r="G153" s="480"/>
      <c r="H153" s="491"/>
    </row>
    <row r="154" spans="1:9" s="10" customFormat="1" ht="13.5" thickBot="1">
      <c r="A154" s="29"/>
      <c r="B154" s="30"/>
      <c r="C154" s="9"/>
      <c r="G154" s="480"/>
      <c r="H154" s="491"/>
    </row>
    <row r="155" spans="1:9" s="10" customFormat="1" ht="39" thickTop="1">
      <c r="A155" s="56"/>
      <c r="B155" s="75" t="s">
        <v>39</v>
      </c>
      <c r="C155" s="58"/>
      <c r="D155" s="59"/>
      <c r="E155" s="59"/>
      <c r="F155" s="60"/>
      <c r="G155" s="480"/>
      <c r="H155" s="491"/>
    </row>
    <row r="156" spans="1:9" s="10" customFormat="1">
      <c r="A156" s="41"/>
      <c r="B156" s="61" t="s">
        <v>40</v>
      </c>
      <c r="C156" s="14"/>
      <c r="D156" s="25"/>
      <c r="E156" s="25"/>
      <c r="F156" s="43"/>
      <c r="G156" s="480"/>
      <c r="H156" s="491"/>
    </row>
    <row r="157" spans="1:9" s="10" customFormat="1" ht="38.25">
      <c r="A157" s="41"/>
      <c r="B157" s="61" t="s">
        <v>41</v>
      </c>
      <c r="C157" s="14"/>
      <c r="D157" s="25"/>
      <c r="E157" s="25"/>
      <c r="F157" s="43"/>
      <c r="G157" s="480"/>
      <c r="H157" s="491"/>
    </row>
    <row r="158" spans="1:9" s="10" customFormat="1">
      <c r="A158" s="41"/>
      <c r="B158" s="15"/>
      <c r="C158" s="14"/>
      <c r="D158" s="25"/>
      <c r="E158" s="25"/>
      <c r="F158" s="43"/>
      <c r="G158" s="480"/>
      <c r="H158" s="491"/>
    </row>
    <row r="159" spans="1:9" s="10" customFormat="1">
      <c r="A159" s="35" t="s">
        <v>19</v>
      </c>
      <c r="B159" s="36" t="s">
        <v>20</v>
      </c>
      <c r="C159" s="37" t="s">
        <v>21</v>
      </c>
      <c r="D159" s="38" t="s">
        <v>22</v>
      </c>
      <c r="E159" s="39" t="s">
        <v>23</v>
      </c>
      <c r="F159" s="40" t="s">
        <v>24</v>
      </c>
      <c r="G159" s="480"/>
      <c r="H159" s="491"/>
    </row>
    <row r="160" spans="1:9" s="10" customFormat="1">
      <c r="A160" s="41"/>
      <c r="B160" s="15"/>
      <c r="C160" s="14"/>
      <c r="D160" s="25"/>
      <c r="E160" s="25"/>
      <c r="F160" s="43"/>
      <c r="G160" s="480"/>
      <c r="H160" s="491"/>
    </row>
    <row r="161" spans="1:9" s="10" customFormat="1" ht="38.25">
      <c r="A161" s="44" t="s">
        <v>126</v>
      </c>
      <c r="B161" s="45" t="s">
        <v>342</v>
      </c>
      <c r="C161" s="46" t="s">
        <v>122</v>
      </c>
      <c r="D161" s="47">
        <v>350</v>
      </c>
      <c r="E161" s="647"/>
      <c r="F161" s="48">
        <f t="shared" ref="F161:F168" si="25">D161*E161</f>
        <v>0</v>
      </c>
      <c r="G161" s="486">
        <f>F161</f>
        <v>0</v>
      </c>
      <c r="H161" s="491"/>
    </row>
    <row r="162" spans="1:9" s="10" customFormat="1" ht="51">
      <c r="A162" s="44" t="s">
        <v>125</v>
      </c>
      <c r="B162" s="45" t="s">
        <v>424</v>
      </c>
      <c r="C162" s="46" t="s">
        <v>122</v>
      </c>
      <c r="D162" s="47">
        <v>15</v>
      </c>
      <c r="E162" s="647"/>
      <c r="F162" s="48">
        <f t="shared" si="25"/>
        <v>0</v>
      </c>
      <c r="G162" s="480"/>
      <c r="H162" s="497">
        <f>F162</f>
        <v>0</v>
      </c>
    </row>
    <row r="163" spans="1:9" s="10" customFormat="1" ht="63.75">
      <c r="A163" s="44" t="s">
        <v>289</v>
      </c>
      <c r="B163" s="89" t="s">
        <v>455</v>
      </c>
      <c r="C163" s="46" t="s">
        <v>351</v>
      </c>
      <c r="D163" s="47">
        <f>0.8*0.35*2+(1.36*0.2*0.35*2)+(1.2*0.35*0.76)+(1.2*0.35*0.86)+(1.3*0.35*2.2*6)+((3*1.5)/2*0.35)+2</f>
        <v>10.224299999999999</v>
      </c>
      <c r="E163" s="647"/>
      <c r="F163" s="48">
        <f t="shared" si="25"/>
        <v>0</v>
      </c>
      <c r="G163" s="486"/>
      <c r="H163" s="497">
        <f>F163</f>
        <v>0</v>
      </c>
    </row>
    <row r="164" spans="1:9" s="10" customFormat="1" ht="51">
      <c r="A164" s="44" t="s">
        <v>306</v>
      </c>
      <c r="B164" s="89" t="s">
        <v>343</v>
      </c>
      <c r="C164" s="46" t="s">
        <v>122</v>
      </c>
      <c r="D164" s="47">
        <f>((2.2*1.3*6)+0.76*1.2+0.86*1.2+1.36*0.2*2+0.8*2.55+(3*1.5)/2)+10+5</f>
        <v>38.938000000000002</v>
      </c>
      <c r="E164" s="647"/>
      <c r="F164" s="48">
        <f t="shared" si="25"/>
        <v>0</v>
      </c>
      <c r="G164" s="480"/>
      <c r="H164" s="497">
        <f>F164</f>
        <v>0</v>
      </c>
    </row>
    <row r="165" spans="1:9" s="10" customFormat="1" ht="93" customHeight="1">
      <c r="A165" s="44" t="s">
        <v>129</v>
      </c>
      <c r="B165" s="79" t="s">
        <v>521</v>
      </c>
      <c r="C165" s="46" t="s">
        <v>122</v>
      </c>
      <c r="D165" s="47">
        <f>98.17*0.8+8</f>
        <v>86.536000000000001</v>
      </c>
      <c r="E165" s="647"/>
      <c r="F165" s="48">
        <f t="shared" si="25"/>
        <v>0</v>
      </c>
      <c r="G165" s="486"/>
      <c r="H165" s="497">
        <f>F165</f>
        <v>0</v>
      </c>
    </row>
    <row r="166" spans="1:9" s="10" customFormat="1" ht="25.5">
      <c r="A166" s="44" t="s">
        <v>307</v>
      </c>
      <c r="B166" s="90" t="s">
        <v>344</v>
      </c>
      <c r="C166" s="70"/>
      <c r="D166" s="47"/>
      <c r="E166" s="648"/>
      <c r="F166" s="48"/>
      <c r="G166" s="480"/>
      <c r="H166" s="491"/>
    </row>
    <row r="167" spans="1:9" s="10" customFormat="1">
      <c r="A167" s="77" t="s">
        <v>960</v>
      </c>
      <c r="B167" s="90" t="s">
        <v>82</v>
      </c>
      <c r="C167" s="70" t="s">
        <v>83</v>
      </c>
      <c r="D167" s="47">
        <v>150</v>
      </c>
      <c r="E167" s="647"/>
      <c r="F167" s="48">
        <f t="shared" si="25"/>
        <v>0</v>
      </c>
      <c r="G167" s="486">
        <f>F167</f>
        <v>0</v>
      </c>
      <c r="H167" s="491"/>
    </row>
    <row r="168" spans="1:9" s="10" customFormat="1">
      <c r="A168" s="77" t="s">
        <v>961</v>
      </c>
      <c r="B168" s="91" t="s">
        <v>81</v>
      </c>
      <c r="C168" s="86" t="s">
        <v>83</v>
      </c>
      <c r="D168" s="47">
        <v>150</v>
      </c>
      <c r="E168" s="647"/>
      <c r="F168" s="48">
        <f t="shared" si="25"/>
        <v>0</v>
      </c>
      <c r="G168" s="486">
        <f>F168</f>
        <v>0</v>
      </c>
      <c r="H168" s="491"/>
    </row>
    <row r="169" spans="1:9" s="10" customFormat="1" ht="13.5" thickBot="1">
      <c r="A169" s="71"/>
      <c r="B169" s="72"/>
      <c r="C169" s="20"/>
      <c r="D169" s="21"/>
      <c r="E169" s="21"/>
      <c r="F169" s="83"/>
      <c r="G169" s="480"/>
      <c r="H169" s="491"/>
    </row>
    <row r="170" spans="1:9" s="10" customFormat="1" ht="14.25" thickTop="1" thickBot="1">
      <c r="A170" s="92"/>
      <c r="B170" s="72"/>
      <c r="C170" s="20"/>
      <c r="D170" s="21"/>
      <c r="E170" s="21"/>
      <c r="F170" s="21"/>
      <c r="G170" s="480"/>
      <c r="H170" s="491"/>
    </row>
    <row r="171" spans="1:9" s="10" customFormat="1" ht="14.25" thickTop="1" thickBot="1">
      <c r="A171" s="92"/>
      <c r="B171" s="72" t="s">
        <v>18</v>
      </c>
      <c r="C171" s="20"/>
      <c r="D171" s="21"/>
      <c r="E171" s="21"/>
      <c r="F171" s="22">
        <f>SUM(F161:F169)</f>
        <v>0</v>
      </c>
      <c r="G171" s="488">
        <f>SUM(G161:G169)</f>
        <v>0</v>
      </c>
      <c r="H171" s="500">
        <f>SUM(H161:H169)</f>
        <v>0</v>
      </c>
      <c r="I171" s="11">
        <f>F171-G171-H171</f>
        <v>0</v>
      </c>
    </row>
    <row r="172" spans="1:9" s="10" customFormat="1" ht="13.5" thickTop="1">
      <c r="A172" s="29"/>
      <c r="B172" s="8"/>
      <c r="C172" s="9"/>
      <c r="G172" s="480"/>
      <c r="H172" s="491"/>
    </row>
    <row r="173" spans="1:9">
      <c r="A173" s="29" t="s">
        <v>17</v>
      </c>
      <c r="B173" s="30" t="s">
        <v>25</v>
      </c>
    </row>
    <row r="175" spans="1:9">
      <c r="A175" s="29" t="s">
        <v>5</v>
      </c>
      <c r="B175" s="30" t="s">
        <v>291</v>
      </c>
    </row>
    <row r="176" spans="1:9" ht="13.5" thickBot="1">
      <c r="B176" s="30"/>
    </row>
    <row r="177" spans="1:9" ht="192" thickTop="1">
      <c r="A177" s="56"/>
      <c r="B177" s="154" t="s">
        <v>292</v>
      </c>
      <c r="C177" s="58"/>
      <c r="D177" s="59"/>
      <c r="E177" s="59"/>
      <c r="F177" s="60"/>
    </row>
    <row r="178" spans="1:9">
      <c r="A178" s="41"/>
      <c r="B178" s="15"/>
      <c r="C178" s="14"/>
      <c r="D178" s="25"/>
      <c r="E178" s="25"/>
      <c r="F178" s="43"/>
    </row>
    <row r="179" spans="1:9">
      <c r="A179" s="35" t="s">
        <v>19</v>
      </c>
      <c r="B179" s="36" t="s">
        <v>20</v>
      </c>
      <c r="C179" s="37" t="s">
        <v>21</v>
      </c>
      <c r="D179" s="38" t="s">
        <v>22</v>
      </c>
      <c r="E179" s="39" t="s">
        <v>23</v>
      </c>
      <c r="F179" s="40" t="s">
        <v>24</v>
      </c>
    </row>
    <row r="180" spans="1:9">
      <c r="A180" s="41"/>
      <c r="B180" s="15"/>
      <c r="C180" s="14"/>
      <c r="D180" s="25"/>
      <c r="E180" s="25"/>
      <c r="F180" s="43"/>
    </row>
    <row r="181" spans="1:9" ht="38.25">
      <c r="A181" s="162" t="s">
        <v>126</v>
      </c>
      <c r="B181" s="163" t="s">
        <v>551</v>
      </c>
      <c r="C181" s="70" t="s">
        <v>122</v>
      </c>
      <c r="D181" s="47">
        <v>5</v>
      </c>
      <c r="E181" s="647"/>
      <c r="F181" s="48">
        <f>D181*E181</f>
        <v>0</v>
      </c>
      <c r="H181" s="497">
        <f>F181</f>
        <v>0</v>
      </c>
    </row>
    <row r="182" spans="1:9" ht="111.75" customHeight="1">
      <c r="A182" s="162" t="s">
        <v>125</v>
      </c>
      <c r="B182" s="163" t="s">
        <v>528</v>
      </c>
      <c r="C182" s="70" t="s">
        <v>122</v>
      </c>
      <c r="D182" s="47">
        <v>9</v>
      </c>
      <c r="E182" s="647"/>
      <c r="F182" s="48">
        <f>D182*E182</f>
        <v>0</v>
      </c>
      <c r="H182" s="497">
        <f>F182</f>
        <v>0</v>
      </c>
    </row>
    <row r="183" spans="1:9" ht="13.5" thickBot="1">
      <c r="A183" s="165"/>
      <c r="B183" s="160"/>
      <c r="C183" s="161"/>
      <c r="D183" s="22"/>
      <c r="E183" s="73"/>
      <c r="F183" s="74"/>
    </row>
    <row r="184" spans="1:9" ht="14.25" thickTop="1" thickBot="1">
      <c r="A184" s="159"/>
      <c r="B184" s="160" t="s">
        <v>18</v>
      </c>
      <c r="C184" s="161"/>
      <c r="D184" s="22"/>
      <c r="E184" s="73"/>
      <c r="F184" s="22">
        <f>SUM(F180:F183)</f>
        <v>0</v>
      </c>
      <c r="G184" s="488">
        <f>SUM(G182:G183)</f>
        <v>0</v>
      </c>
      <c r="H184" s="500">
        <f>SUM(H181:H183)</f>
        <v>0</v>
      </c>
      <c r="I184" s="11"/>
    </row>
    <row r="185" spans="1:9" ht="13.5" thickTop="1"/>
    <row r="186" spans="1:9">
      <c r="A186" s="575" t="s">
        <v>7</v>
      </c>
      <c r="B186" s="30" t="s">
        <v>26</v>
      </c>
    </row>
    <row r="187" spans="1:9" ht="13.5" thickBot="1">
      <c r="B187" s="30"/>
    </row>
    <row r="188" spans="1:9" ht="26.25" thickTop="1">
      <c r="A188" s="56"/>
      <c r="B188" s="166" t="s">
        <v>42</v>
      </c>
      <c r="C188" s="58"/>
      <c r="D188" s="59"/>
      <c r="E188" s="59"/>
      <c r="F188" s="60"/>
    </row>
    <row r="189" spans="1:9" ht="25.5">
      <c r="A189" s="41"/>
      <c r="B189" s="167" t="s">
        <v>43</v>
      </c>
      <c r="C189" s="14"/>
      <c r="D189" s="25"/>
      <c r="E189" s="25"/>
      <c r="F189" s="43"/>
    </row>
    <row r="190" spans="1:9" ht="38.25">
      <c r="A190" s="41"/>
      <c r="B190" s="168" t="s">
        <v>44</v>
      </c>
      <c r="C190" s="14"/>
      <c r="D190" s="25"/>
      <c r="E190" s="25"/>
      <c r="F190" s="43"/>
    </row>
    <row r="191" spans="1:9">
      <c r="A191" s="41"/>
      <c r="B191" s="168" t="s">
        <v>45</v>
      </c>
      <c r="C191" s="14"/>
      <c r="D191" s="25"/>
      <c r="E191" s="25"/>
      <c r="F191" s="43"/>
    </row>
    <row r="192" spans="1:9">
      <c r="A192" s="41"/>
      <c r="B192" s="168" t="s">
        <v>46</v>
      </c>
      <c r="C192" s="14"/>
      <c r="D192" s="25"/>
      <c r="E192" s="25"/>
      <c r="F192" s="43"/>
    </row>
    <row r="193" spans="1:8" ht="25.5">
      <c r="A193" s="41"/>
      <c r="B193" s="168" t="s">
        <v>47</v>
      </c>
      <c r="C193" s="14"/>
      <c r="D193" s="25"/>
      <c r="E193" s="25"/>
      <c r="F193" s="43"/>
    </row>
    <row r="194" spans="1:8" ht="51">
      <c r="A194" s="41"/>
      <c r="B194" s="168" t="s">
        <v>48</v>
      </c>
      <c r="C194" s="14"/>
      <c r="D194" s="25"/>
      <c r="E194" s="25"/>
      <c r="F194" s="43"/>
    </row>
    <row r="195" spans="1:8">
      <c r="A195" s="41"/>
      <c r="B195" s="169" t="s">
        <v>49</v>
      </c>
      <c r="C195" s="14"/>
      <c r="D195" s="25"/>
      <c r="E195" s="25"/>
      <c r="F195" s="43"/>
    </row>
    <row r="196" spans="1:8" ht="25.5">
      <c r="A196" s="41"/>
      <c r="B196" s="168" t="s">
        <v>50</v>
      </c>
      <c r="C196" s="14"/>
      <c r="D196" s="25"/>
      <c r="E196" s="25"/>
      <c r="F196" s="43"/>
    </row>
    <row r="197" spans="1:8">
      <c r="A197" s="41"/>
      <c r="B197" s="168" t="s">
        <v>51</v>
      </c>
      <c r="C197" s="14"/>
      <c r="D197" s="25"/>
      <c r="E197" s="25"/>
      <c r="F197" s="43"/>
    </row>
    <row r="198" spans="1:8" ht="25.5">
      <c r="A198" s="41"/>
      <c r="B198" s="168" t="s">
        <v>52</v>
      </c>
      <c r="C198" s="14"/>
      <c r="D198" s="25"/>
      <c r="E198" s="25"/>
      <c r="F198" s="43"/>
    </row>
    <row r="199" spans="1:8" ht="25.5">
      <c r="A199" s="41"/>
      <c r="B199" s="168" t="s">
        <v>53</v>
      </c>
      <c r="C199" s="14"/>
      <c r="D199" s="25"/>
      <c r="E199" s="25"/>
      <c r="F199" s="43"/>
    </row>
    <row r="200" spans="1:8" ht="25.5">
      <c r="A200" s="41"/>
      <c r="B200" s="168" t="s">
        <v>54</v>
      </c>
      <c r="C200" s="14"/>
      <c r="D200" s="25"/>
      <c r="E200" s="25"/>
      <c r="F200" s="43"/>
    </row>
    <row r="201" spans="1:8" ht="25.5">
      <c r="A201" s="41"/>
      <c r="B201" s="168" t="s">
        <v>55</v>
      </c>
      <c r="C201" s="14"/>
      <c r="D201" s="25"/>
      <c r="E201" s="25"/>
      <c r="F201" s="43"/>
    </row>
    <row r="202" spans="1:8">
      <c r="A202" s="41"/>
      <c r="B202" s="168" t="s">
        <v>56</v>
      </c>
      <c r="C202" s="14"/>
      <c r="D202" s="25"/>
      <c r="E202" s="25"/>
      <c r="F202" s="43"/>
    </row>
    <row r="203" spans="1:8" ht="25.5">
      <c r="A203" s="41"/>
      <c r="B203" s="168" t="s">
        <v>57</v>
      </c>
      <c r="C203" s="14"/>
      <c r="D203" s="25"/>
      <c r="E203" s="25"/>
      <c r="F203" s="43"/>
    </row>
    <row r="204" spans="1:8" ht="25.5">
      <c r="A204" s="41"/>
      <c r="B204" s="170" t="s">
        <v>282</v>
      </c>
      <c r="C204" s="14"/>
      <c r="D204" s="25"/>
      <c r="E204" s="25"/>
      <c r="F204" s="43"/>
    </row>
    <row r="205" spans="1:8">
      <c r="A205" s="41"/>
      <c r="B205" s="15"/>
      <c r="C205" s="14"/>
      <c r="D205" s="25"/>
      <c r="E205" s="25"/>
      <c r="F205" s="43"/>
    </row>
    <row r="206" spans="1:8">
      <c r="A206" s="35" t="s">
        <v>19</v>
      </c>
      <c r="B206" s="36" t="s">
        <v>20</v>
      </c>
      <c r="C206" s="37" t="s">
        <v>21</v>
      </c>
      <c r="D206" s="38" t="s">
        <v>22</v>
      </c>
      <c r="E206" s="39" t="s">
        <v>23</v>
      </c>
      <c r="F206" s="40" t="s">
        <v>24</v>
      </c>
    </row>
    <row r="207" spans="1:8">
      <c r="A207" s="41"/>
      <c r="B207" s="15"/>
      <c r="C207" s="14"/>
      <c r="D207" s="25"/>
      <c r="E207" s="25"/>
      <c r="F207" s="43"/>
    </row>
    <row r="208" spans="1:8" ht="122.25" customHeight="1">
      <c r="A208" s="44" t="s">
        <v>126</v>
      </c>
      <c r="B208" s="91" t="s">
        <v>529</v>
      </c>
      <c r="C208" s="66" t="s">
        <v>122</v>
      </c>
      <c r="D208" s="47">
        <f>38*3+15</f>
        <v>129</v>
      </c>
      <c r="E208" s="647"/>
      <c r="F208" s="48">
        <f t="shared" ref="F208:F209" si="26">D208*E208</f>
        <v>0</v>
      </c>
      <c r="G208" s="485">
        <f>F208</f>
        <v>0</v>
      </c>
      <c r="H208" s="497"/>
    </row>
    <row r="209" spans="1:10" ht="51">
      <c r="A209" s="44" t="s">
        <v>125</v>
      </c>
      <c r="B209" s="91" t="s">
        <v>530</v>
      </c>
      <c r="C209" s="66" t="s">
        <v>122</v>
      </c>
      <c r="D209" s="47">
        <f>12*38+20+42</f>
        <v>518</v>
      </c>
      <c r="E209" s="647"/>
      <c r="F209" s="48">
        <f t="shared" si="26"/>
        <v>0</v>
      </c>
      <c r="G209" s="485">
        <f>F209</f>
        <v>0</v>
      </c>
      <c r="H209" s="497"/>
    </row>
    <row r="210" spans="1:10" ht="38.25">
      <c r="A210" s="44" t="s">
        <v>289</v>
      </c>
      <c r="B210" s="91" t="s">
        <v>531</v>
      </c>
      <c r="C210" s="66" t="s">
        <v>122</v>
      </c>
      <c r="D210" s="47">
        <f>35*4+20*4+30</f>
        <v>250</v>
      </c>
      <c r="E210" s="647"/>
      <c r="F210" s="48">
        <f t="shared" ref="F210" si="27">D210*E210</f>
        <v>0</v>
      </c>
      <c r="G210" s="485">
        <f>F210</f>
        <v>0</v>
      </c>
      <c r="H210" s="497"/>
    </row>
    <row r="211" spans="1:10" ht="13.5" thickBot="1">
      <c r="A211" s="71"/>
      <c r="B211" s="175"/>
      <c r="C211" s="176"/>
      <c r="D211" s="22"/>
      <c r="E211" s="73"/>
      <c r="F211" s="74"/>
    </row>
    <row r="212" spans="1:10" ht="14.25" thickTop="1" thickBot="1">
      <c r="A212" s="92"/>
      <c r="B212" s="175" t="s">
        <v>18</v>
      </c>
      <c r="C212" s="176"/>
      <c r="D212" s="22"/>
      <c r="E212" s="73"/>
      <c r="F212" s="22">
        <f>SUM(F208:F210)</f>
        <v>0</v>
      </c>
      <c r="G212" s="488">
        <f>SUM(G208:G210)</f>
        <v>0</v>
      </c>
      <c r="H212" s="500">
        <f>SUM(H208:H210)</f>
        <v>0</v>
      </c>
      <c r="I212" s="11">
        <f>F212-G212-H212</f>
        <v>0</v>
      </c>
    </row>
    <row r="213" spans="1:10" ht="13.5" thickTop="1"/>
    <row r="214" spans="1:10">
      <c r="A214" s="575" t="s">
        <v>320</v>
      </c>
      <c r="B214" s="30" t="s">
        <v>8</v>
      </c>
      <c r="J214" s="177"/>
    </row>
    <row r="215" spans="1:10" ht="13.5" thickBot="1">
      <c r="B215" s="30"/>
      <c r="J215" s="177"/>
    </row>
    <row r="216" spans="1:10" ht="90" thickTop="1">
      <c r="A216" s="56"/>
      <c r="B216" s="57" t="s">
        <v>58</v>
      </c>
      <c r="C216" s="58"/>
      <c r="D216" s="59"/>
      <c r="E216" s="59"/>
      <c r="F216" s="60"/>
    </row>
    <row r="217" spans="1:10" ht="38.25">
      <c r="A217" s="41"/>
      <c r="B217" s="27" t="s">
        <v>59</v>
      </c>
      <c r="C217" s="14"/>
      <c r="D217" s="25"/>
      <c r="E217" s="25"/>
      <c r="F217" s="43"/>
    </row>
    <row r="218" spans="1:10">
      <c r="A218" s="41"/>
      <c r="B218" s="178" t="s">
        <v>60</v>
      </c>
      <c r="C218" s="14"/>
      <c r="D218" s="25"/>
      <c r="E218" s="25"/>
      <c r="F218" s="43"/>
    </row>
    <row r="219" spans="1:10" ht="25.5">
      <c r="A219" s="41"/>
      <c r="B219" s="155" t="s">
        <v>61</v>
      </c>
      <c r="C219" s="14"/>
      <c r="D219" s="25"/>
      <c r="E219" s="25"/>
      <c r="F219" s="43"/>
    </row>
    <row r="220" spans="1:10">
      <c r="A220" s="41"/>
      <c r="B220" s="155" t="s">
        <v>62</v>
      </c>
      <c r="C220" s="14"/>
      <c r="D220" s="25"/>
      <c r="E220" s="25"/>
      <c r="F220" s="43"/>
    </row>
    <row r="221" spans="1:10">
      <c r="A221" s="41"/>
      <c r="B221" s="179" t="s">
        <v>63</v>
      </c>
      <c r="C221" s="14"/>
      <c r="D221" s="25"/>
      <c r="E221" s="25"/>
      <c r="F221" s="43"/>
    </row>
    <row r="222" spans="1:10" ht="51">
      <c r="A222" s="41"/>
      <c r="B222" s="168" t="s">
        <v>64</v>
      </c>
      <c r="C222" s="14"/>
      <c r="D222" s="25"/>
      <c r="E222" s="25"/>
      <c r="F222" s="43"/>
    </row>
    <row r="223" spans="1:10">
      <c r="A223" s="41"/>
      <c r="B223" s="168" t="s">
        <v>65</v>
      </c>
      <c r="C223" s="14"/>
      <c r="D223" s="25"/>
      <c r="E223" s="25"/>
      <c r="F223" s="43"/>
    </row>
    <row r="224" spans="1:10">
      <c r="A224" s="41"/>
      <c r="B224" s="168" t="s">
        <v>66</v>
      </c>
      <c r="C224" s="14"/>
      <c r="D224" s="25"/>
      <c r="E224" s="25"/>
      <c r="F224" s="43"/>
    </row>
    <row r="225" spans="1:9">
      <c r="A225" s="41"/>
      <c r="B225" s="168" t="s">
        <v>67</v>
      </c>
      <c r="C225" s="14"/>
      <c r="D225" s="25"/>
      <c r="E225" s="25"/>
      <c r="F225" s="43"/>
    </row>
    <row r="226" spans="1:9" ht="25.5">
      <c r="A226" s="41"/>
      <c r="B226" s="155" t="s">
        <v>68</v>
      </c>
      <c r="C226" s="14"/>
      <c r="D226" s="25"/>
      <c r="E226" s="25"/>
      <c r="F226" s="43"/>
    </row>
    <row r="227" spans="1:9" ht="25.5">
      <c r="A227" s="41"/>
      <c r="B227" s="155" t="s">
        <v>69</v>
      </c>
      <c r="C227" s="14"/>
      <c r="D227" s="25"/>
      <c r="E227" s="25"/>
      <c r="F227" s="43"/>
    </row>
    <row r="228" spans="1:9" ht="51">
      <c r="A228" s="41"/>
      <c r="B228" s="155" t="s">
        <v>70</v>
      </c>
      <c r="C228" s="14"/>
      <c r="D228" s="25"/>
      <c r="E228" s="25"/>
      <c r="F228" s="43"/>
    </row>
    <row r="229" spans="1:9">
      <c r="A229" s="41"/>
      <c r="B229" s="15"/>
      <c r="C229" s="14"/>
      <c r="D229" s="25"/>
      <c r="E229" s="25"/>
      <c r="F229" s="43"/>
    </row>
    <row r="230" spans="1:9">
      <c r="A230" s="35" t="s">
        <v>19</v>
      </c>
      <c r="B230" s="36" t="s">
        <v>20</v>
      </c>
      <c r="C230" s="37" t="s">
        <v>21</v>
      </c>
      <c r="D230" s="38" t="s">
        <v>22</v>
      </c>
      <c r="E230" s="39" t="s">
        <v>23</v>
      </c>
      <c r="F230" s="40" t="s">
        <v>24</v>
      </c>
    </row>
    <row r="231" spans="1:9">
      <c r="A231" s="41"/>
      <c r="B231" s="15"/>
      <c r="C231" s="14"/>
      <c r="D231" s="25"/>
      <c r="E231" s="25"/>
      <c r="F231" s="43"/>
    </row>
    <row r="232" spans="1:9" ht="63.75">
      <c r="A232" s="44" t="s">
        <v>126</v>
      </c>
      <c r="B232" s="68" t="s">
        <v>522</v>
      </c>
      <c r="C232" s="46" t="s">
        <v>118</v>
      </c>
      <c r="D232" s="47">
        <v>3.5</v>
      </c>
      <c r="E232" s="647"/>
      <c r="F232" s="48">
        <f t="shared" ref="F232:F238" si="28">D232*E232</f>
        <v>0</v>
      </c>
      <c r="H232" s="497">
        <f>F232</f>
        <v>0</v>
      </c>
      <c r="I232" s="177"/>
    </row>
    <row r="233" spans="1:9" ht="153">
      <c r="A233" s="44" t="s">
        <v>125</v>
      </c>
      <c r="B233" s="68" t="s">
        <v>532</v>
      </c>
      <c r="C233" s="46"/>
      <c r="D233" s="47"/>
      <c r="E233" s="648"/>
      <c r="F233" s="48"/>
      <c r="H233" s="497"/>
      <c r="I233" s="177"/>
    </row>
    <row r="234" spans="1:9" ht="25.5">
      <c r="A234" s="44" t="s">
        <v>324</v>
      </c>
      <c r="B234" s="68" t="s">
        <v>533</v>
      </c>
      <c r="C234" s="46" t="s">
        <v>135</v>
      </c>
      <c r="D234" s="47">
        <v>5</v>
      </c>
      <c r="E234" s="647"/>
      <c r="F234" s="48">
        <f t="shared" ref="F234" si="29">D234*E234</f>
        <v>0</v>
      </c>
      <c r="H234" s="497">
        <f>F234</f>
        <v>0</v>
      </c>
      <c r="I234" s="177"/>
    </row>
    <row r="235" spans="1:9" ht="25.5">
      <c r="A235" s="44" t="s">
        <v>325</v>
      </c>
      <c r="B235" s="68" t="s">
        <v>534</v>
      </c>
      <c r="C235" s="46" t="s">
        <v>135</v>
      </c>
      <c r="D235" s="47">
        <v>1</v>
      </c>
      <c r="E235" s="647"/>
      <c r="F235" s="48">
        <f t="shared" ref="F235:F237" si="30">D235*E235</f>
        <v>0</v>
      </c>
      <c r="H235" s="497">
        <f>F235</f>
        <v>0</v>
      </c>
      <c r="I235" s="177"/>
    </row>
    <row r="236" spans="1:9" ht="25.5">
      <c r="A236" s="44" t="s">
        <v>1065</v>
      </c>
      <c r="B236" s="68" t="s">
        <v>535</v>
      </c>
      <c r="C236" s="46" t="s">
        <v>135</v>
      </c>
      <c r="D236" s="47">
        <v>6</v>
      </c>
      <c r="E236" s="647"/>
      <c r="F236" s="48">
        <f t="shared" si="30"/>
        <v>0</v>
      </c>
      <c r="H236" s="497">
        <f>F236</f>
        <v>0</v>
      </c>
      <c r="I236" s="177"/>
    </row>
    <row r="237" spans="1:9" ht="63.75">
      <c r="A237" s="44" t="s">
        <v>289</v>
      </c>
      <c r="B237" s="68" t="s">
        <v>523</v>
      </c>
      <c r="C237" s="46" t="s">
        <v>297</v>
      </c>
      <c r="D237" s="47">
        <v>30</v>
      </c>
      <c r="E237" s="647"/>
      <c r="F237" s="48">
        <f t="shared" si="30"/>
        <v>0</v>
      </c>
      <c r="H237" s="497">
        <f>F237</f>
        <v>0</v>
      </c>
    </row>
    <row r="238" spans="1:9" ht="38.25">
      <c r="A238" s="44" t="s">
        <v>306</v>
      </c>
      <c r="B238" s="68" t="s">
        <v>506</v>
      </c>
      <c r="C238" s="46" t="s">
        <v>297</v>
      </c>
      <c r="D238" s="47">
        <f>SUM(D239:D243)</f>
        <v>1280.1179999999999</v>
      </c>
      <c r="E238" s="647"/>
      <c r="F238" s="48">
        <f t="shared" si="28"/>
        <v>0</v>
      </c>
      <c r="G238" s="485">
        <f>F238</f>
        <v>0</v>
      </c>
    </row>
    <row r="239" spans="1:9">
      <c r="A239" s="44"/>
      <c r="B239" s="68" t="s">
        <v>504</v>
      </c>
      <c r="C239" s="46" t="s">
        <v>297</v>
      </c>
      <c r="D239" s="47">
        <f>(2*2+3*2)*19.9+20</f>
        <v>219</v>
      </c>
      <c r="E239" s="648"/>
      <c r="F239" s="504"/>
    </row>
    <row r="240" spans="1:9">
      <c r="A240" s="44"/>
      <c r="B240" s="68" t="s">
        <v>505</v>
      </c>
      <c r="C240" s="46" t="s">
        <v>297</v>
      </c>
      <c r="D240" s="47">
        <f>42.3*6.4*3+80</f>
        <v>892.15999999999985</v>
      </c>
      <c r="E240" s="648"/>
      <c r="F240" s="504"/>
    </row>
    <row r="241" spans="1:9">
      <c r="A241" s="44"/>
      <c r="B241" s="68" t="s">
        <v>511</v>
      </c>
      <c r="C241" s="46" t="s">
        <v>297</v>
      </c>
      <c r="D241" s="47">
        <f>28*2</f>
        <v>56</v>
      </c>
      <c r="E241" s="648"/>
      <c r="F241" s="504"/>
    </row>
    <row r="242" spans="1:9">
      <c r="A242" s="44"/>
      <c r="B242" s="68" t="s">
        <v>512</v>
      </c>
      <c r="C242" s="46" t="s">
        <v>297</v>
      </c>
      <c r="D242" s="47">
        <v>52</v>
      </c>
      <c r="E242" s="648"/>
      <c r="F242" s="504"/>
    </row>
    <row r="243" spans="1:9">
      <c r="A243" s="44"/>
      <c r="B243" s="68" t="s">
        <v>513</v>
      </c>
      <c r="C243" s="46" t="s">
        <v>297</v>
      </c>
      <c r="D243" s="47">
        <f>(SUM(D239:D242))*0.05</f>
        <v>60.957999999999998</v>
      </c>
      <c r="E243" s="648"/>
      <c r="F243" s="504"/>
    </row>
    <row r="244" spans="1:9" ht="13.5" thickBot="1">
      <c r="A244" s="71"/>
      <c r="B244" s="72"/>
      <c r="C244" s="20"/>
      <c r="D244" s="21"/>
      <c r="E244" s="21"/>
      <c r="F244" s="83"/>
    </row>
    <row r="245" spans="1:9" ht="14.25" thickTop="1" thickBot="1">
      <c r="A245" s="51"/>
      <c r="B245" s="52" t="s">
        <v>18</v>
      </c>
      <c r="C245" s="53"/>
      <c r="D245" s="85"/>
      <c r="E245" s="85"/>
      <c r="F245" s="54">
        <f>SUM(F232:F243)</f>
        <v>0</v>
      </c>
      <c r="G245" s="487">
        <f>SUM(G232:G238)</f>
        <v>0</v>
      </c>
      <c r="H245" s="498">
        <f>SUM(H232:H238)</f>
        <v>0</v>
      </c>
      <c r="I245" s="11">
        <f>F245-G245-H245</f>
        <v>0</v>
      </c>
    </row>
    <row r="246" spans="1:9" ht="13.5" thickTop="1"/>
    <row r="247" spans="1:9">
      <c r="A247" s="575" t="s">
        <v>9</v>
      </c>
      <c r="B247" s="30" t="s">
        <v>27</v>
      </c>
    </row>
    <row r="248" spans="1:9" ht="13.5" thickBot="1">
      <c r="B248" s="30"/>
    </row>
    <row r="249" spans="1:9" ht="39" thickTop="1">
      <c r="A249" s="56"/>
      <c r="B249" s="181" t="s">
        <v>71</v>
      </c>
      <c r="C249" s="58"/>
      <c r="D249" s="59"/>
      <c r="E249" s="59"/>
      <c r="F249" s="60"/>
    </row>
    <row r="250" spans="1:9" ht="51">
      <c r="A250" s="41"/>
      <c r="B250" s="27" t="s">
        <v>72</v>
      </c>
      <c r="C250" s="14"/>
      <c r="D250" s="25"/>
      <c r="E250" s="25"/>
      <c r="F250" s="43"/>
    </row>
    <row r="251" spans="1:9" ht="123.75" customHeight="1">
      <c r="A251" s="41"/>
      <c r="B251" s="262" t="s">
        <v>418</v>
      </c>
      <c r="C251" s="14"/>
      <c r="D251" s="25"/>
      <c r="E251" s="25"/>
      <c r="F251" s="43"/>
    </row>
    <row r="252" spans="1:9">
      <c r="A252" s="35" t="s">
        <v>19</v>
      </c>
      <c r="B252" s="36" t="s">
        <v>20</v>
      </c>
      <c r="C252" s="37" t="s">
        <v>21</v>
      </c>
      <c r="D252" s="38" t="s">
        <v>22</v>
      </c>
      <c r="E252" s="39" t="s">
        <v>23</v>
      </c>
      <c r="F252" s="40" t="s">
        <v>24</v>
      </c>
    </row>
    <row r="253" spans="1:9">
      <c r="A253" s="41"/>
      <c r="B253" s="15"/>
      <c r="C253" s="14"/>
      <c r="D253" s="25"/>
      <c r="E253" s="25"/>
      <c r="F253" s="43"/>
    </row>
    <row r="254" spans="1:9" ht="38.25">
      <c r="A254" s="44" t="s">
        <v>126</v>
      </c>
      <c r="B254" s="68" t="s">
        <v>524</v>
      </c>
      <c r="C254" s="46" t="s">
        <v>118</v>
      </c>
      <c r="D254" s="505">
        <v>420</v>
      </c>
      <c r="E254" s="647"/>
      <c r="F254" s="48">
        <f>D254*E254</f>
        <v>0</v>
      </c>
      <c r="G254" s="485">
        <f>F254</f>
        <v>0</v>
      </c>
    </row>
    <row r="255" spans="1:9" ht="25.5">
      <c r="A255" s="44" t="s">
        <v>125</v>
      </c>
      <c r="B255" s="69" t="s">
        <v>537</v>
      </c>
      <c r="C255" s="46" t="s">
        <v>122</v>
      </c>
      <c r="D255" s="47">
        <v>35</v>
      </c>
      <c r="E255" s="647"/>
      <c r="F255" s="48">
        <f t="shared" ref="F255:F261" si="31">D255*E255</f>
        <v>0</v>
      </c>
      <c r="G255" s="485">
        <f>F255</f>
        <v>0</v>
      </c>
    </row>
    <row r="256" spans="1:9">
      <c r="A256" s="44" t="s">
        <v>289</v>
      </c>
      <c r="B256" s="69" t="s">
        <v>536</v>
      </c>
      <c r="C256" s="46" t="s">
        <v>122</v>
      </c>
      <c r="D256" s="47">
        <v>42</v>
      </c>
      <c r="E256" s="647"/>
      <c r="F256" s="48">
        <f t="shared" ref="F256:F259" si="32">D256*E256</f>
        <v>0</v>
      </c>
      <c r="G256" s="485">
        <f>F256</f>
        <v>0</v>
      </c>
    </row>
    <row r="257" spans="1:10" ht="38.25">
      <c r="A257" s="44" t="s">
        <v>306</v>
      </c>
      <c r="B257" s="69" t="s">
        <v>553</v>
      </c>
      <c r="C257" s="46" t="s">
        <v>118</v>
      </c>
      <c r="D257" s="47">
        <v>7.5</v>
      </c>
      <c r="E257" s="647"/>
      <c r="F257" s="48">
        <f t="shared" si="32"/>
        <v>0</v>
      </c>
      <c r="G257" s="485"/>
      <c r="H257" s="496">
        <f>F257</f>
        <v>0</v>
      </c>
    </row>
    <row r="258" spans="1:10" ht="25.5">
      <c r="A258" s="44" t="s">
        <v>129</v>
      </c>
      <c r="B258" s="69" t="s">
        <v>554</v>
      </c>
      <c r="C258" s="46" t="s">
        <v>118</v>
      </c>
      <c r="D258" s="47">
        <v>7.5</v>
      </c>
      <c r="E258" s="647"/>
      <c r="F258" s="48">
        <f t="shared" si="32"/>
        <v>0</v>
      </c>
      <c r="G258" s="485"/>
      <c r="H258" s="496">
        <f>F258</f>
        <v>0</v>
      </c>
    </row>
    <row r="259" spans="1:10" ht="38.25">
      <c r="A259" s="44" t="s">
        <v>307</v>
      </c>
      <c r="B259" s="69" t="s">
        <v>555</v>
      </c>
      <c r="C259" s="46" t="s">
        <v>122</v>
      </c>
      <c r="D259" s="47">
        <v>7.5</v>
      </c>
      <c r="E259" s="647"/>
      <c r="F259" s="48">
        <f t="shared" si="32"/>
        <v>0</v>
      </c>
      <c r="G259" s="485"/>
      <c r="H259" s="496">
        <f>F259</f>
        <v>0</v>
      </c>
    </row>
    <row r="260" spans="1:10" ht="63.75">
      <c r="A260" s="44" t="s">
        <v>308</v>
      </c>
      <c r="B260" s="69" t="s">
        <v>345</v>
      </c>
      <c r="C260" s="46" t="s">
        <v>351</v>
      </c>
      <c r="D260" s="47">
        <v>1.22</v>
      </c>
      <c r="E260" s="647"/>
      <c r="F260" s="48">
        <f t="shared" si="31"/>
        <v>0</v>
      </c>
      <c r="G260" s="485">
        <f>F260</f>
        <v>0</v>
      </c>
    </row>
    <row r="261" spans="1:10" ht="229.5">
      <c r="A261" s="44" t="s">
        <v>309</v>
      </c>
      <c r="B261" s="69" t="s">
        <v>1060</v>
      </c>
      <c r="C261" s="46" t="s">
        <v>122</v>
      </c>
      <c r="D261" s="505">
        <v>1140</v>
      </c>
      <c r="E261" s="647"/>
      <c r="F261" s="48">
        <f t="shared" si="31"/>
        <v>0</v>
      </c>
      <c r="G261" s="485">
        <f>F261</f>
        <v>0</v>
      </c>
    </row>
    <row r="262" spans="1:10" ht="140.25">
      <c r="A262" s="44" t="s">
        <v>310</v>
      </c>
      <c r="B262" s="69" t="s">
        <v>427</v>
      </c>
      <c r="C262" s="46" t="s">
        <v>122</v>
      </c>
      <c r="D262" s="47">
        <v>3.5</v>
      </c>
      <c r="E262" s="647"/>
      <c r="F262" s="48">
        <f t="shared" ref="F262" si="33">D262*E262</f>
        <v>0</v>
      </c>
      <c r="H262" s="497">
        <f>F262</f>
        <v>0</v>
      </c>
    </row>
    <row r="263" spans="1:10" ht="63.75">
      <c r="A263" s="44" t="s">
        <v>311</v>
      </c>
      <c r="B263" s="260" t="s">
        <v>543</v>
      </c>
      <c r="C263" s="261"/>
      <c r="D263" s="255"/>
      <c r="E263" s="651"/>
      <c r="F263" s="256"/>
      <c r="H263" s="499"/>
      <c r="I263" s="250"/>
      <c r="J263" s="2"/>
    </row>
    <row r="264" spans="1:10" ht="15">
      <c r="A264" s="259" t="s">
        <v>958</v>
      </c>
      <c r="B264" s="260" t="s">
        <v>410</v>
      </c>
      <c r="C264" s="261" t="s">
        <v>118</v>
      </c>
      <c r="D264" s="255">
        <v>14</v>
      </c>
      <c r="E264" s="652"/>
      <c r="F264" s="256">
        <f t="shared" ref="F264:F268" si="34">D264*E264</f>
        <v>0</v>
      </c>
      <c r="G264" s="485">
        <f t="shared" ref="G264:G270" si="35">F264</f>
        <v>0</v>
      </c>
      <c r="H264" s="499"/>
      <c r="I264" s="250"/>
      <c r="J264" s="2"/>
    </row>
    <row r="265" spans="1:10" ht="25.5">
      <c r="A265" s="259" t="s">
        <v>959</v>
      </c>
      <c r="B265" s="260" t="s">
        <v>538</v>
      </c>
      <c r="C265" s="261" t="s">
        <v>118</v>
      </c>
      <c r="D265" s="47">
        <f>45.88+47.76+2.1+15.23</f>
        <v>110.97</v>
      </c>
      <c r="E265" s="652"/>
      <c r="F265" s="256">
        <f t="shared" ref="F265" si="36">D265*E265</f>
        <v>0</v>
      </c>
      <c r="G265" s="485">
        <f t="shared" si="35"/>
        <v>0</v>
      </c>
      <c r="H265" s="499"/>
      <c r="I265" s="250" t="s">
        <v>539</v>
      </c>
      <c r="J265" s="2"/>
    </row>
    <row r="266" spans="1:10" ht="15">
      <c r="A266" s="259" t="s">
        <v>962</v>
      </c>
      <c r="B266" s="260" t="s">
        <v>541</v>
      </c>
      <c r="C266" s="261" t="s">
        <v>118</v>
      </c>
      <c r="D266" s="47">
        <f>45.88+47.76+2.1+15.23</f>
        <v>110.97</v>
      </c>
      <c r="E266" s="652"/>
      <c r="F266" s="256">
        <f t="shared" ref="F266" si="37">D266*E266</f>
        <v>0</v>
      </c>
      <c r="G266" s="485">
        <f t="shared" si="35"/>
        <v>0</v>
      </c>
      <c r="H266" s="499"/>
      <c r="I266" s="250"/>
      <c r="J266" s="2"/>
    </row>
    <row r="267" spans="1:10" ht="25.5">
      <c r="A267" s="259" t="s">
        <v>963</v>
      </c>
      <c r="B267" s="260" t="s">
        <v>540</v>
      </c>
      <c r="C267" s="261" t="s">
        <v>118</v>
      </c>
      <c r="D267" s="47">
        <f>45.88+47.76+2.1+15.23</f>
        <v>110.97</v>
      </c>
      <c r="E267" s="652"/>
      <c r="F267" s="256">
        <f t="shared" ref="F267" si="38">D267*E267</f>
        <v>0</v>
      </c>
      <c r="G267" s="485">
        <f t="shared" si="35"/>
        <v>0</v>
      </c>
      <c r="H267" s="499"/>
      <c r="I267" s="250"/>
      <c r="J267" s="2"/>
    </row>
    <row r="268" spans="1:10" ht="15">
      <c r="A268" s="259" t="s">
        <v>964</v>
      </c>
      <c r="B268" s="260" t="s">
        <v>411</v>
      </c>
      <c r="C268" s="261" t="s">
        <v>118</v>
      </c>
      <c r="D268" s="255">
        <v>5</v>
      </c>
      <c r="E268" s="652"/>
      <c r="F268" s="256">
        <f t="shared" si="34"/>
        <v>0</v>
      </c>
      <c r="G268" s="485">
        <f t="shared" si="35"/>
        <v>0</v>
      </c>
      <c r="H268" s="499"/>
      <c r="I268" s="250"/>
      <c r="J268" s="2"/>
    </row>
    <row r="269" spans="1:10" ht="15">
      <c r="A269" s="259" t="s">
        <v>965</v>
      </c>
      <c r="B269" s="260" t="s">
        <v>412</v>
      </c>
      <c r="C269" s="261" t="s">
        <v>118</v>
      </c>
      <c r="D269" s="255">
        <v>28</v>
      </c>
      <c r="E269" s="652"/>
      <c r="F269" s="256">
        <f t="shared" ref="F269:F276" si="39">D269*E269</f>
        <v>0</v>
      </c>
      <c r="G269" s="485">
        <f t="shared" si="35"/>
        <v>0</v>
      </c>
      <c r="H269" s="499"/>
      <c r="I269" s="250"/>
      <c r="J269" s="2"/>
    </row>
    <row r="270" spans="1:10" ht="15">
      <c r="A270" s="259" t="s">
        <v>966</v>
      </c>
      <c r="B270" s="260" t="s">
        <v>542</v>
      </c>
      <c r="C270" s="261" t="s">
        <v>118</v>
      </c>
      <c r="D270" s="255">
        <v>28</v>
      </c>
      <c r="E270" s="652"/>
      <c r="F270" s="256">
        <f t="shared" ref="F270:F275" si="40">D270*E270</f>
        <v>0</v>
      </c>
      <c r="G270" s="485">
        <f t="shared" si="35"/>
        <v>0</v>
      </c>
      <c r="H270" s="499"/>
      <c r="I270" s="250"/>
      <c r="J270" s="2"/>
    </row>
    <row r="271" spans="1:10" ht="25.5">
      <c r="A271" s="259" t="s">
        <v>312</v>
      </c>
      <c r="B271" s="260" t="s">
        <v>546</v>
      </c>
      <c r="C271" s="261" t="s">
        <v>118</v>
      </c>
      <c r="D271" s="255">
        <v>36</v>
      </c>
      <c r="E271" s="652"/>
      <c r="F271" s="256">
        <f t="shared" si="40"/>
        <v>0</v>
      </c>
      <c r="G271" s="485">
        <f t="shared" ref="G271:G276" si="41">F271</f>
        <v>0</v>
      </c>
      <c r="H271" s="499"/>
      <c r="I271" s="250"/>
      <c r="J271" s="2"/>
    </row>
    <row r="272" spans="1:10" ht="51">
      <c r="A272" s="259" t="s">
        <v>313</v>
      </c>
      <c r="B272" s="260" t="s">
        <v>544</v>
      </c>
      <c r="C272" s="261" t="s">
        <v>118</v>
      </c>
      <c r="D272" s="255">
        <v>15</v>
      </c>
      <c r="E272" s="652"/>
      <c r="F272" s="256">
        <f t="shared" si="40"/>
        <v>0</v>
      </c>
      <c r="G272" s="485">
        <f t="shared" si="41"/>
        <v>0</v>
      </c>
      <c r="H272" s="499"/>
      <c r="I272" s="250"/>
      <c r="J272" s="2"/>
    </row>
    <row r="273" spans="1:10" ht="216.75">
      <c r="A273" s="259" t="s">
        <v>314</v>
      </c>
      <c r="B273" s="260" t="s">
        <v>545</v>
      </c>
      <c r="C273" s="261" t="s">
        <v>118</v>
      </c>
      <c r="D273" s="255">
        <v>36</v>
      </c>
      <c r="E273" s="652"/>
      <c r="F273" s="256">
        <f t="shared" si="40"/>
        <v>0</v>
      </c>
      <c r="G273" s="485">
        <f t="shared" si="41"/>
        <v>0</v>
      </c>
      <c r="H273" s="499"/>
      <c r="I273" s="595"/>
      <c r="J273" s="2"/>
    </row>
    <row r="274" spans="1:10" ht="25.5">
      <c r="A274" s="259" t="s">
        <v>438</v>
      </c>
      <c r="B274" s="260" t="s">
        <v>547</v>
      </c>
      <c r="C274" s="261" t="s">
        <v>117</v>
      </c>
      <c r="D274" s="255">
        <v>2</v>
      </c>
      <c r="E274" s="652"/>
      <c r="F274" s="256">
        <f t="shared" si="40"/>
        <v>0</v>
      </c>
      <c r="G274" s="485">
        <f t="shared" si="41"/>
        <v>0</v>
      </c>
      <c r="H274" s="499"/>
      <c r="I274" s="250"/>
      <c r="J274" s="2"/>
    </row>
    <row r="275" spans="1:10" ht="38.25">
      <c r="A275" s="259" t="s">
        <v>315</v>
      </c>
      <c r="B275" s="260" t="s">
        <v>548</v>
      </c>
      <c r="C275" s="261" t="s">
        <v>118</v>
      </c>
      <c r="D275" s="255">
        <f>36*2+18</f>
        <v>90</v>
      </c>
      <c r="E275" s="652"/>
      <c r="F275" s="256">
        <f t="shared" si="40"/>
        <v>0</v>
      </c>
      <c r="G275" s="485">
        <f t="shared" si="41"/>
        <v>0</v>
      </c>
      <c r="H275" s="499"/>
      <c r="I275" s="250"/>
      <c r="J275" s="2"/>
    </row>
    <row r="276" spans="1:10" ht="38.25">
      <c r="A276" s="259" t="s">
        <v>876</v>
      </c>
      <c r="B276" s="260" t="s">
        <v>510</v>
      </c>
      <c r="C276" s="261" t="s">
        <v>118</v>
      </c>
      <c r="D276" s="255">
        <v>7.8</v>
      </c>
      <c r="E276" s="652"/>
      <c r="F276" s="256">
        <f t="shared" si="39"/>
        <v>0</v>
      </c>
      <c r="G276" s="485">
        <f t="shared" si="41"/>
        <v>0</v>
      </c>
      <c r="H276" s="499"/>
      <c r="I276" s="250"/>
      <c r="J276" s="2"/>
    </row>
    <row r="277" spans="1:10" s="10" customFormat="1" ht="38.25">
      <c r="A277" s="259" t="s">
        <v>877</v>
      </c>
      <c r="B277" s="45" t="s">
        <v>404</v>
      </c>
      <c r="C277" s="46"/>
      <c r="D277" s="47"/>
      <c r="E277" s="647"/>
      <c r="F277" s="48"/>
      <c r="G277" s="480"/>
      <c r="H277" s="491"/>
    </row>
    <row r="278" spans="1:10" s="10" customFormat="1">
      <c r="A278" s="579" t="s">
        <v>967</v>
      </c>
      <c r="B278" s="45" t="s">
        <v>82</v>
      </c>
      <c r="C278" s="46" t="s">
        <v>83</v>
      </c>
      <c r="D278" s="47">
        <v>40</v>
      </c>
      <c r="E278" s="647"/>
      <c r="F278" s="48">
        <f>D278*E278</f>
        <v>0</v>
      </c>
      <c r="G278" s="480"/>
      <c r="H278" s="497">
        <f>F278</f>
        <v>0</v>
      </c>
    </row>
    <row r="279" spans="1:10" s="10" customFormat="1">
      <c r="A279" s="44" t="s">
        <v>968</v>
      </c>
      <c r="B279" s="45" t="s">
        <v>136</v>
      </c>
      <c r="C279" s="46"/>
      <c r="D279" s="47">
        <f>F278*0.3</f>
        <v>0</v>
      </c>
      <c r="E279" s="662">
        <v>1</v>
      </c>
      <c r="F279" s="48">
        <f>D279*E279</f>
        <v>0</v>
      </c>
      <c r="G279" s="480"/>
      <c r="H279" s="497">
        <f>F279</f>
        <v>0</v>
      </c>
    </row>
    <row r="280" spans="1:10" s="10" customFormat="1" ht="38.25">
      <c r="A280" s="44" t="s">
        <v>439</v>
      </c>
      <c r="B280" s="45" t="s">
        <v>413</v>
      </c>
      <c r="C280" s="46"/>
      <c r="D280" s="47"/>
      <c r="E280" s="647"/>
      <c r="F280" s="48"/>
      <c r="G280" s="480"/>
      <c r="H280" s="491"/>
    </row>
    <row r="281" spans="1:10" s="10" customFormat="1">
      <c r="A281" s="44" t="s">
        <v>969</v>
      </c>
      <c r="B281" s="45" t="s">
        <v>82</v>
      </c>
      <c r="C281" s="46" t="s">
        <v>83</v>
      </c>
      <c r="D281" s="47">
        <v>16</v>
      </c>
      <c r="E281" s="647"/>
      <c r="F281" s="48">
        <f>D281*E281</f>
        <v>0</v>
      </c>
      <c r="G281" s="480"/>
      <c r="H281" s="497">
        <f>F281</f>
        <v>0</v>
      </c>
    </row>
    <row r="282" spans="1:10" s="10" customFormat="1">
      <c r="A282" s="44" t="s">
        <v>970</v>
      </c>
      <c r="B282" s="45" t="s">
        <v>136</v>
      </c>
      <c r="C282" s="46"/>
      <c r="D282" s="47">
        <f>F281*0.3</f>
        <v>0</v>
      </c>
      <c r="E282" s="662">
        <v>1</v>
      </c>
      <c r="F282" s="48">
        <f>D282*E282</f>
        <v>0</v>
      </c>
      <c r="G282" s="480"/>
      <c r="H282" s="497">
        <f>F282</f>
        <v>0</v>
      </c>
    </row>
    <row r="283" spans="1:10" s="10" customFormat="1" ht="25.5">
      <c r="A283" s="44" t="s">
        <v>440</v>
      </c>
      <c r="B283" s="45" t="s">
        <v>549</v>
      </c>
      <c r="C283" s="46" t="s">
        <v>118</v>
      </c>
      <c r="D283" s="47">
        <v>102.5</v>
      </c>
      <c r="E283" s="647"/>
      <c r="F283" s="48">
        <f>D283*E283</f>
        <v>0</v>
      </c>
      <c r="G283" s="485">
        <f>F283</f>
        <v>0</v>
      </c>
      <c r="H283" s="497"/>
    </row>
    <row r="284" spans="1:10" ht="63.75">
      <c r="A284" s="44" t="s">
        <v>316</v>
      </c>
      <c r="B284" s="65" t="s">
        <v>467</v>
      </c>
      <c r="C284" s="46" t="s">
        <v>118</v>
      </c>
      <c r="D284" s="505">
        <v>262</v>
      </c>
      <c r="E284" s="647"/>
      <c r="F284" s="48">
        <f t="shared" ref="F284:F286" si="42">D284*E284</f>
        <v>0</v>
      </c>
      <c r="G284" s="485">
        <f>F284</f>
        <v>0</v>
      </c>
    </row>
    <row r="285" spans="1:10" ht="51">
      <c r="A285" s="44" t="s">
        <v>317</v>
      </c>
      <c r="B285" s="65" t="s">
        <v>409</v>
      </c>
      <c r="C285" s="46" t="s">
        <v>118</v>
      </c>
      <c r="D285" s="47">
        <v>123</v>
      </c>
      <c r="E285" s="647"/>
      <c r="F285" s="48">
        <f t="shared" si="42"/>
        <v>0</v>
      </c>
      <c r="G285" s="485">
        <f>F285</f>
        <v>0</v>
      </c>
    </row>
    <row r="286" spans="1:10" ht="51">
      <c r="A286" s="44" t="s">
        <v>441</v>
      </c>
      <c r="B286" s="65" t="s">
        <v>550</v>
      </c>
      <c r="C286" s="46" t="s">
        <v>118</v>
      </c>
      <c r="D286" s="47">
        <v>6.6</v>
      </c>
      <c r="E286" s="647"/>
      <c r="F286" s="48">
        <f t="shared" si="42"/>
        <v>0</v>
      </c>
      <c r="G286" s="485">
        <f>F286</f>
        <v>0</v>
      </c>
      <c r="I286" s="177"/>
    </row>
    <row r="287" spans="1:10" ht="13.5" thickBot="1">
      <c r="A287" s="71"/>
      <c r="B287" s="182"/>
      <c r="C287" s="20"/>
      <c r="D287" s="21"/>
      <c r="E287" s="183"/>
      <c r="F287" s="83"/>
    </row>
    <row r="288" spans="1:10" ht="14.25" thickTop="1" thickBot="1">
      <c r="A288" s="92"/>
      <c r="B288" s="182" t="s">
        <v>18</v>
      </c>
      <c r="C288" s="20"/>
      <c r="D288" s="21"/>
      <c r="E288" s="183"/>
      <c r="F288" s="22">
        <f>SUM(F253:F287)</f>
        <v>0</v>
      </c>
      <c r="G288" s="488">
        <f>SUM(G254:G287)</f>
        <v>0</v>
      </c>
      <c r="H288" s="500">
        <f>SUM(H254:H287)</f>
        <v>0</v>
      </c>
      <c r="I288" s="11">
        <f>F288-G288-H288</f>
        <v>0</v>
      </c>
    </row>
    <row r="289" spans="1:7" ht="13.5" thickTop="1"/>
    <row r="290" spans="1:7">
      <c r="A290" s="575" t="s">
        <v>941</v>
      </c>
      <c r="B290" s="30" t="s">
        <v>6</v>
      </c>
    </row>
    <row r="291" spans="1:7" ht="13.5" thickBot="1">
      <c r="B291" s="30"/>
    </row>
    <row r="292" spans="1:7" ht="39" thickTop="1">
      <c r="A292" s="56"/>
      <c r="B292" s="184" t="s">
        <v>73</v>
      </c>
      <c r="C292" s="58"/>
      <c r="D292" s="59"/>
      <c r="E292" s="59"/>
      <c r="F292" s="60"/>
    </row>
    <row r="293" spans="1:7">
      <c r="A293" s="41"/>
      <c r="B293" s="27" t="s">
        <v>74</v>
      </c>
      <c r="C293" s="14"/>
      <c r="D293" s="25"/>
      <c r="E293" s="25"/>
      <c r="F293" s="43"/>
    </row>
    <row r="294" spans="1:7" ht="102">
      <c r="A294" s="41"/>
      <c r="B294" s="27" t="s">
        <v>75</v>
      </c>
      <c r="C294" s="14"/>
      <c r="D294" s="25"/>
      <c r="E294" s="25"/>
      <c r="F294" s="43"/>
    </row>
    <row r="295" spans="1:7" ht="38.25">
      <c r="A295" s="41"/>
      <c r="B295" s="27" t="s">
        <v>76</v>
      </c>
      <c r="C295" s="14"/>
      <c r="D295" s="25"/>
      <c r="E295" s="25"/>
      <c r="F295" s="43"/>
    </row>
    <row r="296" spans="1:7" ht="38.25">
      <c r="A296" s="41"/>
      <c r="B296" s="27" t="s">
        <v>77</v>
      </c>
      <c r="C296" s="14"/>
      <c r="D296" s="25"/>
      <c r="E296" s="25"/>
      <c r="F296" s="43"/>
    </row>
    <row r="297" spans="1:7" ht="89.25">
      <c r="A297" s="41"/>
      <c r="B297" s="27" t="s">
        <v>78</v>
      </c>
      <c r="C297" s="14"/>
      <c r="D297" s="25"/>
      <c r="E297" s="25"/>
      <c r="F297" s="43"/>
    </row>
    <row r="298" spans="1:7" ht="38.25">
      <c r="A298" s="41"/>
      <c r="B298" s="61" t="s">
        <v>79</v>
      </c>
      <c r="C298" s="14"/>
      <c r="D298" s="25"/>
      <c r="E298" s="25"/>
      <c r="F298" s="43"/>
    </row>
    <row r="299" spans="1:7">
      <c r="A299" s="41"/>
      <c r="B299" s="15"/>
      <c r="C299" s="14"/>
      <c r="D299" s="25"/>
      <c r="E299" s="25"/>
      <c r="F299" s="43"/>
    </row>
    <row r="300" spans="1:7">
      <c r="A300" s="35" t="s">
        <v>19</v>
      </c>
      <c r="B300" s="36" t="s">
        <v>20</v>
      </c>
      <c r="C300" s="37" t="s">
        <v>21</v>
      </c>
      <c r="D300" s="38" t="s">
        <v>22</v>
      </c>
      <c r="E300" s="39" t="s">
        <v>23</v>
      </c>
      <c r="F300" s="40" t="s">
        <v>24</v>
      </c>
    </row>
    <row r="301" spans="1:7">
      <c r="A301" s="41"/>
      <c r="B301" s="15"/>
      <c r="C301" s="14"/>
      <c r="D301" s="25"/>
      <c r="E301" s="25"/>
      <c r="F301" s="43"/>
    </row>
    <row r="302" spans="1:7" ht="38.25">
      <c r="A302" s="44" t="s">
        <v>126</v>
      </c>
      <c r="B302" s="173" t="s">
        <v>347</v>
      </c>
      <c r="C302" s="46" t="s">
        <v>122</v>
      </c>
      <c r="D302" s="47">
        <v>348</v>
      </c>
      <c r="E302" s="647"/>
      <c r="F302" s="48">
        <f t="shared" ref="F302:F303" si="43">D302*E302</f>
        <v>0</v>
      </c>
      <c r="G302" s="485">
        <f>F302</f>
        <v>0</v>
      </c>
    </row>
    <row r="303" spans="1:7" ht="38.25">
      <c r="A303" s="44" t="s">
        <v>125</v>
      </c>
      <c r="B303" s="173" t="s">
        <v>346</v>
      </c>
      <c r="C303" s="46" t="s">
        <v>122</v>
      </c>
      <c r="D303" s="47">
        <v>348</v>
      </c>
      <c r="E303" s="647"/>
      <c r="F303" s="48">
        <f t="shared" si="43"/>
        <v>0</v>
      </c>
      <c r="G303" s="485">
        <f>F303</f>
        <v>0</v>
      </c>
    </row>
    <row r="304" spans="1:7" ht="13.5" thickBot="1">
      <c r="A304" s="71"/>
      <c r="B304" s="185"/>
      <c r="C304" s="20"/>
      <c r="D304" s="186"/>
      <c r="E304" s="73"/>
      <c r="F304" s="187"/>
    </row>
    <row r="305" spans="1:10" ht="17.25" thickTop="1" thickBot="1">
      <c r="A305" s="99"/>
      <c r="B305" s="185" t="s">
        <v>18</v>
      </c>
      <c r="C305" s="20"/>
      <c r="D305" s="186"/>
      <c r="E305" s="73"/>
      <c r="F305" s="186">
        <f>SUM(F302:F304)</f>
        <v>0</v>
      </c>
      <c r="G305" s="488">
        <f>SUM(G302:G304)</f>
        <v>0</v>
      </c>
      <c r="H305" s="500">
        <f>SUM(H302:H304)</f>
        <v>0</v>
      </c>
      <c r="I305" s="11"/>
    </row>
    <row r="306" spans="1:10" ht="13.5" thickTop="1">
      <c r="A306" s="23"/>
      <c r="B306" s="188"/>
      <c r="C306" s="14"/>
      <c r="D306" s="189"/>
      <c r="E306" s="49"/>
      <c r="F306" s="189"/>
    </row>
    <row r="307" spans="1:10" ht="12" customHeight="1"/>
    <row r="308" spans="1:10">
      <c r="A308" s="575" t="s">
        <v>942</v>
      </c>
      <c r="B308" s="30" t="s">
        <v>28</v>
      </c>
    </row>
    <row r="309" spans="1:10" ht="13.5" thickBot="1">
      <c r="B309" s="30"/>
    </row>
    <row r="310" spans="1:10" ht="39" thickTop="1">
      <c r="A310" s="56"/>
      <c r="B310" s="506" t="s">
        <v>29</v>
      </c>
      <c r="C310" s="58"/>
      <c r="D310" s="59"/>
      <c r="E310" s="59"/>
      <c r="F310" s="60"/>
    </row>
    <row r="311" spans="1:10" ht="102">
      <c r="A311" s="41"/>
      <c r="B311" s="507" t="s">
        <v>433</v>
      </c>
      <c r="C311" s="14"/>
      <c r="D311" s="25"/>
      <c r="E311" s="25"/>
      <c r="F311" s="43"/>
    </row>
    <row r="312" spans="1:10" ht="51">
      <c r="A312" s="41"/>
      <c r="B312" s="507" t="s">
        <v>30</v>
      </c>
      <c r="C312" s="14"/>
      <c r="D312" s="25"/>
      <c r="E312" s="25"/>
      <c r="F312" s="43"/>
    </row>
    <row r="313" spans="1:10" ht="63.75">
      <c r="A313" s="41"/>
      <c r="B313" s="507" t="s">
        <v>31</v>
      </c>
      <c r="C313" s="14"/>
      <c r="D313" s="25"/>
      <c r="E313" s="25"/>
      <c r="F313" s="43"/>
    </row>
    <row r="314" spans="1:10" ht="165.75">
      <c r="A314" s="41"/>
      <c r="B314" s="507" t="s">
        <v>884</v>
      </c>
      <c r="C314" s="14"/>
      <c r="D314" s="25"/>
      <c r="E314" s="25"/>
      <c r="F314" s="43"/>
    </row>
    <row r="315" spans="1:10" s="257" customFormat="1" ht="38.25">
      <c r="A315" s="41"/>
      <c r="B315" s="507" t="s">
        <v>1061</v>
      </c>
      <c r="C315" s="81"/>
      <c r="D315" s="611"/>
      <c r="E315" s="611"/>
      <c r="F315" s="612"/>
      <c r="G315" s="177"/>
      <c r="H315" s="177"/>
      <c r="I315" s="177"/>
      <c r="J315" s="177"/>
    </row>
    <row r="316" spans="1:10" ht="89.25">
      <c r="A316" s="41"/>
      <c r="B316" s="507" t="s">
        <v>32</v>
      </c>
      <c r="C316" s="14"/>
      <c r="D316" s="25"/>
      <c r="E316" s="25"/>
      <c r="F316" s="43"/>
    </row>
    <row r="317" spans="1:10" ht="223.5" customHeight="1">
      <c r="A317" s="41"/>
      <c r="B317" s="507" t="s">
        <v>352</v>
      </c>
      <c r="C317" s="14"/>
      <c r="D317" s="25"/>
      <c r="E317" s="25"/>
      <c r="F317" s="43"/>
    </row>
    <row r="318" spans="1:10" ht="63.75">
      <c r="A318" s="41"/>
      <c r="B318" s="507" t="s">
        <v>33</v>
      </c>
      <c r="C318" s="14"/>
      <c r="D318" s="25"/>
      <c r="E318" s="25"/>
      <c r="F318" s="43"/>
    </row>
    <row r="319" spans="1:10">
      <c r="A319" s="41"/>
      <c r="B319" s="27"/>
      <c r="C319" s="14"/>
      <c r="D319" s="25"/>
      <c r="E319" s="25"/>
      <c r="F319" s="43"/>
    </row>
    <row r="320" spans="1:10">
      <c r="A320" s="41"/>
      <c r="B320" s="15"/>
      <c r="C320" s="14"/>
      <c r="D320" s="25"/>
      <c r="E320" s="25"/>
      <c r="F320" s="43"/>
    </row>
    <row r="321" spans="1:9">
      <c r="A321" s="35" t="s">
        <v>19</v>
      </c>
      <c r="B321" s="36" t="s">
        <v>20</v>
      </c>
      <c r="C321" s="37" t="s">
        <v>21</v>
      </c>
      <c r="D321" s="38" t="s">
        <v>22</v>
      </c>
      <c r="E321" s="39" t="s">
        <v>23</v>
      </c>
      <c r="F321" s="40" t="s">
        <v>24</v>
      </c>
    </row>
    <row r="322" spans="1:9">
      <c r="A322" s="190"/>
      <c r="B322" s="180"/>
      <c r="C322" s="191"/>
      <c r="D322" s="192"/>
      <c r="E322" s="192"/>
      <c r="F322" s="193"/>
    </row>
    <row r="323" spans="1:9" ht="51">
      <c r="A323" s="194" t="s">
        <v>126</v>
      </c>
      <c r="B323" s="195" t="s">
        <v>131</v>
      </c>
      <c r="C323" s="196"/>
      <c r="D323" s="197">
        <f>SUM(D324:D327)</f>
        <v>1221</v>
      </c>
      <c r="E323" s="653"/>
      <c r="F323" s="157">
        <f>D323*E323</f>
        <v>0</v>
      </c>
      <c r="G323" s="485">
        <f>F323</f>
        <v>0</v>
      </c>
      <c r="I323" s="177"/>
    </row>
    <row r="324" spans="1:9">
      <c r="A324" s="198" t="s">
        <v>318</v>
      </c>
      <c r="B324" s="199" t="s">
        <v>132</v>
      </c>
      <c r="C324" s="200" t="s">
        <v>122</v>
      </c>
      <c r="D324" s="197">
        <v>424</v>
      </c>
      <c r="E324" s="654"/>
      <c r="F324" s="201"/>
    </row>
    <row r="325" spans="1:9">
      <c r="A325" s="198" t="s">
        <v>319</v>
      </c>
      <c r="B325" s="199" t="s">
        <v>121</v>
      </c>
      <c r="C325" s="200" t="s">
        <v>122</v>
      </c>
      <c r="D325" s="202">
        <v>272</v>
      </c>
      <c r="E325" s="654"/>
      <c r="F325" s="201"/>
    </row>
    <row r="326" spans="1:9">
      <c r="A326" s="203" t="s">
        <v>322</v>
      </c>
      <c r="B326" s="199" t="s">
        <v>116</v>
      </c>
      <c r="C326" s="200" t="s">
        <v>122</v>
      </c>
      <c r="D326" s="202">
        <v>383</v>
      </c>
      <c r="E326" s="654"/>
      <c r="F326" s="201"/>
    </row>
    <row r="327" spans="1:9">
      <c r="A327" s="204" t="s">
        <v>323</v>
      </c>
      <c r="B327" s="205" t="s">
        <v>120</v>
      </c>
      <c r="C327" s="206" t="s">
        <v>122</v>
      </c>
      <c r="D327" s="158">
        <v>142</v>
      </c>
      <c r="E327" s="655"/>
      <c r="F327" s="207"/>
    </row>
    <row r="328" spans="1:9" ht="180" customHeight="1">
      <c r="A328" s="208" t="s">
        <v>125</v>
      </c>
      <c r="B328" s="209" t="s">
        <v>393</v>
      </c>
      <c r="C328" s="196"/>
      <c r="D328" s="197">
        <f>SUM(D329:D330)</f>
        <v>448</v>
      </c>
      <c r="E328" s="653"/>
      <c r="F328" s="157">
        <f>D328*E328</f>
        <v>0</v>
      </c>
      <c r="G328" s="485">
        <f>F328</f>
        <v>0</v>
      </c>
      <c r="I328" s="177"/>
    </row>
    <row r="329" spans="1:9">
      <c r="A329" s="198" t="s">
        <v>324</v>
      </c>
      <c r="B329" s="199" t="s">
        <v>116</v>
      </c>
      <c r="C329" s="200" t="s">
        <v>122</v>
      </c>
      <c r="D329" s="202">
        <v>343</v>
      </c>
      <c r="E329" s="654"/>
      <c r="F329" s="201"/>
      <c r="I329" s="177"/>
    </row>
    <row r="330" spans="1:9">
      <c r="A330" s="208" t="s">
        <v>325</v>
      </c>
      <c r="B330" s="263" t="s">
        <v>121</v>
      </c>
      <c r="C330" s="200" t="s">
        <v>122</v>
      </c>
      <c r="D330" s="197">
        <v>105</v>
      </c>
      <c r="E330" s="656"/>
      <c r="F330" s="157"/>
      <c r="I330" s="177"/>
    </row>
    <row r="331" spans="1:9" ht="229.5">
      <c r="A331" s="208" t="s">
        <v>289</v>
      </c>
      <c r="B331" s="209" t="s">
        <v>552</v>
      </c>
      <c r="C331" s="196"/>
      <c r="D331" s="197">
        <f>SUM(D332:D334)</f>
        <v>637</v>
      </c>
      <c r="E331" s="653"/>
      <c r="F331" s="157">
        <f>D331*E331</f>
        <v>0</v>
      </c>
      <c r="G331" s="485">
        <f>F331</f>
        <v>0</v>
      </c>
      <c r="I331" s="177"/>
    </row>
    <row r="332" spans="1:9">
      <c r="A332" s="198" t="s">
        <v>971</v>
      </c>
      <c r="B332" s="199" t="s">
        <v>132</v>
      </c>
      <c r="C332" s="200" t="s">
        <v>122</v>
      </c>
      <c r="D332" s="197">
        <v>375</v>
      </c>
      <c r="E332" s="654"/>
      <c r="F332" s="201"/>
    </row>
    <row r="333" spans="1:9">
      <c r="A333" s="198" t="s">
        <v>950</v>
      </c>
      <c r="B333" s="199" t="s">
        <v>121</v>
      </c>
      <c r="C333" s="200" t="s">
        <v>122</v>
      </c>
      <c r="D333" s="202">
        <v>127</v>
      </c>
      <c r="E333" s="654"/>
      <c r="F333" s="201"/>
    </row>
    <row r="334" spans="1:9">
      <c r="A334" s="198" t="s">
        <v>951</v>
      </c>
      <c r="B334" s="205" t="s">
        <v>120</v>
      </c>
      <c r="C334" s="206" t="s">
        <v>122</v>
      </c>
      <c r="D334" s="158">
        <v>135</v>
      </c>
      <c r="E334" s="655"/>
      <c r="F334" s="201"/>
    </row>
    <row r="335" spans="1:9" ht="204">
      <c r="A335" s="44" t="s">
        <v>306</v>
      </c>
      <c r="B335" s="45" t="s">
        <v>1100</v>
      </c>
      <c r="C335" s="46" t="s">
        <v>122</v>
      </c>
      <c r="D335" s="47">
        <f>SUM(D336:D336)</f>
        <v>32</v>
      </c>
      <c r="E335" s="647"/>
      <c r="F335" s="48">
        <f t="shared" ref="F335:F344" si="44">D335*E335</f>
        <v>0</v>
      </c>
      <c r="G335" s="485">
        <f>F335</f>
        <v>0</v>
      </c>
    </row>
    <row r="336" spans="1:9">
      <c r="A336" s="198" t="s">
        <v>972</v>
      </c>
      <c r="B336" s="199" t="s">
        <v>116</v>
      </c>
      <c r="C336" s="46" t="s">
        <v>122</v>
      </c>
      <c r="D336" s="47">
        <v>32</v>
      </c>
      <c r="E336" s="654"/>
      <c r="F336" s="201"/>
    </row>
    <row r="337" spans="1:10" ht="242.25">
      <c r="A337" s="44" t="s">
        <v>129</v>
      </c>
      <c r="B337" s="45" t="s">
        <v>1101</v>
      </c>
      <c r="C337" s="212" t="s">
        <v>122</v>
      </c>
      <c r="D337" s="156">
        <f>SUM(D338:D340)</f>
        <v>78</v>
      </c>
      <c r="E337" s="647"/>
      <c r="F337" s="48">
        <f t="shared" ref="F337" si="45">D337*E337</f>
        <v>0</v>
      </c>
      <c r="G337" s="485">
        <f>F337</f>
        <v>0</v>
      </c>
    </row>
    <row r="338" spans="1:10">
      <c r="A338" s="198" t="s">
        <v>973</v>
      </c>
      <c r="B338" s="199" t="s">
        <v>132</v>
      </c>
      <c r="C338" s="196" t="s">
        <v>122</v>
      </c>
      <c r="D338" s="197">
        <v>51</v>
      </c>
      <c r="E338" s="654"/>
      <c r="F338" s="201"/>
    </row>
    <row r="339" spans="1:10">
      <c r="A339" s="198" t="s">
        <v>974</v>
      </c>
      <c r="B339" s="199" t="s">
        <v>121</v>
      </c>
      <c r="C339" s="200" t="s">
        <v>122</v>
      </c>
      <c r="D339" s="202">
        <v>14</v>
      </c>
      <c r="E339" s="654"/>
      <c r="F339" s="201"/>
    </row>
    <row r="340" spans="1:10">
      <c r="A340" s="204" t="s">
        <v>975</v>
      </c>
      <c r="B340" s="205" t="s">
        <v>120</v>
      </c>
      <c r="C340" s="206" t="s">
        <v>122</v>
      </c>
      <c r="D340" s="158">
        <v>13</v>
      </c>
      <c r="E340" s="655"/>
      <c r="F340" s="201"/>
    </row>
    <row r="341" spans="1:10" ht="137.25" customHeight="1">
      <c r="A341" s="44" t="s">
        <v>307</v>
      </c>
      <c r="B341" s="65" t="s">
        <v>463</v>
      </c>
      <c r="C341" s="206" t="s">
        <v>122</v>
      </c>
      <c r="D341" s="47">
        <v>169</v>
      </c>
      <c r="E341" s="647"/>
      <c r="F341" s="48">
        <f t="shared" si="44"/>
        <v>0</v>
      </c>
      <c r="H341" s="496">
        <f>F341</f>
        <v>0</v>
      </c>
    </row>
    <row r="342" spans="1:10" ht="81.75" customHeight="1">
      <c r="A342" s="44" t="s">
        <v>308</v>
      </c>
      <c r="B342" s="91" t="s">
        <v>464</v>
      </c>
      <c r="C342" s="46" t="s">
        <v>122</v>
      </c>
      <c r="D342" s="47">
        <v>81</v>
      </c>
      <c r="E342" s="647"/>
      <c r="F342" s="48">
        <f t="shared" si="44"/>
        <v>0</v>
      </c>
      <c r="H342" s="496">
        <f>F342</f>
        <v>0</v>
      </c>
    </row>
    <row r="343" spans="1:10" ht="51">
      <c r="A343" s="44" t="s">
        <v>309</v>
      </c>
      <c r="B343" s="91" t="s">
        <v>394</v>
      </c>
      <c r="C343" s="46" t="s">
        <v>122</v>
      </c>
      <c r="D343" s="47">
        <v>43</v>
      </c>
      <c r="E343" s="647"/>
      <c r="F343" s="48">
        <f t="shared" si="44"/>
        <v>0</v>
      </c>
      <c r="H343" s="496">
        <f>F343</f>
        <v>0</v>
      </c>
    </row>
    <row r="344" spans="1:10" ht="63.75">
      <c r="A344" s="44" t="s">
        <v>310</v>
      </c>
      <c r="B344" s="211" t="s">
        <v>348</v>
      </c>
      <c r="C344" s="212" t="s">
        <v>135</v>
      </c>
      <c r="D344" s="156">
        <v>21</v>
      </c>
      <c r="E344" s="657"/>
      <c r="F344" s="174">
        <f t="shared" si="44"/>
        <v>0</v>
      </c>
      <c r="H344" s="496">
        <f>F344</f>
        <v>0</v>
      </c>
    </row>
    <row r="345" spans="1:10" ht="13.5" thickBot="1">
      <c r="A345" s="165"/>
      <c r="B345" s="213"/>
      <c r="C345" s="214"/>
      <c r="D345" s="22"/>
      <c r="E345" s="658"/>
      <c r="F345" s="74"/>
    </row>
    <row r="346" spans="1:10" ht="14.25" thickTop="1" thickBot="1">
      <c r="A346" s="159"/>
      <c r="B346" s="213" t="s">
        <v>18</v>
      </c>
      <c r="C346" s="214"/>
      <c r="D346" s="22"/>
      <c r="E346" s="22"/>
      <c r="F346" s="22">
        <f>SUM(F322:F345)</f>
        <v>0</v>
      </c>
      <c r="G346" s="488">
        <f>SUM(G323:G345)</f>
        <v>0</v>
      </c>
      <c r="H346" s="500">
        <f>SUM(H323:H345)</f>
        <v>0</v>
      </c>
      <c r="I346" s="11"/>
    </row>
    <row r="347" spans="1:10" ht="13.5" thickTop="1">
      <c r="A347" s="12"/>
      <c r="B347" s="13"/>
      <c r="C347" s="14"/>
      <c r="F347" s="11"/>
    </row>
    <row r="348" spans="1:10">
      <c r="A348" s="12"/>
      <c r="B348" s="15"/>
      <c r="C348" s="14"/>
      <c r="F348" s="17"/>
      <c r="H348" s="496"/>
    </row>
    <row r="349" spans="1:10">
      <c r="A349" s="575" t="s">
        <v>943</v>
      </c>
      <c r="B349" s="30" t="s">
        <v>947</v>
      </c>
      <c r="I349" s="177"/>
      <c r="J349" s="177"/>
    </row>
    <row r="350" spans="1:10" ht="13.5" thickBot="1">
      <c r="B350" s="30"/>
      <c r="I350" s="177"/>
      <c r="J350" s="177"/>
    </row>
    <row r="351" spans="1:10" ht="13.5" thickTop="1">
      <c r="A351" s="56"/>
      <c r="B351" s="508"/>
      <c r="C351" s="58"/>
      <c r="D351" s="59"/>
      <c r="E351" s="59"/>
      <c r="F351" s="60"/>
    </row>
    <row r="352" spans="1:10" ht="216.75">
      <c r="A352" s="41"/>
      <c r="B352" s="27" t="s">
        <v>1005</v>
      </c>
      <c r="C352" s="14"/>
      <c r="D352" s="25"/>
      <c r="E352" s="25"/>
      <c r="F352" s="43"/>
    </row>
    <row r="353" spans="1:7" ht="266.25" customHeight="1">
      <c r="A353" s="41"/>
      <c r="B353" s="27" t="s">
        <v>1008</v>
      </c>
      <c r="C353" s="14"/>
      <c r="D353" s="25"/>
      <c r="E353" s="25"/>
      <c r="F353" s="43"/>
    </row>
    <row r="354" spans="1:7" ht="38.25">
      <c r="A354" s="41"/>
      <c r="B354" s="27" t="s">
        <v>300</v>
      </c>
      <c r="C354" s="14"/>
      <c r="D354" s="25"/>
      <c r="E354" s="25"/>
      <c r="F354" s="43"/>
    </row>
    <row r="355" spans="1:7" ht="63.75">
      <c r="A355" s="41"/>
      <c r="B355" s="27" t="s">
        <v>285</v>
      </c>
      <c r="C355" s="14"/>
      <c r="D355" s="25"/>
      <c r="E355" s="25"/>
      <c r="F355" s="43"/>
    </row>
    <row r="356" spans="1:7" ht="51">
      <c r="A356" s="41"/>
      <c r="B356" s="27" t="s">
        <v>1009</v>
      </c>
      <c r="C356" s="14"/>
      <c r="D356" s="25"/>
      <c r="E356" s="25"/>
      <c r="F356" s="43"/>
    </row>
    <row r="357" spans="1:7" ht="204">
      <c r="A357" s="41"/>
      <c r="B357" s="27" t="s">
        <v>287</v>
      </c>
      <c r="C357" s="14"/>
      <c r="D357" s="25"/>
      <c r="E357" s="25"/>
      <c r="F357" s="43"/>
    </row>
    <row r="358" spans="1:7" ht="63.75">
      <c r="A358" s="41"/>
      <c r="B358" s="27" t="s">
        <v>1006</v>
      </c>
      <c r="C358" s="14"/>
      <c r="D358" s="25"/>
      <c r="E358" s="25"/>
      <c r="F358" s="43"/>
    </row>
    <row r="359" spans="1:7" ht="51">
      <c r="A359" s="41"/>
      <c r="B359" s="27" t="s">
        <v>1007</v>
      </c>
      <c r="C359" s="14"/>
      <c r="D359" s="25"/>
      <c r="E359" s="25"/>
      <c r="F359" s="43"/>
    </row>
    <row r="360" spans="1:7" ht="38.25">
      <c r="A360" s="41"/>
      <c r="B360" s="27" t="s">
        <v>80</v>
      </c>
      <c r="C360" s="14"/>
      <c r="D360" s="25"/>
      <c r="E360" s="25"/>
      <c r="F360" s="43"/>
    </row>
    <row r="361" spans="1:7" ht="38.25">
      <c r="A361" s="41"/>
      <c r="B361" s="27" t="s">
        <v>286</v>
      </c>
      <c r="C361" s="14"/>
      <c r="D361" s="25"/>
      <c r="E361" s="25"/>
      <c r="F361" s="43"/>
    </row>
    <row r="362" spans="1:7" ht="51">
      <c r="A362" s="41"/>
      <c r="B362" s="27" t="s">
        <v>305</v>
      </c>
      <c r="C362" s="14"/>
      <c r="D362" s="25"/>
      <c r="E362" s="25"/>
      <c r="F362" s="43"/>
    </row>
    <row r="363" spans="1:7" ht="63.75">
      <c r="A363" s="41"/>
      <c r="B363" s="27" t="s">
        <v>1103</v>
      </c>
      <c r="C363" s="14"/>
      <c r="D363" s="25"/>
      <c r="E363" s="25"/>
      <c r="F363" s="43"/>
    </row>
    <row r="364" spans="1:7">
      <c r="A364" s="41"/>
      <c r="B364" s="15"/>
      <c r="C364" s="14"/>
      <c r="D364" s="25"/>
      <c r="E364" s="25"/>
      <c r="F364" s="43"/>
    </row>
    <row r="365" spans="1:7">
      <c r="A365" s="35" t="s">
        <v>19</v>
      </c>
      <c r="B365" s="36" t="s">
        <v>20</v>
      </c>
      <c r="C365" s="37" t="s">
        <v>21</v>
      </c>
      <c r="D365" s="38" t="s">
        <v>22</v>
      </c>
      <c r="E365" s="39" t="s">
        <v>23</v>
      </c>
      <c r="F365" s="40" t="s">
        <v>24</v>
      </c>
    </row>
    <row r="366" spans="1:7">
      <c r="A366" s="41"/>
      <c r="B366" s="15"/>
      <c r="C366" s="14"/>
      <c r="D366" s="25"/>
      <c r="E366" s="25"/>
      <c r="F366" s="43"/>
    </row>
    <row r="367" spans="1:7" ht="242.25" customHeight="1">
      <c r="A367" s="190"/>
      <c r="B367" s="602" t="s">
        <v>1104</v>
      </c>
      <c r="C367" s="602"/>
      <c r="D367" s="602"/>
      <c r="E367" s="602"/>
      <c r="F367" s="193"/>
    </row>
    <row r="368" spans="1:7" ht="83.25" customHeight="1">
      <c r="A368" s="44" t="s">
        <v>976</v>
      </c>
      <c r="B368" s="67" t="s">
        <v>1010</v>
      </c>
      <c r="C368" s="66" t="s">
        <v>117</v>
      </c>
      <c r="D368" s="505">
        <v>1</v>
      </c>
      <c r="E368" s="647"/>
      <c r="F368" s="48">
        <f t="shared" ref="F368:F395" si="46">D368*E368</f>
        <v>0</v>
      </c>
      <c r="G368" s="485">
        <f t="shared" ref="G368:G395" si="47">F368</f>
        <v>0</v>
      </c>
    </row>
    <row r="369" spans="1:7">
      <c r="A369" s="44" t="s">
        <v>977</v>
      </c>
      <c r="B369" s="67" t="s">
        <v>428</v>
      </c>
      <c r="C369" s="66" t="s">
        <v>117</v>
      </c>
      <c r="D369" s="505">
        <v>1</v>
      </c>
      <c r="E369" s="647"/>
      <c r="F369" s="48">
        <f t="shared" si="46"/>
        <v>0</v>
      </c>
      <c r="G369" s="485">
        <f t="shared" si="47"/>
        <v>0</v>
      </c>
    </row>
    <row r="370" spans="1:7" ht="67.5" customHeight="1">
      <c r="A370" s="44" t="s">
        <v>978</v>
      </c>
      <c r="B370" s="67" t="s">
        <v>1011</v>
      </c>
      <c r="C370" s="66" t="s">
        <v>117</v>
      </c>
      <c r="D370" s="505">
        <v>1</v>
      </c>
      <c r="E370" s="647"/>
      <c r="F370" s="48">
        <f t="shared" si="46"/>
        <v>0</v>
      </c>
      <c r="G370" s="485">
        <f t="shared" si="47"/>
        <v>0</v>
      </c>
    </row>
    <row r="371" spans="1:7">
      <c r="A371" s="44" t="s">
        <v>979</v>
      </c>
      <c r="B371" s="67" t="s">
        <v>885</v>
      </c>
      <c r="C371" s="66" t="s">
        <v>117</v>
      </c>
      <c r="D371" s="505">
        <v>1</v>
      </c>
      <c r="E371" s="647"/>
      <c r="F371" s="48">
        <f t="shared" si="46"/>
        <v>0</v>
      </c>
      <c r="G371" s="485">
        <f t="shared" si="47"/>
        <v>0</v>
      </c>
    </row>
    <row r="372" spans="1:7" ht="72" customHeight="1">
      <c r="A372" s="44" t="s">
        <v>980</v>
      </c>
      <c r="B372" s="67" t="s">
        <v>1012</v>
      </c>
      <c r="C372" s="66" t="s">
        <v>117</v>
      </c>
      <c r="D372" s="505">
        <v>1</v>
      </c>
      <c r="E372" s="647"/>
      <c r="F372" s="48">
        <f t="shared" si="46"/>
        <v>0</v>
      </c>
      <c r="G372" s="485">
        <f t="shared" si="47"/>
        <v>0</v>
      </c>
    </row>
    <row r="373" spans="1:7">
      <c r="A373" s="44" t="s">
        <v>981</v>
      </c>
      <c r="B373" s="67" t="s">
        <v>429</v>
      </c>
      <c r="C373" s="66" t="s">
        <v>117</v>
      </c>
      <c r="D373" s="505">
        <v>1</v>
      </c>
      <c r="E373" s="647"/>
      <c r="F373" s="48">
        <f t="shared" si="46"/>
        <v>0</v>
      </c>
      <c r="G373" s="485">
        <f t="shared" si="47"/>
        <v>0</v>
      </c>
    </row>
    <row r="374" spans="1:7" ht="76.5" customHeight="1">
      <c r="A374" s="44" t="s">
        <v>982</v>
      </c>
      <c r="B374" s="67" t="s">
        <v>1013</v>
      </c>
      <c r="C374" s="66" t="s">
        <v>117</v>
      </c>
      <c r="D374" s="505">
        <v>5</v>
      </c>
      <c r="E374" s="647"/>
      <c r="F374" s="48">
        <f t="shared" si="46"/>
        <v>0</v>
      </c>
      <c r="G374" s="485">
        <f t="shared" si="47"/>
        <v>0</v>
      </c>
    </row>
    <row r="375" spans="1:7" ht="66.75" customHeight="1">
      <c r="A375" s="44" t="s">
        <v>983</v>
      </c>
      <c r="B375" s="67" t="s">
        <v>1014</v>
      </c>
      <c r="C375" s="66" t="s">
        <v>117</v>
      </c>
      <c r="D375" s="505">
        <v>7</v>
      </c>
      <c r="E375" s="647"/>
      <c r="F375" s="48">
        <f t="shared" si="46"/>
        <v>0</v>
      </c>
      <c r="G375" s="485">
        <f t="shared" si="47"/>
        <v>0</v>
      </c>
    </row>
    <row r="376" spans="1:7" ht="67.5" customHeight="1">
      <c r="A376" s="44" t="s">
        <v>984</v>
      </c>
      <c r="B376" s="67" t="s">
        <v>1015</v>
      </c>
      <c r="C376" s="66" t="s">
        <v>117</v>
      </c>
      <c r="D376" s="505">
        <v>1</v>
      </c>
      <c r="E376" s="647"/>
      <c r="F376" s="48">
        <f t="shared" si="46"/>
        <v>0</v>
      </c>
      <c r="G376" s="485">
        <f t="shared" si="47"/>
        <v>0</v>
      </c>
    </row>
    <row r="377" spans="1:7" ht="81" customHeight="1">
      <c r="A377" s="44" t="s">
        <v>985</v>
      </c>
      <c r="B377" s="67" t="s">
        <v>1016</v>
      </c>
      <c r="C377" s="66" t="s">
        <v>117</v>
      </c>
      <c r="D377" s="505">
        <v>1</v>
      </c>
      <c r="E377" s="647"/>
      <c r="F377" s="48">
        <f t="shared" si="46"/>
        <v>0</v>
      </c>
      <c r="G377" s="485">
        <f t="shared" si="47"/>
        <v>0</v>
      </c>
    </row>
    <row r="378" spans="1:7" ht="81" customHeight="1">
      <c r="A378" s="44" t="s">
        <v>986</v>
      </c>
      <c r="B378" s="67" t="s">
        <v>1017</v>
      </c>
      <c r="C378" s="66" t="s">
        <v>117</v>
      </c>
      <c r="D378" s="505">
        <v>1</v>
      </c>
      <c r="E378" s="647"/>
      <c r="F378" s="48">
        <f t="shared" si="46"/>
        <v>0</v>
      </c>
      <c r="G378" s="485">
        <f t="shared" si="47"/>
        <v>0</v>
      </c>
    </row>
    <row r="379" spans="1:7" ht="67.5" customHeight="1">
      <c r="A379" s="44" t="s">
        <v>987</v>
      </c>
      <c r="B379" s="67" t="s">
        <v>1018</v>
      </c>
      <c r="C379" s="66" t="s">
        <v>117</v>
      </c>
      <c r="D379" s="505">
        <v>2</v>
      </c>
      <c r="E379" s="647"/>
      <c r="F379" s="48">
        <f t="shared" si="46"/>
        <v>0</v>
      </c>
      <c r="G379" s="485">
        <f t="shared" si="47"/>
        <v>0</v>
      </c>
    </row>
    <row r="380" spans="1:7" ht="109.5" customHeight="1">
      <c r="A380" s="44" t="s">
        <v>988</v>
      </c>
      <c r="B380" s="67" t="s">
        <v>1019</v>
      </c>
      <c r="C380" s="66" t="s">
        <v>117</v>
      </c>
      <c r="D380" s="505">
        <v>1</v>
      </c>
      <c r="E380" s="647"/>
      <c r="F380" s="48">
        <f t="shared" si="46"/>
        <v>0</v>
      </c>
      <c r="G380" s="485">
        <f t="shared" si="47"/>
        <v>0</v>
      </c>
    </row>
    <row r="381" spans="1:7">
      <c r="A381" s="44" t="s">
        <v>989</v>
      </c>
      <c r="B381" s="67" t="s">
        <v>430</v>
      </c>
      <c r="C381" s="66" t="s">
        <v>117</v>
      </c>
      <c r="D381" s="505">
        <v>1</v>
      </c>
      <c r="E381" s="647"/>
      <c r="F381" s="48">
        <f t="shared" si="46"/>
        <v>0</v>
      </c>
      <c r="G381" s="485">
        <f t="shared" si="47"/>
        <v>0</v>
      </c>
    </row>
    <row r="382" spans="1:7" ht="108" customHeight="1">
      <c r="A382" s="44" t="s">
        <v>990</v>
      </c>
      <c r="B382" s="67" t="s">
        <v>431</v>
      </c>
      <c r="C382" s="66" t="s">
        <v>117</v>
      </c>
      <c r="D382" s="505">
        <v>1</v>
      </c>
      <c r="E382" s="647"/>
      <c r="F382" s="48">
        <f t="shared" si="46"/>
        <v>0</v>
      </c>
      <c r="G382" s="485">
        <f t="shared" si="47"/>
        <v>0</v>
      </c>
    </row>
    <row r="383" spans="1:7">
      <c r="A383" s="44" t="s">
        <v>991</v>
      </c>
      <c r="B383" s="67" t="s">
        <v>432</v>
      </c>
      <c r="C383" s="66" t="s">
        <v>117</v>
      </c>
      <c r="D383" s="505">
        <v>1</v>
      </c>
      <c r="E383" s="647"/>
      <c r="F383" s="48">
        <f t="shared" si="46"/>
        <v>0</v>
      </c>
      <c r="G383" s="485">
        <f t="shared" si="47"/>
        <v>0</v>
      </c>
    </row>
    <row r="384" spans="1:7" ht="69" customHeight="1">
      <c r="A384" s="44" t="s">
        <v>992</v>
      </c>
      <c r="B384" s="67" t="s">
        <v>1020</v>
      </c>
      <c r="C384" s="66" t="s">
        <v>117</v>
      </c>
      <c r="D384" s="505">
        <v>2</v>
      </c>
      <c r="E384" s="647"/>
      <c r="F384" s="48">
        <f t="shared" si="46"/>
        <v>0</v>
      </c>
      <c r="G384" s="485">
        <f t="shared" si="47"/>
        <v>0</v>
      </c>
    </row>
    <row r="385" spans="1:9" ht="63.75">
      <c r="A385" s="44" t="s">
        <v>993</v>
      </c>
      <c r="B385" s="67" t="s">
        <v>1021</v>
      </c>
      <c r="C385" s="66" t="s">
        <v>117</v>
      </c>
      <c r="D385" s="505">
        <v>1</v>
      </c>
      <c r="E385" s="647"/>
      <c r="F385" s="48">
        <f t="shared" si="46"/>
        <v>0</v>
      </c>
      <c r="G385" s="485">
        <f t="shared" si="47"/>
        <v>0</v>
      </c>
    </row>
    <row r="386" spans="1:9" ht="108" customHeight="1">
      <c r="A386" s="44" t="s">
        <v>994</v>
      </c>
      <c r="B386" s="67" t="s">
        <v>1022</v>
      </c>
      <c r="C386" s="66" t="s">
        <v>117</v>
      </c>
      <c r="D386" s="505">
        <v>2</v>
      </c>
      <c r="E386" s="647"/>
      <c r="F386" s="48">
        <f t="shared" si="46"/>
        <v>0</v>
      </c>
      <c r="G386" s="485">
        <f t="shared" si="47"/>
        <v>0</v>
      </c>
    </row>
    <row r="387" spans="1:9" ht="71.25" customHeight="1">
      <c r="A387" s="44" t="s">
        <v>995</v>
      </c>
      <c r="B387" s="67" t="s">
        <v>1024</v>
      </c>
      <c r="C387" s="66" t="s">
        <v>117</v>
      </c>
      <c r="D387" s="505">
        <v>2</v>
      </c>
      <c r="E387" s="647"/>
      <c r="F387" s="48">
        <f t="shared" si="46"/>
        <v>0</v>
      </c>
      <c r="G387" s="485">
        <f t="shared" si="47"/>
        <v>0</v>
      </c>
    </row>
    <row r="388" spans="1:9" ht="94.5" customHeight="1">
      <c r="A388" s="44" t="s">
        <v>996</v>
      </c>
      <c r="B388" s="67" t="s">
        <v>1023</v>
      </c>
      <c r="C388" s="66" t="s">
        <v>117</v>
      </c>
      <c r="D388" s="505">
        <v>1</v>
      </c>
      <c r="E388" s="647"/>
      <c r="F388" s="48">
        <f t="shared" si="46"/>
        <v>0</v>
      </c>
      <c r="G388" s="485">
        <f t="shared" si="47"/>
        <v>0</v>
      </c>
    </row>
    <row r="389" spans="1:9" ht="76.5">
      <c r="A389" s="44" t="s">
        <v>997</v>
      </c>
      <c r="B389" s="67" t="s">
        <v>1025</v>
      </c>
      <c r="C389" s="66" t="s">
        <v>117</v>
      </c>
      <c r="D389" s="505">
        <v>6</v>
      </c>
      <c r="E389" s="647"/>
      <c r="F389" s="48">
        <f t="shared" si="46"/>
        <v>0</v>
      </c>
      <c r="G389" s="485">
        <f t="shared" si="47"/>
        <v>0</v>
      </c>
    </row>
    <row r="390" spans="1:9">
      <c r="A390" s="44" t="s">
        <v>1001</v>
      </c>
      <c r="B390" s="67" t="s">
        <v>456</v>
      </c>
      <c r="C390" s="66" t="s">
        <v>117</v>
      </c>
      <c r="D390" s="505">
        <v>6</v>
      </c>
      <c r="E390" s="647"/>
      <c r="F390" s="48">
        <f t="shared" si="46"/>
        <v>0</v>
      </c>
      <c r="G390" s="485">
        <f t="shared" si="47"/>
        <v>0</v>
      </c>
    </row>
    <row r="391" spans="1:9" ht="83.25" customHeight="1">
      <c r="A391" s="44" t="s">
        <v>1000</v>
      </c>
      <c r="B391" s="67" t="s">
        <v>1026</v>
      </c>
      <c r="C391" s="66" t="s">
        <v>117</v>
      </c>
      <c r="D391" s="505">
        <v>1</v>
      </c>
      <c r="E391" s="647"/>
      <c r="F391" s="48">
        <f t="shared" si="46"/>
        <v>0</v>
      </c>
      <c r="G391" s="485">
        <f t="shared" si="47"/>
        <v>0</v>
      </c>
    </row>
    <row r="392" spans="1:9" ht="69" customHeight="1">
      <c r="A392" s="44" t="s">
        <v>998</v>
      </c>
      <c r="B392" s="67" t="s">
        <v>1027</v>
      </c>
      <c r="C392" s="66" t="s">
        <v>117</v>
      </c>
      <c r="D392" s="505">
        <v>6</v>
      </c>
      <c r="E392" s="647"/>
      <c r="F392" s="48">
        <f t="shared" si="46"/>
        <v>0</v>
      </c>
      <c r="G392" s="485">
        <f t="shared" si="47"/>
        <v>0</v>
      </c>
    </row>
    <row r="393" spans="1:9">
      <c r="A393" s="44" t="s">
        <v>999</v>
      </c>
      <c r="B393" s="67" t="s">
        <v>457</v>
      </c>
      <c r="C393" s="66" t="s">
        <v>117</v>
      </c>
      <c r="D393" s="505">
        <v>6</v>
      </c>
      <c r="E393" s="647"/>
      <c r="F393" s="48">
        <f t="shared" si="46"/>
        <v>0</v>
      </c>
      <c r="G393" s="485">
        <f t="shared" si="47"/>
        <v>0</v>
      </c>
    </row>
    <row r="394" spans="1:9" ht="68.25" customHeight="1">
      <c r="A394" s="44" t="s">
        <v>1030</v>
      </c>
      <c r="B394" s="67" t="s">
        <v>1035</v>
      </c>
      <c r="C394" s="66" t="s">
        <v>117</v>
      </c>
      <c r="D394" s="505">
        <v>1</v>
      </c>
      <c r="E394" s="647"/>
      <c r="F394" s="48">
        <f t="shared" ref="F394" si="48">D394*E394</f>
        <v>0</v>
      </c>
      <c r="G394" s="485">
        <f t="shared" ref="G394" si="49">F394</f>
        <v>0</v>
      </c>
    </row>
    <row r="395" spans="1:9" ht="109.5" customHeight="1">
      <c r="A395" s="44" t="s">
        <v>1031</v>
      </c>
      <c r="B395" s="67" t="s">
        <v>1062</v>
      </c>
      <c r="C395" s="66" t="s">
        <v>117</v>
      </c>
      <c r="D395" s="505">
        <v>1</v>
      </c>
      <c r="E395" s="647"/>
      <c r="F395" s="48">
        <f t="shared" si="46"/>
        <v>0</v>
      </c>
      <c r="G395" s="485">
        <f t="shared" si="47"/>
        <v>0</v>
      </c>
    </row>
    <row r="396" spans="1:9">
      <c r="A396" s="587"/>
      <c r="B396" s="592" t="s">
        <v>945</v>
      </c>
      <c r="C396" s="593"/>
      <c r="D396" s="594"/>
      <c r="E396" s="659"/>
      <c r="F396" s="590"/>
    </row>
    <row r="397" spans="1:9" ht="189.75" customHeight="1">
      <c r="A397" s="44"/>
      <c r="B397" s="576" t="s">
        <v>1102</v>
      </c>
      <c r="C397" s="577"/>
      <c r="D397" s="578"/>
      <c r="E397" s="660"/>
      <c r="F397" s="48"/>
    </row>
    <row r="398" spans="1:9" ht="89.25">
      <c r="A398" s="210" t="s">
        <v>1032</v>
      </c>
      <c r="B398" s="211" t="s">
        <v>1048</v>
      </c>
      <c r="C398" s="212" t="s">
        <v>117</v>
      </c>
      <c r="D398" s="156">
        <v>1</v>
      </c>
      <c r="E398" s="657"/>
      <c r="F398" s="174">
        <f t="shared" ref="F398" si="50">D398*E398</f>
        <v>0</v>
      </c>
      <c r="G398" s="485">
        <f>F398</f>
        <v>0</v>
      </c>
      <c r="I398" s="177"/>
    </row>
    <row r="399" spans="1:9" ht="76.5">
      <c r="A399" s="210" t="s">
        <v>1033</v>
      </c>
      <c r="B399" s="211" t="s">
        <v>1066</v>
      </c>
      <c r="C399" s="212" t="s">
        <v>117</v>
      </c>
      <c r="D399" s="156">
        <v>1</v>
      </c>
      <c r="E399" s="657"/>
      <c r="F399" s="174">
        <f t="shared" ref="F399" si="51">D399*E399</f>
        <v>0</v>
      </c>
      <c r="G399" s="485">
        <f>F399</f>
        <v>0</v>
      </c>
      <c r="I399" s="177"/>
    </row>
    <row r="400" spans="1:9" ht="76.5">
      <c r="A400" s="210" t="s">
        <v>1034</v>
      </c>
      <c r="B400" s="211" t="s">
        <v>1050</v>
      </c>
      <c r="C400" s="212" t="s">
        <v>117</v>
      </c>
      <c r="D400" s="156">
        <v>1</v>
      </c>
      <c r="E400" s="657"/>
      <c r="F400" s="174">
        <f t="shared" ref="F400:F401" si="52">D400*E400</f>
        <v>0</v>
      </c>
      <c r="G400" s="485">
        <f>F400</f>
        <v>0</v>
      </c>
      <c r="I400" s="177"/>
    </row>
    <row r="401" spans="1:10" ht="76.5">
      <c r="A401" s="44" t="s">
        <v>1037</v>
      </c>
      <c r="B401" s="613" t="s">
        <v>1039</v>
      </c>
      <c r="C401" s="603" t="s">
        <v>117</v>
      </c>
      <c r="D401" s="578">
        <v>1</v>
      </c>
      <c r="E401" s="661"/>
      <c r="F401" s="48">
        <f t="shared" si="52"/>
        <v>0</v>
      </c>
      <c r="G401" s="485">
        <f>F401</f>
        <v>0</v>
      </c>
      <c r="I401" s="177"/>
    </row>
    <row r="402" spans="1:10" ht="89.25">
      <c r="A402" s="44" t="s">
        <v>1038</v>
      </c>
      <c r="B402" s="613" t="s">
        <v>1049</v>
      </c>
      <c r="C402" s="603" t="s">
        <v>117</v>
      </c>
      <c r="D402" s="578">
        <v>1</v>
      </c>
      <c r="E402" s="661"/>
      <c r="F402" s="48">
        <f t="shared" ref="F402" si="53">D402*E402</f>
        <v>0</v>
      </c>
      <c r="G402" s="485">
        <f>F402</f>
        <v>0</v>
      </c>
      <c r="I402" s="177"/>
    </row>
    <row r="403" spans="1:10" s="1" customFormat="1" ht="13.5" thickBot="1">
      <c r="A403" s="23"/>
      <c r="B403" s="216"/>
      <c r="C403" s="81"/>
      <c r="D403" s="42"/>
      <c r="E403" s="49"/>
      <c r="F403" s="42"/>
      <c r="G403" s="489"/>
      <c r="H403" s="501"/>
      <c r="I403" s="25"/>
      <c r="J403" s="25"/>
    </row>
    <row r="404" spans="1:10" ht="14.25" thickTop="1" thickBot="1">
      <c r="A404" s="51"/>
      <c r="B404" s="217" t="s">
        <v>326</v>
      </c>
      <c r="C404" s="218"/>
      <c r="D404" s="219"/>
      <c r="E404" s="55"/>
      <c r="F404" s="219">
        <f>SUM(F368:F403)</f>
        <v>0</v>
      </c>
      <c r="G404" s="487">
        <f>SUM(G368:G403)</f>
        <v>0</v>
      </c>
      <c r="H404" s="498">
        <f>SUM(H368:H403)</f>
        <v>0</v>
      </c>
    </row>
    <row r="405" spans="1:10" ht="12" customHeight="1" thickTop="1">
      <c r="A405" s="23"/>
      <c r="B405" s="216"/>
      <c r="C405" s="81"/>
      <c r="D405" s="42"/>
      <c r="E405" s="49"/>
      <c r="F405" s="42"/>
    </row>
    <row r="406" spans="1:10">
      <c r="A406" s="575" t="s">
        <v>948</v>
      </c>
      <c r="B406" s="226" t="s">
        <v>466</v>
      </c>
      <c r="C406" s="66"/>
      <c r="D406" s="47"/>
      <c r="E406" s="63"/>
      <c r="F406" s="48"/>
    </row>
    <row r="407" spans="1:10" customFormat="1" ht="26.25">
      <c r="A407" s="227" t="s">
        <v>19</v>
      </c>
      <c r="B407" s="228" t="s">
        <v>20</v>
      </c>
      <c r="C407" s="229" t="s">
        <v>21</v>
      </c>
      <c r="D407" s="230" t="s">
        <v>22</v>
      </c>
      <c r="E407" s="231" t="s">
        <v>23</v>
      </c>
      <c r="F407" s="232" t="s">
        <v>24</v>
      </c>
      <c r="G407" s="480"/>
      <c r="H407" s="502"/>
      <c r="I407" s="220"/>
      <c r="J407" s="220"/>
    </row>
    <row r="408" spans="1:10">
      <c r="A408" s="224"/>
      <c r="B408" s="233"/>
      <c r="C408" s="234"/>
      <c r="D408" s="225"/>
      <c r="E408" s="235"/>
      <c r="F408" s="236"/>
    </row>
    <row r="409" spans="1:10">
      <c r="A409" s="224"/>
      <c r="B409" s="233" t="s">
        <v>288</v>
      </c>
      <c r="C409" s="234"/>
      <c r="D409" s="225"/>
      <c r="E409" s="235"/>
      <c r="F409" s="236"/>
    </row>
    <row r="410" spans="1:10" ht="333.75" customHeight="1">
      <c r="A410" s="224"/>
      <c r="B410" s="233" t="s">
        <v>1063</v>
      </c>
      <c r="C410" s="234"/>
      <c r="D410" s="225"/>
      <c r="E410" s="235"/>
      <c r="F410" s="157"/>
    </row>
    <row r="411" spans="1:10" ht="127.5">
      <c r="A411" s="224"/>
      <c r="B411" s="233" t="s">
        <v>460</v>
      </c>
      <c r="C411" s="234"/>
      <c r="D411" s="225"/>
      <c r="E411" s="235"/>
      <c r="F411" s="236"/>
    </row>
    <row r="412" spans="1:10" ht="25.5">
      <c r="A412" s="224"/>
      <c r="B412" s="233" t="s">
        <v>458</v>
      </c>
      <c r="C412" s="234"/>
      <c r="D412" s="225"/>
      <c r="E412" s="235"/>
      <c r="F412" s="236"/>
    </row>
    <row r="413" spans="1:10" ht="38.25">
      <c r="A413" s="224"/>
      <c r="B413" s="233" t="s">
        <v>459</v>
      </c>
      <c r="C413" s="234"/>
      <c r="D413" s="225"/>
      <c r="E413" s="235"/>
      <c r="F413" s="236"/>
    </row>
    <row r="414" spans="1:10" ht="38.25">
      <c r="A414" s="210"/>
      <c r="B414" s="604" t="s">
        <v>80</v>
      </c>
      <c r="C414" s="605"/>
      <c r="D414" s="156"/>
      <c r="E414" s="606"/>
      <c r="F414" s="174"/>
    </row>
    <row r="415" spans="1:10" ht="89.25">
      <c r="A415" s="210" t="s">
        <v>1028</v>
      </c>
      <c r="B415" s="211" t="s">
        <v>1051</v>
      </c>
      <c r="C415" s="212" t="s">
        <v>117</v>
      </c>
      <c r="D415" s="156">
        <v>2</v>
      </c>
      <c r="E415" s="657"/>
      <c r="F415" s="174">
        <f t="shared" ref="F415" si="54">D415*E415</f>
        <v>0</v>
      </c>
      <c r="G415" s="485">
        <f>F415</f>
        <v>0</v>
      </c>
      <c r="I415" s="177"/>
    </row>
    <row r="416" spans="1:10" ht="76.5">
      <c r="A416" s="208" t="s">
        <v>1029</v>
      </c>
      <c r="B416" s="614" t="s">
        <v>1052</v>
      </c>
      <c r="C416" s="196" t="s">
        <v>117</v>
      </c>
      <c r="D416" s="197">
        <v>1</v>
      </c>
      <c r="E416" s="653"/>
      <c r="F416" s="174">
        <f t="shared" ref="F416" si="55">D416*E416</f>
        <v>0</v>
      </c>
      <c r="G416" s="485">
        <f>F416</f>
        <v>0</v>
      </c>
      <c r="I416" s="177"/>
    </row>
    <row r="417" spans="1:8" ht="13.5" thickBot="1">
      <c r="A417" s="171"/>
      <c r="B417" s="221"/>
      <c r="C417" s="172"/>
      <c r="D417" s="164"/>
      <c r="E417" s="222"/>
      <c r="F417" s="223"/>
    </row>
    <row r="418" spans="1:8" ht="17.25" thickTop="1" thickBot="1">
      <c r="A418" s="98"/>
      <c r="B418" s="217" t="s">
        <v>290</v>
      </c>
      <c r="C418" s="218"/>
      <c r="D418" s="54"/>
      <c r="E418" s="55"/>
      <c r="F418" s="237">
        <f>SUM(F409:F416)</f>
        <v>0</v>
      </c>
      <c r="G418" s="490">
        <f>SUM(G409:G416)</f>
        <v>0</v>
      </c>
      <c r="H418" s="503">
        <f>SUM(H409:H416)</f>
        <v>0</v>
      </c>
    </row>
    <row r="419" spans="1:8" ht="13.5" thickTop="1"/>
    <row r="420" spans="1:8">
      <c r="A420" s="575" t="s">
        <v>946</v>
      </c>
      <c r="B420" s="215" t="s">
        <v>127</v>
      </c>
    </row>
    <row r="421" spans="1:8" ht="13.5" thickBot="1">
      <c r="B421" s="30"/>
    </row>
    <row r="422" spans="1:8" ht="13.5" thickTop="1">
      <c r="A422" s="56"/>
      <c r="B422" s="184"/>
      <c r="C422" s="58"/>
      <c r="D422" s="59"/>
      <c r="E422" s="59"/>
      <c r="F422" s="60"/>
    </row>
    <row r="423" spans="1:8" hidden="1">
      <c r="A423" s="41"/>
      <c r="B423" s="61"/>
      <c r="C423" s="14"/>
      <c r="D423" s="25"/>
      <c r="E423" s="25"/>
      <c r="F423" s="43"/>
    </row>
    <row r="424" spans="1:8">
      <c r="A424" s="35" t="s">
        <v>19</v>
      </c>
      <c r="B424" s="36" t="s">
        <v>20</v>
      </c>
      <c r="C424" s="37" t="s">
        <v>21</v>
      </c>
      <c r="D424" s="38" t="s">
        <v>22</v>
      </c>
      <c r="E424" s="39" t="s">
        <v>23</v>
      </c>
      <c r="F424" s="40" t="s">
        <v>24</v>
      </c>
    </row>
    <row r="425" spans="1:8">
      <c r="A425" s="41"/>
      <c r="B425" s="15"/>
      <c r="C425" s="14"/>
      <c r="D425" s="25"/>
      <c r="E425" s="25"/>
      <c r="F425" s="43"/>
    </row>
    <row r="426" spans="1:8" ht="89.25">
      <c r="A426" s="44" t="s">
        <v>126</v>
      </c>
      <c r="B426" s="173" t="s">
        <v>301</v>
      </c>
      <c r="C426" s="46" t="s">
        <v>117</v>
      </c>
      <c r="D426" s="47">
        <v>1</v>
      </c>
      <c r="E426" s="647"/>
      <c r="F426" s="48">
        <f t="shared" ref="F426:F437" si="56">D426*E426</f>
        <v>0</v>
      </c>
      <c r="G426" s="485">
        <f t="shared" ref="G426:G432" si="57">F426</f>
        <v>0</v>
      </c>
    </row>
    <row r="427" spans="1:8" ht="51">
      <c r="A427" s="44" t="s">
        <v>125</v>
      </c>
      <c r="B427" s="173" t="s">
        <v>421</v>
      </c>
      <c r="C427" s="46" t="s">
        <v>117</v>
      </c>
      <c r="D427" s="47">
        <v>5</v>
      </c>
      <c r="E427" s="647"/>
      <c r="F427" s="48">
        <f t="shared" si="56"/>
        <v>0</v>
      </c>
      <c r="G427" s="485">
        <f t="shared" si="57"/>
        <v>0</v>
      </c>
    </row>
    <row r="428" spans="1:8" ht="51">
      <c r="A428" s="44" t="s">
        <v>289</v>
      </c>
      <c r="B428" s="173" t="s">
        <v>420</v>
      </c>
      <c r="C428" s="46" t="s">
        <v>117</v>
      </c>
      <c r="D428" s="47">
        <v>1</v>
      </c>
      <c r="E428" s="647"/>
      <c r="F428" s="48">
        <f t="shared" ref="F428" si="58">D428*E428</f>
        <v>0</v>
      </c>
      <c r="G428" s="485">
        <f t="shared" si="57"/>
        <v>0</v>
      </c>
    </row>
    <row r="429" spans="1:8" ht="63.75">
      <c r="A429" s="44" t="s">
        <v>306</v>
      </c>
      <c r="B429" s="173" t="s">
        <v>419</v>
      </c>
      <c r="C429" s="46" t="s">
        <v>117</v>
      </c>
      <c r="D429" s="47">
        <v>5</v>
      </c>
      <c r="E429" s="647"/>
      <c r="F429" s="48">
        <f t="shared" si="56"/>
        <v>0</v>
      </c>
      <c r="G429" s="485">
        <f t="shared" si="57"/>
        <v>0</v>
      </c>
    </row>
    <row r="430" spans="1:8" ht="89.25">
      <c r="A430" s="44" t="s">
        <v>129</v>
      </c>
      <c r="B430" s="173" t="s">
        <v>1047</v>
      </c>
      <c r="C430" s="46" t="s">
        <v>117</v>
      </c>
      <c r="D430" s="47">
        <v>2</v>
      </c>
      <c r="E430" s="647"/>
      <c r="F430" s="48">
        <f t="shared" si="56"/>
        <v>0</v>
      </c>
      <c r="G430" s="485">
        <f t="shared" si="57"/>
        <v>0</v>
      </c>
    </row>
    <row r="431" spans="1:8" ht="89.25">
      <c r="A431" s="44" t="s">
        <v>307</v>
      </c>
      <c r="B431" s="173" t="s">
        <v>1046</v>
      </c>
      <c r="C431" s="46" t="s">
        <v>117</v>
      </c>
      <c r="D431" s="47">
        <v>1</v>
      </c>
      <c r="E431" s="647"/>
      <c r="F431" s="48">
        <f t="shared" si="56"/>
        <v>0</v>
      </c>
      <c r="G431" s="485">
        <f t="shared" si="57"/>
        <v>0</v>
      </c>
    </row>
    <row r="432" spans="1:8" ht="63.75">
      <c r="A432" s="44" t="s">
        <v>308</v>
      </c>
      <c r="B432" s="173" t="s">
        <v>1045</v>
      </c>
      <c r="C432" s="46" t="s">
        <v>135</v>
      </c>
      <c r="D432" s="47">
        <v>1</v>
      </c>
      <c r="E432" s="647"/>
      <c r="F432" s="48">
        <f t="shared" si="56"/>
        <v>0</v>
      </c>
      <c r="G432" s="485">
        <f t="shared" si="57"/>
        <v>0</v>
      </c>
    </row>
    <row r="433" spans="1:8" ht="63.75">
      <c r="A433" s="44" t="s">
        <v>309</v>
      </c>
      <c r="B433" s="602" t="s">
        <v>1036</v>
      </c>
      <c r="C433" s="603" t="s">
        <v>135</v>
      </c>
      <c r="D433" s="578">
        <v>1</v>
      </c>
      <c r="E433" s="661"/>
      <c r="F433" s="48">
        <f t="shared" si="56"/>
        <v>0</v>
      </c>
      <c r="G433" s="485"/>
      <c r="H433" s="496">
        <f>F433</f>
        <v>0</v>
      </c>
    </row>
    <row r="434" spans="1:8" ht="25.5">
      <c r="A434" s="44" t="s">
        <v>310</v>
      </c>
      <c r="B434" s="173" t="s">
        <v>332</v>
      </c>
      <c r="C434" s="46" t="s">
        <v>118</v>
      </c>
      <c r="D434" s="505">
        <v>5</v>
      </c>
      <c r="E434" s="647"/>
      <c r="F434" s="48">
        <f t="shared" si="56"/>
        <v>0</v>
      </c>
      <c r="H434" s="496">
        <f>F434</f>
        <v>0</v>
      </c>
    </row>
    <row r="435" spans="1:8" ht="38.25">
      <c r="A435" s="44" t="s">
        <v>311</v>
      </c>
      <c r="B435" s="65" t="s">
        <v>886</v>
      </c>
      <c r="C435" s="46" t="s">
        <v>135</v>
      </c>
      <c r="D435" s="47">
        <v>1</v>
      </c>
      <c r="E435" s="647"/>
      <c r="F435" s="48">
        <f t="shared" si="56"/>
        <v>0</v>
      </c>
      <c r="G435" s="485">
        <f>F435</f>
        <v>0</v>
      </c>
    </row>
    <row r="436" spans="1:8" ht="38.25">
      <c r="A436" s="44" t="s">
        <v>312</v>
      </c>
      <c r="B436" s="65" t="s">
        <v>887</v>
      </c>
      <c r="C436" s="46" t="s">
        <v>135</v>
      </c>
      <c r="D436" s="47">
        <v>1</v>
      </c>
      <c r="E436" s="647"/>
      <c r="F436" s="48">
        <f t="shared" si="56"/>
        <v>0</v>
      </c>
      <c r="G436" s="485">
        <f>F436</f>
        <v>0</v>
      </c>
    </row>
    <row r="437" spans="1:8" ht="38.25">
      <c r="A437" s="44" t="s">
        <v>313</v>
      </c>
      <c r="B437" s="65" t="s">
        <v>888</v>
      </c>
      <c r="C437" s="46" t="s">
        <v>135</v>
      </c>
      <c r="D437" s="47">
        <v>1</v>
      </c>
      <c r="E437" s="647"/>
      <c r="F437" s="48">
        <f t="shared" si="56"/>
        <v>0</v>
      </c>
      <c r="G437" s="485">
        <f>F437</f>
        <v>0</v>
      </c>
    </row>
    <row r="438" spans="1:8" ht="25.5">
      <c r="A438" s="44" t="s">
        <v>314</v>
      </c>
      <c r="B438" s="65" t="s">
        <v>124</v>
      </c>
      <c r="C438" s="46" t="s">
        <v>135</v>
      </c>
      <c r="D438" s="47">
        <v>1</v>
      </c>
      <c r="E438" s="647"/>
      <c r="F438" s="48">
        <f t="shared" ref="F438:F439" si="59">D438*E438</f>
        <v>0</v>
      </c>
      <c r="H438" s="496">
        <f>F438</f>
        <v>0</v>
      </c>
    </row>
    <row r="439" spans="1:8" ht="89.25">
      <c r="A439" s="44" t="s">
        <v>438</v>
      </c>
      <c r="B439" s="173" t="s">
        <v>331</v>
      </c>
      <c r="C439" s="46" t="s">
        <v>135</v>
      </c>
      <c r="D439" s="47">
        <v>1</v>
      </c>
      <c r="E439" s="647"/>
      <c r="F439" s="48">
        <f t="shared" si="59"/>
        <v>0</v>
      </c>
      <c r="G439" s="485">
        <f>F439</f>
        <v>0</v>
      </c>
    </row>
    <row r="440" spans="1:8" ht="13.5" thickBot="1">
      <c r="A440" s="71"/>
      <c r="B440" s="185"/>
      <c r="C440" s="20"/>
      <c r="D440" s="186"/>
      <c r="E440" s="73"/>
      <c r="F440" s="187"/>
    </row>
    <row r="441" spans="1:8" ht="14.25" thickTop="1" thickBot="1">
      <c r="A441" s="92"/>
      <c r="B441" s="185" t="s">
        <v>18</v>
      </c>
      <c r="C441" s="20"/>
      <c r="D441" s="186"/>
      <c r="E441" s="73"/>
      <c r="F441" s="186">
        <f>SUM(F426:F439)</f>
        <v>0</v>
      </c>
      <c r="G441" s="488">
        <f>SUM(G426:G439)</f>
        <v>0</v>
      </c>
      <c r="H441" s="500">
        <f>SUM(H426:H439)</f>
        <v>0</v>
      </c>
    </row>
    <row r="442" spans="1:8" ht="13.5" thickTop="1"/>
    <row r="444" spans="1:8" s="10" customFormat="1">
      <c r="A444" s="93"/>
      <c r="B444" s="94"/>
      <c r="C444" s="95"/>
      <c r="D444" s="11"/>
      <c r="E444" s="11"/>
      <c r="F444" s="11"/>
      <c r="G444" s="480"/>
      <c r="H444" s="491"/>
    </row>
    <row r="445" spans="1:8" s="10" customFormat="1">
      <c r="A445" s="93"/>
      <c r="B445" s="94"/>
      <c r="C445" s="95"/>
      <c r="D445" s="11"/>
      <c r="E445" s="11"/>
      <c r="F445" s="11"/>
      <c r="G445" s="480"/>
      <c r="H445" s="491"/>
    </row>
  </sheetData>
  <pageMargins left="0.62992125984251968" right="0.23622047244094491" top="0.62992125984251968" bottom="0.39370078740157483" header="0.31496062992125984" footer="0.31496062992125984"/>
  <pageSetup paperSize="9" scale="79" fitToHeight="0" orientation="portrait" r:id="rId1"/>
  <headerFooter>
    <oddHeader>&amp;CŠportna dvorana Polzela - energetska sanacija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F287"/>
  <sheetViews>
    <sheetView view="pageLayout" zoomScaleNormal="85" workbookViewId="0">
      <selection activeCell="B4" sqref="B4"/>
    </sheetView>
  </sheetViews>
  <sheetFormatPr defaultColWidth="9.140625" defaultRowHeight="12.75"/>
  <cols>
    <col min="1" max="1" width="102.85546875" style="10" bestFit="1" customWidth="1"/>
    <col min="2" max="6" width="9.140625" style="10"/>
    <col min="7" max="16384" width="9.140625" style="6"/>
  </cols>
  <sheetData>
    <row r="1" spans="1:1">
      <c r="A1" s="238" t="s">
        <v>137</v>
      </c>
    </row>
    <row r="2" spans="1:1">
      <c r="A2" s="239"/>
    </row>
    <row r="3" spans="1:1">
      <c r="A3" s="240" t="s">
        <v>138</v>
      </c>
    </row>
    <row r="4" spans="1:1">
      <c r="A4" s="241"/>
    </row>
    <row r="5" spans="1:1" ht="102">
      <c r="A5" s="241" t="s">
        <v>139</v>
      </c>
    </row>
    <row r="6" spans="1:1">
      <c r="A6" s="242" t="s">
        <v>140</v>
      </c>
    </row>
    <row r="7" spans="1:1" ht="153">
      <c r="A7" s="241" t="s">
        <v>141</v>
      </c>
    </row>
    <row r="8" spans="1:1" ht="25.5">
      <c r="A8" s="242" t="s">
        <v>353</v>
      </c>
    </row>
    <row r="9" spans="1:1" ht="409.5">
      <c r="A9" s="241" t="s">
        <v>142</v>
      </c>
    </row>
    <row r="10" spans="1:1">
      <c r="A10" s="243"/>
    </row>
    <row r="11" spans="1:1" ht="140.25">
      <c r="A11" s="241" t="s">
        <v>143</v>
      </c>
    </row>
    <row r="12" spans="1:1" ht="165.75">
      <c r="A12" s="241" t="s">
        <v>144</v>
      </c>
    </row>
    <row r="13" spans="1:1">
      <c r="A13" s="241"/>
    </row>
    <row r="14" spans="1:1">
      <c r="A14" s="241"/>
    </row>
    <row r="15" spans="1:1">
      <c r="A15" s="240" t="s">
        <v>145</v>
      </c>
    </row>
    <row r="16" spans="1:1">
      <c r="A16" s="241"/>
    </row>
    <row r="17" spans="1:1" ht="25.5">
      <c r="A17" s="241" t="s">
        <v>146</v>
      </c>
    </row>
    <row r="18" spans="1:1">
      <c r="A18" s="241"/>
    </row>
    <row r="19" spans="1:1" ht="153">
      <c r="A19" s="242" t="s">
        <v>354</v>
      </c>
    </row>
    <row r="20" spans="1:1" ht="38.25">
      <c r="A20" s="241" t="s">
        <v>147</v>
      </c>
    </row>
    <row r="21" spans="1:1">
      <c r="A21" s="241"/>
    </row>
    <row r="22" spans="1:1" ht="76.5">
      <c r="A22" s="241" t="s">
        <v>355</v>
      </c>
    </row>
    <row r="23" spans="1:1" ht="89.25">
      <c r="A23" s="242" t="s">
        <v>356</v>
      </c>
    </row>
    <row r="24" spans="1:1" ht="165.75">
      <c r="A24" s="241" t="s">
        <v>148</v>
      </c>
    </row>
    <row r="25" spans="1:1" ht="25.5">
      <c r="A25" s="244" t="s">
        <v>149</v>
      </c>
    </row>
    <row r="26" spans="1:1" ht="38.25">
      <c r="A26" s="244" t="s">
        <v>150</v>
      </c>
    </row>
    <row r="27" spans="1:1">
      <c r="A27" s="241" t="s">
        <v>151</v>
      </c>
    </row>
    <row r="28" spans="1:1" ht="25.5">
      <c r="A28" s="241" t="s">
        <v>152</v>
      </c>
    </row>
    <row r="29" spans="1:1" ht="38.25">
      <c r="A29" s="241" t="s">
        <v>153</v>
      </c>
    </row>
    <row r="30" spans="1:1" ht="38.25">
      <c r="A30" s="241" t="s">
        <v>154</v>
      </c>
    </row>
    <row r="31" spans="1:1">
      <c r="A31" s="241"/>
    </row>
    <row r="32" spans="1:1">
      <c r="A32" s="242"/>
    </row>
    <row r="33" spans="1:1">
      <c r="A33" s="240" t="s">
        <v>155</v>
      </c>
    </row>
    <row r="34" spans="1:1">
      <c r="A34" s="242"/>
    </row>
    <row r="35" spans="1:1" ht="51">
      <c r="A35" s="241" t="s">
        <v>156</v>
      </c>
    </row>
    <row r="36" spans="1:1">
      <c r="A36" s="241"/>
    </row>
    <row r="37" spans="1:1" ht="38.25">
      <c r="A37" s="242" t="s">
        <v>357</v>
      </c>
    </row>
    <row r="38" spans="1:1">
      <c r="A38" s="241"/>
    </row>
    <row r="39" spans="1:1" ht="127.5">
      <c r="A39" s="242" t="s">
        <v>358</v>
      </c>
    </row>
    <row r="40" spans="1:1">
      <c r="A40" s="241"/>
    </row>
    <row r="41" spans="1:1" ht="38.25">
      <c r="A41" s="242" t="s">
        <v>359</v>
      </c>
    </row>
    <row r="42" spans="1:1" ht="51">
      <c r="A42" s="241" t="s">
        <v>157</v>
      </c>
    </row>
    <row r="43" spans="1:1" ht="63.75">
      <c r="A43" s="242" t="s">
        <v>360</v>
      </c>
    </row>
    <row r="44" spans="1:1">
      <c r="A44" s="241"/>
    </row>
    <row r="45" spans="1:1">
      <c r="A45" s="241"/>
    </row>
    <row r="46" spans="1:1">
      <c r="A46" s="240" t="s">
        <v>158</v>
      </c>
    </row>
    <row r="47" spans="1:1">
      <c r="A47" s="241"/>
    </row>
    <row r="48" spans="1:1" ht="25.5">
      <c r="A48" s="241" t="s">
        <v>159</v>
      </c>
    </row>
    <row r="49" spans="1:1">
      <c r="A49" s="241"/>
    </row>
    <row r="50" spans="1:1" ht="63.75">
      <c r="A50" s="242" t="s">
        <v>361</v>
      </c>
    </row>
    <row r="51" spans="1:1">
      <c r="A51" s="241"/>
    </row>
    <row r="52" spans="1:1" ht="178.5">
      <c r="A52" s="242" t="s">
        <v>362</v>
      </c>
    </row>
    <row r="53" spans="1:1" ht="25.5">
      <c r="A53" s="241" t="s">
        <v>160</v>
      </c>
    </row>
    <row r="54" spans="1:1">
      <c r="A54" s="241" t="s">
        <v>161</v>
      </c>
    </row>
    <row r="55" spans="1:1">
      <c r="A55" s="241"/>
    </row>
    <row r="56" spans="1:1" ht="102">
      <c r="A56" s="242" t="s">
        <v>363</v>
      </c>
    </row>
    <row r="57" spans="1:1">
      <c r="A57" s="241"/>
    </row>
    <row r="58" spans="1:1">
      <c r="A58" s="241"/>
    </row>
    <row r="59" spans="1:1" ht="25.5">
      <c r="A59" s="240" t="s">
        <v>162</v>
      </c>
    </row>
    <row r="60" spans="1:1">
      <c r="A60" s="241"/>
    </row>
    <row r="61" spans="1:1" ht="25.5">
      <c r="A61" s="241" t="s">
        <v>159</v>
      </c>
    </row>
    <row r="62" spans="1:1">
      <c r="A62" s="241"/>
    </row>
    <row r="63" spans="1:1" ht="178.5">
      <c r="A63" s="242" t="s">
        <v>364</v>
      </c>
    </row>
    <row r="64" spans="1:1">
      <c r="A64" s="241"/>
    </row>
    <row r="65" spans="1:1" ht="114.75">
      <c r="A65" s="242" t="s">
        <v>365</v>
      </c>
    </row>
    <row r="66" spans="1:1">
      <c r="A66" s="241"/>
    </row>
    <row r="67" spans="1:1">
      <c r="A67" s="241"/>
    </row>
    <row r="68" spans="1:1">
      <c r="A68" s="240" t="s">
        <v>163</v>
      </c>
    </row>
    <row r="69" spans="1:1">
      <c r="A69" s="241"/>
    </row>
    <row r="70" spans="1:1" ht="89.25">
      <c r="A70" s="241" t="s">
        <v>164</v>
      </c>
    </row>
    <row r="71" spans="1:1">
      <c r="A71" s="242"/>
    </row>
    <row r="72" spans="1:1" ht="51">
      <c r="A72" s="242" t="s">
        <v>366</v>
      </c>
    </row>
    <row r="73" spans="1:1">
      <c r="A73" s="242"/>
    </row>
    <row r="74" spans="1:1" ht="76.5">
      <c r="A74" s="242" t="s">
        <v>367</v>
      </c>
    </row>
    <row r="75" spans="1:1">
      <c r="A75" s="241"/>
    </row>
    <row r="76" spans="1:1" ht="38.25">
      <c r="A76" s="242" t="s">
        <v>368</v>
      </c>
    </row>
    <row r="77" spans="1:1" ht="25.5">
      <c r="A77" s="241" t="s">
        <v>165</v>
      </c>
    </row>
    <row r="78" spans="1:1">
      <c r="A78" s="241"/>
    </row>
    <row r="79" spans="1:1" ht="63.75">
      <c r="A79" s="242" t="s">
        <v>369</v>
      </c>
    </row>
    <row r="80" spans="1:1">
      <c r="A80" s="241"/>
    </row>
    <row r="81" spans="1:1" ht="51">
      <c r="A81" s="242" t="s">
        <v>370</v>
      </c>
    </row>
    <row r="82" spans="1:1">
      <c r="A82" s="241"/>
    </row>
    <row r="83" spans="1:1">
      <c r="A83" s="241"/>
    </row>
    <row r="84" spans="1:1">
      <c r="A84" s="240" t="s">
        <v>166</v>
      </c>
    </row>
    <row r="85" spans="1:1">
      <c r="A85" s="241"/>
    </row>
    <row r="86" spans="1:1" ht="25.5">
      <c r="A86" s="241" t="s">
        <v>167</v>
      </c>
    </row>
    <row r="87" spans="1:1">
      <c r="A87" s="241"/>
    </row>
    <row r="88" spans="1:1" ht="140.25">
      <c r="A88" s="242" t="s">
        <v>371</v>
      </c>
    </row>
    <row r="89" spans="1:1" ht="89.25">
      <c r="A89" s="242" t="s">
        <v>372</v>
      </c>
    </row>
    <row r="90" spans="1:1">
      <c r="A90" s="241"/>
    </row>
    <row r="91" spans="1:1">
      <c r="A91" s="241"/>
    </row>
    <row r="92" spans="1:1">
      <c r="A92" s="240" t="s">
        <v>168</v>
      </c>
    </row>
    <row r="93" spans="1:1">
      <c r="A93" s="241"/>
    </row>
    <row r="94" spans="1:1" ht="25.5">
      <c r="A94" s="241" t="s">
        <v>169</v>
      </c>
    </row>
    <row r="95" spans="1:1">
      <c r="A95" s="241"/>
    </row>
    <row r="96" spans="1:1" ht="38.25">
      <c r="A96" s="242" t="s">
        <v>373</v>
      </c>
    </row>
    <row r="97" spans="1:2">
      <c r="A97" s="241"/>
    </row>
    <row r="98" spans="1:2" ht="51">
      <c r="A98" s="242" t="s">
        <v>374</v>
      </c>
    </row>
    <row r="99" spans="1:2">
      <c r="A99" s="241"/>
    </row>
    <row r="100" spans="1:2" ht="127.5">
      <c r="A100" s="242" t="s">
        <v>375</v>
      </c>
    </row>
    <row r="101" spans="1:2">
      <c r="A101" s="241"/>
    </row>
    <row r="102" spans="1:2">
      <c r="A102" s="241"/>
    </row>
    <row r="103" spans="1:2" ht="25.5">
      <c r="A103" s="240" t="s">
        <v>170</v>
      </c>
    </row>
    <row r="104" spans="1:2">
      <c r="A104" s="241"/>
    </row>
    <row r="105" spans="1:2" ht="102">
      <c r="A105" s="242" t="s">
        <v>376</v>
      </c>
      <c r="B105" s="246"/>
    </row>
    <row r="106" spans="1:2">
      <c r="A106" s="241"/>
    </row>
    <row r="107" spans="1:2" ht="51">
      <c r="A107" s="242" t="s">
        <v>377</v>
      </c>
    </row>
    <row r="108" spans="1:2">
      <c r="A108" s="241"/>
    </row>
    <row r="109" spans="1:2" ht="127.5">
      <c r="A109" s="242" t="s">
        <v>378</v>
      </c>
    </row>
    <row r="110" spans="1:2">
      <c r="A110" s="242"/>
    </row>
    <row r="111" spans="1:2" ht="165.75">
      <c r="A111" s="242" t="s">
        <v>379</v>
      </c>
    </row>
    <row r="112" spans="1:2" ht="76.5">
      <c r="A112" s="242" t="s">
        <v>380</v>
      </c>
    </row>
    <row r="113" spans="1:1">
      <c r="A113" s="241"/>
    </row>
    <row r="114" spans="1:1" ht="127.5">
      <c r="A114" s="242" t="s">
        <v>381</v>
      </c>
    </row>
    <row r="115" spans="1:1">
      <c r="A115" s="241"/>
    </row>
    <row r="116" spans="1:1" ht="25.5">
      <c r="A116" s="240" t="s">
        <v>171</v>
      </c>
    </row>
    <row r="117" spans="1:1">
      <c r="A117" s="241"/>
    </row>
    <row r="118" spans="1:1" ht="38.25">
      <c r="A118" s="241" t="s">
        <v>172</v>
      </c>
    </row>
    <row r="119" spans="1:1">
      <c r="A119" s="241"/>
    </row>
    <row r="120" spans="1:1">
      <c r="A120" s="241" t="s">
        <v>173</v>
      </c>
    </row>
    <row r="121" spans="1:1">
      <c r="A121" s="241"/>
    </row>
    <row r="122" spans="1:1" ht="38.25">
      <c r="A122" s="241" t="s">
        <v>174</v>
      </c>
    </row>
    <row r="123" spans="1:1">
      <c r="A123" s="241"/>
    </row>
    <row r="124" spans="1:1" ht="114.75">
      <c r="A124" s="242" t="s">
        <v>382</v>
      </c>
    </row>
    <row r="125" spans="1:1">
      <c r="A125" s="241"/>
    </row>
    <row r="126" spans="1:1" ht="89.25">
      <c r="A126" s="242" t="s">
        <v>383</v>
      </c>
    </row>
    <row r="127" spans="1:1">
      <c r="A127" s="241"/>
    </row>
    <row r="128" spans="1:1" ht="102">
      <c r="A128" s="242" t="s">
        <v>384</v>
      </c>
    </row>
    <row r="129" spans="1:1">
      <c r="A129" s="241"/>
    </row>
    <row r="130" spans="1:1">
      <c r="A130" s="241"/>
    </row>
    <row r="131" spans="1:1">
      <c r="A131" s="240" t="s">
        <v>175</v>
      </c>
    </row>
    <row r="132" spans="1:1">
      <c r="A132" s="241"/>
    </row>
    <row r="133" spans="1:1" ht="127.5">
      <c r="A133" s="241" t="s">
        <v>176</v>
      </c>
    </row>
    <row r="134" spans="1:1">
      <c r="A134" s="241"/>
    </row>
    <row r="135" spans="1:1" ht="140.25">
      <c r="A135" s="242" t="s">
        <v>385</v>
      </c>
    </row>
    <row r="136" spans="1:1">
      <c r="A136" s="241"/>
    </row>
    <row r="137" spans="1:1" ht="153">
      <c r="A137" s="242" t="s">
        <v>386</v>
      </c>
    </row>
    <row r="138" spans="1:1">
      <c r="A138" s="241"/>
    </row>
    <row r="139" spans="1:1">
      <c r="A139" s="241"/>
    </row>
    <row r="140" spans="1:1">
      <c r="A140" s="240" t="s">
        <v>177</v>
      </c>
    </row>
    <row r="141" spans="1:1">
      <c r="A141" s="241"/>
    </row>
    <row r="142" spans="1:1" ht="38.25">
      <c r="A142" s="241" t="s">
        <v>178</v>
      </c>
    </row>
    <row r="143" spans="1:1">
      <c r="A143" s="242"/>
    </row>
    <row r="144" spans="1:1" ht="114.75">
      <c r="A144" s="242" t="s">
        <v>387</v>
      </c>
    </row>
    <row r="145" spans="1:2">
      <c r="A145" s="242"/>
    </row>
    <row r="146" spans="1:2" ht="63.75">
      <c r="A146" s="242" t="s">
        <v>388</v>
      </c>
    </row>
    <row r="147" spans="1:2">
      <c r="A147" s="241"/>
      <c r="B147" s="246"/>
    </row>
    <row r="148" spans="1:2" ht="165.75">
      <c r="A148" s="242" t="s">
        <v>389</v>
      </c>
    </row>
    <row r="149" spans="1:2">
      <c r="A149" s="241"/>
    </row>
    <row r="150" spans="1:2">
      <c r="A150" s="241"/>
    </row>
    <row r="151" spans="1:2">
      <c r="A151" s="240" t="s">
        <v>179</v>
      </c>
    </row>
    <row r="152" spans="1:2">
      <c r="A152" s="241"/>
    </row>
    <row r="153" spans="1:2" ht="63.75">
      <c r="A153" s="241" t="s">
        <v>180</v>
      </c>
    </row>
    <row r="154" spans="1:2">
      <c r="A154" s="241"/>
    </row>
    <row r="155" spans="1:2" ht="127.5">
      <c r="A155" s="242" t="s">
        <v>390</v>
      </c>
    </row>
    <row r="156" spans="1:2">
      <c r="A156" s="241"/>
    </row>
    <row r="157" spans="1:2" ht="76.5">
      <c r="A157" s="242" t="s">
        <v>391</v>
      </c>
    </row>
    <row r="158" spans="1:2">
      <c r="A158" s="241"/>
    </row>
    <row r="159" spans="1:2" ht="63.75">
      <c r="A159" s="242" t="s">
        <v>392</v>
      </c>
    </row>
    <row r="160" spans="1:2">
      <c r="A160" s="241"/>
    </row>
    <row r="161" spans="1:1">
      <c r="A161" s="240" t="s">
        <v>181</v>
      </c>
    </row>
    <row r="162" spans="1:1">
      <c r="A162" s="245"/>
    </row>
    <row r="163" spans="1:1">
      <c r="A163" s="246" t="s">
        <v>182</v>
      </c>
    </row>
    <row r="164" spans="1:1">
      <c r="A164" s="246" t="s">
        <v>183</v>
      </c>
    </row>
    <row r="165" spans="1:1" ht="25.5">
      <c r="A165" s="246" t="s">
        <v>184</v>
      </c>
    </row>
    <row r="166" spans="1:1">
      <c r="A166" s="246" t="s">
        <v>185</v>
      </c>
    </row>
    <row r="167" spans="1:1" ht="25.5">
      <c r="A167" s="246" t="s">
        <v>186</v>
      </c>
    </row>
    <row r="168" spans="1:1">
      <c r="A168" s="246" t="s">
        <v>187</v>
      </c>
    </row>
    <row r="169" spans="1:1" ht="25.5">
      <c r="A169" s="246" t="s">
        <v>188</v>
      </c>
    </row>
    <row r="170" spans="1:1">
      <c r="A170" s="246" t="s">
        <v>189</v>
      </c>
    </row>
    <row r="171" spans="1:1" ht="25.5">
      <c r="A171" s="246" t="s">
        <v>190</v>
      </c>
    </row>
    <row r="172" spans="1:1">
      <c r="A172" s="246" t="s">
        <v>191</v>
      </c>
    </row>
    <row r="173" spans="1:1">
      <c r="A173" s="246" t="s">
        <v>192</v>
      </c>
    </row>
    <row r="174" spans="1:1">
      <c r="A174" s="246" t="s">
        <v>193</v>
      </c>
    </row>
    <row r="175" spans="1:1">
      <c r="A175" s="246" t="s">
        <v>194</v>
      </c>
    </row>
    <row r="176" spans="1:1">
      <c r="A176" s="246" t="s">
        <v>195</v>
      </c>
    </row>
    <row r="177" spans="1:1">
      <c r="A177" s="246" t="s">
        <v>196</v>
      </c>
    </row>
    <row r="178" spans="1:1" ht="25.5">
      <c r="A178" s="246" t="s">
        <v>197</v>
      </c>
    </row>
    <row r="179" spans="1:1" ht="25.5">
      <c r="A179" s="246" t="s">
        <v>198</v>
      </c>
    </row>
    <row r="180" spans="1:1">
      <c r="A180" s="246" t="s">
        <v>199</v>
      </c>
    </row>
    <row r="181" spans="1:1">
      <c r="A181" s="246" t="s">
        <v>200</v>
      </c>
    </row>
    <row r="182" spans="1:1">
      <c r="A182" s="246"/>
    </row>
    <row r="183" spans="1:1">
      <c r="A183" s="245"/>
    </row>
    <row r="184" spans="1:1" ht="25.5">
      <c r="A184" s="247" t="s">
        <v>201</v>
      </c>
    </row>
    <row r="185" spans="1:1">
      <c r="A185" s="247" t="s">
        <v>202</v>
      </c>
    </row>
    <row r="186" spans="1:1">
      <c r="A186" s="247" t="s">
        <v>203</v>
      </c>
    </row>
    <row r="187" spans="1:1">
      <c r="A187" s="247" t="s">
        <v>204</v>
      </c>
    </row>
    <row r="188" spans="1:1">
      <c r="A188" s="247" t="s">
        <v>205</v>
      </c>
    </row>
    <row r="189" spans="1:1">
      <c r="A189" s="245"/>
    </row>
    <row r="190" spans="1:1" ht="25.5">
      <c r="A190" s="247" t="s">
        <v>206</v>
      </c>
    </row>
    <row r="191" spans="1:1">
      <c r="A191" s="247" t="s">
        <v>207</v>
      </c>
    </row>
    <row r="192" spans="1:1">
      <c r="A192" s="247" t="s">
        <v>208</v>
      </c>
    </row>
    <row r="193" spans="1:1" ht="38.25">
      <c r="A193" s="247" t="s">
        <v>209</v>
      </c>
    </row>
    <row r="194" spans="1:1" ht="25.5">
      <c r="A194" s="264" t="s">
        <v>210</v>
      </c>
    </row>
    <row r="195" spans="1:1" ht="38.25">
      <c r="A195" s="247" t="s">
        <v>211</v>
      </c>
    </row>
    <row r="196" spans="1:1" ht="25.5">
      <c r="A196" s="247" t="s">
        <v>212</v>
      </c>
    </row>
    <row r="197" spans="1:1" ht="38.25">
      <c r="A197" s="247" t="s">
        <v>213</v>
      </c>
    </row>
    <row r="198" spans="1:1">
      <c r="A198" s="245"/>
    </row>
    <row r="199" spans="1:1" ht="38.25">
      <c r="A199" s="247" t="s">
        <v>214</v>
      </c>
    </row>
    <row r="200" spans="1:1" ht="38.25">
      <c r="A200" s="247" t="s">
        <v>215</v>
      </c>
    </row>
    <row r="201" spans="1:1" ht="25.5">
      <c r="A201" s="247" t="s">
        <v>216</v>
      </c>
    </row>
    <row r="202" spans="1:1" ht="25.5">
      <c r="A202" s="247" t="s">
        <v>217</v>
      </c>
    </row>
    <row r="203" spans="1:1">
      <c r="A203" s="245"/>
    </row>
    <row r="204" spans="1:1" ht="25.5">
      <c r="A204" s="248" t="s">
        <v>218</v>
      </c>
    </row>
    <row r="205" spans="1:1">
      <c r="A205" s="245"/>
    </row>
    <row r="206" spans="1:1" ht="25.5">
      <c r="A206" s="248" t="s">
        <v>219</v>
      </c>
    </row>
    <row r="207" spans="1:1">
      <c r="A207" s="245"/>
    </row>
    <row r="208" spans="1:1" ht="63.75">
      <c r="A208" s="249" t="s">
        <v>220</v>
      </c>
    </row>
    <row r="209" spans="1:1" ht="25.5">
      <c r="A209" s="249" t="s">
        <v>221</v>
      </c>
    </row>
    <row r="210" spans="1:1">
      <c r="A210" s="249" t="s">
        <v>222</v>
      </c>
    </row>
    <row r="211" spans="1:1">
      <c r="A211" s="249" t="s">
        <v>223</v>
      </c>
    </row>
    <row r="212" spans="1:1">
      <c r="A212" s="249" t="s">
        <v>224</v>
      </c>
    </row>
    <row r="213" spans="1:1">
      <c r="A213" s="249" t="s">
        <v>225</v>
      </c>
    </row>
    <row r="214" spans="1:1">
      <c r="A214" s="249" t="s">
        <v>226</v>
      </c>
    </row>
    <row r="215" spans="1:1">
      <c r="A215" s="249" t="s">
        <v>227</v>
      </c>
    </row>
    <row r="216" spans="1:1">
      <c r="A216" s="249" t="s">
        <v>228</v>
      </c>
    </row>
    <row r="217" spans="1:1">
      <c r="A217" s="249" t="s">
        <v>229</v>
      </c>
    </row>
    <row r="218" spans="1:1">
      <c r="A218" s="249" t="s">
        <v>230</v>
      </c>
    </row>
    <row r="219" spans="1:1">
      <c r="A219" s="249" t="s">
        <v>231</v>
      </c>
    </row>
    <row r="220" spans="1:1" ht="25.5">
      <c r="A220" s="249" t="s">
        <v>232</v>
      </c>
    </row>
    <row r="221" spans="1:1" ht="25.5">
      <c r="A221" s="249" t="s">
        <v>233</v>
      </c>
    </row>
    <row r="222" spans="1:1" ht="25.5">
      <c r="A222" s="249" t="s">
        <v>234</v>
      </c>
    </row>
    <row r="223" spans="1:1">
      <c r="A223" s="249" t="s">
        <v>235</v>
      </c>
    </row>
    <row r="224" spans="1:1" ht="38.25">
      <c r="A224" s="249" t="s">
        <v>236</v>
      </c>
    </row>
    <row r="225" spans="1:1">
      <c r="A225" s="249" t="s">
        <v>237</v>
      </c>
    </row>
    <row r="226" spans="1:1" ht="51">
      <c r="A226" s="249" t="s">
        <v>238</v>
      </c>
    </row>
    <row r="227" spans="1:1" ht="25.5">
      <c r="A227" s="249" t="s">
        <v>239</v>
      </c>
    </row>
    <row r="228" spans="1:1" ht="25.5">
      <c r="A228" s="249" t="s">
        <v>240</v>
      </c>
    </row>
    <row r="229" spans="1:1" ht="25.5">
      <c r="A229" s="249" t="s">
        <v>241</v>
      </c>
    </row>
    <row r="230" spans="1:1" ht="25.5">
      <c r="A230" s="249" t="s">
        <v>242</v>
      </c>
    </row>
    <row r="231" spans="1:1" ht="151.5" customHeight="1">
      <c r="A231" s="245"/>
    </row>
    <row r="232" spans="1:1">
      <c r="A232" s="249" t="s">
        <v>243</v>
      </c>
    </row>
    <row r="233" spans="1:1" ht="38.25">
      <c r="A233" s="249" t="s">
        <v>244</v>
      </c>
    </row>
    <row r="234" spans="1:1" ht="25.5">
      <c r="A234" s="249" t="s">
        <v>245</v>
      </c>
    </row>
    <row r="235" spans="1:1" ht="25.5">
      <c r="A235" s="249" t="s">
        <v>246</v>
      </c>
    </row>
    <row r="236" spans="1:1" ht="38.25">
      <c r="A236" s="249" t="s">
        <v>247</v>
      </c>
    </row>
    <row r="237" spans="1:1">
      <c r="A237" s="249"/>
    </row>
    <row r="238" spans="1:1" ht="51">
      <c r="A238" s="249" t="s">
        <v>248</v>
      </c>
    </row>
    <row r="239" spans="1:1" ht="38.25">
      <c r="A239" s="249" t="s">
        <v>249</v>
      </c>
    </row>
    <row r="240" spans="1:1">
      <c r="A240" s="249" t="s">
        <v>250</v>
      </c>
    </row>
    <row r="241" spans="1:1" ht="25.5">
      <c r="A241" s="249" t="s">
        <v>251</v>
      </c>
    </row>
    <row r="242" spans="1:1">
      <c r="A242" s="249" t="s">
        <v>252</v>
      </c>
    </row>
    <row r="243" spans="1:1">
      <c r="A243" s="249" t="s">
        <v>253</v>
      </c>
    </row>
    <row r="244" spans="1:1">
      <c r="A244" s="249" t="s">
        <v>254</v>
      </c>
    </row>
    <row r="245" spans="1:1">
      <c r="A245" s="249" t="s">
        <v>255</v>
      </c>
    </row>
    <row r="246" spans="1:1">
      <c r="A246" s="249" t="s">
        <v>256</v>
      </c>
    </row>
    <row r="247" spans="1:1">
      <c r="A247" s="249" t="s">
        <v>257</v>
      </c>
    </row>
    <row r="248" spans="1:1">
      <c r="A248" s="249" t="s">
        <v>258</v>
      </c>
    </row>
    <row r="249" spans="1:1">
      <c r="A249" s="249"/>
    </row>
    <row r="250" spans="1:1">
      <c r="A250" s="249" t="s">
        <v>259</v>
      </c>
    </row>
    <row r="251" spans="1:1">
      <c r="A251" s="249" t="s">
        <v>260</v>
      </c>
    </row>
    <row r="252" spans="1:1">
      <c r="A252" s="249" t="s">
        <v>261</v>
      </c>
    </row>
    <row r="253" spans="1:1">
      <c r="A253" s="249"/>
    </row>
    <row r="254" spans="1:1" ht="51">
      <c r="A254" s="249" t="s">
        <v>262</v>
      </c>
    </row>
    <row r="255" spans="1:1" ht="38.25">
      <c r="A255" s="249" t="s">
        <v>263</v>
      </c>
    </row>
    <row r="256" spans="1:1" ht="38.25">
      <c r="A256" s="249" t="s">
        <v>264</v>
      </c>
    </row>
    <row r="257" spans="1:1">
      <c r="A257" s="245"/>
    </row>
    <row r="258" spans="1:1">
      <c r="A258" s="249" t="s">
        <v>265</v>
      </c>
    </row>
    <row r="259" spans="1:1" ht="191.25">
      <c r="A259" s="249" t="s">
        <v>266</v>
      </c>
    </row>
    <row r="260" spans="1:1">
      <c r="A260" s="249"/>
    </row>
    <row r="261" spans="1:1">
      <c r="A261" s="249" t="s">
        <v>267</v>
      </c>
    </row>
    <row r="262" spans="1:1" ht="25.5">
      <c r="A262" s="249" t="s">
        <v>268</v>
      </c>
    </row>
    <row r="263" spans="1:1" ht="25.5">
      <c r="A263" s="249" t="s">
        <v>269</v>
      </c>
    </row>
    <row r="264" spans="1:1" ht="38.25">
      <c r="A264" s="249" t="s">
        <v>270</v>
      </c>
    </row>
    <row r="265" spans="1:1" ht="38.25">
      <c r="A265" s="249" t="s">
        <v>271</v>
      </c>
    </row>
    <row r="266" spans="1:1" ht="25.5">
      <c r="A266" s="249" t="s">
        <v>272</v>
      </c>
    </row>
    <row r="267" spans="1:1" ht="51">
      <c r="A267" s="249" t="s">
        <v>273</v>
      </c>
    </row>
    <row r="268" spans="1:1">
      <c r="A268" s="249" t="s">
        <v>274</v>
      </c>
    </row>
    <row r="269" spans="1:1">
      <c r="A269" s="249" t="s">
        <v>275</v>
      </c>
    </row>
    <row r="270" spans="1:1" ht="25.5">
      <c r="A270" s="249" t="s">
        <v>276</v>
      </c>
    </row>
    <row r="271" spans="1:1">
      <c r="A271" s="245"/>
    </row>
    <row r="272" spans="1:1" ht="89.25">
      <c r="A272" s="249" t="s">
        <v>277</v>
      </c>
    </row>
    <row r="273" spans="1:1">
      <c r="A273" s="249" t="s">
        <v>278</v>
      </c>
    </row>
    <row r="274" spans="1:1">
      <c r="A274" s="249" t="s">
        <v>279</v>
      </c>
    </row>
    <row r="275" spans="1:1">
      <c r="A275" s="249" t="s">
        <v>280</v>
      </c>
    </row>
    <row r="276" spans="1:1">
      <c r="A276" s="249" t="s">
        <v>281</v>
      </c>
    </row>
    <row r="277" spans="1:1">
      <c r="A277" s="245"/>
    </row>
    <row r="278" spans="1:1">
      <c r="A278" s="245"/>
    </row>
    <row r="279" spans="1:1">
      <c r="A279" s="245"/>
    </row>
    <row r="280" spans="1:1">
      <c r="A280" s="245"/>
    </row>
    <row r="281" spans="1:1">
      <c r="A281" s="245"/>
    </row>
    <row r="282" spans="1:1">
      <c r="A282" s="245"/>
    </row>
    <row r="283" spans="1:1">
      <c r="A283" s="245"/>
    </row>
    <row r="284" spans="1:1">
      <c r="A284" s="245"/>
    </row>
    <row r="285" spans="1:1">
      <c r="A285" s="245"/>
    </row>
    <row r="286" spans="1:1">
      <c r="A286" s="245"/>
    </row>
    <row r="287" spans="1:1">
      <c r="A287" s="245"/>
    </row>
  </sheetData>
  <pageMargins left="0.62992125984251968" right="0.23622047244094491" top="0.62992125984251968" bottom="0.39370078740157483" header="0.31496062992125984" footer="0.31496062992125984"/>
  <pageSetup paperSize="9" fitToHeight="0" orientation="portrait" r:id="rId1"/>
  <headerFooter>
    <oddHeader>&amp;CŠportna dvorana Polzela - energetska sanacija</oddHeader>
    <oddFooter>&amp;C&amp;P/&amp;N</oddFooter>
  </headerFooter>
  <rowBreaks count="4" manualBreakCount="4">
    <brk id="58" max="16383" man="1"/>
    <brk id="83" max="16383" man="1"/>
    <brk id="130" max="16383" man="1"/>
    <brk id="15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61"/>
  <sheetViews>
    <sheetView showZeros="0" view="pageLayout" topLeftCell="A43" zoomScaleNormal="60" zoomScaleSheetLayoutView="100" workbookViewId="0">
      <selection activeCell="E49" sqref="E49"/>
    </sheetView>
  </sheetViews>
  <sheetFormatPr defaultRowHeight="12.75"/>
  <cols>
    <col min="1" max="1" width="4.5703125" style="316" customWidth="1"/>
    <col min="2" max="2" width="55.5703125" style="317" customWidth="1"/>
    <col min="3" max="3" width="6.42578125" style="318" customWidth="1"/>
    <col min="4" max="4" width="8.5703125" style="319" customWidth="1"/>
    <col min="5" max="5" width="10.5703125" style="319" bestFit="1" customWidth="1"/>
    <col min="6" max="6" width="10.5703125" style="320" bestFit="1" customWidth="1"/>
    <col min="7" max="7" width="14" style="566" customWidth="1"/>
    <col min="8" max="8" width="13.140625" style="570" customWidth="1"/>
    <col min="9" max="10" width="15.42578125" style="269" customWidth="1"/>
    <col min="11" max="41" width="9.140625" style="270"/>
    <col min="42" max="256" width="9.140625" style="312"/>
    <col min="257" max="257" width="4.5703125" style="312" customWidth="1"/>
    <col min="258" max="258" width="55.5703125" style="312" customWidth="1"/>
    <col min="259" max="259" width="6.42578125" style="312" customWidth="1"/>
    <col min="260" max="261" width="8.5703125" style="312" customWidth="1"/>
    <col min="262" max="262" width="10.42578125" style="312" bestFit="1" customWidth="1"/>
    <col min="263" max="263" width="14" style="312" customWidth="1"/>
    <col min="264" max="264" width="13.140625" style="312" customWidth="1"/>
    <col min="265" max="266" width="15.42578125" style="312" customWidth="1"/>
    <col min="267" max="512" width="9.140625" style="312"/>
    <col min="513" max="513" width="4.5703125" style="312" customWidth="1"/>
    <col min="514" max="514" width="55.5703125" style="312" customWidth="1"/>
    <col min="515" max="515" width="6.42578125" style="312" customWidth="1"/>
    <col min="516" max="517" width="8.5703125" style="312" customWidth="1"/>
    <col min="518" max="518" width="10.42578125" style="312" bestFit="1" customWidth="1"/>
    <col min="519" max="519" width="14" style="312" customWidth="1"/>
    <col min="520" max="520" width="13.140625" style="312" customWidth="1"/>
    <col min="521" max="522" width="15.42578125" style="312" customWidth="1"/>
    <col min="523" max="768" width="9.140625" style="312"/>
    <col min="769" max="769" width="4.5703125" style="312" customWidth="1"/>
    <col min="770" max="770" width="55.5703125" style="312" customWidth="1"/>
    <col min="771" max="771" width="6.42578125" style="312" customWidth="1"/>
    <col min="772" max="773" width="8.5703125" style="312" customWidth="1"/>
    <col min="774" max="774" width="10.42578125" style="312" bestFit="1" customWidth="1"/>
    <col min="775" max="775" width="14" style="312" customWidth="1"/>
    <col min="776" max="776" width="13.140625" style="312" customWidth="1"/>
    <col min="777" max="778" width="15.42578125" style="312" customWidth="1"/>
    <col min="779" max="1024" width="9.140625" style="312"/>
    <col min="1025" max="1025" width="4.5703125" style="312" customWidth="1"/>
    <col min="1026" max="1026" width="55.5703125" style="312" customWidth="1"/>
    <col min="1027" max="1027" width="6.42578125" style="312" customWidth="1"/>
    <col min="1028" max="1029" width="8.5703125" style="312" customWidth="1"/>
    <col min="1030" max="1030" width="10.42578125" style="312" bestFit="1" customWidth="1"/>
    <col min="1031" max="1031" width="14" style="312" customWidth="1"/>
    <col min="1032" max="1032" width="13.140625" style="312" customWidth="1"/>
    <col min="1033" max="1034" width="15.42578125" style="312" customWidth="1"/>
    <col min="1035" max="1280" width="9.140625" style="312"/>
    <col min="1281" max="1281" width="4.5703125" style="312" customWidth="1"/>
    <col min="1282" max="1282" width="55.5703125" style="312" customWidth="1"/>
    <col min="1283" max="1283" width="6.42578125" style="312" customWidth="1"/>
    <col min="1284" max="1285" width="8.5703125" style="312" customWidth="1"/>
    <col min="1286" max="1286" width="10.42578125" style="312" bestFit="1" customWidth="1"/>
    <col min="1287" max="1287" width="14" style="312" customWidth="1"/>
    <col min="1288" max="1288" width="13.140625" style="312" customWidth="1"/>
    <col min="1289" max="1290" width="15.42578125" style="312" customWidth="1"/>
    <col min="1291" max="1536" width="9.140625" style="312"/>
    <col min="1537" max="1537" width="4.5703125" style="312" customWidth="1"/>
    <col min="1538" max="1538" width="55.5703125" style="312" customWidth="1"/>
    <col min="1539" max="1539" width="6.42578125" style="312" customWidth="1"/>
    <col min="1540" max="1541" width="8.5703125" style="312" customWidth="1"/>
    <col min="1542" max="1542" width="10.42578125" style="312" bestFit="1" customWidth="1"/>
    <col min="1543" max="1543" width="14" style="312" customWidth="1"/>
    <col min="1544" max="1544" width="13.140625" style="312" customWidth="1"/>
    <col min="1545" max="1546" width="15.42578125" style="312" customWidth="1"/>
    <col min="1547" max="1792" width="9.140625" style="312"/>
    <col min="1793" max="1793" width="4.5703125" style="312" customWidth="1"/>
    <col min="1794" max="1794" width="55.5703125" style="312" customWidth="1"/>
    <col min="1795" max="1795" width="6.42578125" style="312" customWidth="1"/>
    <col min="1796" max="1797" width="8.5703125" style="312" customWidth="1"/>
    <col min="1798" max="1798" width="10.42578125" style="312" bestFit="1" customWidth="1"/>
    <col min="1799" max="1799" width="14" style="312" customWidth="1"/>
    <col min="1800" max="1800" width="13.140625" style="312" customWidth="1"/>
    <col min="1801" max="1802" width="15.42578125" style="312" customWidth="1"/>
    <col min="1803" max="2048" width="9.140625" style="312"/>
    <col min="2049" max="2049" width="4.5703125" style="312" customWidth="1"/>
    <col min="2050" max="2050" width="55.5703125" style="312" customWidth="1"/>
    <col min="2051" max="2051" width="6.42578125" style="312" customWidth="1"/>
    <col min="2052" max="2053" width="8.5703125" style="312" customWidth="1"/>
    <col min="2054" max="2054" width="10.42578125" style="312" bestFit="1" customWidth="1"/>
    <col min="2055" max="2055" width="14" style="312" customWidth="1"/>
    <col min="2056" max="2056" width="13.140625" style="312" customWidth="1"/>
    <col min="2057" max="2058" width="15.42578125" style="312" customWidth="1"/>
    <col min="2059" max="2304" width="9.140625" style="312"/>
    <col min="2305" max="2305" width="4.5703125" style="312" customWidth="1"/>
    <col min="2306" max="2306" width="55.5703125" style="312" customWidth="1"/>
    <col min="2307" max="2307" width="6.42578125" style="312" customWidth="1"/>
    <col min="2308" max="2309" width="8.5703125" style="312" customWidth="1"/>
    <col min="2310" max="2310" width="10.42578125" style="312" bestFit="1" customWidth="1"/>
    <col min="2311" max="2311" width="14" style="312" customWidth="1"/>
    <col min="2312" max="2312" width="13.140625" style="312" customWidth="1"/>
    <col min="2313" max="2314" width="15.42578125" style="312" customWidth="1"/>
    <col min="2315" max="2560" width="9.140625" style="312"/>
    <col min="2561" max="2561" width="4.5703125" style="312" customWidth="1"/>
    <col min="2562" max="2562" width="55.5703125" style="312" customWidth="1"/>
    <col min="2563" max="2563" width="6.42578125" style="312" customWidth="1"/>
    <col min="2564" max="2565" width="8.5703125" style="312" customWidth="1"/>
    <col min="2566" max="2566" width="10.42578125" style="312" bestFit="1" customWidth="1"/>
    <col min="2567" max="2567" width="14" style="312" customWidth="1"/>
    <col min="2568" max="2568" width="13.140625" style="312" customWidth="1"/>
    <col min="2569" max="2570" width="15.42578125" style="312" customWidth="1"/>
    <col min="2571" max="2816" width="9.140625" style="312"/>
    <col min="2817" max="2817" width="4.5703125" style="312" customWidth="1"/>
    <col min="2818" max="2818" width="55.5703125" style="312" customWidth="1"/>
    <col min="2819" max="2819" width="6.42578125" style="312" customWidth="1"/>
    <col min="2820" max="2821" width="8.5703125" style="312" customWidth="1"/>
    <col min="2822" max="2822" width="10.42578125" style="312" bestFit="1" customWidth="1"/>
    <col min="2823" max="2823" width="14" style="312" customWidth="1"/>
    <col min="2824" max="2824" width="13.140625" style="312" customWidth="1"/>
    <col min="2825" max="2826" width="15.42578125" style="312" customWidth="1"/>
    <col min="2827" max="3072" width="9.140625" style="312"/>
    <col min="3073" max="3073" width="4.5703125" style="312" customWidth="1"/>
    <col min="3074" max="3074" width="55.5703125" style="312" customWidth="1"/>
    <col min="3075" max="3075" width="6.42578125" style="312" customWidth="1"/>
    <col min="3076" max="3077" width="8.5703125" style="312" customWidth="1"/>
    <col min="3078" max="3078" width="10.42578125" style="312" bestFit="1" customWidth="1"/>
    <col min="3079" max="3079" width="14" style="312" customWidth="1"/>
    <col min="3080" max="3080" width="13.140625" style="312" customWidth="1"/>
    <col min="3081" max="3082" width="15.42578125" style="312" customWidth="1"/>
    <col min="3083" max="3328" width="9.140625" style="312"/>
    <col min="3329" max="3329" width="4.5703125" style="312" customWidth="1"/>
    <col min="3330" max="3330" width="55.5703125" style="312" customWidth="1"/>
    <col min="3331" max="3331" width="6.42578125" style="312" customWidth="1"/>
    <col min="3332" max="3333" width="8.5703125" style="312" customWidth="1"/>
    <col min="3334" max="3334" width="10.42578125" style="312" bestFit="1" customWidth="1"/>
    <col min="3335" max="3335" width="14" style="312" customWidth="1"/>
    <col min="3336" max="3336" width="13.140625" style="312" customWidth="1"/>
    <col min="3337" max="3338" width="15.42578125" style="312" customWidth="1"/>
    <col min="3339" max="3584" width="9.140625" style="312"/>
    <col min="3585" max="3585" width="4.5703125" style="312" customWidth="1"/>
    <col min="3586" max="3586" width="55.5703125" style="312" customWidth="1"/>
    <col min="3587" max="3587" width="6.42578125" style="312" customWidth="1"/>
    <col min="3588" max="3589" width="8.5703125" style="312" customWidth="1"/>
    <col min="3590" max="3590" width="10.42578125" style="312" bestFit="1" customWidth="1"/>
    <col min="3591" max="3591" width="14" style="312" customWidth="1"/>
    <col min="3592" max="3592" width="13.140625" style="312" customWidth="1"/>
    <col min="3593" max="3594" width="15.42578125" style="312" customWidth="1"/>
    <col min="3595" max="3840" width="9.140625" style="312"/>
    <col min="3841" max="3841" width="4.5703125" style="312" customWidth="1"/>
    <col min="3842" max="3842" width="55.5703125" style="312" customWidth="1"/>
    <col min="3843" max="3843" width="6.42578125" style="312" customWidth="1"/>
    <col min="3844" max="3845" width="8.5703125" style="312" customWidth="1"/>
    <col min="3846" max="3846" width="10.42578125" style="312" bestFit="1" customWidth="1"/>
    <col min="3847" max="3847" width="14" style="312" customWidth="1"/>
    <col min="3848" max="3848" width="13.140625" style="312" customWidth="1"/>
    <col min="3849" max="3850" width="15.42578125" style="312" customWidth="1"/>
    <col min="3851" max="4096" width="9.140625" style="312"/>
    <col min="4097" max="4097" width="4.5703125" style="312" customWidth="1"/>
    <col min="4098" max="4098" width="55.5703125" style="312" customWidth="1"/>
    <col min="4099" max="4099" width="6.42578125" style="312" customWidth="1"/>
    <col min="4100" max="4101" width="8.5703125" style="312" customWidth="1"/>
    <col min="4102" max="4102" width="10.42578125" style="312" bestFit="1" customWidth="1"/>
    <col min="4103" max="4103" width="14" style="312" customWidth="1"/>
    <col min="4104" max="4104" width="13.140625" style="312" customWidth="1"/>
    <col min="4105" max="4106" width="15.42578125" style="312" customWidth="1"/>
    <col min="4107" max="4352" width="9.140625" style="312"/>
    <col min="4353" max="4353" width="4.5703125" style="312" customWidth="1"/>
    <col min="4354" max="4354" width="55.5703125" style="312" customWidth="1"/>
    <col min="4355" max="4355" width="6.42578125" style="312" customWidth="1"/>
    <col min="4356" max="4357" width="8.5703125" style="312" customWidth="1"/>
    <col min="4358" max="4358" width="10.42578125" style="312" bestFit="1" customWidth="1"/>
    <col min="4359" max="4359" width="14" style="312" customWidth="1"/>
    <col min="4360" max="4360" width="13.140625" style="312" customWidth="1"/>
    <col min="4361" max="4362" width="15.42578125" style="312" customWidth="1"/>
    <col min="4363" max="4608" width="9.140625" style="312"/>
    <col min="4609" max="4609" width="4.5703125" style="312" customWidth="1"/>
    <col min="4610" max="4610" width="55.5703125" style="312" customWidth="1"/>
    <col min="4611" max="4611" width="6.42578125" style="312" customWidth="1"/>
    <col min="4612" max="4613" width="8.5703125" style="312" customWidth="1"/>
    <col min="4614" max="4614" width="10.42578125" style="312" bestFit="1" customWidth="1"/>
    <col min="4615" max="4615" width="14" style="312" customWidth="1"/>
    <col min="4616" max="4616" width="13.140625" style="312" customWidth="1"/>
    <col min="4617" max="4618" width="15.42578125" style="312" customWidth="1"/>
    <col min="4619" max="4864" width="9.140625" style="312"/>
    <col min="4865" max="4865" width="4.5703125" style="312" customWidth="1"/>
    <col min="4866" max="4866" width="55.5703125" style="312" customWidth="1"/>
    <col min="4867" max="4867" width="6.42578125" style="312" customWidth="1"/>
    <col min="4868" max="4869" width="8.5703125" style="312" customWidth="1"/>
    <col min="4870" max="4870" width="10.42578125" style="312" bestFit="1" customWidth="1"/>
    <col min="4871" max="4871" width="14" style="312" customWidth="1"/>
    <col min="4872" max="4872" width="13.140625" style="312" customWidth="1"/>
    <col min="4873" max="4874" width="15.42578125" style="312" customWidth="1"/>
    <col min="4875" max="5120" width="9.140625" style="312"/>
    <col min="5121" max="5121" width="4.5703125" style="312" customWidth="1"/>
    <col min="5122" max="5122" width="55.5703125" style="312" customWidth="1"/>
    <col min="5123" max="5123" width="6.42578125" style="312" customWidth="1"/>
    <col min="5124" max="5125" width="8.5703125" style="312" customWidth="1"/>
    <col min="5126" max="5126" width="10.42578125" style="312" bestFit="1" customWidth="1"/>
    <col min="5127" max="5127" width="14" style="312" customWidth="1"/>
    <col min="5128" max="5128" width="13.140625" style="312" customWidth="1"/>
    <col min="5129" max="5130" width="15.42578125" style="312" customWidth="1"/>
    <col min="5131" max="5376" width="9.140625" style="312"/>
    <col min="5377" max="5377" width="4.5703125" style="312" customWidth="1"/>
    <col min="5378" max="5378" width="55.5703125" style="312" customWidth="1"/>
    <col min="5379" max="5379" width="6.42578125" style="312" customWidth="1"/>
    <col min="5380" max="5381" width="8.5703125" style="312" customWidth="1"/>
    <col min="5382" max="5382" width="10.42578125" style="312" bestFit="1" customWidth="1"/>
    <col min="5383" max="5383" width="14" style="312" customWidth="1"/>
    <col min="5384" max="5384" width="13.140625" style="312" customWidth="1"/>
    <col min="5385" max="5386" width="15.42578125" style="312" customWidth="1"/>
    <col min="5387" max="5632" width="9.140625" style="312"/>
    <col min="5633" max="5633" width="4.5703125" style="312" customWidth="1"/>
    <col min="5634" max="5634" width="55.5703125" style="312" customWidth="1"/>
    <col min="5635" max="5635" width="6.42578125" style="312" customWidth="1"/>
    <col min="5636" max="5637" width="8.5703125" style="312" customWidth="1"/>
    <col min="5638" max="5638" width="10.42578125" style="312" bestFit="1" customWidth="1"/>
    <col min="5639" max="5639" width="14" style="312" customWidth="1"/>
    <col min="5640" max="5640" width="13.140625" style="312" customWidth="1"/>
    <col min="5641" max="5642" width="15.42578125" style="312" customWidth="1"/>
    <col min="5643" max="5888" width="9.140625" style="312"/>
    <col min="5889" max="5889" width="4.5703125" style="312" customWidth="1"/>
    <col min="5890" max="5890" width="55.5703125" style="312" customWidth="1"/>
    <col min="5891" max="5891" width="6.42578125" style="312" customWidth="1"/>
    <col min="5892" max="5893" width="8.5703125" style="312" customWidth="1"/>
    <col min="5894" max="5894" width="10.42578125" style="312" bestFit="1" customWidth="1"/>
    <col min="5895" max="5895" width="14" style="312" customWidth="1"/>
    <col min="5896" max="5896" width="13.140625" style="312" customWidth="1"/>
    <col min="5897" max="5898" width="15.42578125" style="312" customWidth="1"/>
    <col min="5899" max="6144" width="9.140625" style="312"/>
    <col min="6145" max="6145" width="4.5703125" style="312" customWidth="1"/>
    <col min="6146" max="6146" width="55.5703125" style="312" customWidth="1"/>
    <col min="6147" max="6147" width="6.42578125" style="312" customWidth="1"/>
    <col min="6148" max="6149" width="8.5703125" style="312" customWidth="1"/>
    <col min="6150" max="6150" width="10.42578125" style="312" bestFit="1" customWidth="1"/>
    <col min="6151" max="6151" width="14" style="312" customWidth="1"/>
    <col min="6152" max="6152" width="13.140625" style="312" customWidth="1"/>
    <col min="6153" max="6154" width="15.42578125" style="312" customWidth="1"/>
    <col min="6155" max="6400" width="9.140625" style="312"/>
    <col min="6401" max="6401" width="4.5703125" style="312" customWidth="1"/>
    <col min="6402" max="6402" width="55.5703125" style="312" customWidth="1"/>
    <col min="6403" max="6403" width="6.42578125" style="312" customWidth="1"/>
    <col min="6404" max="6405" width="8.5703125" style="312" customWidth="1"/>
    <col min="6406" max="6406" width="10.42578125" style="312" bestFit="1" customWidth="1"/>
    <col min="6407" max="6407" width="14" style="312" customWidth="1"/>
    <col min="6408" max="6408" width="13.140625" style="312" customWidth="1"/>
    <col min="6409" max="6410" width="15.42578125" style="312" customWidth="1"/>
    <col min="6411" max="6656" width="9.140625" style="312"/>
    <col min="6657" max="6657" width="4.5703125" style="312" customWidth="1"/>
    <col min="6658" max="6658" width="55.5703125" style="312" customWidth="1"/>
    <col min="6659" max="6659" width="6.42578125" style="312" customWidth="1"/>
    <col min="6660" max="6661" width="8.5703125" style="312" customWidth="1"/>
    <col min="6662" max="6662" width="10.42578125" style="312" bestFit="1" customWidth="1"/>
    <col min="6663" max="6663" width="14" style="312" customWidth="1"/>
    <col min="6664" max="6664" width="13.140625" style="312" customWidth="1"/>
    <col min="6665" max="6666" width="15.42578125" style="312" customWidth="1"/>
    <col min="6667" max="6912" width="9.140625" style="312"/>
    <col min="6913" max="6913" width="4.5703125" style="312" customWidth="1"/>
    <col min="6914" max="6914" width="55.5703125" style="312" customWidth="1"/>
    <col min="6915" max="6915" width="6.42578125" style="312" customWidth="1"/>
    <col min="6916" max="6917" width="8.5703125" style="312" customWidth="1"/>
    <col min="6918" max="6918" width="10.42578125" style="312" bestFit="1" customWidth="1"/>
    <col min="6919" max="6919" width="14" style="312" customWidth="1"/>
    <col min="6920" max="6920" width="13.140625" style="312" customWidth="1"/>
    <col min="6921" max="6922" width="15.42578125" style="312" customWidth="1"/>
    <col min="6923" max="7168" width="9.140625" style="312"/>
    <col min="7169" max="7169" width="4.5703125" style="312" customWidth="1"/>
    <col min="7170" max="7170" width="55.5703125" style="312" customWidth="1"/>
    <col min="7171" max="7171" width="6.42578125" style="312" customWidth="1"/>
    <col min="7172" max="7173" width="8.5703125" style="312" customWidth="1"/>
    <col min="7174" max="7174" width="10.42578125" style="312" bestFit="1" customWidth="1"/>
    <col min="7175" max="7175" width="14" style="312" customWidth="1"/>
    <col min="7176" max="7176" width="13.140625" style="312" customWidth="1"/>
    <col min="7177" max="7178" width="15.42578125" style="312" customWidth="1"/>
    <col min="7179" max="7424" width="9.140625" style="312"/>
    <col min="7425" max="7425" width="4.5703125" style="312" customWidth="1"/>
    <col min="7426" max="7426" width="55.5703125" style="312" customWidth="1"/>
    <col min="7427" max="7427" width="6.42578125" style="312" customWidth="1"/>
    <col min="7428" max="7429" width="8.5703125" style="312" customWidth="1"/>
    <col min="7430" max="7430" width="10.42578125" style="312" bestFit="1" customWidth="1"/>
    <col min="7431" max="7431" width="14" style="312" customWidth="1"/>
    <col min="7432" max="7432" width="13.140625" style="312" customWidth="1"/>
    <col min="7433" max="7434" width="15.42578125" style="312" customWidth="1"/>
    <col min="7435" max="7680" width="9.140625" style="312"/>
    <col min="7681" max="7681" width="4.5703125" style="312" customWidth="1"/>
    <col min="7682" max="7682" width="55.5703125" style="312" customWidth="1"/>
    <col min="7683" max="7683" width="6.42578125" style="312" customWidth="1"/>
    <col min="7684" max="7685" width="8.5703125" style="312" customWidth="1"/>
    <col min="7686" max="7686" width="10.42578125" style="312" bestFit="1" customWidth="1"/>
    <col min="7687" max="7687" width="14" style="312" customWidth="1"/>
    <col min="7688" max="7688" width="13.140625" style="312" customWidth="1"/>
    <col min="7689" max="7690" width="15.42578125" style="312" customWidth="1"/>
    <col min="7691" max="7936" width="9.140625" style="312"/>
    <col min="7937" max="7937" width="4.5703125" style="312" customWidth="1"/>
    <col min="7938" max="7938" width="55.5703125" style="312" customWidth="1"/>
    <col min="7939" max="7939" width="6.42578125" style="312" customWidth="1"/>
    <col min="7940" max="7941" width="8.5703125" style="312" customWidth="1"/>
    <col min="7942" max="7942" width="10.42578125" style="312" bestFit="1" customWidth="1"/>
    <col min="7943" max="7943" width="14" style="312" customWidth="1"/>
    <col min="7944" max="7944" width="13.140625" style="312" customWidth="1"/>
    <col min="7945" max="7946" width="15.42578125" style="312" customWidth="1"/>
    <col min="7947" max="8192" width="9.140625" style="312"/>
    <col min="8193" max="8193" width="4.5703125" style="312" customWidth="1"/>
    <col min="8194" max="8194" width="55.5703125" style="312" customWidth="1"/>
    <col min="8195" max="8195" width="6.42578125" style="312" customWidth="1"/>
    <col min="8196" max="8197" width="8.5703125" style="312" customWidth="1"/>
    <col min="8198" max="8198" width="10.42578125" style="312" bestFit="1" customWidth="1"/>
    <col min="8199" max="8199" width="14" style="312" customWidth="1"/>
    <col min="8200" max="8200" width="13.140625" style="312" customWidth="1"/>
    <col min="8201" max="8202" width="15.42578125" style="312" customWidth="1"/>
    <col min="8203" max="8448" width="9.140625" style="312"/>
    <col min="8449" max="8449" width="4.5703125" style="312" customWidth="1"/>
    <col min="8450" max="8450" width="55.5703125" style="312" customWidth="1"/>
    <col min="8451" max="8451" width="6.42578125" style="312" customWidth="1"/>
    <col min="8452" max="8453" width="8.5703125" style="312" customWidth="1"/>
    <col min="8454" max="8454" width="10.42578125" style="312" bestFit="1" customWidth="1"/>
    <col min="8455" max="8455" width="14" style="312" customWidth="1"/>
    <col min="8456" max="8456" width="13.140625" style="312" customWidth="1"/>
    <col min="8457" max="8458" width="15.42578125" style="312" customWidth="1"/>
    <col min="8459" max="8704" width="9.140625" style="312"/>
    <col min="8705" max="8705" width="4.5703125" style="312" customWidth="1"/>
    <col min="8706" max="8706" width="55.5703125" style="312" customWidth="1"/>
    <col min="8707" max="8707" width="6.42578125" style="312" customWidth="1"/>
    <col min="8708" max="8709" width="8.5703125" style="312" customWidth="1"/>
    <col min="8710" max="8710" width="10.42578125" style="312" bestFit="1" customWidth="1"/>
    <col min="8711" max="8711" width="14" style="312" customWidth="1"/>
    <col min="8712" max="8712" width="13.140625" style="312" customWidth="1"/>
    <col min="8713" max="8714" width="15.42578125" style="312" customWidth="1"/>
    <col min="8715" max="8960" width="9.140625" style="312"/>
    <col min="8961" max="8961" width="4.5703125" style="312" customWidth="1"/>
    <col min="8962" max="8962" width="55.5703125" style="312" customWidth="1"/>
    <col min="8963" max="8963" width="6.42578125" style="312" customWidth="1"/>
    <col min="8964" max="8965" width="8.5703125" style="312" customWidth="1"/>
    <col min="8966" max="8966" width="10.42578125" style="312" bestFit="1" customWidth="1"/>
    <col min="8967" max="8967" width="14" style="312" customWidth="1"/>
    <col min="8968" max="8968" width="13.140625" style="312" customWidth="1"/>
    <col min="8969" max="8970" width="15.42578125" style="312" customWidth="1"/>
    <col min="8971" max="9216" width="9.140625" style="312"/>
    <col min="9217" max="9217" width="4.5703125" style="312" customWidth="1"/>
    <col min="9218" max="9218" width="55.5703125" style="312" customWidth="1"/>
    <col min="9219" max="9219" width="6.42578125" style="312" customWidth="1"/>
    <col min="9220" max="9221" width="8.5703125" style="312" customWidth="1"/>
    <col min="9222" max="9222" width="10.42578125" style="312" bestFit="1" customWidth="1"/>
    <col min="9223" max="9223" width="14" style="312" customWidth="1"/>
    <col min="9224" max="9224" width="13.140625" style="312" customWidth="1"/>
    <col min="9225" max="9226" width="15.42578125" style="312" customWidth="1"/>
    <col min="9227" max="9472" width="9.140625" style="312"/>
    <col min="9473" max="9473" width="4.5703125" style="312" customWidth="1"/>
    <col min="9474" max="9474" width="55.5703125" style="312" customWidth="1"/>
    <col min="9475" max="9475" width="6.42578125" style="312" customWidth="1"/>
    <col min="9476" max="9477" width="8.5703125" style="312" customWidth="1"/>
    <col min="9478" max="9478" width="10.42578125" style="312" bestFit="1" customWidth="1"/>
    <col min="9479" max="9479" width="14" style="312" customWidth="1"/>
    <col min="9480" max="9480" width="13.140625" style="312" customWidth="1"/>
    <col min="9481" max="9482" width="15.42578125" style="312" customWidth="1"/>
    <col min="9483" max="9728" width="9.140625" style="312"/>
    <col min="9729" max="9729" width="4.5703125" style="312" customWidth="1"/>
    <col min="9730" max="9730" width="55.5703125" style="312" customWidth="1"/>
    <col min="9731" max="9731" width="6.42578125" style="312" customWidth="1"/>
    <col min="9732" max="9733" width="8.5703125" style="312" customWidth="1"/>
    <col min="9734" max="9734" width="10.42578125" style="312" bestFit="1" customWidth="1"/>
    <col min="9735" max="9735" width="14" style="312" customWidth="1"/>
    <col min="9736" max="9736" width="13.140625" style="312" customWidth="1"/>
    <col min="9737" max="9738" width="15.42578125" style="312" customWidth="1"/>
    <col min="9739" max="9984" width="9.140625" style="312"/>
    <col min="9985" max="9985" width="4.5703125" style="312" customWidth="1"/>
    <col min="9986" max="9986" width="55.5703125" style="312" customWidth="1"/>
    <col min="9987" max="9987" width="6.42578125" style="312" customWidth="1"/>
    <col min="9988" max="9989" width="8.5703125" style="312" customWidth="1"/>
    <col min="9990" max="9990" width="10.42578125" style="312" bestFit="1" customWidth="1"/>
    <col min="9991" max="9991" width="14" style="312" customWidth="1"/>
    <col min="9992" max="9992" width="13.140625" style="312" customWidth="1"/>
    <col min="9993" max="9994" width="15.42578125" style="312" customWidth="1"/>
    <col min="9995" max="10240" width="9.140625" style="312"/>
    <col min="10241" max="10241" width="4.5703125" style="312" customWidth="1"/>
    <col min="10242" max="10242" width="55.5703125" style="312" customWidth="1"/>
    <col min="10243" max="10243" width="6.42578125" style="312" customWidth="1"/>
    <col min="10244" max="10245" width="8.5703125" style="312" customWidth="1"/>
    <col min="10246" max="10246" width="10.42578125" style="312" bestFit="1" customWidth="1"/>
    <col min="10247" max="10247" width="14" style="312" customWidth="1"/>
    <col min="10248" max="10248" width="13.140625" style="312" customWidth="1"/>
    <col min="10249" max="10250" width="15.42578125" style="312" customWidth="1"/>
    <col min="10251" max="10496" width="9.140625" style="312"/>
    <col min="10497" max="10497" width="4.5703125" style="312" customWidth="1"/>
    <col min="10498" max="10498" width="55.5703125" style="312" customWidth="1"/>
    <col min="10499" max="10499" width="6.42578125" style="312" customWidth="1"/>
    <col min="10500" max="10501" width="8.5703125" style="312" customWidth="1"/>
    <col min="10502" max="10502" width="10.42578125" style="312" bestFit="1" customWidth="1"/>
    <col min="10503" max="10503" width="14" style="312" customWidth="1"/>
    <col min="10504" max="10504" width="13.140625" style="312" customWidth="1"/>
    <col min="10505" max="10506" width="15.42578125" style="312" customWidth="1"/>
    <col min="10507" max="10752" width="9.140625" style="312"/>
    <col min="10753" max="10753" width="4.5703125" style="312" customWidth="1"/>
    <col min="10754" max="10754" width="55.5703125" style="312" customWidth="1"/>
    <col min="10755" max="10755" width="6.42578125" style="312" customWidth="1"/>
    <col min="10756" max="10757" width="8.5703125" style="312" customWidth="1"/>
    <col min="10758" max="10758" width="10.42578125" style="312" bestFit="1" customWidth="1"/>
    <col min="10759" max="10759" width="14" style="312" customWidth="1"/>
    <col min="10760" max="10760" width="13.140625" style="312" customWidth="1"/>
    <col min="10761" max="10762" width="15.42578125" style="312" customWidth="1"/>
    <col min="10763" max="11008" width="9.140625" style="312"/>
    <col min="11009" max="11009" width="4.5703125" style="312" customWidth="1"/>
    <col min="11010" max="11010" width="55.5703125" style="312" customWidth="1"/>
    <col min="11011" max="11011" width="6.42578125" style="312" customWidth="1"/>
    <col min="11012" max="11013" width="8.5703125" style="312" customWidth="1"/>
    <col min="11014" max="11014" width="10.42578125" style="312" bestFit="1" customWidth="1"/>
    <col min="11015" max="11015" width="14" style="312" customWidth="1"/>
    <col min="11016" max="11016" width="13.140625" style="312" customWidth="1"/>
    <col min="11017" max="11018" width="15.42578125" style="312" customWidth="1"/>
    <col min="11019" max="11264" width="9.140625" style="312"/>
    <col min="11265" max="11265" width="4.5703125" style="312" customWidth="1"/>
    <col min="11266" max="11266" width="55.5703125" style="312" customWidth="1"/>
    <col min="11267" max="11267" width="6.42578125" style="312" customWidth="1"/>
    <col min="11268" max="11269" width="8.5703125" style="312" customWidth="1"/>
    <col min="11270" max="11270" width="10.42578125" style="312" bestFit="1" customWidth="1"/>
    <col min="11271" max="11271" width="14" style="312" customWidth="1"/>
    <col min="11272" max="11272" width="13.140625" style="312" customWidth="1"/>
    <col min="11273" max="11274" width="15.42578125" style="312" customWidth="1"/>
    <col min="11275" max="11520" width="9.140625" style="312"/>
    <col min="11521" max="11521" width="4.5703125" style="312" customWidth="1"/>
    <col min="11522" max="11522" width="55.5703125" style="312" customWidth="1"/>
    <col min="11523" max="11523" width="6.42578125" style="312" customWidth="1"/>
    <col min="11524" max="11525" width="8.5703125" style="312" customWidth="1"/>
    <col min="11526" max="11526" width="10.42578125" style="312" bestFit="1" customWidth="1"/>
    <col min="11527" max="11527" width="14" style="312" customWidth="1"/>
    <col min="11528" max="11528" width="13.140625" style="312" customWidth="1"/>
    <col min="11529" max="11530" width="15.42578125" style="312" customWidth="1"/>
    <col min="11531" max="11776" width="9.140625" style="312"/>
    <col min="11777" max="11777" width="4.5703125" style="312" customWidth="1"/>
    <col min="11778" max="11778" width="55.5703125" style="312" customWidth="1"/>
    <col min="11779" max="11779" width="6.42578125" style="312" customWidth="1"/>
    <col min="11780" max="11781" width="8.5703125" style="312" customWidth="1"/>
    <col min="11782" max="11782" width="10.42578125" style="312" bestFit="1" customWidth="1"/>
    <col min="11783" max="11783" width="14" style="312" customWidth="1"/>
    <col min="11784" max="11784" width="13.140625" style="312" customWidth="1"/>
    <col min="11785" max="11786" width="15.42578125" style="312" customWidth="1"/>
    <col min="11787" max="12032" width="9.140625" style="312"/>
    <col min="12033" max="12033" width="4.5703125" style="312" customWidth="1"/>
    <col min="12034" max="12034" width="55.5703125" style="312" customWidth="1"/>
    <col min="12035" max="12035" width="6.42578125" style="312" customWidth="1"/>
    <col min="12036" max="12037" width="8.5703125" style="312" customWidth="1"/>
    <col min="12038" max="12038" width="10.42578125" style="312" bestFit="1" customWidth="1"/>
    <col min="12039" max="12039" width="14" style="312" customWidth="1"/>
    <col min="12040" max="12040" width="13.140625" style="312" customWidth="1"/>
    <col min="12041" max="12042" width="15.42578125" style="312" customWidth="1"/>
    <col min="12043" max="12288" width="9.140625" style="312"/>
    <col min="12289" max="12289" width="4.5703125" style="312" customWidth="1"/>
    <col min="12290" max="12290" width="55.5703125" style="312" customWidth="1"/>
    <col min="12291" max="12291" width="6.42578125" style="312" customWidth="1"/>
    <col min="12292" max="12293" width="8.5703125" style="312" customWidth="1"/>
    <col min="12294" max="12294" width="10.42578125" style="312" bestFit="1" customWidth="1"/>
    <col min="12295" max="12295" width="14" style="312" customWidth="1"/>
    <col min="12296" max="12296" width="13.140625" style="312" customWidth="1"/>
    <col min="12297" max="12298" width="15.42578125" style="312" customWidth="1"/>
    <col min="12299" max="12544" width="9.140625" style="312"/>
    <col min="12545" max="12545" width="4.5703125" style="312" customWidth="1"/>
    <col min="12546" max="12546" width="55.5703125" style="312" customWidth="1"/>
    <col min="12547" max="12547" width="6.42578125" style="312" customWidth="1"/>
    <col min="12548" max="12549" width="8.5703125" style="312" customWidth="1"/>
    <col min="12550" max="12550" width="10.42578125" style="312" bestFit="1" customWidth="1"/>
    <col min="12551" max="12551" width="14" style="312" customWidth="1"/>
    <col min="12552" max="12552" width="13.140625" style="312" customWidth="1"/>
    <col min="12553" max="12554" width="15.42578125" style="312" customWidth="1"/>
    <col min="12555" max="12800" width="9.140625" style="312"/>
    <col min="12801" max="12801" width="4.5703125" style="312" customWidth="1"/>
    <col min="12802" max="12802" width="55.5703125" style="312" customWidth="1"/>
    <col min="12803" max="12803" width="6.42578125" style="312" customWidth="1"/>
    <col min="12804" max="12805" width="8.5703125" style="312" customWidth="1"/>
    <col min="12806" max="12806" width="10.42578125" style="312" bestFit="1" customWidth="1"/>
    <col min="12807" max="12807" width="14" style="312" customWidth="1"/>
    <col min="12808" max="12808" width="13.140625" style="312" customWidth="1"/>
    <col min="12809" max="12810" width="15.42578125" style="312" customWidth="1"/>
    <col min="12811" max="13056" width="9.140625" style="312"/>
    <col min="13057" max="13057" width="4.5703125" style="312" customWidth="1"/>
    <col min="13058" max="13058" width="55.5703125" style="312" customWidth="1"/>
    <col min="13059" max="13059" width="6.42578125" style="312" customWidth="1"/>
    <col min="13060" max="13061" width="8.5703125" style="312" customWidth="1"/>
    <col min="13062" max="13062" width="10.42578125" style="312" bestFit="1" customWidth="1"/>
    <col min="13063" max="13063" width="14" style="312" customWidth="1"/>
    <col min="13064" max="13064" width="13.140625" style="312" customWidth="1"/>
    <col min="13065" max="13066" width="15.42578125" style="312" customWidth="1"/>
    <col min="13067" max="13312" width="9.140625" style="312"/>
    <col min="13313" max="13313" width="4.5703125" style="312" customWidth="1"/>
    <col min="13314" max="13314" width="55.5703125" style="312" customWidth="1"/>
    <col min="13315" max="13315" width="6.42578125" style="312" customWidth="1"/>
    <col min="13316" max="13317" width="8.5703125" style="312" customWidth="1"/>
    <col min="13318" max="13318" width="10.42578125" style="312" bestFit="1" customWidth="1"/>
    <col min="13319" max="13319" width="14" style="312" customWidth="1"/>
    <col min="13320" max="13320" width="13.140625" style="312" customWidth="1"/>
    <col min="13321" max="13322" width="15.42578125" style="312" customWidth="1"/>
    <col min="13323" max="13568" width="9.140625" style="312"/>
    <col min="13569" max="13569" width="4.5703125" style="312" customWidth="1"/>
    <col min="13570" max="13570" width="55.5703125" style="312" customWidth="1"/>
    <col min="13571" max="13571" width="6.42578125" style="312" customWidth="1"/>
    <col min="13572" max="13573" width="8.5703125" style="312" customWidth="1"/>
    <col min="13574" max="13574" width="10.42578125" style="312" bestFit="1" customWidth="1"/>
    <col min="13575" max="13575" width="14" style="312" customWidth="1"/>
    <col min="13576" max="13576" width="13.140625" style="312" customWidth="1"/>
    <col min="13577" max="13578" width="15.42578125" style="312" customWidth="1"/>
    <col min="13579" max="13824" width="9.140625" style="312"/>
    <col min="13825" max="13825" width="4.5703125" style="312" customWidth="1"/>
    <col min="13826" max="13826" width="55.5703125" style="312" customWidth="1"/>
    <col min="13827" max="13827" width="6.42578125" style="312" customWidth="1"/>
    <col min="13828" max="13829" width="8.5703125" style="312" customWidth="1"/>
    <col min="13830" max="13830" width="10.42578125" style="312" bestFit="1" customWidth="1"/>
    <col min="13831" max="13831" width="14" style="312" customWidth="1"/>
    <col min="13832" max="13832" width="13.140625" style="312" customWidth="1"/>
    <col min="13833" max="13834" width="15.42578125" style="312" customWidth="1"/>
    <col min="13835" max="14080" width="9.140625" style="312"/>
    <col min="14081" max="14081" width="4.5703125" style="312" customWidth="1"/>
    <col min="14082" max="14082" width="55.5703125" style="312" customWidth="1"/>
    <col min="14083" max="14083" width="6.42578125" style="312" customWidth="1"/>
    <col min="14084" max="14085" width="8.5703125" style="312" customWidth="1"/>
    <col min="14086" max="14086" width="10.42578125" style="312" bestFit="1" customWidth="1"/>
    <col min="14087" max="14087" width="14" style="312" customWidth="1"/>
    <col min="14088" max="14088" width="13.140625" style="312" customWidth="1"/>
    <col min="14089" max="14090" width="15.42578125" style="312" customWidth="1"/>
    <col min="14091" max="14336" width="9.140625" style="312"/>
    <col min="14337" max="14337" width="4.5703125" style="312" customWidth="1"/>
    <col min="14338" max="14338" width="55.5703125" style="312" customWidth="1"/>
    <col min="14339" max="14339" width="6.42578125" style="312" customWidth="1"/>
    <col min="14340" max="14341" width="8.5703125" style="312" customWidth="1"/>
    <col min="14342" max="14342" width="10.42578125" style="312" bestFit="1" customWidth="1"/>
    <col min="14343" max="14343" width="14" style="312" customWidth="1"/>
    <col min="14344" max="14344" width="13.140625" style="312" customWidth="1"/>
    <col min="14345" max="14346" width="15.42578125" style="312" customWidth="1"/>
    <col min="14347" max="14592" width="9.140625" style="312"/>
    <col min="14593" max="14593" width="4.5703125" style="312" customWidth="1"/>
    <col min="14594" max="14594" width="55.5703125" style="312" customWidth="1"/>
    <col min="14595" max="14595" width="6.42578125" style="312" customWidth="1"/>
    <col min="14596" max="14597" width="8.5703125" style="312" customWidth="1"/>
    <col min="14598" max="14598" width="10.42578125" style="312" bestFit="1" customWidth="1"/>
    <col min="14599" max="14599" width="14" style="312" customWidth="1"/>
    <col min="14600" max="14600" width="13.140625" style="312" customWidth="1"/>
    <col min="14601" max="14602" width="15.42578125" style="312" customWidth="1"/>
    <col min="14603" max="14848" width="9.140625" style="312"/>
    <col min="14849" max="14849" width="4.5703125" style="312" customWidth="1"/>
    <col min="14850" max="14850" width="55.5703125" style="312" customWidth="1"/>
    <col min="14851" max="14851" width="6.42578125" style="312" customWidth="1"/>
    <col min="14852" max="14853" width="8.5703125" style="312" customWidth="1"/>
    <col min="14854" max="14854" width="10.42578125" style="312" bestFit="1" customWidth="1"/>
    <col min="14855" max="14855" width="14" style="312" customWidth="1"/>
    <col min="14856" max="14856" width="13.140625" style="312" customWidth="1"/>
    <col min="14857" max="14858" width="15.42578125" style="312" customWidth="1"/>
    <col min="14859" max="15104" width="9.140625" style="312"/>
    <col min="15105" max="15105" width="4.5703125" style="312" customWidth="1"/>
    <col min="15106" max="15106" width="55.5703125" style="312" customWidth="1"/>
    <col min="15107" max="15107" width="6.42578125" style="312" customWidth="1"/>
    <col min="15108" max="15109" width="8.5703125" style="312" customWidth="1"/>
    <col min="15110" max="15110" width="10.42578125" style="312" bestFit="1" customWidth="1"/>
    <col min="15111" max="15111" width="14" style="312" customWidth="1"/>
    <col min="15112" max="15112" width="13.140625" style="312" customWidth="1"/>
    <col min="15113" max="15114" width="15.42578125" style="312" customWidth="1"/>
    <col min="15115" max="15360" width="9.140625" style="312"/>
    <col min="15361" max="15361" width="4.5703125" style="312" customWidth="1"/>
    <col min="15362" max="15362" width="55.5703125" style="312" customWidth="1"/>
    <col min="15363" max="15363" width="6.42578125" style="312" customWidth="1"/>
    <col min="15364" max="15365" width="8.5703125" style="312" customWidth="1"/>
    <col min="15366" max="15366" width="10.42578125" style="312" bestFit="1" customWidth="1"/>
    <col min="15367" max="15367" width="14" style="312" customWidth="1"/>
    <col min="15368" max="15368" width="13.140625" style="312" customWidth="1"/>
    <col min="15369" max="15370" width="15.42578125" style="312" customWidth="1"/>
    <col min="15371" max="15616" width="9.140625" style="312"/>
    <col min="15617" max="15617" width="4.5703125" style="312" customWidth="1"/>
    <col min="15618" max="15618" width="55.5703125" style="312" customWidth="1"/>
    <col min="15619" max="15619" width="6.42578125" style="312" customWidth="1"/>
    <col min="15620" max="15621" width="8.5703125" style="312" customWidth="1"/>
    <col min="15622" max="15622" width="10.42578125" style="312" bestFit="1" customWidth="1"/>
    <col min="15623" max="15623" width="14" style="312" customWidth="1"/>
    <col min="15624" max="15624" width="13.140625" style="312" customWidth="1"/>
    <col min="15625" max="15626" width="15.42578125" style="312" customWidth="1"/>
    <col min="15627" max="15872" width="9.140625" style="312"/>
    <col min="15873" max="15873" width="4.5703125" style="312" customWidth="1"/>
    <col min="15874" max="15874" width="55.5703125" style="312" customWidth="1"/>
    <col min="15875" max="15875" width="6.42578125" style="312" customWidth="1"/>
    <col min="15876" max="15877" width="8.5703125" style="312" customWidth="1"/>
    <col min="15878" max="15878" width="10.42578125" style="312" bestFit="1" customWidth="1"/>
    <col min="15879" max="15879" width="14" style="312" customWidth="1"/>
    <col min="15880" max="15880" width="13.140625" style="312" customWidth="1"/>
    <col min="15881" max="15882" width="15.42578125" style="312" customWidth="1"/>
    <col min="15883" max="16128" width="9.140625" style="312"/>
    <col min="16129" max="16129" width="4.5703125" style="312" customWidth="1"/>
    <col min="16130" max="16130" width="55.5703125" style="312" customWidth="1"/>
    <col min="16131" max="16131" width="6.42578125" style="312" customWidth="1"/>
    <col min="16132" max="16133" width="8.5703125" style="312" customWidth="1"/>
    <col min="16134" max="16134" width="10.42578125" style="312" bestFit="1" customWidth="1"/>
    <col min="16135" max="16135" width="14" style="312" customWidth="1"/>
    <col min="16136" max="16136" width="13.140625" style="312" customWidth="1"/>
    <col min="16137" max="16138" width="15.42578125" style="312" customWidth="1"/>
    <col min="16139" max="16384" width="9.140625" style="312"/>
  </cols>
  <sheetData>
    <row r="1" spans="1:41" s="269" customFormat="1">
      <c r="A1" s="265" t="s">
        <v>468</v>
      </c>
      <c r="B1" s="266" t="s">
        <v>469</v>
      </c>
      <c r="C1" s="267" t="s">
        <v>470</v>
      </c>
      <c r="D1" s="267" t="s">
        <v>471</v>
      </c>
      <c r="E1" s="268" t="s">
        <v>472</v>
      </c>
      <c r="F1" s="268" t="s">
        <v>473</v>
      </c>
      <c r="G1" s="566" t="s">
        <v>526</v>
      </c>
      <c r="H1" s="570" t="s">
        <v>527</v>
      </c>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c r="AO1" s="270"/>
    </row>
    <row r="2" spans="1:41" s="269" customFormat="1">
      <c r="A2" s="271"/>
      <c r="B2" s="272"/>
      <c r="C2" s="273"/>
      <c r="D2" s="273"/>
      <c r="E2" s="274"/>
      <c r="F2" s="275"/>
      <c r="G2" s="566"/>
      <c r="H2" s="5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row>
    <row r="3" spans="1:41" s="269" customFormat="1" ht="15.75">
      <c r="A3" s="276"/>
      <c r="B3" s="277" t="s">
        <v>474</v>
      </c>
      <c r="C3" s="278"/>
      <c r="D3" s="279"/>
      <c r="E3" s="280"/>
      <c r="F3" s="275"/>
      <c r="G3" s="566"/>
      <c r="H3" s="5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row>
    <row r="4" spans="1:41" s="287" customFormat="1">
      <c r="A4" s="281"/>
      <c r="B4" s="282"/>
      <c r="C4" s="283"/>
      <c r="D4" s="284"/>
      <c r="E4" s="285"/>
      <c r="F4" s="286"/>
      <c r="G4" s="567"/>
      <c r="H4" s="571"/>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row>
    <row r="5" spans="1:41" s="287" customFormat="1">
      <c r="A5" s="289"/>
      <c r="B5" s="290" t="s">
        <v>475</v>
      </c>
      <c r="C5" s="291"/>
      <c r="D5" s="292"/>
      <c r="E5" s="293"/>
      <c r="F5" s="286"/>
      <c r="G5" s="567"/>
      <c r="H5" s="571"/>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row>
    <row r="6" spans="1:41" s="287" customFormat="1">
      <c r="A6" s="294"/>
      <c r="B6" s="290"/>
      <c r="C6" s="295"/>
      <c r="D6" s="296"/>
      <c r="E6" s="297"/>
      <c r="F6" s="286"/>
      <c r="G6" s="567"/>
      <c r="H6" s="571"/>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row>
    <row r="7" spans="1:41" s="287" customFormat="1" ht="25.5">
      <c r="A7" s="294">
        <v>1</v>
      </c>
      <c r="B7" s="290" t="s">
        <v>1004</v>
      </c>
      <c r="C7" s="295" t="s">
        <v>135</v>
      </c>
      <c r="D7" s="296">
        <v>1</v>
      </c>
      <c r="E7" s="663"/>
      <c r="F7" s="298">
        <f>D7*E7</f>
        <v>0</v>
      </c>
      <c r="G7" s="568">
        <f>F7</f>
        <v>0</v>
      </c>
      <c r="H7" s="571"/>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1" s="287" customFormat="1">
      <c r="A8" s="294"/>
      <c r="B8" s="290"/>
      <c r="C8" s="295"/>
      <c r="D8" s="296"/>
      <c r="E8" s="663"/>
      <c r="F8" s="286"/>
      <c r="G8" s="567"/>
      <c r="H8" s="571"/>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row>
    <row r="9" spans="1:41" s="287" customFormat="1" ht="51">
      <c r="A9" s="294">
        <f>A7+1</f>
        <v>2</v>
      </c>
      <c r="B9" s="290" t="s">
        <v>486</v>
      </c>
      <c r="C9" s="291" t="s">
        <v>328</v>
      </c>
      <c r="D9" s="291">
        <v>430</v>
      </c>
      <c r="E9" s="664"/>
      <c r="F9" s="298">
        <f>D9*E9</f>
        <v>0</v>
      </c>
      <c r="G9" s="567"/>
      <c r="H9" s="572">
        <f>F9</f>
        <v>0</v>
      </c>
      <c r="I9" s="574"/>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row>
    <row r="10" spans="1:41" s="287" customFormat="1">
      <c r="A10" s="294"/>
      <c r="B10" s="299"/>
      <c r="C10" s="291"/>
      <c r="D10" s="291"/>
      <c r="E10" s="664"/>
      <c r="F10" s="298"/>
      <c r="G10" s="567"/>
      <c r="H10" s="571"/>
      <c r="I10" s="574"/>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row>
    <row r="11" spans="1:41" s="287" customFormat="1" ht="51" customHeight="1">
      <c r="A11" s="294">
        <f>A9+1</f>
        <v>3</v>
      </c>
      <c r="B11" s="290" t="s">
        <v>487</v>
      </c>
      <c r="C11" s="291" t="s">
        <v>328</v>
      </c>
      <c r="D11" s="291">
        <v>115</v>
      </c>
      <c r="E11" s="664"/>
      <c r="F11" s="298">
        <f>D11*E11</f>
        <v>0</v>
      </c>
      <c r="G11" s="567"/>
      <c r="H11" s="572">
        <f>F11</f>
        <v>0</v>
      </c>
      <c r="I11" s="574"/>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row>
    <row r="12" spans="1:41" s="287" customFormat="1">
      <c r="A12" s="294"/>
      <c r="B12" s="290"/>
      <c r="C12" s="291"/>
      <c r="D12" s="291"/>
      <c r="E12" s="664"/>
      <c r="F12" s="298"/>
      <c r="G12" s="567"/>
      <c r="H12" s="571"/>
      <c r="I12" s="574"/>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row>
    <row r="13" spans="1:41" s="287" customFormat="1" ht="51" customHeight="1">
      <c r="A13" s="294">
        <f>A11+1</f>
        <v>4</v>
      </c>
      <c r="B13" s="290" t="s">
        <v>488</v>
      </c>
      <c r="C13" s="291" t="s">
        <v>328</v>
      </c>
      <c r="D13" s="291">
        <v>9</v>
      </c>
      <c r="E13" s="664"/>
      <c r="F13" s="298">
        <f>D13*E13</f>
        <v>0</v>
      </c>
      <c r="G13" s="567"/>
      <c r="H13" s="572">
        <f>F13</f>
        <v>0</v>
      </c>
      <c r="I13" s="574"/>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8"/>
      <c r="AM13" s="288"/>
      <c r="AN13" s="288"/>
      <c r="AO13" s="288"/>
    </row>
    <row r="14" spans="1:41" s="287" customFormat="1">
      <c r="A14" s="294"/>
      <c r="B14" s="290"/>
      <c r="C14" s="291"/>
      <c r="D14" s="291"/>
      <c r="E14" s="664"/>
      <c r="F14" s="298"/>
      <c r="G14" s="567"/>
      <c r="H14" s="571"/>
      <c r="I14" s="574"/>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8"/>
    </row>
    <row r="15" spans="1:41" s="287" customFormat="1" ht="38.25">
      <c r="A15" s="294">
        <f>A13+1</f>
        <v>5</v>
      </c>
      <c r="B15" s="290" t="s">
        <v>489</v>
      </c>
      <c r="C15" s="291" t="s">
        <v>328</v>
      </c>
      <c r="D15" s="291">
        <v>10</v>
      </c>
      <c r="E15" s="664"/>
      <c r="F15" s="300">
        <f>E15*D15</f>
        <v>0</v>
      </c>
      <c r="G15" s="567"/>
      <c r="H15" s="572">
        <f>F15</f>
        <v>0</v>
      </c>
      <c r="I15" s="574"/>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row>
    <row r="16" spans="1:41" s="287" customFormat="1">
      <c r="A16" s="294"/>
      <c r="B16" s="290"/>
      <c r="C16" s="291"/>
      <c r="D16" s="291"/>
      <c r="E16" s="664"/>
      <c r="F16" s="300"/>
      <c r="G16" s="567"/>
      <c r="H16" s="571"/>
      <c r="I16" s="574"/>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8"/>
    </row>
    <row r="17" spans="1:41" s="287" customFormat="1" ht="38.25">
      <c r="A17" s="294">
        <f>A15+1</f>
        <v>6</v>
      </c>
      <c r="B17" s="290" t="s">
        <v>490</v>
      </c>
      <c r="C17" s="291" t="s">
        <v>328</v>
      </c>
      <c r="D17" s="291">
        <v>2</v>
      </c>
      <c r="E17" s="664"/>
      <c r="F17" s="300">
        <f>D17*E17</f>
        <v>0</v>
      </c>
      <c r="G17" s="567"/>
      <c r="H17" s="572">
        <f>F17</f>
        <v>0</v>
      </c>
      <c r="I17" s="574"/>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row>
    <row r="18" spans="1:41" s="287" customFormat="1">
      <c r="A18" s="294"/>
      <c r="B18" s="290"/>
      <c r="C18" s="291"/>
      <c r="D18" s="291"/>
      <c r="E18" s="664"/>
      <c r="F18" s="300"/>
      <c r="G18" s="567"/>
      <c r="H18" s="571"/>
      <c r="I18" s="574"/>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row>
    <row r="19" spans="1:41" s="287" customFormat="1" ht="25.5">
      <c r="A19" s="294">
        <f>A17+1</f>
        <v>7</v>
      </c>
      <c r="B19" s="290" t="s">
        <v>491</v>
      </c>
      <c r="C19" s="291" t="s">
        <v>328</v>
      </c>
      <c r="D19" s="291">
        <v>9</v>
      </c>
      <c r="E19" s="664"/>
      <c r="F19" s="300">
        <f>D19*E19</f>
        <v>0</v>
      </c>
      <c r="G19" s="567"/>
      <c r="H19" s="572">
        <f>F19</f>
        <v>0</v>
      </c>
      <c r="I19" s="574"/>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row>
    <row r="20" spans="1:41" s="287" customFormat="1">
      <c r="A20" s="294"/>
      <c r="B20" s="290"/>
      <c r="C20" s="291"/>
      <c r="D20" s="291"/>
      <c r="E20" s="664"/>
      <c r="F20" s="301"/>
      <c r="G20" s="567"/>
      <c r="H20" s="571"/>
      <c r="I20" s="574"/>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row>
    <row r="21" spans="1:41" s="287" customFormat="1" ht="38.25">
      <c r="A21" s="294">
        <f>A19+1</f>
        <v>8</v>
      </c>
      <c r="B21" s="290" t="s">
        <v>492</v>
      </c>
      <c r="C21" s="291" t="s">
        <v>328</v>
      </c>
      <c r="D21" s="291">
        <v>35</v>
      </c>
      <c r="E21" s="664"/>
      <c r="F21" s="300">
        <f>D21*E21</f>
        <v>0</v>
      </c>
      <c r="G21" s="567"/>
      <c r="H21" s="572">
        <f>F21</f>
        <v>0</v>
      </c>
      <c r="I21" s="574"/>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row>
    <row r="22" spans="1:41" s="287" customFormat="1">
      <c r="A22" s="294"/>
      <c r="B22" s="290"/>
      <c r="C22" s="291"/>
      <c r="D22" s="291"/>
      <c r="E22" s="664"/>
      <c r="F22" s="301"/>
      <c r="G22" s="567"/>
      <c r="H22" s="571"/>
      <c r="I22" s="574"/>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row>
    <row r="23" spans="1:41" s="287" customFormat="1" ht="51">
      <c r="A23" s="294">
        <f>A21+1</f>
        <v>9</v>
      </c>
      <c r="B23" s="290" t="s">
        <v>493</v>
      </c>
      <c r="C23" s="291" t="s">
        <v>328</v>
      </c>
      <c r="D23" s="291">
        <v>9</v>
      </c>
      <c r="E23" s="664"/>
      <c r="F23" s="300">
        <f>D23*E23</f>
        <v>0</v>
      </c>
      <c r="G23" s="567"/>
      <c r="H23" s="572">
        <f>F23</f>
        <v>0</v>
      </c>
      <c r="I23" s="574"/>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288"/>
      <c r="AM23" s="288"/>
      <c r="AN23" s="288"/>
      <c r="AO23" s="288"/>
    </row>
    <row r="24" spans="1:41" s="287" customFormat="1">
      <c r="A24" s="294"/>
      <c r="B24" s="290"/>
      <c r="C24" s="291"/>
      <c r="D24" s="291"/>
      <c r="E24" s="664"/>
      <c r="F24" s="300"/>
      <c r="G24" s="567"/>
      <c r="H24" s="571"/>
      <c r="I24" s="574"/>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288"/>
    </row>
    <row r="25" spans="1:41" s="287" customFormat="1" ht="38.25">
      <c r="A25" s="294">
        <f>A23+1</f>
        <v>10</v>
      </c>
      <c r="B25" s="290" t="s">
        <v>494</v>
      </c>
      <c r="C25" s="291" t="s">
        <v>328</v>
      </c>
      <c r="D25" s="291">
        <v>20</v>
      </c>
      <c r="E25" s="664"/>
      <c r="F25" s="298">
        <f>E25*D25</f>
        <v>0</v>
      </c>
      <c r="G25" s="567"/>
      <c r="H25" s="572">
        <f>F25</f>
        <v>0</v>
      </c>
      <c r="I25" s="574"/>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row>
    <row r="26" spans="1:41" s="287" customFormat="1">
      <c r="A26" s="294"/>
      <c r="B26" s="290"/>
      <c r="C26" s="291"/>
      <c r="D26" s="291"/>
      <c r="E26" s="664"/>
      <c r="F26" s="298"/>
      <c r="G26" s="567"/>
      <c r="H26" s="571"/>
      <c r="I26" s="574"/>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8"/>
    </row>
    <row r="27" spans="1:41" s="287" customFormat="1" ht="38.25">
      <c r="A27" s="294">
        <f>A25+1</f>
        <v>11</v>
      </c>
      <c r="B27" s="290" t="s">
        <v>495</v>
      </c>
      <c r="C27" s="291" t="s">
        <v>328</v>
      </c>
      <c r="D27" s="291">
        <v>9</v>
      </c>
      <c r="E27" s="664"/>
      <c r="F27" s="300">
        <f>D27*E27</f>
        <v>0</v>
      </c>
      <c r="G27" s="567"/>
      <c r="H27" s="572">
        <f>F27</f>
        <v>0</v>
      </c>
      <c r="I27" s="574"/>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row>
    <row r="28" spans="1:41" s="287" customFormat="1">
      <c r="A28" s="294"/>
      <c r="B28" s="290"/>
      <c r="C28" s="291"/>
      <c r="D28" s="291"/>
      <c r="E28" s="664"/>
      <c r="F28" s="300"/>
      <c r="G28" s="567"/>
      <c r="H28" s="571"/>
      <c r="I28" s="574"/>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88"/>
      <c r="AN28" s="288"/>
      <c r="AO28" s="288"/>
    </row>
    <row r="29" spans="1:41" s="287" customFormat="1" ht="38.25">
      <c r="A29" s="294">
        <f>A27+1</f>
        <v>12</v>
      </c>
      <c r="B29" s="290" t="s">
        <v>496</v>
      </c>
      <c r="C29" s="291" t="s">
        <v>328</v>
      </c>
      <c r="D29" s="291">
        <v>15</v>
      </c>
      <c r="E29" s="664"/>
      <c r="F29" s="300">
        <f>D29*E29</f>
        <v>0</v>
      </c>
      <c r="G29" s="567"/>
      <c r="H29" s="572">
        <f>F29</f>
        <v>0</v>
      </c>
      <c r="I29" s="574"/>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c r="AM29" s="288"/>
      <c r="AN29" s="288"/>
      <c r="AO29" s="288"/>
    </row>
    <row r="30" spans="1:41" s="287" customFormat="1">
      <c r="A30" s="294"/>
      <c r="B30" s="290"/>
      <c r="C30" s="291"/>
      <c r="D30" s="291"/>
      <c r="E30" s="664"/>
      <c r="F30" s="300"/>
      <c r="G30" s="567"/>
      <c r="H30" s="571"/>
      <c r="I30" s="574"/>
      <c r="K30" s="288"/>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8"/>
      <c r="AK30" s="288"/>
      <c r="AL30" s="288"/>
      <c r="AM30" s="288"/>
      <c r="AN30" s="288"/>
      <c r="AO30" s="288"/>
    </row>
    <row r="31" spans="1:41" s="287" customFormat="1" ht="25.5">
      <c r="A31" s="294">
        <f>A29+1</f>
        <v>13</v>
      </c>
      <c r="B31" s="290" t="s">
        <v>497</v>
      </c>
      <c r="C31" s="291" t="s">
        <v>328</v>
      </c>
      <c r="D31" s="291">
        <v>9</v>
      </c>
      <c r="E31" s="664"/>
      <c r="F31" s="300">
        <f>E31*D31</f>
        <v>0</v>
      </c>
      <c r="G31" s="567"/>
      <c r="H31" s="572">
        <f>F31</f>
        <v>0</v>
      </c>
      <c r="I31" s="574"/>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row>
    <row r="32" spans="1:41" s="287" customFormat="1">
      <c r="A32" s="294"/>
      <c r="B32" s="290"/>
      <c r="C32" s="291"/>
      <c r="D32" s="291"/>
      <c r="E32" s="664"/>
      <c r="F32" s="300"/>
      <c r="G32" s="567"/>
      <c r="H32" s="571"/>
      <c r="I32" s="574"/>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row>
    <row r="33" spans="1:41" s="287" customFormat="1" ht="25.5">
      <c r="A33" s="294">
        <f>A31+1</f>
        <v>14</v>
      </c>
      <c r="B33" s="290" t="s">
        <v>498</v>
      </c>
      <c r="C33" s="291" t="s">
        <v>328</v>
      </c>
      <c r="D33" s="291">
        <v>4</v>
      </c>
      <c r="E33" s="664"/>
      <c r="F33" s="300">
        <f>E33*D33</f>
        <v>0</v>
      </c>
      <c r="G33" s="567"/>
      <c r="H33" s="572">
        <f>F33</f>
        <v>0</v>
      </c>
      <c r="I33" s="574"/>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row>
    <row r="34" spans="1:41" s="287" customFormat="1">
      <c r="A34" s="294"/>
      <c r="B34" s="290"/>
      <c r="C34" s="291"/>
      <c r="D34" s="291"/>
      <c r="E34" s="664"/>
      <c r="F34" s="300"/>
      <c r="G34" s="567"/>
      <c r="H34" s="571"/>
      <c r="I34" s="574"/>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8"/>
    </row>
    <row r="35" spans="1:41" s="287" customFormat="1" ht="25.5">
      <c r="A35" s="294">
        <f>A33+1</f>
        <v>15</v>
      </c>
      <c r="B35" s="290" t="s">
        <v>499</v>
      </c>
      <c r="C35" s="291" t="s">
        <v>328</v>
      </c>
      <c r="D35" s="291">
        <v>2</v>
      </c>
      <c r="E35" s="664"/>
      <c r="F35" s="300">
        <f>E35*D35</f>
        <v>0</v>
      </c>
      <c r="G35" s="567"/>
      <c r="H35" s="572">
        <f>F35</f>
        <v>0</v>
      </c>
      <c r="I35" s="574"/>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row>
    <row r="36" spans="1:41" s="287" customFormat="1">
      <c r="A36" s="294"/>
      <c r="B36" s="290"/>
      <c r="C36" s="295"/>
      <c r="D36" s="296"/>
      <c r="E36" s="663"/>
      <c r="F36" s="301"/>
      <c r="G36" s="567"/>
      <c r="H36" s="571"/>
      <c r="I36" s="574"/>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row>
    <row r="37" spans="1:41" s="287" customFormat="1" ht="38.25">
      <c r="A37" s="294">
        <f>A35+1</f>
        <v>16</v>
      </c>
      <c r="B37" s="290" t="s">
        <v>500</v>
      </c>
      <c r="C37" s="291" t="s">
        <v>118</v>
      </c>
      <c r="D37" s="291">
        <v>480</v>
      </c>
      <c r="E37" s="664"/>
      <c r="F37" s="300">
        <f>D37*E37</f>
        <v>0</v>
      </c>
      <c r="G37" s="567"/>
      <c r="H37" s="572">
        <f>F37</f>
        <v>0</v>
      </c>
      <c r="I37" s="574"/>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row>
    <row r="38" spans="1:41" s="287" customFormat="1">
      <c r="A38" s="294"/>
      <c r="B38" s="290"/>
      <c r="C38" s="291"/>
      <c r="D38" s="291"/>
      <c r="E38" s="664"/>
      <c r="F38" s="300"/>
      <c r="G38" s="567"/>
      <c r="H38" s="571"/>
      <c r="I38" s="574"/>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row>
    <row r="39" spans="1:41" s="287" customFormat="1" ht="38.25">
      <c r="A39" s="294">
        <f>A37+1</f>
        <v>17</v>
      </c>
      <c r="B39" s="290" t="s">
        <v>501</v>
      </c>
      <c r="C39" s="291" t="s">
        <v>118</v>
      </c>
      <c r="D39" s="291">
        <v>230</v>
      </c>
      <c r="E39" s="664"/>
      <c r="F39" s="300">
        <f>D39*E39</f>
        <v>0</v>
      </c>
      <c r="G39" s="567"/>
      <c r="H39" s="572">
        <f>F39</f>
        <v>0</v>
      </c>
      <c r="I39" s="574"/>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row>
    <row r="40" spans="1:41" s="287" customFormat="1">
      <c r="A40" s="294"/>
      <c r="B40" s="290"/>
      <c r="C40" s="291"/>
      <c r="D40" s="291"/>
      <c r="E40" s="664"/>
      <c r="F40" s="300"/>
      <c r="G40" s="567"/>
      <c r="H40" s="571"/>
      <c r="I40" s="574"/>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row>
    <row r="41" spans="1:41" s="287" customFormat="1" ht="51">
      <c r="A41" s="294">
        <f>A39+1</f>
        <v>18</v>
      </c>
      <c r="B41" s="290" t="s">
        <v>476</v>
      </c>
      <c r="C41" s="291" t="s">
        <v>118</v>
      </c>
      <c r="D41" s="291">
        <v>180</v>
      </c>
      <c r="E41" s="664"/>
      <c r="F41" s="300">
        <f>D41*E41</f>
        <v>0</v>
      </c>
      <c r="G41" s="567"/>
      <c r="H41" s="572">
        <f>F41</f>
        <v>0</v>
      </c>
      <c r="I41" s="574"/>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row>
    <row r="42" spans="1:41" s="287" customFormat="1">
      <c r="A42" s="294"/>
      <c r="B42" s="290"/>
      <c r="C42" s="291"/>
      <c r="D42" s="291"/>
      <c r="E42" s="664"/>
      <c r="F42" s="300"/>
      <c r="G42" s="567"/>
      <c r="H42" s="571"/>
      <c r="I42" s="574"/>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row>
    <row r="43" spans="1:41" s="287" customFormat="1" ht="63.75">
      <c r="A43" s="294">
        <f>A41+1</f>
        <v>19</v>
      </c>
      <c r="B43" s="290" t="s">
        <v>502</v>
      </c>
      <c r="C43" s="291" t="s">
        <v>328</v>
      </c>
      <c r="D43" s="291">
        <v>9</v>
      </c>
      <c r="E43" s="664"/>
      <c r="F43" s="300">
        <f>D43*E43</f>
        <v>0</v>
      </c>
      <c r="G43" s="567"/>
      <c r="H43" s="572">
        <f>F43</f>
        <v>0</v>
      </c>
      <c r="I43" s="574"/>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row>
    <row r="44" spans="1:41" s="287" customFormat="1">
      <c r="A44" s="294"/>
      <c r="B44" s="290"/>
      <c r="C44" s="291"/>
      <c r="D44" s="291"/>
      <c r="E44" s="664"/>
      <c r="F44" s="300"/>
      <c r="G44" s="567"/>
      <c r="H44" s="571"/>
      <c r="I44" s="574"/>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row>
    <row r="45" spans="1:41" s="287" customFormat="1" ht="38.25">
      <c r="A45" s="294">
        <f>A43+1</f>
        <v>20</v>
      </c>
      <c r="B45" s="290" t="s">
        <v>495</v>
      </c>
      <c r="C45" s="291" t="s">
        <v>328</v>
      </c>
      <c r="D45" s="291">
        <v>20</v>
      </c>
      <c r="E45" s="664"/>
      <c r="F45" s="300">
        <f>D45*E45</f>
        <v>0</v>
      </c>
      <c r="G45" s="567"/>
      <c r="H45" s="572">
        <f>F45</f>
        <v>0</v>
      </c>
      <c r="I45" s="574"/>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row>
    <row r="46" spans="1:41" s="287" customFormat="1">
      <c r="A46" s="294"/>
      <c r="B46" s="290"/>
      <c r="C46" s="291"/>
      <c r="D46" s="291"/>
      <c r="E46" s="664"/>
      <c r="F46" s="300"/>
      <c r="G46" s="567"/>
      <c r="H46" s="571"/>
      <c r="I46" s="574"/>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row>
    <row r="47" spans="1:41" s="287" customFormat="1" ht="38.25">
      <c r="A47" s="294">
        <f>A45+1</f>
        <v>21</v>
      </c>
      <c r="B47" s="290" t="s">
        <v>503</v>
      </c>
      <c r="C47" s="291" t="s">
        <v>328</v>
      </c>
      <c r="D47" s="291">
        <v>6</v>
      </c>
      <c r="E47" s="664"/>
      <c r="F47" s="300">
        <f>D47*E47</f>
        <v>0</v>
      </c>
      <c r="G47" s="567"/>
      <c r="H47" s="572">
        <f>F47</f>
        <v>0</v>
      </c>
      <c r="I47" s="574"/>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row>
    <row r="48" spans="1:41" s="287" customFormat="1">
      <c r="A48" s="294"/>
      <c r="B48" s="290"/>
      <c r="C48" s="291"/>
      <c r="D48" s="291"/>
      <c r="E48" s="664"/>
      <c r="F48" s="300"/>
      <c r="G48" s="567"/>
      <c r="H48" s="571"/>
      <c r="I48" s="574"/>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row>
    <row r="49" spans="1:41" s="269" customFormat="1">
      <c r="A49" s="294">
        <f>A47+1</f>
        <v>22</v>
      </c>
      <c r="B49" s="290" t="s">
        <v>477</v>
      </c>
      <c r="C49" s="291" t="s">
        <v>83</v>
      </c>
      <c r="D49" s="291">
        <v>16</v>
      </c>
      <c r="E49" s="664"/>
      <c r="F49" s="300">
        <f>D49*E49</f>
        <v>0</v>
      </c>
      <c r="G49" s="566"/>
      <c r="H49" s="572">
        <f>F49</f>
        <v>0</v>
      </c>
      <c r="I49" s="574"/>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row>
    <row r="50" spans="1:41" s="269" customFormat="1">
      <c r="A50" s="294"/>
      <c r="B50" s="290"/>
      <c r="C50" s="291"/>
      <c r="D50" s="291"/>
      <c r="E50" s="664"/>
      <c r="F50" s="301"/>
      <c r="G50" s="566"/>
      <c r="H50" s="570"/>
      <c r="I50" s="574"/>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row>
    <row r="51" spans="1:41" s="269" customFormat="1" ht="25.5">
      <c r="A51" s="294">
        <f>A49+1</f>
        <v>23</v>
      </c>
      <c r="B51" s="290" t="s">
        <v>478</v>
      </c>
      <c r="C51" s="302" t="s">
        <v>135</v>
      </c>
      <c r="D51" s="302">
        <v>1</v>
      </c>
      <c r="E51" s="664"/>
      <c r="F51" s="300">
        <f>D51*E51</f>
        <v>0</v>
      </c>
      <c r="G51" s="566"/>
      <c r="H51" s="572">
        <f>F51</f>
        <v>0</v>
      </c>
      <c r="I51" s="574"/>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row>
    <row r="52" spans="1:41" s="269" customFormat="1">
      <c r="A52" s="303"/>
      <c r="B52" s="290"/>
      <c r="C52" s="302"/>
      <c r="D52" s="302"/>
      <c r="E52" s="665"/>
      <c r="F52" s="305"/>
      <c r="G52" s="566"/>
      <c r="H52" s="570"/>
      <c r="I52" s="574"/>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row>
    <row r="53" spans="1:41" s="269" customFormat="1">
      <c r="A53" s="294">
        <f>A51+1</f>
        <v>24</v>
      </c>
      <c r="B53" s="290" t="s">
        <v>479</v>
      </c>
      <c r="C53" s="306" t="s">
        <v>135</v>
      </c>
      <c r="D53" s="307">
        <v>1</v>
      </c>
      <c r="E53" s="666"/>
      <c r="F53" s="300">
        <f>D53*E53</f>
        <v>0</v>
      </c>
      <c r="G53" s="566"/>
      <c r="H53" s="572">
        <f>F53</f>
        <v>0</v>
      </c>
      <c r="I53" s="574"/>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row>
    <row r="54" spans="1:41" s="269" customFormat="1">
      <c r="A54" s="303"/>
      <c r="B54" s="290"/>
      <c r="C54" s="306"/>
      <c r="D54" s="307"/>
      <c r="E54" s="308"/>
      <c r="F54" s="305"/>
      <c r="G54" s="566"/>
      <c r="H54" s="570"/>
      <c r="I54" s="574"/>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row>
    <row r="55" spans="1:41" s="269" customFormat="1">
      <c r="A55" s="294">
        <f>A53+1</f>
        <v>25</v>
      </c>
      <c r="B55" s="309" t="s">
        <v>480</v>
      </c>
      <c r="C55" s="310" t="s">
        <v>481</v>
      </c>
      <c r="D55" s="310">
        <v>3</v>
      </c>
      <c r="E55" s="311">
        <f>SUM(F9:F51)</f>
        <v>0</v>
      </c>
      <c r="F55" s="305">
        <f>E55*0.03</f>
        <v>0</v>
      </c>
      <c r="G55" s="566"/>
      <c r="H55" s="572">
        <f>F55</f>
        <v>0</v>
      </c>
      <c r="I55" s="574"/>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row>
    <row r="56" spans="1:41" s="269" customFormat="1">
      <c r="A56" s="303"/>
      <c r="B56" s="290"/>
      <c r="C56" s="306"/>
      <c r="D56" s="307"/>
      <c r="E56" s="308"/>
      <c r="F56" s="305"/>
      <c r="G56" s="566"/>
      <c r="H56" s="570"/>
      <c r="I56" s="574"/>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row>
    <row r="57" spans="1:41" s="269" customFormat="1">
      <c r="A57" s="294">
        <f>A55+1</f>
        <v>26</v>
      </c>
      <c r="B57" s="309" t="s">
        <v>482</v>
      </c>
      <c r="C57" s="310" t="s">
        <v>481</v>
      </c>
      <c r="D57" s="310">
        <v>3</v>
      </c>
      <c r="E57" s="311">
        <f>SUM(F9:F51)</f>
        <v>0</v>
      </c>
      <c r="F57" s="305">
        <f>E57*0.03</f>
        <v>0</v>
      </c>
      <c r="G57" s="566"/>
      <c r="H57" s="572">
        <f>F57</f>
        <v>0</v>
      </c>
      <c r="I57" s="574"/>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row>
    <row r="58" spans="1:41">
      <c r="A58" s="303"/>
      <c r="B58" s="290"/>
      <c r="C58" s="306"/>
      <c r="D58" s="307"/>
      <c r="E58" s="308"/>
      <c r="F58" s="305"/>
      <c r="I58" s="574"/>
    </row>
    <row r="59" spans="1:41" ht="13.5" thickBot="1">
      <c r="A59" s="321"/>
      <c r="B59" s="322" t="s">
        <v>483</v>
      </c>
      <c r="C59" s="323"/>
      <c r="D59" s="323"/>
      <c r="E59" s="324"/>
      <c r="F59" s="325">
        <f>SUM(F3:F58)</f>
        <v>0</v>
      </c>
      <c r="G59" s="569">
        <f>SUM(G3:G58)</f>
        <v>0</v>
      </c>
      <c r="H59" s="573">
        <f>SUM(H3:H58)</f>
        <v>0</v>
      </c>
      <c r="I59" s="574"/>
    </row>
    <row r="60" spans="1:41" ht="15" thickTop="1">
      <c r="A60" s="313"/>
      <c r="B60" s="314"/>
      <c r="C60" s="302"/>
      <c r="D60" s="302"/>
      <c r="E60" s="304"/>
      <c r="F60" s="275"/>
    </row>
    <row r="61" spans="1:41">
      <c r="A61" s="315"/>
      <c r="B61" s="314"/>
      <c r="C61" s="302"/>
      <c r="D61" s="302"/>
      <c r="E61" s="304"/>
      <c r="F61" s="275"/>
    </row>
  </sheetData>
  <sheetProtection algorithmName="SHA-512" hashValue="jO+FEKvTgMW7OU/T0BXJ8ywd+VnXKWJw70IdrqdZ4WeK1NYp318V1jeVtHDonPKyYBy7WRb0kZlhKe4d9eLzcw==" saltValue="oIWwdngkYEz1rxeX5BZHlg==" spinCount="100000" sheet="1" objects="1" scenarios="1"/>
  <pageMargins left="0.62992125984251968" right="0.23622047244094491" top="0.62992125984251968" bottom="0.39370078740157483" header="0.31496062992125984" footer="0.31496062992125984"/>
  <pageSetup paperSize="9" scale="76" fitToHeight="0" orientation="portrait" r:id="rId1"/>
  <headerFooter>
    <oddHeader>&amp;CŠportna dvorana Polzela - energetska sanacija</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B27"/>
  <sheetViews>
    <sheetView view="pageLayout" zoomScaleNormal="100" workbookViewId="0">
      <selection activeCell="B4" sqref="B4"/>
    </sheetView>
  </sheetViews>
  <sheetFormatPr defaultRowHeight="12.75"/>
  <cols>
    <col min="1" max="1" width="9.140625" style="509"/>
    <col min="2" max="2" width="61" style="509" customWidth="1"/>
    <col min="3" max="257" width="9.140625" style="509"/>
    <col min="258" max="258" width="61" style="509" customWidth="1"/>
    <col min="259" max="513" width="9.140625" style="509"/>
    <col min="514" max="514" width="61" style="509" customWidth="1"/>
    <col min="515" max="769" width="9.140625" style="509"/>
    <col min="770" max="770" width="61" style="509" customWidth="1"/>
    <col min="771" max="1025" width="9.140625" style="509"/>
    <col min="1026" max="1026" width="61" style="509" customWidth="1"/>
    <col min="1027" max="1281" width="9.140625" style="509"/>
    <col min="1282" max="1282" width="61" style="509" customWidth="1"/>
    <col min="1283" max="1537" width="9.140625" style="509"/>
    <col min="1538" max="1538" width="61" style="509" customWidth="1"/>
    <col min="1539" max="1793" width="9.140625" style="509"/>
    <col min="1794" max="1794" width="61" style="509" customWidth="1"/>
    <col min="1795" max="2049" width="9.140625" style="509"/>
    <col min="2050" max="2050" width="61" style="509" customWidth="1"/>
    <col min="2051" max="2305" width="9.140625" style="509"/>
    <col min="2306" max="2306" width="61" style="509" customWidth="1"/>
    <col min="2307" max="2561" width="9.140625" style="509"/>
    <col min="2562" max="2562" width="61" style="509" customWidth="1"/>
    <col min="2563" max="2817" width="9.140625" style="509"/>
    <col min="2818" max="2818" width="61" style="509" customWidth="1"/>
    <col min="2819" max="3073" width="9.140625" style="509"/>
    <col min="3074" max="3074" width="61" style="509" customWidth="1"/>
    <col min="3075" max="3329" width="9.140625" style="509"/>
    <col min="3330" max="3330" width="61" style="509" customWidth="1"/>
    <col min="3331" max="3585" width="9.140625" style="509"/>
    <col min="3586" max="3586" width="61" style="509" customWidth="1"/>
    <col min="3587" max="3841" width="9.140625" style="509"/>
    <col min="3842" max="3842" width="61" style="509" customWidth="1"/>
    <col min="3843" max="4097" width="9.140625" style="509"/>
    <col min="4098" max="4098" width="61" style="509" customWidth="1"/>
    <col min="4099" max="4353" width="9.140625" style="509"/>
    <col min="4354" max="4354" width="61" style="509" customWidth="1"/>
    <col min="4355" max="4609" width="9.140625" style="509"/>
    <col min="4610" max="4610" width="61" style="509" customWidth="1"/>
    <col min="4611" max="4865" width="9.140625" style="509"/>
    <col min="4866" max="4866" width="61" style="509" customWidth="1"/>
    <col min="4867" max="5121" width="9.140625" style="509"/>
    <col min="5122" max="5122" width="61" style="509" customWidth="1"/>
    <col min="5123" max="5377" width="9.140625" style="509"/>
    <col min="5378" max="5378" width="61" style="509" customWidth="1"/>
    <col min="5379" max="5633" width="9.140625" style="509"/>
    <col min="5634" max="5634" width="61" style="509" customWidth="1"/>
    <col min="5635" max="5889" width="9.140625" style="509"/>
    <col min="5890" max="5890" width="61" style="509" customWidth="1"/>
    <col min="5891" max="6145" width="9.140625" style="509"/>
    <col min="6146" max="6146" width="61" style="509" customWidth="1"/>
    <col min="6147" max="6401" width="9.140625" style="509"/>
    <col min="6402" max="6402" width="61" style="509" customWidth="1"/>
    <col min="6403" max="6657" width="9.140625" style="509"/>
    <col min="6658" max="6658" width="61" style="509" customWidth="1"/>
    <col min="6659" max="6913" width="9.140625" style="509"/>
    <col min="6914" max="6914" width="61" style="509" customWidth="1"/>
    <col min="6915" max="7169" width="9.140625" style="509"/>
    <col min="7170" max="7170" width="61" style="509" customWidth="1"/>
    <col min="7171" max="7425" width="9.140625" style="509"/>
    <col min="7426" max="7426" width="61" style="509" customWidth="1"/>
    <col min="7427" max="7681" width="9.140625" style="509"/>
    <col min="7682" max="7682" width="61" style="509" customWidth="1"/>
    <col min="7683" max="7937" width="9.140625" style="509"/>
    <col min="7938" max="7938" width="61" style="509" customWidth="1"/>
    <col min="7939" max="8193" width="9.140625" style="509"/>
    <col min="8194" max="8194" width="61" style="509" customWidth="1"/>
    <col min="8195" max="8449" width="9.140625" style="509"/>
    <col min="8450" max="8450" width="61" style="509" customWidth="1"/>
    <col min="8451" max="8705" width="9.140625" style="509"/>
    <col min="8706" max="8706" width="61" style="509" customWidth="1"/>
    <col min="8707" max="8961" width="9.140625" style="509"/>
    <col min="8962" max="8962" width="61" style="509" customWidth="1"/>
    <col min="8963" max="9217" width="9.140625" style="509"/>
    <col min="9218" max="9218" width="61" style="509" customWidth="1"/>
    <col min="9219" max="9473" width="9.140625" style="509"/>
    <col min="9474" max="9474" width="61" style="509" customWidth="1"/>
    <col min="9475" max="9729" width="9.140625" style="509"/>
    <col min="9730" max="9730" width="61" style="509" customWidth="1"/>
    <col min="9731" max="9985" width="9.140625" style="509"/>
    <col min="9986" max="9986" width="61" style="509" customWidth="1"/>
    <col min="9987" max="10241" width="9.140625" style="509"/>
    <col min="10242" max="10242" width="61" style="509" customWidth="1"/>
    <col min="10243" max="10497" width="9.140625" style="509"/>
    <col min="10498" max="10498" width="61" style="509" customWidth="1"/>
    <col min="10499" max="10753" width="9.140625" style="509"/>
    <col min="10754" max="10754" width="61" style="509" customWidth="1"/>
    <col min="10755" max="11009" width="9.140625" style="509"/>
    <col min="11010" max="11010" width="61" style="509" customWidth="1"/>
    <col min="11011" max="11265" width="9.140625" style="509"/>
    <col min="11266" max="11266" width="61" style="509" customWidth="1"/>
    <col min="11267" max="11521" width="9.140625" style="509"/>
    <col min="11522" max="11522" width="61" style="509" customWidth="1"/>
    <col min="11523" max="11777" width="9.140625" style="509"/>
    <col min="11778" max="11778" width="61" style="509" customWidth="1"/>
    <col min="11779" max="12033" width="9.140625" style="509"/>
    <col min="12034" max="12034" width="61" style="509" customWidth="1"/>
    <col min="12035" max="12289" width="9.140625" style="509"/>
    <col min="12290" max="12290" width="61" style="509" customWidth="1"/>
    <col min="12291" max="12545" width="9.140625" style="509"/>
    <col min="12546" max="12546" width="61" style="509" customWidth="1"/>
    <col min="12547" max="12801" width="9.140625" style="509"/>
    <col min="12802" max="12802" width="61" style="509" customWidth="1"/>
    <col min="12803" max="13057" width="9.140625" style="509"/>
    <col min="13058" max="13058" width="61" style="509" customWidth="1"/>
    <col min="13059" max="13313" width="9.140625" style="509"/>
    <col min="13314" max="13314" width="61" style="509" customWidth="1"/>
    <col min="13315" max="13569" width="9.140625" style="509"/>
    <col min="13570" max="13570" width="61" style="509" customWidth="1"/>
    <col min="13571" max="13825" width="9.140625" style="509"/>
    <col min="13826" max="13826" width="61" style="509" customWidth="1"/>
    <col min="13827" max="14081" width="9.140625" style="509"/>
    <col min="14082" max="14082" width="61" style="509" customWidth="1"/>
    <col min="14083" max="14337" width="9.140625" style="509"/>
    <col min="14338" max="14338" width="61" style="509" customWidth="1"/>
    <col min="14339" max="14593" width="9.140625" style="509"/>
    <col min="14594" max="14594" width="61" style="509" customWidth="1"/>
    <col min="14595" max="14849" width="9.140625" style="509"/>
    <col min="14850" max="14850" width="61" style="509" customWidth="1"/>
    <col min="14851" max="15105" width="9.140625" style="509"/>
    <col min="15106" max="15106" width="61" style="509" customWidth="1"/>
    <col min="15107" max="15361" width="9.140625" style="509"/>
    <col min="15362" max="15362" width="61" style="509" customWidth="1"/>
    <col min="15363" max="15617" width="9.140625" style="509"/>
    <col min="15618" max="15618" width="61" style="509" customWidth="1"/>
    <col min="15619" max="15873" width="9.140625" style="509"/>
    <col min="15874" max="15874" width="61" style="509" customWidth="1"/>
    <col min="15875" max="16129" width="9.140625" style="509"/>
    <col min="16130" max="16130" width="61" style="509" customWidth="1"/>
    <col min="16131" max="16384" width="9.140625" style="509"/>
  </cols>
  <sheetData>
    <row r="1" spans="2:2" ht="20.25">
      <c r="B1" s="330"/>
    </row>
    <row r="2" spans="2:2" ht="20.25">
      <c r="B2" s="510"/>
    </row>
    <row r="3" spans="2:2" ht="20.25">
      <c r="B3" s="510" t="s">
        <v>889</v>
      </c>
    </row>
    <row r="4" spans="2:2" ht="20.25">
      <c r="B4" s="510"/>
    </row>
    <row r="5" spans="2:2" ht="20.25">
      <c r="B5" s="510"/>
    </row>
    <row r="6" spans="2:2" ht="20.25">
      <c r="B6" s="510"/>
    </row>
    <row r="7" spans="2:2" ht="20.25">
      <c r="B7" s="330"/>
    </row>
    <row r="8" spans="2:2" ht="63" customHeight="1">
      <c r="B8" s="511" t="s">
        <v>890</v>
      </c>
    </row>
    <row r="9" spans="2:2">
      <c r="B9" s="759" t="s">
        <v>891</v>
      </c>
    </row>
    <row r="10" spans="2:2" ht="87" customHeight="1">
      <c r="B10" s="760"/>
    </row>
    <row r="11" spans="2:2">
      <c r="B11" s="615"/>
    </row>
    <row r="12" spans="2:2">
      <c r="B12" s="615"/>
    </row>
    <row r="13" spans="2:2">
      <c r="B13" s="615"/>
    </row>
    <row r="14" spans="2:2" ht="20.25">
      <c r="B14" s="336" t="s">
        <v>892</v>
      </c>
    </row>
    <row r="15" spans="2:2" ht="20.25">
      <c r="B15" s="335"/>
    </row>
    <row r="16" spans="2:2" ht="15.75">
      <c r="B16" s="337" t="s">
        <v>893</v>
      </c>
    </row>
    <row r="17" spans="2:2" ht="20.25">
      <c r="B17" s="335"/>
    </row>
    <row r="18" spans="2:2" ht="51.75" customHeight="1">
      <c r="B18" s="338" t="s">
        <v>894</v>
      </c>
    </row>
    <row r="19" spans="2:2" ht="15.75">
      <c r="B19" s="368"/>
    </row>
    <row r="21" spans="2:2" ht="20.25">
      <c r="B21" s="512" t="s">
        <v>895</v>
      </c>
    </row>
    <row r="22" spans="2:2" ht="15.75">
      <c r="B22" s="513"/>
    </row>
    <row r="23" spans="2:2" ht="15.75">
      <c r="B23" s="344"/>
    </row>
    <row r="24" spans="2:2" ht="15.75">
      <c r="B24" s="368"/>
    </row>
    <row r="27" spans="2:2">
      <c r="B27" s="345" t="s">
        <v>568</v>
      </c>
    </row>
  </sheetData>
  <mergeCells count="1">
    <mergeCell ref="B9:B10"/>
  </mergeCells>
  <pageMargins left="0.62992125984251968" right="0.23622047244094491" top="0.62992125984251968" bottom="0.39370078740157483" header="0.31496062992125984" footer="0.31496062992125984"/>
  <pageSetup paperSize="9" fitToHeight="0" orientation="portrait" r:id="rId1"/>
  <headerFooter>
    <oddHeader>&amp;CŠportna dvorana Polzela - energetska sanacija</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I56"/>
  <sheetViews>
    <sheetView view="pageLayout" topLeftCell="B1" zoomScaleNormal="115" workbookViewId="0">
      <selection activeCell="F10" sqref="F10"/>
    </sheetView>
  </sheetViews>
  <sheetFormatPr defaultRowHeight="12.75"/>
  <cols>
    <col min="1" max="1" width="4" style="509" customWidth="1"/>
    <col min="2" max="2" width="5.5703125" style="509" customWidth="1"/>
    <col min="3" max="3" width="43.28515625" style="509" customWidth="1"/>
    <col min="4" max="4" width="5.5703125" style="509" customWidth="1"/>
    <col min="5" max="5" width="7.140625" style="509" customWidth="1"/>
    <col min="6" max="6" width="12" style="509" customWidth="1"/>
    <col min="7" max="7" width="14" style="627" customWidth="1"/>
    <col min="8" max="8" width="13.140625" style="570" customWidth="1"/>
    <col min="9" max="9" width="10.140625" style="509" bestFit="1" customWidth="1"/>
    <col min="10" max="258" width="9.140625" style="509"/>
    <col min="259" max="259" width="4" style="509" customWidth="1"/>
    <col min="260" max="260" width="5.5703125" style="509" customWidth="1"/>
    <col min="261" max="261" width="43.28515625" style="509" customWidth="1"/>
    <col min="262" max="262" width="5.5703125" style="509" customWidth="1"/>
    <col min="263" max="263" width="7.140625" style="509" customWidth="1"/>
    <col min="264" max="264" width="12" style="509" customWidth="1"/>
    <col min="265" max="265" width="10.140625" style="509" bestFit="1" customWidth="1"/>
    <col min="266" max="514" width="9.140625" style="509"/>
    <col min="515" max="515" width="4" style="509" customWidth="1"/>
    <col min="516" max="516" width="5.5703125" style="509" customWidth="1"/>
    <col min="517" max="517" width="43.28515625" style="509" customWidth="1"/>
    <col min="518" max="518" width="5.5703125" style="509" customWidth="1"/>
    <col min="519" max="519" width="7.140625" style="509" customWidth="1"/>
    <col min="520" max="520" width="12" style="509" customWidth="1"/>
    <col min="521" max="521" width="10.140625" style="509" bestFit="1" customWidth="1"/>
    <col min="522" max="770" width="9.140625" style="509"/>
    <col min="771" max="771" width="4" style="509" customWidth="1"/>
    <col min="772" max="772" width="5.5703125" style="509" customWidth="1"/>
    <col min="773" max="773" width="43.28515625" style="509" customWidth="1"/>
    <col min="774" max="774" width="5.5703125" style="509" customWidth="1"/>
    <col min="775" max="775" width="7.140625" style="509" customWidth="1"/>
    <col min="776" max="776" width="12" style="509" customWidth="1"/>
    <col min="777" max="777" width="10.140625" style="509" bestFit="1" customWidth="1"/>
    <col min="778" max="1026" width="9.140625" style="509"/>
    <col min="1027" max="1027" width="4" style="509" customWidth="1"/>
    <col min="1028" max="1028" width="5.5703125" style="509" customWidth="1"/>
    <col min="1029" max="1029" width="43.28515625" style="509" customWidth="1"/>
    <col min="1030" max="1030" width="5.5703125" style="509" customWidth="1"/>
    <col min="1031" max="1031" width="7.140625" style="509" customWidth="1"/>
    <col min="1032" max="1032" width="12" style="509" customWidth="1"/>
    <col min="1033" max="1033" width="10.140625" style="509" bestFit="1" customWidth="1"/>
    <col min="1034" max="1282" width="9.140625" style="509"/>
    <col min="1283" max="1283" width="4" style="509" customWidth="1"/>
    <col min="1284" max="1284" width="5.5703125" style="509" customWidth="1"/>
    <col min="1285" max="1285" width="43.28515625" style="509" customWidth="1"/>
    <col min="1286" max="1286" width="5.5703125" style="509" customWidth="1"/>
    <col min="1287" max="1287" width="7.140625" style="509" customWidth="1"/>
    <col min="1288" max="1288" width="12" style="509" customWidth="1"/>
    <col min="1289" max="1289" width="10.140625" style="509" bestFit="1" customWidth="1"/>
    <col min="1290" max="1538" width="9.140625" style="509"/>
    <col min="1539" max="1539" width="4" style="509" customWidth="1"/>
    <col min="1540" max="1540" width="5.5703125" style="509" customWidth="1"/>
    <col min="1541" max="1541" width="43.28515625" style="509" customWidth="1"/>
    <col min="1542" max="1542" width="5.5703125" style="509" customWidth="1"/>
    <col min="1543" max="1543" width="7.140625" style="509" customWidth="1"/>
    <col min="1544" max="1544" width="12" style="509" customWidth="1"/>
    <col min="1545" max="1545" width="10.140625" style="509" bestFit="1" customWidth="1"/>
    <col min="1546" max="1794" width="9.140625" style="509"/>
    <col min="1795" max="1795" width="4" style="509" customWidth="1"/>
    <col min="1796" max="1796" width="5.5703125" style="509" customWidth="1"/>
    <col min="1797" max="1797" width="43.28515625" style="509" customWidth="1"/>
    <col min="1798" max="1798" width="5.5703125" style="509" customWidth="1"/>
    <col min="1799" max="1799" width="7.140625" style="509" customWidth="1"/>
    <col min="1800" max="1800" width="12" style="509" customWidth="1"/>
    <col min="1801" max="1801" width="10.140625" style="509" bestFit="1" customWidth="1"/>
    <col min="1802" max="2050" width="9.140625" style="509"/>
    <col min="2051" max="2051" width="4" style="509" customWidth="1"/>
    <col min="2052" max="2052" width="5.5703125" style="509" customWidth="1"/>
    <col min="2053" max="2053" width="43.28515625" style="509" customWidth="1"/>
    <col min="2054" max="2054" width="5.5703125" style="509" customWidth="1"/>
    <col min="2055" max="2055" width="7.140625" style="509" customWidth="1"/>
    <col min="2056" max="2056" width="12" style="509" customWidth="1"/>
    <col min="2057" max="2057" width="10.140625" style="509" bestFit="1" customWidth="1"/>
    <col min="2058" max="2306" width="9.140625" style="509"/>
    <col min="2307" max="2307" width="4" style="509" customWidth="1"/>
    <col min="2308" max="2308" width="5.5703125" style="509" customWidth="1"/>
    <col min="2309" max="2309" width="43.28515625" style="509" customWidth="1"/>
    <col min="2310" max="2310" width="5.5703125" style="509" customWidth="1"/>
    <col min="2311" max="2311" width="7.140625" style="509" customWidth="1"/>
    <col min="2312" max="2312" width="12" style="509" customWidth="1"/>
    <col min="2313" max="2313" width="10.140625" style="509" bestFit="1" customWidth="1"/>
    <col min="2314" max="2562" width="9.140625" style="509"/>
    <col min="2563" max="2563" width="4" style="509" customWidth="1"/>
    <col min="2564" max="2564" width="5.5703125" style="509" customWidth="1"/>
    <col min="2565" max="2565" width="43.28515625" style="509" customWidth="1"/>
    <col min="2566" max="2566" width="5.5703125" style="509" customWidth="1"/>
    <col min="2567" max="2567" width="7.140625" style="509" customWidth="1"/>
    <col min="2568" max="2568" width="12" style="509" customWidth="1"/>
    <col min="2569" max="2569" width="10.140625" style="509" bestFit="1" customWidth="1"/>
    <col min="2570" max="2818" width="9.140625" style="509"/>
    <col min="2819" max="2819" width="4" style="509" customWidth="1"/>
    <col min="2820" max="2820" width="5.5703125" style="509" customWidth="1"/>
    <col min="2821" max="2821" width="43.28515625" style="509" customWidth="1"/>
    <col min="2822" max="2822" width="5.5703125" style="509" customWidth="1"/>
    <col min="2823" max="2823" width="7.140625" style="509" customWidth="1"/>
    <col min="2824" max="2824" width="12" style="509" customWidth="1"/>
    <col min="2825" max="2825" width="10.140625" style="509" bestFit="1" customWidth="1"/>
    <col min="2826" max="3074" width="9.140625" style="509"/>
    <col min="3075" max="3075" width="4" style="509" customWidth="1"/>
    <col min="3076" max="3076" width="5.5703125" style="509" customWidth="1"/>
    <col min="3077" max="3077" width="43.28515625" style="509" customWidth="1"/>
    <col min="3078" max="3078" width="5.5703125" style="509" customWidth="1"/>
    <col min="3079" max="3079" width="7.140625" style="509" customWidth="1"/>
    <col min="3080" max="3080" width="12" style="509" customWidth="1"/>
    <col min="3081" max="3081" width="10.140625" style="509" bestFit="1" customWidth="1"/>
    <col min="3082" max="3330" width="9.140625" style="509"/>
    <col min="3331" max="3331" width="4" style="509" customWidth="1"/>
    <col min="3332" max="3332" width="5.5703125" style="509" customWidth="1"/>
    <col min="3333" max="3333" width="43.28515625" style="509" customWidth="1"/>
    <col min="3334" max="3334" width="5.5703125" style="509" customWidth="1"/>
    <col min="3335" max="3335" width="7.140625" style="509" customWidth="1"/>
    <col min="3336" max="3336" width="12" style="509" customWidth="1"/>
    <col min="3337" max="3337" width="10.140625" style="509" bestFit="1" customWidth="1"/>
    <col min="3338" max="3586" width="9.140625" style="509"/>
    <col min="3587" max="3587" width="4" style="509" customWidth="1"/>
    <col min="3588" max="3588" width="5.5703125" style="509" customWidth="1"/>
    <col min="3589" max="3589" width="43.28515625" style="509" customWidth="1"/>
    <col min="3590" max="3590" width="5.5703125" style="509" customWidth="1"/>
    <col min="3591" max="3591" width="7.140625" style="509" customWidth="1"/>
    <col min="3592" max="3592" width="12" style="509" customWidth="1"/>
    <col min="3593" max="3593" width="10.140625" style="509" bestFit="1" customWidth="1"/>
    <col min="3594" max="3842" width="9.140625" style="509"/>
    <col min="3843" max="3843" width="4" style="509" customWidth="1"/>
    <col min="3844" max="3844" width="5.5703125" style="509" customWidth="1"/>
    <col min="3845" max="3845" width="43.28515625" style="509" customWidth="1"/>
    <col min="3846" max="3846" width="5.5703125" style="509" customWidth="1"/>
    <col min="3847" max="3847" width="7.140625" style="509" customWidth="1"/>
    <col min="3848" max="3848" width="12" style="509" customWidth="1"/>
    <col min="3849" max="3849" width="10.140625" style="509" bestFit="1" customWidth="1"/>
    <col min="3850" max="4098" width="9.140625" style="509"/>
    <col min="4099" max="4099" width="4" style="509" customWidth="1"/>
    <col min="4100" max="4100" width="5.5703125" style="509" customWidth="1"/>
    <col min="4101" max="4101" width="43.28515625" style="509" customWidth="1"/>
    <col min="4102" max="4102" width="5.5703125" style="509" customWidth="1"/>
    <col min="4103" max="4103" width="7.140625" style="509" customWidth="1"/>
    <col min="4104" max="4104" width="12" style="509" customWidth="1"/>
    <col min="4105" max="4105" width="10.140625" style="509" bestFit="1" customWidth="1"/>
    <col min="4106" max="4354" width="9.140625" style="509"/>
    <col min="4355" max="4355" width="4" style="509" customWidth="1"/>
    <col min="4356" max="4356" width="5.5703125" style="509" customWidth="1"/>
    <col min="4357" max="4357" width="43.28515625" style="509" customWidth="1"/>
    <col min="4358" max="4358" width="5.5703125" style="509" customWidth="1"/>
    <col min="4359" max="4359" width="7.140625" style="509" customWidth="1"/>
    <col min="4360" max="4360" width="12" style="509" customWidth="1"/>
    <col min="4361" max="4361" width="10.140625" style="509" bestFit="1" customWidth="1"/>
    <col min="4362" max="4610" width="9.140625" style="509"/>
    <col min="4611" max="4611" width="4" style="509" customWidth="1"/>
    <col min="4612" max="4612" width="5.5703125" style="509" customWidth="1"/>
    <col min="4613" max="4613" width="43.28515625" style="509" customWidth="1"/>
    <col min="4614" max="4614" width="5.5703125" style="509" customWidth="1"/>
    <col min="4615" max="4615" width="7.140625" style="509" customWidth="1"/>
    <col min="4616" max="4616" width="12" style="509" customWidth="1"/>
    <col min="4617" max="4617" width="10.140625" style="509" bestFit="1" customWidth="1"/>
    <col min="4618" max="4866" width="9.140625" style="509"/>
    <col min="4867" max="4867" width="4" style="509" customWidth="1"/>
    <col min="4868" max="4868" width="5.5703125" style="509" customWidth="1"/>
    <col min="4869" max="4869" width="43.28515625" style="509" customWidth="1"/>
    <col min="4870" max="4870" width="5.5703125" style="509" customWidth="1"/>
    <col min="4871" max="4871" width="7.140625" style="509" customWidth="1"/>
    <col min="4872" max="4872" width="12" style="509" customWidth="1"/>
    <col min="4873" max="4873" width="10.140625" style="509" bestFit="1" customWidth="1"/>
    <col min="4874" max="5122" width="9.140625" style="509"/>
    <col min="5123" max="5123" width="4" style="509" customWidth="1"/>
    <col min="5124" max="5124" width="5.5703125" style="509" customWidth="1"/>
    <col min="5125" max="5125" width="43.28515625" style="509" customWidth="1"/>
    <col min="5126" max="5126" width="5.5703125" style="509" customWidth="1"/>
    <col min="5127" max="5127" width="7.140625" style="509" customWidth="1"/>
    <col min="5128" max="5128" width="12" style="509" customWidth="1"/>
    <col min="5129" max="5129" width="10.140625" style="509" bestFit="1" customWidth="1"/>
    <col min="5130" max="5378" width="9.140625" style="509"/>
    <col min="5379" max="5379" width="4" style="509" customWidth="1"/>
    <col min="5380" max="5380" width="5.5703125" style="509" customWidth="1"/>
    <col min="5381" max="5381" width="43.28515625" style="509" customWidth="1"/>
    <col min="5382" max="5382" width="5.5703125" style="509" customWidth="1"/>
    <col min="5383" max="5383" width="7.140625" style="509" customWidth="1"/>
    <col min="5384" max="5384" width="12" style="509" customWidth="1"/>
    <col min="5385" max="5385" width="10.140625" style="509" bestFit="1" customWidth="1"/>
    <col min="5386" max="5634" width="9.140625" style="509"/>
    <col min="5635" max="5635" width="4" style="509" customWidth="1"/>
    <col min="5636" max="5636" width="5.5703125" style="509" customWidth="1"/>
    <col min="5637" max="5637" width="43.28515625" style="509" customWidth="1"/>
    <col min="5638" max="5638" width="5.5703125" style="509" customWidth="1"/>
    <col min="5639" max="5639" width="7.140625" style="509" customWidth="1"/>
    <col min="5640" max="5640" width="12" style="509" customWidth="1"/>
    <col min="5641" max="5641" width="10.140625" style="509" bestFit="1" customWidth="1"/>
    <col min="5642" max="5890" width="9.140625" style="509"/>
    <col min="5891" max="5891" width="4" style="509" customWidth="1"/>
    <col min="5892" max="5892" width="5.5703125" style="509" customWidth="1"/>
    <col min="5893" max="5893" width="43.28515625" style="509" customWidth="1"/>
    <col min="5894" max="5894" width="5.5703125" style="509" customWidth="1"/>
    <col min="5895" max="5895" width="7.140625" style="509" customWidth="1"/>
    <col min="5896" max="5896" width="12" style="509" customWidth="1"/>
    <col min="5897" max="5897" width="10.140625" style="509" bestFit="1" customWidth="1"/>
    <col min="5898" max="6146" width="9.140625" style="509"/>
    <col min="6147" max="6147" width="4" style="509" customWidth="1"/>
    <col min="6148" max="6148" width="5.5703125" style="509" customWidth="1"/>
    <col min="6149" max="6149" width="43.28515625" style="509" customWidth="1"/>
    <col min="6150" max="6150" width="5.5703125" style="509" customWidth="1"/>
    <col min="6151" max="6151" width="7.140625" style="509" customWidth="1"/>
    <col min="6152" max="6152" width="12" style="509" customWidth="1"/>
    <col min="6153" max="6153" width="10.140625" style="509" bestFit="1" customWidth="1"/>
    <col min="6154" max="6402" width="9.140625" style="509"/>
    <col min="6403" max="6403" width="4" style="509" customWidth="1"/>
    <col min="6404" max="6404" width="5.5703125" style="509" customWidth="1"/>
    <col min="6405" max="6405" width="43.28515625" style="509" customWidth="1"/>
    <col min="6406" max="6406" width="5.5703125" style="509" customWidth="1"/>
    <col min="6407" max="6407" width="7.140625" style="509" customWidth="1"/>
    <col min="6408" max="6408" width="12" style="509" customWidth="1"/>
    <col min="6409" max="6409" width="10.140625" style="509" bestFit="1" customWidth="1"/>
    <col min="6410" max="6658" width="9.140625" style="509"/>
    <col min="6659" max="6659" width="4" style="509" customWidth="1"/>
    <col min="6660" max="6660" width="5.5703125" style="509" customWidth="1"/>
    <col min="6661" max="6661" width="43.28515625" style="509" customWidth="1"/>
    <col min="6662" max="6662" width="5.5703125" style="509" customWidth="1"/>
    <col min="6663" max="6663" width="7.140625" style="509" customWidth="1"/>
    <col min="6664" max="6664" width="12" style="509" customWidth="1"/>
    <col min="6665" max="6665" width="10.140625" style="509" bestFit="1" customWidth="1"/>
    <col min="6666" max="6914" width="9.140625" style="509"/>
    <col min="6915" max="6915" width="4" style="509" customWidth="1"/>
    <col min="6916" max="6916" width="5.5703125" style="509" customWidth="1"/>
    <col min="6917" max="6917" width="43.28515625" style="509" customWidth="1"/>
    <col min="6918" max="6918" width="5.5703125" style="509" customWidth="1"/>
    <col min="6919" max="6919" width="7.140625" style="509" customWidth="1"/>
    <col min="6920" max="6920" width="12" style="509" customWidth="1"/>
    <col min="6921" max="6921" width="10.140625" style="509" bestFit="1" customWidth="1"/>
    <col min="6922" max="7170" width="9.140625" style="509"/>
    <col min="7171" max="7171" width="4" style="509" customWidth="1"/>
    <col min="7172" max="7172" width="5.5703125" style="509" customWidth="1"/>
    <col min="7173" max="7173" width="43.28515625" style="509" customWidth="1"/>
    <col min="7174" max="7174" width="5.5703125" style="509" customWidth="1"/>
    <col min="7175" max="7175" width="7.140625" style="509" customWidth="1"/>
    <col min="7176" max="7176" width="12" style="509" customWidth="1"/>
    <col min="7177" max="7177" width="10.140625" style="509" bestFit="1" customWidth="1"/>
    <col min="7178" max="7426" width="9.140625" style="509"/>
    <col min="7427" max="7427" width="4" style="509" customWidth="1"/>
    <col min="7428" max="7428" width="5.5703125" style="509" customWidth="1"/>
    <col min="7429" max="7429" width="43.28515625" style="509" customWidth="1"/>
    <col min="7430" max="7430" width="5.5703125" style="509" customWidth="1"/>
    <col min="7431" max="7431" width="7.140625" style="509" customWidth="1"/>
    <col min="7432" max="7432" width="12" style="509" customWidth="1"/>
    <col min="7433" max="7433" width="10.140625" style="509" bestFit="1" customWidth="1"/>
    <col min="7434" max="7682" width="9.140625" style="509"/>
    <col min="7683" max="7683" width="4" style="509" customWidth="1"/>
    <col min="7684" max="7684" width="5.5703125" style="509" customWidth="1"/>
    <col min="7685" max="7685" width="43.28515625" style="509" customWidth="1"/>
    <col min="7686" max="7686" width="5.5703125" style="509" customWidth="1"/>
    <col min="7687" max="7687" width="7.140625" style="509" customWidth="1"/>
    <col min="7688" max="7688" width="12" style="509" customWidth="1"/>
    <col min="7689" max="7689" width="10.140625" style="509" bestFit="1" customWidth="1"/>
    <col min="7690" max="7938" width="9.140625" style="509"/>
    <col min="7939" max="7939" width="4" style="509" customWidth="1"/>
    <col min="7940" max="7940" width="5.5703125" style="509" customWidth="1"/>
    <col min="7941" max="7941" width="43.28515625" style="509" customWidth="1"/>
    <col min="7942" max="7942" width="5.5703125" style="509" customWidth="1"/>
    <col min="7943" max="7943" width="7.140625" style="509" customWidth="1"/>
    <col min="7944" max="7944" width="12" style="509" customWidth="1"/>
    <col min="7945" max="7945" width="10.140625" style="509" bestFit="1" customWidth="1"/>
    <col min="7946" max="8194" width="9.140625" style="509"/>
    <col min="8195" max="8195" width="4" style="509" customWidth="1"/>
    <col min="8196" max="8196" width="5.5703125" style="509" customWidth="1"/>
    <col min="8197" max="8197" width="43.28515625" style="509" customWidth="1"/>
    <col min="8198" max="8198" width="5.5703125" style="509" customWidth="1"/>
    <col min="8199" max="8199" width="7.140625" style="509" customWidth="1"/>
    <col min="8200" max="8200" width="12" style="509" customWidth="1"/>
    <col min="8201" max="8201" width="10.140625" style="509" bestFit="1" customWidth="1"/>
    <col min="8202" max="8450" width="9.140625" style="509"/>
    <col min="8451" max="8451" width="4" style="509" customWidth="1"/>
    <col min="8452" max="8452" width="5.5703125" style="509" customWidth="1"/>
    <col min="8453" max="8453" width="43.28515625" style="509" customWidth="1"/>
    <col min="8454" max="8454" width="5.5703125" style="509" customWidth="1"/>
    <col min="8455" max="8455" width="7.140625" style="509" customWidth="1"/>
    <col min="8456" max="8456" width="12" style="509" customWidth="1"/>
    <col min="8457" max="8457" width="10.140625" style="509" bestFit="1" customWidth="1"/>
    <col min="8458" max="8706" width="9.140625" style="509"/>
    <col min="8707" max="8707" width="4" style="509" customWidth="1"/>
    <col min="8708" max="8708" width="5.5703125" style="509" customWidth="1"/>
    <col min="8709" max="8709" width="43.28515625" style="509" customWidth="1"/>
    <col min="8710" max="8710" width="5.5703125" style="509" customWidth="1"/>
    <col min="8711" max="8711" width="7.140625" style="509" customWidth="1"/>
    <col min="8712" max="8712" width="12" style="509" customWidth="1"/>
    <col min="8713" max="8713" width="10.140625" style="509" bestFit="1" customWidth="1"/>
    <col min="8714" max="8962" width="9.140625" style="509"/>
    <col min="8963" max="8963" width="4" style="509" customWidth="1"/>
    <col min="8964" max="8964" width="5.5703125" style="509" customWidth="1"/>
    <col min="8965" max="8965" width="43.28515625" style="509" customWidth="1"/>
    <col min="8966" max="8966" width="5.5703125" style="509" customWidth="1"/>
    <col min="8967" max="8967" width="7.140625" style="509" customWidth="1"/>
    <col min="8968" max="8968" width="12" style="509" customWidth="1"/>
    <col min="8969" max="8969" width="10.140625" style="509" bestFit="1" customWidth="1"/>
    <col min="8970" max="9218" width="9.140625" style="509"/>
    <col min="9219" max="9219" width="4" style="509" customWidth="1"/>
    <col min="9220" max="9220" width="5.5703125" style="509" customWidth="1"/>
    <col min="9221" max="9221" width="43.28515625" style="509" customWidth="1"/>
    <col min="9222" max="9222" width="5.5703125" style="509" customWidth="1"/>
    <col min="9223" max="9223" width="7.140625" style="509" customWidth="1"/>
    <col min="9224" max="9224" width="12" style="509" customWidth="1"/>
    <col min="9225" max="9225" width="10.140625" style="509" bestFit="1" customWidth="1"/>
    <col min="9226" max="9474" width="9.140625" style="509"/>
    <col min="9475" max="9475" width="4" style="509" customWidth="1"/>
    <col min="9476" max="9476" width="5.5703125" style="509" customWidth="1"/>
    <col min="9477" max="9477" width="43.28515625" style="509" customWidth="1"/>
    <col min="9478" max="9478" width="5.5703125" style="509" customWidth="1"/>
    <col min="9479" max="9479" width="7.140625" style="509" customWidth="1"/>
    <col min="9480" max="9480" width="12" style="509" customWidth="1"/>
    <col min="9481" max="9481" width="10.140625" style="509" bestFit="1" customWidth="1"/>
    <col min="9482" max="9730" width="9.140625" style="509"/>
    <col min="9731" max="9731" width="4" style="509" customWidth="1"/>
    <col min="9732" max="9732" width="5.5703125" style="509" customWidth="1"/>
    <col min="9733" max="9733" width="43.28515625" style="509" customWidth="1"/>
    <col min="9734" max="9734" width="5.5703125" style="509" customWidth="1"/>
    <col min="9735" max="9735" width="7.140625" style="509" customWidth="1"/>
    <col min="9736" max="9736" width="12" style="509" customWidth="1"/>
    <col min="9737" max="9737" width="10.140625" style="509" bestFit="1" customWidth="1"/>
    <col min="9738" max="9986" width="9.140625" style="509"/>
    <col min="9987" max="9987" width="4" style="509" customWidth="1"/>
    <col min="9988" max="9988" width="5.5703125" style="509" customWidth="1"/>
    <col min="9989" max="9989" width="43.28515625" style="509" customWidth="1"/>
    <col min="9990" max="9990" width="5.5703125" style="509" customWidth="1"/>
    <col min="9991" max="9991" width="7.140625" style="509" customWidth="1"/>
    <col min="9992" max="9992" width="12" style="509" customWidth="1"/>
    <col min="9993" max="9993" width="10.140625" style="509" bestFit="1" customWidth="1"/>
    <col min="9994" max="10242" width="9.140625" style="509"/>
    <col min="10243" max="10243" width="4" style="509" customWidth="1"/>
    <col min="10244" max="10244" width="5.5703125" style="509" customWidth="1"/>
    <col min="10245" max="10245" width="43.28515625" style="509" customWidth="1"/>
    <col min="10246" max="10246" width="5.5703125" style="509" customWidth="1"/>
    <col min="10247" max="10247" width="7.140625" style="509" customWidth="1"/>
    <col min="10248" max="10248" width="12" style="509" customWidth="1"/>
    <col min="10249" max="10249" width="10.140625" style="509" bestFit="1" customWidth="1"/>
    <col min="10250" max="10498" width="9.140625" style="509"/>
    <col min="10499" max="10499" width="4" style="509" customWidth="1"/>
    <col min="10500" max="10500" width="5.5703125" style="509" customWidth="1"/>
    <col min="10501" max="10501" width="43.28515625" style="509" customWidth="1"/>
    <col min="10502" max="10502" width="5.5703125" style="509" customWidth="1"/>
    <col min="10503" max="10503" width="7.140625" style="509" customWidth="1"/>
    <col min="10504" max="10504" width="12" style="509" customWidth="1"/>
    <col min="10505" max="10505" width="10.140625" style="509" bestFit="1" customWidth="1"/>
    <col min="10506" max="10754" width="9.140625" style="509"/>
    <col min="10755" max="10755" width="4" style="509" customWidth="1"/>
    <col min="10756" max="10756" width="5.5703125" style="509" customWidth="1"/>
    <col min="10757" max="10757" width="43.28515625" style="509" customWidth="1"/>
    <col min="10758" max="10758" width="5.5703125" style="509" customWidth="1"/>
    <col min="10759" max="10759" width="7.140625" style="509" customWidth="1"/>
    <col min="10760" max="10760" width="12" style="509" customWidth="1"/>
    <col min="10761" max="10761" width="10.140625" style="509" bestFit="1" customWidth="1"/>
    <col min="10762" max="11010" width="9.140625" style="509"/>
    <col min="11011" max="11011" width="4" style="509" customWidth="1"/>
    <col min="11012" max="11012" width="5.5703125" style="509" customWidth="1"/>
    <col min="11013" max="11013" width="43.28515625" style="509" customWidth="1"/>
    <col min="11014" max="11014" width="5.5703125" style="509" customWidth="1"/>
    <col min="11015" max="11015" width="7.140625" style="509" customWidth="1"/>
    <col min="11016" max="11016" width="12" style="509" customWidth="1"/>
    <col min="11017" max="11017" width="10.140625" style="509" bestFit="1" customWidth="1"/>
    <col min="11018" max="11266" width="9.140625" style="509"/>
    <col min="11267" max="11267" width="4" style="509" customWidth="1"/>
    <col min="11268" max="11268" width="5.5703125" style="509" customWidth="1"/>
    <col min="11269" max="11269" width="43.28515625" style="509" customWidth="1"/>
    <col min="11270" max="11270" width="5.5703125" style="509" customWidth="1"/>
    <col min="11271" max="11271" width="7.140625" style="509" customWidth="1"/>
    <col min="11272" max="11272" width="12" style="509" customWidth="1"/>
    <col min="11273" max="11273" width="10.140625" style="509" bestFit="1" customWidth="1"/>
    <col min="11274" max="11522" width="9.140625" style="509"/>
    <col min="11523" max="11523" width="4" style="509" customWidth="1"/>
    <col min="11524" max="11524" width="5.5703125" style="509" customWidth="1"/>
    <col min="11525" max="11525" width="43.28515625" style="509" customWidth="1"/>
    <col min="11526" max="11526" width="5.5703125" style="509" customWidth="1"/>
    <col min="11527" max="11527" width="7.140625" style="509" customWidth="1"/>
    <col min="11528" max="11528" width="12" style="509" customWidth="1"/>
    <col min="11529" max="11529" width="10.140625" style="509" bestFit="1" customWidth="1"/>
    <col min="11530" max="11778" width="9.140625" style="509"/>
    <col min="11779" max="11779" width="4" style="509" customWidth="1"/>
    <col min="11780" max="11780" width="5.5703125" style="509" customWidth="1"/>
    <col min="11781" max="11781" width="43.28515625" style="509" customWidth="1"/>
    <col min="11782" max="11782" width="5.5703125" style="509" customWidth="1"/>
    <col min="11783" max="11783" width="7.140625" style="509" customWidth="1"/>
    <col min="11784" max="11784" width="12" style="509" customWidth="1"/>
    <col min="11785" max="11785" width="10.140625" style="509" bestFit="1" customWidth="1"/>
    <col min="11786" max="12034" width="9.140625" style="509"/>
    <col min="12035" max="12035" width="4" style="509" customWidth="1"/>
    <col min="12036" max="12036" width="5.5703125" style="509" customWidth="1"/>
    <col min="12037" max="12037" width="43.28515625" style="509" customWidth="1"/>
    <col min="12038" max="12038" width="5.5703125" style="509" customWidth="1"/>
    <col min="12039" max="12039" width="7.140625" style="509" customWidth="1"/>
    <col min="12040" max="12040" width="12" style="509" customWidth="1"/>
    <col min="12041" max="12041" width="10.140625" style="509" bestFit="1" customWidth="1"/>
    <col min="12042" max="12290" width="9.140625" style="509"/>
    <col min="12291" max="12291" width="4" style="509" customWidth="1"/>
    <col min="12292" max="12292" width="5.5703125" style="509" customWidth="1"/>
    <col min="12293" max="12293" width="43.28515625" style="509" customWidth="1"/>
    <col min="12294" max="12294" width="5.5703125" style="509" customWidth="1"/>
    <col min="12295" max="12295" width="7.140625" style="509" customWidth="1"/>
    <col min="12296" max="12296" width="12" style="509" customWidth="1"/>
    <col min="12297" max="12297" width="10.140625" style="509" bestFit="1" customWidth="1"/>
    <col min="12298" max="12546" width="9.140625" style="509"/>
    <col min="12547" max="12547" width="4" style="509" customWidth="1"/>
    <col min="12548" max="12548" width="5.5703125" style="509" customWidth="1"/>
    <col min="12549" max="12549" width="43.28515625" style="509" customWidth="1"/>
    <col min="12550" max="12550" width="5.5703125" style="509" customWidth="1"/>
    <col min="12551" max="12551" width="7.140625" style="509" customWidth="1"/>
    <col min="12552" max="12552" width="12" style="509" customWidth="1"/>
    <col min="12553" max="12553" width="10.140625" style="509" bestFit="1" customWidth="1"/>
    <col min="12554" max="12802" width="9.140625" style="509"/>
    <col min="12803" max="12803" width="4" style="509" customWidth="1"/>
    <col min="12804" max="12804" width="5.5703125" style="509" customWidth="1"/>
    <col min="12805" max="12805" width="43.28515625" style="509" customWidth="1"/>
    <col min="12806" max="12806" width="5.5703125" style="509" customWidth="1"/>
    <col min="12807" max="12807" width="7.140625" style="509" customWidth="1"/>
    <col min="12808" max="12808" width="12" style="509" customWidth="1"/>
    <col min="12809" max="12809" width="10.140625" style="509" bestFit="1" customWidth="1"/>
    <col min="12810" max="13058" width="9.140625" style="509"/>
    <col min="13059" max="13059" width="4" style="509" customWidth="1"/>
    <col min="13060" max="13060" width="5.5703125" style="509" customWidth="1"/>
    <col min="13061" max="13061" width="43.28515625" style="509" customWidth="1"/>
    <col min="13062" max="13062" width="5.5703125" style="509" customWidth="1"/>
    <col min="13063" max="13063" width="7.140625" style="509" customWidth="1"/>
    <col min="13064" max="13064" width="12" style="509" customWidth="1"/>
    <col min="13065" max="13065" width="10.140625" style="509" bestFit="1" customWidth="1"/>
    <col min="13066" max="13314" width="9.140625" style="509"/>
    <col min="13315" max="13315" width="4" style="509" customWidth="1"/>
    <col min="13316" max="13316" width="5.5703125" style="509" customWidth="1"/>
    <col min="13317" max="13317" width="43.28515625" style="509" customWidth="1"/>
    <col min="13318" max="13318" width="5.5703125" style="509" customWidth="1"/>
    <col min="13319" max="13319" width="7.140625" style="509" customWidth="1"/>
    <col min="13320" max="13320" width="12" style="509" customWidth="1"/>
    <col min="13321" max="13321" width="10.140625" style="509" bestFit="1" customWidth="1"/>
    <col min="13322" max="13570" width="9.140625" style="509"/>
    <col min="13571" max="13571" width="4" style="509" customWidth="1"/>
    <col min="13572" max="13572" width="5.5703125" style="509" customWidth="1"/>
    <col min="13573" max="13573" width="43.28515625" style="509" customWidth="1"/>
    <col min="13574" max="13574" width="5.5703125" style="509" customWidth="1"/>
    <col min="13575" max="13575" width="7.140625" style="509" customWidth="1"/>
    <col min="13576" max="13576" width="12" style="509" customWidth="1"/>
    <col min="13577" max="13577" width="10.140625" style="509" bestFit="1" customWidth="1"/>
    <col min="13578" max="13826" width="9.140625" style="509"/>
    <col min="13827" max="13827" width="4" style="509" customWidth="1"/>
    <col min="13828" max="13828" width="5.5703125" style="509" customWidth="1"/>
    <col min="13829" max="13829" width="43.28515625" style="509" customWidth="1"/>
    <col min="13830" max="13830" width="5.5703125" style="509" customWidth="1"/>
    <col min="13831" max="13831" width="7.140625" style="509" customWidth="1"/>
    <col min="13832" max="13832" width="12" style="509" customWidth="1"/>
    <col min="13833" max="13833" width="10.140625" style="509" bestFit="1" customWidth="1"/>
    <col min="13834" max="14082" width="9.140625" style="509"/>
    <col min="14083" max="14083" width="4" style="509" customWidth="1"/>
    <col min="14084" max="14084" width="5.5703125" style="509" customWidth="1"/>
    <col min="14085" max="14085" width="43.28515625" style="509" customWidth="1"/>
    <col min="14086" max="14086" width="5.5703125" style="509" customWidth="1"/>
    <col min="14087" max="14087" width="7.140625" style="509" customWidth="1"/>
    <col min="14088" max="14088" width="12" style="509" customWidth="1"/>
    <col min="14089" max="14089" width="10.140625" style="509" bestFit="1" customWidth="1"/>
    <col min="14090" max="14338" width="9.140625" style="509"/>
    <col min="14339" max="14339" width="4" style="509" customWidth="1"/>
    <col min="14340" max="14340" width="5.5703125" style="509" customWidth="1"/>
    <col min="14341" max="14341" width="43.28515625" style="509" customWidth="1"/>
    <col min="14342" max="14342" width="5.5703125" style="509" customWidth="1"/>
    <col min="14343" max="14343" width="7.140625" style="509" customWidth="1"/>
    <col min="14344" max="14344" width="12" style="509" customWidth="1"/>
    <col min="14345" max="14345" width="10.140625" style="509" bestFit="1" customWidth="1"/>
    <col min="14346" max="14594" width="9.140625" style="509"/>
    <col min="14595" max="14595" width="4" style="509" customWidth="1"/>
    <col min="14596" max="14596" width="5.5703125" style="509" customWidth="1"/>
    <col min="14597" max="14597" width="43.28515625" style="509" customWidth="1"/>
    <col min="14598" max="14598" width="5.5703125" style="509" customWidth="1"/>
    <col min="14599" max="14599" width="7.140625" style="509" customWidth="1"/>
    <col min="14600" max="14600" width="12" style="509" customWidth="1"/>
    <col min="14601" max="14601" width="10.140625" style="509" bestFit="1" customWidth="1"/>
    <col min="14602" max="14850" width="9.140625" style="509"/>
    <col min="14851" max="14851" width="4" style="509" customWidth="1"/>
    <col min="14852" max="14852" width="5.5703125" style="509" customWidth="1"/>
    <col min="14853" max="14853" width="43.28515625" style="509" customWidth="1"/>
    <col min="14854" max="14854" width="5.5703125" style="509" customWidth="1"/>
    <col min="14855" max="14855" width="7.140625" style="509" customWidth="1"/>
    <col min="14856" max="14856" width="12" style="509" customWidth="1"/>
    <col min="14857" max="14857" width="10.140625" style="509" bestFit="1" customWidth="1"/>
    <col min="14858" max="15106" width="9.140625" style="509"/>
    <col min="15107" max="15107" width="4" style="509" customWidth="1"/>
    <col min="15108" max="15108" width="5.5703125" style="509" customWidth="1"/>
    <col min="15109" max="15109" width="43.28515625" style="509" customWidth="1"/>
    <col min="15110" max="15110" width="5.5703125" style="509" customWidth="1"/>
    <col min="15111" max="15111" width="7.140625" style="509" customWidth="1"/>
    <col min="15112" max="15112" width="12" style="509" customWidth="1"/>
    <col min="15113" max="15113" width="10.140625" style="509" bestFit="1" customWidth="1"/>
    <col min="15114" max="15362" width="9.140625" style="509"/>
    <col min="15363" max="15363" width="4" style="509" customWidth="1"/>
    <col min="15364" max="15364" width="5.5703125" style="509" customWidth="1"/>
    <col min="15365" max="15365" width="43.28515625" style="509" customWidth="1"/>
    <col min="15366" max="15366" width="5.5703125" style="509" customWidth="1"/>
    <col min="15367" max="15367" width="7.140625" style="509" customWidth="1"/>
    <col min="15368" max="15368" width="12" style="509" customWidth="1"/>
    <col min="15369" max="15369" width="10.140625" style="509" bestFit="1" customWidth="1"/>
    <col min="15370" max="15618" width="9.140625" style="509"/>
    <col min="15619" max="15619" width="4" style="509" customWidth="1"/>
    <col min="15620" max="15620" width="5.5703125" style="509" customWidth="1"/>
    <col min="15621" max="15621" width="43.28515625" style="509" customWidth="1"/>
    <col min="15622" max="15622" width="5.5703125" style="509" customWidth="1"/>
    <col min="15623" max="15623" width="7.140625" style="509" customWidth="1"/>
    <col min="15624" max="15624" width="12" style="509" customWidth="1"/>
    <col min="15625" max="15625" width="10.140625" style="509" bestFit="1" customWidth="1"/>
    <col min="15626" max="15874" width="9.140625" style="509"/>
    <col min="15875" max="15875" width="4" style="509" customWidth="1"/>
    <col min="15876" max="15876" width="5.5703125" style="509" customWidth="1"/>
    <col min="15877" max="15877" width="43.28515625" style="509" customWidth="1"/>
    <col min="15878" max="15878" width="5.5703125" style="509" customWidth="1"/>
    <col min="15879" max="15879" width="7.140625" style="509" customWidth="1"/>
    <col min="15880" max="15880" width="12" style="509" customWidth="1"/>
    <col min="15881" max="15881" width="10.140625" style="509" bestFit="1" customWidth="1"/>
    <col min="15882" max="16130" width="9.140625" style="509"/>
    <col min="16131" max="16131" width="4" style="509" customWidth="1"/>
    <col min="16132" max="16132" width="5.5703125" style="509" customWidth="1"/>
    <col min="16133" max="16133" width="43.28515625" style="509" customWidth="1"/>
    <col min="16134" max="16134" width="5.5703125" style="509" customWidth="1"/>
    <col min="16135" max="16135" width="7.140625" style="509" customWidth="1"/>
    <col min="16136" max="16136" width="12" style="509" customWidth="1"/>
    <col min="16137" max="16137" width="10.140625" style="509" bestFit="1" customWidth="1"/>
    <col min="16138" max="16384" width="9.140625" style="509"/>
  </cols>
  <sheetData>
    <row r="1" spans="2:9">
      <c r="G1" s="627" t="s">
        <v>526</v>
      </c>
      <c r="H1" s="570" t="s">
        <v>527</v>
      </c>
    </row>
    <row r="4" spans="2:9" ht="15.75">
      <c r="B4" s="514"/>
      <c r="C4" s="515" t="s">
        <v>896</v>
      </c>
      <c r="D4" s="514"/>
      <c r="E4" s="514"/>
      <c r="F4" s="514"/>
      <c r="H4" s="571"/>
      <c r="I4" s="514"/>
    </row>
    <row r="5" spans="2:9" ht="15.75">
      <c r="B5" s="514"/>
      <c r="C5" s="514"/>
      <c r="D5" s="514"/>
      <c r="E5" s="514"/>
      <c r="F5" s="514"/>
      <c r="H5" s="571"/>
      <c r="I5" s="514"/>
    </row>
    <row r="6" spans="2:9" ht="15.75">
      <c r="B6" s="516">
        <v>1</v>
      </c>
      <c r="C6" s="516" t="s">
        <v>579</v>
      </c>
      <c r="D6" s="516" t="s">
        <v>135</v>
      </c>
      <c r="E6" s="516">
        <v>1</v>
      </c>
      <c r="F6" s="517">
        <f>'Energetski monitoring'!F23</f>
        <v>0</v>
      </c>
      <c r="G6" s="626">
        <f>'Energetski monitoring'!G23</f>
        <v>0</v>
      </c>
      <c r="H6" s="571"/>
      <c r="I6" s="616"/>
    </row>
    <row r="7" spans="2:9" ht="15.75">
      <c r="B7" s="516"/>
      <c r="C7" s="516"/>
      <c r="D7" s="516"/>
      <c r="E7" s="516"/>
      <c r="F7" s="517"/>
      <c r="G7" s="628"/>
      <c r="H7" s="571"/>
      <c r="I7" s="616"/>
    </row>
    <row r="8" spans="2:9" ht="31.5">
      <c r="B8" s="516">
        <v>2</v>
      </c>
      <c r="C8" s="518" t="s">
        <v>897</v>
      </c>
      <c r="D8" s="516" t="s">
        <v>135</v>
      </c>
      <c r="E8" s="516">
        <v>1</v>
      </c>
      <c r="F8" s="517">
        <f>'Vgradnja klimata in toplotne čr'!F17+'Vgradnja klimata in toplotne čr'!F32+'Vgradnja klimata in toplotne čr'!F44</f>
        <v>0</v>
      </c>
      <c r="G8" s="626">
        <f>'Vgradnja klimata in toplotne čr'!F17+'Vgradnja klimata in toplotne čr'!F32+'Vgradnja klimata in toplotne čr'!F44</f>
        <v>0</v>
      </c>
      <c r="H8" s="571"/>
      <c r="I8" s="616"/>
    </row>
    <row r="9" spans="2:9" ht="15.75">
      <c r="B9" s="516"/>
      <c r="C9" s="516"/>
      <c r="D9" s="516"/>
      <c r="E9" s="516"/>
      <c r="F9" s="517"/>
      <c r="H9" s="572"/>
      <c r="I9" s="616"/>
    </row>
    <row r="10" spans="2:9" ht="15.75">
      <c r="B10" s="516">
        <v>3</v>
      </c>
      <c r="C10" s="516" t="s">
        <v>1067</v>
      </c>
      <c r="D10" s="516" t="s">
        <v>135</v>
      </c>
      <c r="E10" s="516">
        <v>1</v>
      </c>
      <c r="F10" s="517">
        <f>'Polnilna postaja za avtomobile'!F18</f>
        <v>0</v>
      </c>
      <c r="G10" s="626">
        <f>'Polnilna postaja za avtomobile'!G18</f>
        <v>0</v>
      </c>
      <c r="H10" s="571"/>
      <c r="I10" s="616"/>
    </row>
    <row r="11" spans="2:9" ht="15.75">
      <c r="B11" s="516"/>
      <c r="C11" s="516"/>
      <c r="D11" s="516"/>
      <c r="E11" s="516"/>
      <c r="F11" s="517"/>
      <c r="H11" s="572"/>
      <c r="I11" s="616"/>
    </row>
    <row r="12" spans="2:9" ht="15.75">
      <c r="B12" s="516">
        <v>4</v>
      </c>
      <c r="C12" s="516" t="s">
        <v>1068</v>
      </c>
      <c r="D12" s="516" t="s">
        <v>135</v>
      </c>
      <c r="E12" s="516">
        <v>1</v>
      </c>
      <c r="F12" s="517">
        <f>'Kurilna podpostaja'!F11</f>
        <v>0</v>
      </c>
      <c r="G12" s="626">
        <f>'Kurilna podpostaja'!G11</f>
        <v>0</v>
      </c>
      <c r="H12" s="571"/>
      <c r="I12" s="616"/>
    </row>
    <row r="13" spans="2:9" ht="15.75">
      <c r="B13" s="516"/>
      <c r="C13" s="516"/>
      <c r="D13" s="516"/>
      <c r="E13" s="516"/>
      <c r="F13" s="517"/>
      <c r="H13" s="572"/>
      <c r="I13" s="616"/>
    </row>
    <row r="14" spans="2:9" ht="15.75">
      <c r="B14" s="516"/>
      <c r="C14" s="516"/>
      <c r="D14" s="516"/>
      <c r="E14" s="516"/>
      <c r="F14" s="517"/>
      <c r="H14" s="571"/>
      <c r="I14" s="616"/>
    </row>
    <row r="15" spans="2:9" ht="15.75">
      <c r="B15" s="516"/>
      <c r="C15" s="516"/>
      <c r="D15" s="516"/>
      <c r="E15" s="516"/>
      <c r="F15" s="517"/>
      <c r="H15" s="572"/>
      <c r="I15" s="514"/>
    </row>
    <row r="16" spans="2:9" ht="15.75">
      <c r="B16" s="516"/>
      <c r="C16" s="519" t="s">
        <v>898</v>
      </c>
      <c r="D16" s="516"/>
      <c r="E16" s="516"/>
      <c r="F16" s="517">
        <f>SUM(F6:F12)</f>
        <v>0</v>
      </c>
      <c r="G16" s="627">
        <f>SUM(G6:G12)</f>
        <v>0</v>
      </c>
      <c r="H16" s="571"/>
      <c r="I16" s="616"/>
    </row>
    <row r="17" spans="8:8">
      <c r="H17" s="571"/>
    </row>
    <row r="18" spans="8:8">
      <c r="H18" s="572"/>
    </row>
    <row r="19" spans="8:8">
      <c r="H19" s="571"/>
    </row>
    <row r="20" spans="8:8">
      <c r="H20" s="572"/>
    </row>
    <row r="21" spans="8:8">
      <c r="H21" s="571"/>
    </row>
    <row r="22" spans="8:8">
      <c r="H22" s="572"/>
    </row>
    <row r="23" spans="8:8">
      <c r="H23" s="571"/>
    </row>
    <row r="24" spans="8:8">
      <c r="H24" s="572"/>
    </row>
    <row r="25" spans="8:8">
      <c r="H25" s="571"/>
    </row>
    <row r="26" spans="8:8">
      <c r="H26" s="572"/>
    </row>
    <row r="27" spans="8:8">
      <c r="H27" s="571"/>
    </row>
    <row r="28" spans="8:8">
      <c r="H28" s="572"/>
    </row>
    <row r="29" spans="8:8">
      <c r="H29" s="571"/>
    </row>
    <row r="30" spans="8:8">
      <c r="H30" s="572"/>
    </row>
    <row r="31" spans="8:8">
      <c r="H31" s="571"/>
    </row>
    <row r="32" spans="8:8">
      <c r="H32" s="572"/>
    </row>
    <row r="33" spans="8:8">
      <c r="H33" s="571"/>
    </row>
    <row r="34" spans="8:8">
      <c r="H34" s="572"/>
    </row>
    <row r="35" spans="8:8">
      <c r="H35" s="571"/>
    </row>
    <row r="36" spans="8:8">
      <c r="H36" s="572"/>
    </row>
    <row r="37" spans="8:8">
      <c r="H37" s="571"/>
    </row>
    <row r="38" spans="8:8">
      <c r="H38" s="572"/>
    </row>
    <row r="39" spans="8:8">
      <c r="H39" s="571"/>
    </row>
    <row r="40" spans="8:8">
      <c r="H40" s="572"/>
    </row>
    <row r="41" spans="8:8">
      <c r="H41" s="571"/>
    </row>
    <row r="42" spans="8:8">
      <c r="H42" s="572"/>
    </row>
    <row r="43" spans="8:8">
      <c r="H43" s="571"/>
    </row>
    <row r="44" spans="8:8">
      <c r="H44" s="572"/>
    </row>
    <row r="45" spans="8:8">
      <c r="H45" s="571"/>
    </row>
    <row r="46" spans="8:8">
      <c r="H46" s="572"/>
    </row>
    <row r="48" spans="8:8">
      <c r="H48" s="572"/>
    </row>
    <row r="50" spans="7:8">
      <c r="H50" s="572"/>
    </row>
    <row r="52" spans="7:8">
      <c r="H52" s="572"/>
    </row>
    <row r="54" spans="7:8">
      <c r="H54" s="572"/>
    </row>
    <row r="56" spans="7:8">
      <c r="G56" s="629"/>
      <c r="H56" s="619"/>
    </row>
  </sheetData>
  <sheetProtection algorithmName="SHA-512" hashValue="rwqp6hARRaikF5fsYl7oov7lhwJV7LgEj5rZctwwBDYEa7pzY4dZ+9XwsNR0ZYKMMRA1nKGp67gT4MleVu6mTQ==" saltValue="ivFXZVAT9n/50UAQmRR/lw==" spinCount="100000" sheet="1" objects="1" scenarios="1"/>
  <pageMargins left="0.62992125984251968" right="0.23622047244094491" top="0.62992125984251968" bottom="0.39370078740157483" header="0.31496062992125984" footer="0.31496062992125984"/>
  <pageSetup paperSize="9" scale="90" fitToHeight="0" orientation="portrait" r:id="rId1"/>
  <headerFooter>
    <oddHeader>&amp;CŠportna dvorana Polzela - energetska sanacija</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I59"/>
  <sheetViews>
    <sheetView view="pageLayout" topLeftCell="A4" zoomScaleNormal="85" zoomScaleSheetLayoutView="130" workbookViewId="0">
      <selection activeCell="F23" sqref="F23"/>
    </sheetView>
  </sheetViews>
  <sheetFormatPr defaultRowHeight="12.75"/>
  <cols>
    <col min="1" max="1" width="3.140625" style="509" bestFit="1" customWidth="1"/>
    <col min="2" max="2" width="48" style="509" customWidth="1"/>
    <col min="3" max="3" width="6.7109375" style="509" customWidth="1"/>
    <col min="4" max="4" width="8.140625" style="509" customWidth="1"/>
    <col min="5" max="6" width="9.140625" style="555"/>
    <col min="7" max="7" width="14" style="566" customWidth="1"/>
    <col min="8" max="8" width="13.140625" style="570" customWidth="1"/>
    <col min="9" max="258" width="9.140625" style="509"/>
    <col min="259" max="259" width="3.140625" style="509" bestFit="1" customWidth="1"/>
    <col min="260" max="260" width="48" style="509" customWidth="1"/>
    <col min="261" max="261" width="6.7109375" style="509" customWidth="1"/>
    <col min="262" max="262" width="8.140625" style="509" customWidth="1"/>
    <col min="263" max="514" width="9.140625" style="509"/>
    <col min="515" max="515" width="3.140625" style="509" bestFit="1" customWidth="1"/>
    <col min="516" max="516" width="48" style="509" customWidth="1"/>
    <col min="517" max="517" width="6.7109375" style="509" customWidth="1"/>
    <col min="518" max="518" width="8.140625" style="509" customWidth="1"/>
    <col min="519" max="770" width="9.140625" style="509"/>
    <col min="771" max="771" width="3.140625" style="509" bestFit="1" customWidth="1"/>
    <col min="772" max="772" width="48" style="509" customWidth="1"/>
    <col min="773" max="773" width="6.7109375" style="509" customWidth="1"/>
    <col min="774" max="774" width="8.140625" style="509" customWidth="1"/>
    <col min="775" max="1026" width="9.140625" style="509"/>
    <col min="1027" max="1027" width="3.140625" style="509" bestFit="1" customWidth="1"/>
    <col min="1028" max="1028" width="48" style="509" customWidth="1"/>
    <col min="1029" max="1029" width="6.7109375" style="509" customWidth="1"/>
    <col min="1030" max="1030" width="8.140625" style="509" customWidth="1"/>
    <col min="1031" max="1282" width="9.140625" style="509"/>
    <col min="1283" max="1283" width="3.140625" style="509" bestFit="1" customWidth="1"/>
    <col min="1284" max="1284" width="48" style="509" customWidth="1"/>
    <col min="1285" max="1285" width="6.7109375" style="509" customWidth="1"/>
    <col min="1286" max="1286" width="8.140625" style="509" customWidth="1"/>
    <col min="1287" max="1538" width="9.140625" style="509"/>
    <col min="1539" max="1539" width="3.140625" style="509" bestFit="1" customWidth="1"/>
    <col min="1540" max="1540" width="48" style="509" customWidth="1"/>
    <col min="1541" max="1541" width="6.7109375" style="509" customWidth="1"/>
    <col min="1542" max="1542" width="8.140625" style="509" customWidth="1"/>
    <col min="1543" max="1794" width="9.140625" style="509"/>
    <col min="1795" max="1795" width="3.140625" style="509" bestFit="1" customWidth="1"/>
    <col min="1796" max="1796" width="48" style="509" customWidth="1"/>
    <col min="1797" max="1797" width="6.7109375" style="509" customWidth="1"/>
    <col min="1798" max="1798" width="8.140625" style="509" customWidth="1"/>
    <col min="1799" max="2050" width="9.140625" style="509"/>
    <col min="2051" max="2051" width="3.140625" style="509" bestFit="1" customWidth="1"/>
    <col min="2052" max="2052" width="48" style="509" customWidth="1"/>
    <col min="2053" max="2053" width="6.7109375" style="509" customWidth="1"/>
    <col min="2054" max="2054" width="8.140625" style="509" customWidth="1"/>
    <col min="2055" max="2306" width="9.140625" style="509"/>
    <col min="2307" max="2307" width="3.140625" style="509" bestFit="1" customWidth="1"/>
    <col min="2308" max="2308" width="48" style="509" customWidth="1"/>
    <col min="2309" max="2309" width="6.7109375" style="509" customWidth="1"/>
    <col min="2310" max="2310" width="8.140625" style="509" customWidth="1"/>
    <col min="2311" max="2562" width="9.140625" style="509"/>
    <col min="2563" max="2563" width="3.140625" style="509" bestFit="1" customWidth="1"/>
    <col min="2564" max="2564" width="48" style="509" customWidth="1"/>
    <col min="2565" max="2565" width="6.7109375" style="509" customWidth="1"/>
    <col min="2566" max="2566" width="8.140625" style="509" customWidth="1"/>
    <col min="2567" max="2818" width="9.140625" style="509"/>
    <col min="2819" max="2819" width="3.140625" style="509" bestFit="1" customWidth="1"/>
    <col min="2820" max="2820" width="48" style="509" customWidth="1"/>
    <col min="2821" max="2821" width="6.7109375" style="509" customWidth="1"/>
    <col min="2822" max="2822" width="8.140625" style="509" customWidth="1"/>
    <col min="2823" max="3074" width="9.140625" style="509"/>
    <col min="3075" max="3075" width="3.140625" style="509" bestFit="1" customWidth="1"/>
    <col min="3076" max="3076" width="48" style="509" customWidth="1"/>
    <col min="3077" max="3077" width="6.7109375" style="509" customWidth="1"/>
    <col min="3078" max="3078" width="8.140625" style="509" customWidth="1"/>
    <col min="3079" max="3330" width="9.140625" style="509"/>
    <col min="3331" max="3331" width="3.140625" style="509" bestFit="1" customWidth="1"/>
    <col min="3332" max="3332" width="48" style="509" customWidth="1"/>
    <col min="3333" max="3333" width="6.7109375" style="509" customWidth="1"/>
    <col min="3334" max="3334" width="8.140625" style="509" customWidth="1"/>
    <col min="3335" max="3586" width="9.140625" style="509"/>
    <col min="3587" max="3587" width="3.140625" style="509" bestFit="1" customWidth="1"/>
    <col min="3588" max="3588" width="48" style="509" customWidth="1"/>
    <col min="3589" max="3589" width="6.7109375" style="509" customWidth="1"/>
    <col min="3590" max="3590" width="8.140625" style="509" customWidth="1"/>
    <col min="3591" max="3842" width="9.140625" style="509"/>
    <col min="3843" max="3843" width="3.140625" style="509" bestFit="1" customWidth="1"/>
    <col min="3844" max="3844" width="48" style="509" customWidth="1"/>
    <col min="3845" max="3845" width="6.7109375" style="509" customWidth="1"/>
    <col min="3846" max="3846" width="8.140625" style="509" customWidth="1"/>
    <col min="3847" max="4098" width="9.140625" style="509"/>
    <col min="4099" max="4099" width="3.140625" style="509" bestFit="1" customWidth="1"/>
    <col min="4100" max="4100" width="48" style="509" customWidth="1"/>
    <col min="4101" max="4101" width="6.7109375" style="509" customWidth="1"/>
    <col min="4102" max="4102" width="8.140625" style="509" customWidth="1"/>
    <col min="4103" max="4354" width="9.140625" style="509"/>
    <col min="4355" max="4355" width="3.140625" style="509" bestFit="1" customWidth="1"/>
    <col min="4356" max="4356" width="48" style="509" customWidth="1"/>
    <col min="4357" max="4357" width="6.7109375" style="509" customWidth="1"/>
    <col min="4358" max="4358" width="8.140625" style="509" customWidth="1"/>
    <col min="4359" max="4610" width="9.140625" style="509"/>
    <col min="4611" max="4611" width="3.140625" style="509" bestFit="1" customWidth="1"/>
    <col min="4612" max="4612" width="48" style="509" customWidth="1"/>
    <col min="4613" max="4613" width="6.7109375" style="509" customWidth="1"/>
    <col min="4614" max="4614" width="8.140625" style="509" customWidth="1"/>
    <col min="4615" max="4866" width="9.140625" style="509"/>
    <col min="4867" max="4867" width="3.140625" style="509" bestFit="1" customWidth="1"/>
    <col min="4868" max="4868" width="48" style="509" customWidth="1"/>
    <col min="4869" max="4869" width="6.7109375" style="509" customWidth="1"/>
    <col min="4870" max="4870" width="8.140625" style="509" customWidth="1"/>
    <col min="4871" max="5122" width="9.140625" style="509"/>
    <col min="5123" max="5123" width="3.140625" style="509" bestFit="1" customWidth="1"/>
    <col min="5124" max="5124" width="48" style="509" customWidth="1"/>
    <col min="5125" max="5125" width="6.7109375" style="509" customWidth="1"/>
    <col min="5126" max="5126" width="8.140625" style="509" customWidth="1"/>
    <col min="5127" max="5378" width="9.140625" style="509"/>
    <col min="5379" max="5379" width="3.140625" style="509" bestFit="1" customWidth="1"/>
    <col min="5380" max="5380" width="48" style="509" customWidth="1"/>
    <col min="5381" max="5381" width="6.7109375" style="509" customWidth="1"/>
    <col min="5382" max="5382" width="8.140625" style="509" customWidth="1"/>
    <col min="5383" max="5634" width="9.140625" style="509"/>
    <col min="5635" max="5635" width="3.140625" style="509" bestFit="1" customWidth="1"/>
    <col min="5636" max="5636" width="48" style="509" customWidth="1"/>
    <col min="5637" max="5637" width="6.7109375" style="509" customWidth="1"/>
    <col min="5638" max="5638" width="8.140625" style="509" customWidth="1"/>
    <col min="5639" max="5890" width="9.140625" style="509"/>
    <col min="5891" max="5891" width="3.140625" style="509" bestFit="1" customWidth="1"/>
    <col min="5892" max="5892" width="48" style="509" customWidth="1"/>
    <col min="5893" max="5893" width="6.7109375" style="509" customWidth="1"/>
    <col min="5894" max="5894" width="8.140625" style="509" customWidth="1"/>
    <col min="5895" max="6146" width="9.140625" style="509"/>
    <col min="6147" max="6147" width="3.140625" style="509" bestFit="1" customWidth="1"/>
    <col min="6148" max="6148" width="48" style="509" customWidth="1"/>
    <col min="6149" max="6149" width="6.7109375" style="509" customWidth="1"/>
    <col min="6150" max="6150" width="8.140625" style="509" customWidth="1"/>
    <col min="6151" max="6402" width="9.140625" style="509"/>
    <col min="6403" max="6403" width="3.140625" style="509" bestFit="1" customWidth="1"/>
    <col min="6404" max="6404" width="48" style="509" customWidth="1"/>
    <col min="6405" max="6405" width="6.7109375" style="509" customWidth="1"/>
    <col min="6406" max="6406" width="8.140625" style="509" customWidth="1"/>
    <col min="6407" max="6658" width="9.140625" style="509"/>
    <col min="6659" max="6659" width="3.140625" style="509" bestFit="1" customWidth="1"/>
    <col min="6660" max="6660" width="48" style="509" customWidth="1"/>
    <col min="6661" max="6661" width="6.7109375" style="509" customWidth="1"/>
    <col min="6662" max="6662" width="8.140625" style="509" customWidth="1"/>
    <col min="6663" max="6914" width="9.140625" style="509"/>
    <col min="6915" max="6915" width="3.140625" style="509" bestFit="1" customWidth="1"/>
    <col min="6916" max="6916" width="48" style="509" customWidth="1"/>
    <col min="6917" max="6917" width="6.7109375" style="509" customWidth="1"/>
    <col min="6918" max="6918" width="8.140625" style="509" customWidth="1"/>
    <col min="6919" max="7170" width="9.140625" style="509"/>
    <col min="7171" max="7171" width="3.140625" style="509" bestFit="1" customWidth="1"/>
    <col min="7172" max="7172" width="48" style="509" customWidth="1"/>
    <col min="7173" max="7173" width="6.7109375" style="509" customWidth="1"/>
    <col min="7174" max="7174" width="8.140625" style="509" customWidth="1"/>
    <col min="7175" max="7426" width="9.140625" style="509"/>
    <col min="7427" max="7427" width="3.140625" style="509" bestFit="1" customWidth="1"/>
    <col min="7428" max="7428" width="48" style="509" customWidth="1"/>
    <col min="7429" max="7429" width="6.7109375" style="509" customWidth="1"/>
    <col min="7430" max="7430" width="8.140625" style="509" customWidth="1"/>
    <col min="7431" max="7682" width="9.140625" style="509"/>
    <col min="7683" max="7683" width="3.140625" style="509" bestFit="1" customWidth="1"/>
    <col min="7684" max="7684" width="48" style="509" customWidth="1"/>
    <col min="7685" max="7685" width="6.7109375" style="509" customWidth="1"/>
    <col min="7686" max="7686" width="8.140625" style="509" customWidth="1"/>
    <col min="7687" max="7938" width="9.140625" style="509"/>
    <col min="7939" max="7939" width="3.140625" style="509" bestFit="1" customWidth="1"/>
    <col min="7940" max="7940" width="48" style="509" customWidth="1"/>
    <col min="7941" max="7941" width="6.7109375" style="509" customWidth="1"/>
    <col min="7942" max="7942" width="8.140625" style="509" customWidth="1"/>
    <col min="7943" max="8194" width="9.140625" style="509"/>
    <col min="8195" max="8195" width="3.140625" style="509" bestFit="1" customWidth="1"/>
    <col min="8196" max="8196" width="48" style="509" customWidth="1"/>
    <col min="8197" max="8197" width="6.7109375" style="509" customWidth="1"/>
    <col min="8198" max="8198" width="8.140625" style="509" customWidth="1"/>
    <col min="8199" max="8450" width="9.140625" style="509"/>
    <col min="8451" max="8451" width="3.140625" style="509" bestFit="1" customWidth="1"/>
    <col min="8452" max="8452" width="48" style="509" customWidth="1"/>
    <col min="8453" max="8453" width="6.7109375" style="509" customWidth="1"/>
    <col min="8454" max="8454" width="8.140625" style="509" customWidth="1"/>
    <col min="8455" max="8706" width="9.140625" style="509"/>
    <col min="8707" max="8707" width="3.140625" style="509" bestFit="1" customWidth="1"/>
    <col min="8708" max="8708" width="48" style="509" customWidth="1"/>
    <col min="8709" max="8709" width="6.7109375" style="509" customWidth="1"/>
    <col min="8710" max="8710" width="8.140625" style="509" customWidth="1"/>
    <col min="8711" max="8962" width="9.140625" style="509"/>
    <col min="8963" max="8963" width="3.140625" style="509" bestFit="1" customWidth="1"/>
    <col min="8964" max="8964" width="48" style="509" customWidth="1"/>
    <col min="8965" max="8965" width="6.7109375" style="509" customWidth="1"/>
    <col min="8966" max="8966" width="8.140625" style="509" customWidth="1"/>
    <col min="8967" max="9218" width="9.140625" style="509"/>
    <col min="9219" max="9219" width="3.140625" style="509" bestFit="1" customWidth="1"/>
    <col min="9220" max="9220" width="48" style="509" customWidth="1"/>
    <col min="9221" max="9221" width="6.7109375" style="509" customWidth="1"/>
    <col min="9222" max="9222" width="8.140625" style="509" customWidth="1"/>
    <col min="9223" max="9474" width="9.140625" style="509"/>
    <col min="9475" max="9475" width="3.140625" style="509" bestFit="1" customWidth="1"/>
    <col min="9476" max="9476" width="48" style="509" customWidth="1"/>
    <col min="9477" max="9477" width="6.7109375" style="509" customWidth="1"/>
    <col min="9478" max="9478" width="8.140625" style="509" customWidth="1"/>
    <col min="9479" max="9730" width="9.140625" style="509"/>
    <col min="9731" max="9731" width="3.140625" style="509" bestFit="1" customWidth="1"/>
    <col min="9732" max="9732" width="48" style="509" customWidth="1"/>
    <col min="9733" max="9733" width="6.7109375" style="509" customWidth="1"/>
    <col min="9734" max="9734" width="8.140625" style="509" customWidth="1"/>
    <col min="9735" max="9986" width="9.140625" style="509"/>
    <col min="9987" max="9987" width="3.140625" style="509" bestFit="1" customWidth="1"/>
    <col min="9988" max="9988" width="48" style="509" customWidth="1"/>
    <col min="9989" max="9989" width="6.7109375" style="509" customWidth="1"/>
    <col min="9990" max="9990" width="8.140625" style="509" customWidth="1"/>
    <col min="9991" max="10242" width="9.140625" style="509"/>
    <col min="10243" max="10243" width="3.140625" style="509" bestFit="1" customWidth="1"/>
    <col min="10244" max="10244" width="48" style="509" customWidth="1"/>
    <col min="10245" max="10245" width="6.7109375" style="509" customWidth="1"/>
    <col min="10246" max="10246" width="8.140625" style="509" customWidth="1"/>
    <col min="10247" max="10498" width="9.140625" style="509"/>
    <col min="10499" max="10499" width="3.140625" style="509" bestFit="1" customWidth="1"/>
    <col min="10500" max="10500" width="48" style="509" customWidth="1"/>
    <col min="10501" max="10501" width="6.7109375" style="509" customWidth="1"/>
    <col min="10502" max="10502" width="8.140625" style="509" customWidth="1"/>
    <col min="10503" max="10754" width="9.140625" style="509"/>
    <col min="10755" max="10755" width="3.140625" style="509" bestFit="1" customWidth="1"/>
    <col min="10756" max="10756" width="48" style="509" customWidth="1"/>
    <col min="10757" max="10757" width="6.7109375" style="509" customWidth="1"/>
    <col min="10758" max="10758" width="8.140625" style="509" customWidth="1"/>
    <col min="10759" max="11010" width="9.140625" style="509"/>
    <col min="11011" max="11011" width="3.140625" style="509" bestFit="1" customWidth="1"/>
    <col min="11012" max="11012" width="48" style="509" customWidth="1"/>
    <col min="11013" max="11013" width="6.7109375" style="509" customWidth="1"/>
    <col min="11014" max="11014" width="8.140625" style="509" customWidth="1"/>
    <col min="11015" max="11266" width="9.140625" style="509"/>
    <col min="11267" max="11267" width="3.140625" style="509" bestFit="1" customWidth="1"/>
    <col min="11268" max="11268" width="48" style="509" customWidth="1"/>
    <col min="11269" max="11269" width="6.7109375" style="509" customWidth="1"/>
    <col min="11270" max="11270" width="8.140625" style="509" customWidth="1"/>
    <col min="11271" max="11522" width="9.140625" style="509"/>
    <col min="11523" max="11523" width="3.140625" style="509" bestFit="1" customWidth="1"/>
    <col min="11524" max="11524" width="48" style="509" customWidth="1"/>
    <col min="11525" max="11525" width="6.7109375" style="509" customWidth="1"/>
    <col min="11526" max="11526" width="8.140625" style="509" customWidth="1"/>
    <col min="11527" max="11778" width="9.140625" style="509"/>
    <col min="11779" max="11779" width="3.140625" style="509" bestFit="1" customWidth="1"/>
    <col min="11780" max="11780" width="48" style="509" customWidth="1"/>
    <col min="11781" max="11781" width="6.7109375" style="509" customWidth="1"/>
    <col min="11782" max="11782" width="8.140625" style="509" customWidth="1"/>
    <col min="11783" max="12034" width="9.140625" style="509"/>
    <col min="12035" max="12035" width="3.140625" style="509" bestFit="1" customWidth="1"/>
    <col min="12036" max="12036" width="48" style="509" customWidth="1"/>
    <col min="12037" max="12037" width="6.7109375" style="509" customWidth="1"/>
    <col min="12038" max="12038" width="8.140625" style="509" customWidth="1"/>
    <col min="12039" max="12290" width="9.140625" style="509"/>
    <col min="12291" max="12291" width="3.140625" style="509" bestFit="1" customWidth="1"/>
    <col min="12292" max="12292" width="48" style="509" customWidth="1"/>
    <col min="12293" max="12293" width="6.7109375" style="509" customWidth="1"/>
    <col min="12294" max="12294" width="8.140625" style="509" customWidth="1"/>
    <col min="12295" max="12546" width="9.140625" style="509"/>
    <col min="12547" max="12547" width="3.140625" style="509" bestFit="1" customWidth="1"/>
    <col min="12548" max="12548" width="48" style="509" customWidth="1"/>
    <col min="12549" max="12549" width="6.7109375" style="509" customWidth="1"/>
    <col min="12550" max="12550" width="8.140625" style="509" customWidth="1"/>
    <col min="12551" max="12802" width="9.140625" style="509"/>
    <col min="12803" max="12803" width="3.140625" style="509" bestFit="1" customWidth="1"/>
    <col min="12804" max="12804" width="48" style="509" customWidth="1"/>
    <col min="12805" max="12805" width="6.7109375" style="509" customWidth="1"/>
    <col min="12806" max="12806" width="8.140625" style="509" customWidth="1"/>
    <col min="12807" max="13058" width="9.140625" style="509"/>
    <col min="13059" max="13059" width="3.140625" style="509" bestFit="1" customWidth="1"/>
    <col min="13060" max="13060" width="48" style="509" customWidth="1"/>
    <col min="13061" max="13061" width="6.7109375" style="509" customWidth="1"/>
    <col min="13062" max="13062" width="8.140625" style="509" customWidth="1"/>
    <col min="13063" max="13314" width="9.140625" style="509"/>
    <col min="13315" max="13315" width="3.140625" style="509" bestFit="1" customWidth="1"/>
    <col min="13316" max="13316" width="48" style="509" customWidth="1"/>
    <col min="13317" max="13317" width="6.7109375" style="509" customWidth="1"/>
    <col min="13318" max="13318" width="8.140625" style="509" customWidth="1"/>
    <col min="13319" max="13570" width="9.140625" style="509"/>
    <col min="13571" max="13571" width="3.140625" style="509" bestFit="1" customWidth="1"/>
    <col min="13572" max="13572" width="48" style="509" customWidth="1"/>
    <col min="13573" max="13573" width="6.7109375" style="509" customWidth="1"/>
    <col min="13574" max="13574" width="8.140625" style="509" customWidth="1"/>
    <col min="13575" max="13826" width="9.140625" style="509"/>
    <col min="13827" max="13827" width="3.140625" style="509" bestFit="1" customWidth="1"/>
    <col min="13828" max="13828" width="48" style="509" customWidth="1"/>
    <col min="13829" max="13829" width="6.7109375" style="509" customWidth="1"/>
    <col min="13830" max="13830" width="8.140625" style="509" customWidth="1"/>
    <col min="13831" max="14082" width="9.140625" style="509"/>
    <col min="14083" max="14083" width="3.140625" style="509" bestFit="1" customWidth="1"/>
    <col min="14084" max="14084" width="48" style="509" customWidth="1"/>
    <col min="14085" max="14085" width="6.7109375" style="509" customWidth="1"/>
    <col min="14086" max="14086" width="8.140625" style="509" customWidth="1"/>
    <col min="14087" max="14338" width="9.140625" style="509"/>
    <col min="14339" max="14339" width="3.140625" style="509" bestFit="1" customWidth="1"/>
    <col min="14340" max="14340" width="48" style="509" customWidth="1"/>
    <col min="14341" max="14341" width="6.7109375" style="509" customWidth="1"/>
    <col min="14342" max="14342" width="8.140625" style="509" customWidth="1"/>
    <col min="14343" max="14594" width="9.140625" style="509"/>
    <col min="14595" max="14595" width="3.140625" style="509" bestFit="1" customWidth="1"/>
    <col min="14596" max="14596" width="48" style="509" customWidth="1"/>
    <col min="14597" max="14597" width="6.7109375" style="509" customWidth="1"/>
    <col min="14598" max="14598" width="8.140625" style="509" customWidth="1"/>
    <col min="14599" max="14850" width="9.140625" style="509"/>
    <col min="14851" max="14851" width="3.140625" style="509" bestFit="1" customWidth="1"/>
    <col min="14852" max="14852" width="48" style="509" customWidth="1"/>
    <col min="14853" max="14853" width="6.7109375" style="509" customWidth="1"/>
    <col min="14854" max="14854" width="8.140625" style="509" customWidth="1"/>
    <col min="14855" max="15106" width="9.140625" style="509"/>
    <col min="15107" max="15107" width="3.140625" style="509" bestFit="1" customWidth="1"/>
    <col min="15108" max="15108" width="48" style="509" customWidth="1"/>
    <col min="15109" max="15109" width="6.7109375" style="509" customWidth="1"/>
    <col min="15110" max="15110" width="8.140625" style="509" customWidth="1"/>
    <col min="15111" max="15362" width="9.140625" style="509"/>
    <col min="15363" max="15363" width="3.140625" style="509" bestFit="1" customWidth="1"/>
    <col min="15364" max="15364" width="48" style="509" customWidth="1"/>
    <col min="15365" max="15365" width="6.7109375" style="509" customWidth="1"/>
    <col min="15366" max="15366" width="8.140625" style="509" customWidth="1"/>
    <col min="15367" max="15618" width="9.140625" style="509"/>
    <col min="15619" max="15619" width="3.140625" style="509" bestFit="1" customWidth="1"/>
    <col min="15620" max="15620" width="48" style="509" customWidth="1"/>
    <col min="15621" max="15621" width="6.7109375" style="509" customWidth="1"/>
    <col min="15622" max="15622" width="8.140625" style="509" customWidth="1"/>
    <col min="15623" max="15874" width="9.140625" style="509"/>
    <col min="15875" max="15875" width="3.140625" style="509" bestFit="1" customWidth="1"/>
    <col min="15876" max="15876" width="48" style="509" customWidth="1"/>
    <col min="15877" max="15877" width="6.7109375" style="509" customWidth="1"/>
    <col min="15878" max="15878" width="8.140625" style="509" customWidth="1"/>
    <col min="15879" max="16130" width="9.140625" style="509"/>
    <col min="16131" max="16131" width="3.140625" style="509" bestFit="1" customWidth="1"/>
    <col min="16132" max="16132" width="48" style="509" customWidth="1"/>
    <col min="16133" max="16133" width="6.7109375" style="509" customWidth="1"/>
    <col min="16134" max="16134" width="8.140625" style="509" customWidth="1"/>
    <col min="16135" max="16384" width="9.140625" style="509"/>
  </cols>
  <sheetData>
    <row r="1" spans="1:9" s="524" customFormat="1">
      <c r="A1" s="520"/>
      <c r="B1" s="521"/>
      <c r="C1" s="522"/>
      <c r="D1" s="522"/>
      <c r="E1" s="523"/>
      <c r="F1" s="523"/>
      <c r="G1" s="566" t="s">
        <v>526</v>
      </c>
      <c r="H1" s="570" t="s">
        <v>527</v>
      </c>
    </row>
    <row r="2" spans="1:9" s="524" customFormat="1">
      <c r="A2" s="520"/>
      <c r="B2" s="525" t="s">
        <v>579</v>
      </c>
      <c r="C2" s="522"/>
      <c r="D2" s="522"/>
      <c r="E2" s="523"/>
      <c r="F2" s="523"/>
      <c r="G2" s="566"/>
      <c r="H2" s="570"/>
    </row>
    <row r="3" spans="1:9" s="524" customFormat="1">
      <c r="A3" s="520"/>
      <c r="B3" s="521"/>
      <c r="C3" s="522"/>
      <c r="D3" s="522"/>
      <c r="E3" s="523"/>
      <c r="F3" s="523"/>
      <c r="G3" s="566"/>
      <c r="H3" s="570"/>
    </row>
    <row r="4" spans="1:9" s="524" customFormat="1" ht="54.75" customHeight="1">
      <c r="A4" s="520"/>
      <c r="B4" s="761" t="s">
        <v>899</v>
      </c>
      <c r="C4" s="762"/>
      <c r="D4" s="762"/>
      <c r="E4" s="762"/>
      <c r="F4" s="762"/>
      <c r="G4" s="567"/>
      <c r="H4" s="571"/>
    </row>
    <row r="5" spans="1:9" s="524" customFormat="1">
      <c r="A5" s="520"/>
      <c r="B5" s="521"/>
      <c r="C5" s="522"/>
      <c r="D5" s="522"/>
      <c r="E5" s="523"/>
      <c r="F5" s="523"/>
      <c r="G5" s="567"/>
      <c r="H5" s="571"/>
    </row>
    <row r="6" spans="1:9" s="524" customFormat="1">
      <c r="A6" s="526"/>
      <c r="B6" s="527" t="s">
        <v>900</v>
      </c>
      <c r="C6" s="528" t="s">
        <v>21</v>
      </c>
      <c r="D6" s="529" t="s">
        <v>22</v>
      </c>
      <c r="E6" s="530" t="s">
        <v>901</v>
      </c>
      <c r="F6" s="530" t="s">
        <v>24</v>
      </c>
      <c r="G6" s="567"/>
      <c r="H6" s="571"/>
    </row>
    <row r="7" spans="1:9" s="535" customFormat="1">
      <c r="A7" s="520"/>
      <c r="B7" s="531"/>
      <c r="C7" s="532"/>
      <c r="D7" s="533"/>
      <c r="E7" s="534"/>
      <c r="F7" s="534"/>
      <c r="G7" s="568"/>
      <c r="H7" s="571"/>
    </row>
    <row r="8" spans="1:9">
      <c r="A8" s="536"/>
      <c r="B8" s="537" t="s">
        <v>902</v>
      </c>
      <c r="C8" s="538"/>
      <c r="D8" s="539"/>
      <c r="E8" s="540"/>
      <c r="F8" s="540"/>
      <c r="G8" s="567"/>
      <c r="H8" s="571"/>
      <c r="I8" s="539"/>
    </row>
    <row r="9" spans="1:9" s="544" customFormat="1" ht="25.5" customHeight="1">
      <c r="A9" s="541">
        <v>1</v>
      </c>
      <c r="B9" s="542" t="s">
        <v>903</v>
      </c>
      <c r="C9" s="541" t="s">
        <v>117</v>
      </c>
      <c r="D9" s="541">
        <v>1</v>
      </c>
      <c r="E9" s="667"/>
      <c r="F9" s="543">
        <f>D9*E9</f>
        <v>0</v>
      </c>
      <c r="G9" s="626">
        <f>F9</f>
        <v>0</v>
      </c>
      <c r="H9" s="572"/>
      <c r="I9" s="617"/>
    </row>
    <row r="10" spans="1:9" s="544" customFormat="1" ht="75.75" customHeight="1">
      <c r="A10" s="541">
        <f>A9+1</f>
        <v>2</v>
      </c>
      <c r="B10" s="542" t="s">
        <v>904</v>
      </c>
      <c r="C10" s="541" t="s">
        <v>634</v>
      </c>
      <c r="D10" s="541">
        <v>1</v>
      </c>
      <c r="E10" s="667"/>
      <c r="F10" s="543">
        <f t="shared" ref="F10:F22" si="0">D10*E10</f>
        <v>0</v>
      </c>
      <c r="G10" s="626">
        <f t="shared" ref="G10:G23" si="1">F10</f>
        <v>0</v>
      </c>
      <c r="H10" s="571"/>
      <c r="I10" s="617"/>
    </row>
    <row r="11" spans="1:9" s="544" customFormat="1" ht="15.75" customHeight="1">
      <c r="A11" s="541">
        <f t="shared" ref="A11:A22" si="2">A10+1</f>
        <v>3</v>
      </c>
      <c r="B11" s="545" t="s">
        <v>905</v>
      </c>
      <c r="C11" s="541" t="s">
        <v>117</v>
      </c>
      <c r="D11" s="541">
        <v>1</v>
      </c>
      <c r="E11" s="667"/>
      <c r="F11" s="543">
        <f t="shared" si="0"/>
        <v>0</v>
      </c>
      <c r="G11" s="626">
        <f t="shared" si="1"/>
        <v>0</v>
      </c>
      <c r="H11" s="572"/>
    </row>
    <row r="12" spans="1:9" s="544" customFormat="1" ht="15" customHeight="1">
      <c r="A12" s="541">
        <f t="shared" si="2"/>
        <v>4</v>
      </c>
      <c r="B12" s="545" t="s">
        <v>906</v>
      </c>
      <c r="C12" s="541" t="s">
        <v>117</v>
      </c>
      <c r="D12" s="541">
        <v>1</v>
      </c>
      <c r="E12" s="667"/>
      <c r="F12" s="543">
        <f t="shared" si="0"/>
        <v>0</v>
      </c>
      <c r="G12" s="626">
        <f t="shared" si="1"/>
        <v>0</v>
      </c>
      <c r="H12" s="571"/>
    </row>
    <row r="13" spans="1:9" s="544" customFormat="1" ht="15.75" customHeight="1">
      <c r="A13" s="541">
        <f t="shared" si="2"/>
        <v>5</v>
      </c>
      <c r="B13" s="545" t="s">
        <v>907</v>
      </c>
      <c r="C13" s="541" t="s">
        <v>117</v>
      </c>
      <c r="D13" s="541">
        <v>1</v>
      </c>
      <c r="E13" s="667"/>
      <c r="F13" s="543">
        <f t="shared" si="0"/>
        <v>0</v>
      </c>
      <c r="G13" s="626">
        <f t="shared" si="1"/>
        <v>0</v>
      </c>
      <c r="H13" s="572"/>
    </row>
    <row r="14" spans="1:9" s="544" customFormat="1" ht="27.75" customHeight="1">
      <c r="A14" s="541">
        <f t="shared" si="2"/>
        <v>6</v>
      </c>
      <c r="B14" s="545" t="s">
        <v>908</v>
      </c>
      <c r="C14" s="541" t="s">
        <v>117</v>
      </c>
      <c r="D14" s="541">
        <v>3</v>
      </c>
      <c r="E14" s="667"/>
      <c r="F14" s="543">
        <f t="shared" si="0"/>
        <v>0</v>
      </c>
      <c r="G14" s="626">
        <f t="shared" si="1"/>
        <v>0</v>
      </c>
      <c r="H14" s="571"/>
    </row>
    <row r="15" spans="1:9" s="544" customFormat="1" ht="15" customHeight="1">
      <c r="A15" s="541">
        <f t="shared" si="2"/>
        <v>7</v>
      </c>
      <c r="B15" s="545" t="s">
        <v>909</v>
      </c>
      <c r="C15" s="541" t="s">
        <v>117</v>
      </c>
      <c r="D15" s="541">
        <v>3</v>
      </c>
      <c r="E15" s="667"/>
      <c r="F15" s="543">
        <f t="shared" si="0"/>
        <v>0</v>
      </c>
      <c r="G15" s="626">
        <f t="shared" si="1"/>
        <v>0</v>
      </c>
      <c r="H15" s="572"/>
    </row>
    <row r="16" spans="1:9" s="544" customFormat="1" ht="27" customHeight="1">
      <c r="A16" s="541">
        <f t="shared" si="2"/>
        <v>8</v>
      </c>
      <c r="B16" s="545" t="s">
        <v>910</v>
      </c>
      <c r="C16" s="541" t="s">
        <v>117</v>
      </c>
      <c r="D16" s="541">
        <v>4</v>
      </c>
      <c r="E16" s="667"/>
      <c r="F16" s="543">
        <f t="shared" si="0"/>
        <v>0</v>
      </c>
      <c r="G16" s="626">
        <f t="shared" si="1"/>
        <v>0</v>
      </c>
      <c r="H16" s="571"/>
    </row>
    <row r="17" spans="1:8" s="544" customFormat="1" ht="13.5" customHeight="1">
      <c r="A17" s="541">
        <f t="shared" si="2"/>
        <v>9</v>
      </c>
      <c r="B17" s="545" t="s">
        <v>911</v>
      </c>
      <c r="C17" s="541" t="s">
        <v>118</v>
      </c>
      <c r="D17" s="541">
        <v>10</v>
      </c>
      <c r="E17" s="667"/>
      <c r="F17" s="543">
        <f t="shared" si="0"/>
        <v>0</v>
      </c>
      <c r="G17" s="626">
        <f t="shared" si="1"/>
        <v>0</v>
      </c>
      <c r="H17" s="572"/>
    </row>
    <row r="18" spans="1:8" s="544" customFormat="1" ht="13.5" customHeight="1">
      <c r="A18" s="541">
        <f t="shared" si="2"/>
        <v>10</v>
      </c>
      <c r="B18" s="545" t="s">
        <v>912</v>
      </c>
      <c r="C18" s="541" t="s">
        <v>118</v>
      </c>
      <c r="D18" s="541">
        <v>230</v>
      </c>
      <c r="E18" s="667"/>
      <c r="F18" s="543">
        <f t="shared" si="0"/>
        <v>0</v>
      </c>
      <c r="G18" s="626">
        <f t="shared" si="1"/>
        <v>0</v>
      </c>
      <c r="H18" s="571"/>
    </row>
    <row r="19" spans="1:8" s="544" customFormat="1" ht="15.75" customHeight="1">
      <c r="A19" s="541">
        <f t="shared" si="2"/>
        <v>11</v>
      </c>
      <c r="B19" s="545" t="s">
        <v>913</v>
      </c>
      <c r="C19" s="541" t="s">
        <v>118</v>
      </c>
      <c r="D19" s="541">
        <v>230</v>
      </c>
      <c r="E19" s="667"/>
      <c r="F19" s="543">
        <f t="shared" si="0"/>
        <v>0</v>
      </c>
      <c r="G19" s="626">
        <f t="shared" si="1"/>
        <v>0</v>
      </c>
      <c r="H19" s="572"/>
    </row>
    <row r="20" spans="1:8" s="544" customFormat="1" ht="38.25" customHeight="1">
      <c r="A20" s="541">
        <f t="shared" si="2"/>
        <v>12</v>
      </c>
      <c r="B20" s="545" t="s">
        <v>914</v>
      </c>
      <c r="C20" s="541" t="s">
        <v>634</v>
      </c>
      <c r="D20" s="541">
        <v>1</v>
      </c>
      <c r="E20" s="667"/>
      <c r="F20" s="543">
        <f t="shared" si="0"/>
        <v>0</v>
      </c>
      <c r="G20" s="626">
        <f t="shared" si="1"/>
        <v>0</v>
      </c>
      <c r="H20" s="571"/>
    </row>
    <row r="21" spans="1:8" s="544" customFormat="1" ht="13.5" customHeight="1">
      <c r="A21" s="541">
        <f t="shared" si="2"/>
        <v>13</v>
      </c>
      <c r="B21" s="545" t="s">
        <v>915</v>
      </c>
      <c r="C21" s="541" t="s">
        <v>634</v>
      </c>
      <c r="D21" s="541">
        <v>4</v>
      </c>
      <c r="E21" s="667"/>
      <c r="F21" s="543">
        <f>D21*E21</f>
        <v>0</v>
      </c>
      <c r="G21" s="626">
        <f t="shared" si="1"/>
        <v>0</v>
      </c>
      <c r="H21" s="572"/>
    </row>
    <row r="22" spans="1:8" s="544" customFormat="1" ht="16.5" customHeight="1">
      <c r="A22" s="541">
        <f t="shared" si="2"/>
        <v>14</v>
      </c>
      <c r="B22" s="545" t="s">
        <v>916</v>
      </c>
      <c r="C22" s="541" t="s">
        <v>634</v>
      </c>
      <c r="D22" s="541">
        <v>1</v>
      </c>
      <c r="E22" s="667"/>
      <c r="F22" s="543">
        <f t="shared" si="0"/>
        <v>0</v>
      </c>
      <c r="G22" s="626">
        <f t="shared" si="1"/>
        <v>0</v>
      </c>
      <c r="H22" s="571"/>
    </row>
    <row r="23" spans="1:8" s="550" customFormat="1" ht="15.75">
      <c r="A23" s="546"/>
      <c r="B23" s="547" t="s">
        <v>18</v>
      </c>
      <c r="C23" s="515"/>
      <c r="D23" s="515"/>
      <c r="E23" s="548"/>
      <c r="F23" s="549">
        <f>SUM(F9:F22)</f>
        <v>0</v>
      </c>
      <c r="G23" s="626">
        <f t="shared" si="1"/>
        <v>0</v>
      </c>
      <c r="H23" s="572"/>
    </row>
    <row r="24" spans="1:8" s="550" customFormat="1" ht="15.75">
      <c r="A24" s="546"/>
      <c r="B24" s="547"/>
      <c r="C24" s="515"/>
      <c r="D24" s="515"/>
      <c r="E24" s="548"/>
      <c r="F24" s="549"/>
      <c r="G24" s="567"/>
      <c r="H24" s="571"/>
    </row>
    <row r="25" spans="1:8" s="550" customFormat="1" ht="15.75">
      <c r="A25" s="546"/>
      <c r="B25" s="547"/>
      <c r="C25" s="515"/>
      <c r="D25" s="515"/>
      <c r="E25" s="548"/>
      <c r="F25" s="549"/>
      <c r="G25" s="567"/>
      <c r="H25" s="572"/>
    </row>
    <row r="26" spans="1:8" s="550" customFormat="1" ht="15.75">
      <c r="A26" s="546"/>
      <c r="B26" s="547"/>
      <c r="C26" s="515"/>
      <c r="D26" s="515"/>
      <c r="E26" s="548"/>
      <c r="F26" s="549"/>
      <c r="G26" s="567"/>
      <c r="H26" s="571"/>
    </row>
    <row r="27" spans="1:8" s="550" customFormat="1" ht="15.75">
      <c r="A27" s="546"/>
      <c r="B27" s="547"/>
      <c r="C27" s="515"/>
      <c r="D27" s="515"/>
      <c r="E27" s="548"/>
      <c r="F27" s="549"/>
      <c r="G27" s="567"/>
      <c r="H27" s="572"/>
    </row>
    <row r="28" spans="1:8" s="550" customFormat="1" ht="15.75">
      <c r="A28" s="546"/>
      <c r="B28" s="547"/>
      <c r="C28" s="515"/>
      <c r="D28" s="515"/>
      <c r="E28" s="548"/>
      <c r="F28" s="549"/>
      <c r="G28" s="567"/>
      <c r="H28" s="571"/>
    </row>
    <row r="29" spans="1:8" s="550" customFormat="1" ht="15.75">
      <c r="A29" s="546"/>
      <c r="B29" s="547"/>
      <c r="C29" s="515"/>
      <c r="D29" s="515"/>
      <c r="E29" s="548"/>
      <c r="F29" s="549"/>
      <c r="G29" s="567"/>
      <c r="H29" s="572"/>
    </row>
    <row r="30" spans="1:8" s="550" customFormat="1" ht="15.75">
      <c r="A30" s="546"/>
      <c r="B30" s="547"/>
      <c r="C30" s="515"/>
      <c r="D30" s="515"/>
      <c r="E30" s="548"/>
      <c r="F30" s="549"/>
      <c r="G30" s="567"/>
      <c r="H30" s="571"/>
    </row>
    <row r="31" spans="1:8" s="550" customFormat="1" ht="15.75">
      <c r="A31" s="546"/>
      <c r="B31" s="547"/>
      <c r="C31" s="515"/>
      <c r="D31" s="515"/>
      <c r="E31" s="548"/>
      <c r="F31" s="549"/>
      <c r="G31" s="567"/>
      <c r="H31" s="572"/>
    </row>
    <row r="32" spans="1:8" s="550" customFormat="1" ht="15.75">
      <c r="A32" s="546"/>
      <c r="B32" s="547"/>
      <c r="C32" s="515"/>
      <c r="D32" s="515"/>
      <c r="E32" s="548"/>
      <c r="F32" s="549"/>
      <c r="G32" s="567"/>
      <c r="H32" s="571"/>
    </row>
    <row r="33" spans="1:9" s="550" customFormat="1" ht="15.75">
      <c r="A33" s="546"/>
      <c r="B33" s="547"/>
      <c r="C33" s="515"/>
      <c r="D33" s="515"/>
      <c r="E33" s="548"/>
      <c r="F33" s="549"/>
      <c r="G33" s="567"/>
      <c r="H33" s="572"/>
    </row>
    <row r="34" spans="1:9" s="550" customFormat="1" ht="15.75">
      <c r="A34" s="546"/>
      <c r="B34" s="547"/>
      <c r="C34" s="515"/>
      <c r="D34" s="515"/>
      <c r="E34" s="548"/>
      <c r="F34" s="549"/>
      <c r="G34" s="567"/>
      <c r="H34" s="571"/>
    </row>
    <row r="35" spans="1:9" s="550" customFormat="1" ht="15.75">
      <c r="A35" s="546"/>
      <c r="B35" s="551"/>
      <c r="C35" s="552"/>
      <c r="D35" s="552"/>
      <c r="E35" s="553"/>
      <c r="F35" s="553"/>
      <c r="G35" s="567"/>
      <c r="H35" s="572"/>
    </row>
    <row r="36" spans="1:9" s="550" customFormat="1" ht="15.75">
      <c r="A36" s="546"/>
      <c r="B36" s="551"/>
      <c r="C36" s="552"/>
      <c r="D36" s="552"/>
      <c r="E36" s="553"/>
      <c r="F36" s="553"/>
      <c r="G36" s="567"/>
      <c r="H36" s="571"/>
      <c r="I36" s="554"/>
    </row>
    <row r="37" spans="1:9" s="550" customFormat="1" ht="15.75">
      <c r="A37" s="546"/>
      <c r="B37" s="551"/>
      <c r="C37" s="552"/>
      <c r="D37" s="552"/>
      <c r="E37" s="553"/>
      <c r="F37" s="553"/>
      <c r="G37" s="567"/>
      <c r="H37" s="572"/>
      <c r="I37" s="554"/>
    </row>
    <row r="38" spans="1:9" s="550" customFormat="1" ht="15.75">
      <c r="A38" s="546"/>
      <c r="B38" s="551"/>
      <c r="C38" s="552"/>
      <c r="D38" s="552"/>
      <c r="E38" s="553"/>
      <c r="F38" s="553"/>
      <c r="G38" s="567"/>
      <c r="H38" s="571"/>
      <c r="I38" s="554"/>
    </row>
    <row r="39" spans="1:9" s="550" customFormat="1" ht="15.75">
      <c r="A39" s="546"/>
      <c r="B39" s="551"/>
      <c r="C39" s="552"/>
      <c r="D39" s="552"/>
      <c r="E39" s="553"/>
      <c r="F39" s="553"/>
      <c r="G39" s="567"/>
      <c r="H39" s="572"/>
      <c r="I39" s="554"/>
    </row>
    <row r="40" spans="1:9" s="550" customFormat="1" ht="15.75">
      <c r="A40" s="546"/>
      <c r="B40" s="551"/>
      <c r="C40" s="552"/>
      <c r="D40" s="552"/>
      <c r="E40" s="553"/>
      <c r="F40" s="553"/>
      <c r="G40" s="567"/>
      <c r="H40" s="571"/>
      <c r="I40" s="554"/>
    </row>
    <row r="41" spans="1:9" s="550" customFormat="1" ht="15.75">
      <c r="A41" s="546"/>
      <c r="B41" s="551"/>
      <c r="C41" s="552"/>
      <c r="D41" s="552"/>
      <c r="E41" s="553"/>
      <c r="F41" s="553"/>
      <c r="G41" s="567"/>
      <c r="H41" s="572"/>
      <c r="I41" s="554"/>
    </row>
    <row r="42" spans="1:9" s="550" customFormat="1" ht="15.75">
      <c r="A42" s="546"/>
      <c r="B42" s="551"/>
      <c r="C42" s="552"/>
      <c r="D42" s="552"/>
      <c r="E42" s="553"/>
      <c r="F42" s="553"/>
      <c r="G42" s="567"/>
      <c r="H42" s="571"/>
      <c r="I42" s="554"/>
    </row>
    <row r="43" spans="1:9" s="550" customFormat="1" ht="15.75">
      <c r="A43" s="546"/>
      <c r="B43" s="551"/>
      <c r="C43" s="552"/>
      <c r="D43" s="552"/>
      <c r="E43" s="553"/>
      <c r="F43" s="553"/>
      <c r="G43" s="567"/>
      <c r="H43" s="572"/>
      <c r="I43" s="554"/>
    </row>
    <row r="44" spans="1:9" s="550" customFormat="1" ht="15.75">
      <c r="A44" s="546"/>
      <c r="B44" s="551"/>
      <c r="C44" s="552"/>
      <c r="D44" s="552"/>
      <c r="E44" s="553"/>
      <c r="F44" s="553"/>
      <c r="G44" s="567"/>
      <c r="H44" s="571"/>
      <c r="I44" s="554"/>
    </row>
    <row r="45" spans="1:9" s="550" customFormat="1" ht="15.75">
      <c r="A45" s="546"/>
      <c r="B45" s="551"/>
      <c r="C45" s="552"/>
      <c r="D45" s="552"/>
      <c r="E45" s="553"/>
      <c r="F45" s="553"/>
      <c r="G45" s="567"/>
      <c r="H45" s="572"/>
      <c r="I45" s="554"/>
    </row>
    <row r="46" spans="1:9" s="550" customFormat="1" ht="15.75">
      <c r="A46" s="546"/>
      <c r="B46" s="551"/>
      <c r="C46" s="552"/>
      <c r="D46" s="552"/>
      <c r="E46" s="553"/>
      <c r="F46" s="553"/>
      <c r="G46" s="567"/>
      <c r="H46" s="571"/>
      <c r="I46" s="554"/>
    </row>
    <row r="47" spans="1:9" s="550" customFormat="1" ht="15.75">
      <c r="A47" s="546"/>
      <c r="B47" s="551"/>
      <c r="C47" s="552"/>
      <c r="D47" s="552"/>
      <c r="E47" s="553"/>
      <c r="F47" s="553"/>
      <c r="G47" s="567"/>
      <c r="H47" s="572"/>
      <c r="I47" s="554"/>
    </row>
    <row r="48" spans="1:9" s="550" customFormat="1" ht="15.75">
      <c r="A48" s="546"/>
      <c r="B48" s="551"/>
      <c r="C48" s="552"/>
      <c r="D48" s="552"/>
      <c r="E48" s="553"/>
      <c r="F48" s="553"/>
      <c r="G48" s="567"/>
      <c r="H48" s="571"/>
      <c r="I48" s="554"/>
    </row>
    <row r="49" spans="1:9" s="550" customFormat="1" ht="15.75">
      <c r="A49" s="546"/>
      <c r="B49" s="551"/>
      <c r="C49" s="552"/>
      <c r="D49" s="552"/>
      <c r="E49" s="553"/>
      <c r="F49" s="553"/>
      <c r="G49" s="566"/>
      <c r="H49" s="572"/>
      <c r="I49" s="554"/>
    </row>
    <row r="50" spans="1:9" s="550" customFormat="1" ht="15.75">
      <c r="A50" s="546"/>
      <c r="B50" s="551"/>
      <c r="C50" s="552"/>
      <c r="D50" s="552"/>
      <c r="E50" s="553"/>
      <c r="F50" s="553"/>
      <c r="G50" s="566"/>
      <c r="H50" s="570"/>
      <c r="I50" s="554"/>
    </row>
    <row r="51" spans="1:9">
      <c r="H51" s="572"/>
    </row>
    <row r="53" spans="1:9">
      <c r="H53" s="572"/>
    </row>
    <row r="55" spans="1:9">
      <c r="H55" s="572"/>
    </row>
    <row r="57" spans="1:9">
      <c r="H57" s="572"/>
    </row>
    <row r="59" spans="1:9">
      <c r="G59" s="618"/>
      <c r="H59" s="619"/>
    </row>
  </sheetData>
  <sheetProtection algorithmName="SHA-512" hashValue="s/U9Ka2mBTmlCf0HiaEJIuo0qjv2oBJuSVZ3CX769ZsbQEJTtnIgPhtJNU9y4IBsMA/SgqajdHEuh8v9iPAYGQ==" saltValue="i5IA0hzZOcEdl3OK3KQ1ZQ==" spinCount="100000" sheet="1" objects="1" scenarios="1"/>
  <mergeCells count="1">
    <mergeCell ref="B4:F4"/>
  </mergeCells>
  <pageMargins left="0.62992125984251968" right="0.23622047244094491" top="0.62992125984251968" bottom="0.39370078740157483" header="0.31496062992125984" footer="0.31496062992125984"/>
  <pageSetup paperSize="9" scale="84" fitToHeight="0" orientation="portrait" r:id="rId1"/>
  <headerFooter>
    <oddHeader>&amp;CŠportna dvorana Polzela - energetska sanacija</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I59"/>
  <sheetViews>
    <sheetView view="pageLayout" topLeftCell="A16" zoomScaleNormal="85" workbookViewId="0">
      <selection activeCell="E38" sqref="E38:E43"/>
    </sheetView>
  </sheetViews>
  <sheetFormatPr defaultRowHeight="12.75"/>
  <cols>
    <col min="1" max="1" width="3.140625" style="509" bestFit="1" customWidth="1"/>
    <col min="2" max="2" width="48" style="509" customWidth="1"/>
    <col min="3" max="3" width="6.7109375" style="509" customWidth="1"/>
    <col min="4" max="4" width="8.140625" style="509" customWidth="1"/>
    <col min="5" max="6" width="9.140625" style="555"/>
    <col min="7" max="7" width="14" style="566" customWidth="1"/>
    <col min="8" max="8" width="13.140625" style="570" customWidth="1"/>
    <col min="9" max="258" width="9.140625" style="509"/>
    <col min="259" max="259" width="3.140625" style="509" bestFit="1" customWidth="1"/>
    <col min="260" max="260" width="48" style="509" customWidth="1"/>
    <col min="261" max="261" width="6.7109375" style="509" customWidth="1"/>
    <col min="262" max="262" width="8.140625" style="509" customWidth="1"/>
    <col min="263" max="514" width="9.140625" style="509"/>
    <col min="515" max="515" width="3.140625" style="509" bestFit="1" customWidth="1"/>
    <col min="516" max="516" width="48" style="509" customWidth="1"/>
    <col min="517" max="517" width="6.7109375" style="509" customWidth="1"/>
    <col min="518" max="518" width="8.140625" style="509" customWidth="1"/>
    <col min="519" max="770" width="9.140625" style="509"/>
    <col min="771" max="771" width="3.140625" style="509" bestFit="1" customWidth="1"/>
    <col min="772" max="772" width="48" style="509" customWidth="1"/>
    <col min="773" max="773" width="6.7109375" style="509" customWidth="1"/>
    <col min="774" max="774" width="8.140625" style="509" customWidth="1"/>
    <col min="775" max="1026" width="9.140625" style="509"/>
    <col min="1027" max="1027" width="3.140625" style="509" bestFit="1" customWidth="1"/>
    <col min="1028" max="1028" width="48" style="509" customWidth="1"/>
    <col min="1029" max="1029" width="6.7109375" style="509" customWidth="1"/>
    <col min="1030" max="1030" width="8.140625" style="509" customWidth="1"/>
    <col min="1031" max="1282" width="9.140625" style="509"/>
    <col min="1283" max="1283" width="3.140625" style="509" bestFit="1" customWidth="1"/>
    <col min="1284" max="1284" width="48" style="509" customWidth="1"/>
    <col min="1285" max="1285" width="6.7109375" style="509" customWidth="1"/>
    <col min="1286" max="1286" width="8.140625" style="509" customWidth="1"/>
    <col min="1287" max="1538" width="9.140625" style="509"/>
    <col min="1539" max="1539" width="3.140625" style="509" bestFit="1" customWidth="1"/>
    <col min="1540" max="1540" width="48" style="509" customWidth="1"/>
    <col min="1541" max="1541" width="6.7109375" style="509" customWidth="1"/>
    <col min="1542" max="1542" width="8.140625" style="509" customWidth="1"/>
    <col min="1543" max="1794" width="9.140625" style="509"/>
    <col min="1795" max="1795" width="3.140625" style="509" bestFit="1" customWidth="1"/>
    <col min="1796" max="1796" width="48" style="509" customWidth="1"/>
    <col min="1797" max="1797" width="6.7109375" style="509" customWidth="1"/>
    <col min="1798" max="1798" width="8.140625" style="509" customWidth="1"/>
    <col min="1799" max="2050" width="9.140625" style="509"/>
    <col min="2051" max="2051" width="3.140625" style="509" bestFit="1" customWidth="1"/>
    <col min="2052" max="2052" width="48" style="509" customWidth="1"/>
    <col min="2053" max="2053" width="6.7109375" style="509" customWidth="1"/>
    <col min="2054" max="2054" width="8.140625" style="509" customWidth="1"/>
    <col min="2055" max="2306" width="9.140625" style="509"/>
    <col min="2307" max="2307" width="3.140625" style="509" bestFit="1" customWidth="1"/>
    <col min="2308" max="2308" width="48" style="509" customWidth="1"/>
    <col min="2309" max="2309" width="6.7109375" style="509" customWidth="1"/>
    <col min="2310" max="2310" width="8.140625" style="509" customWidth="1"/>
    <col min="2311" max="2562" width="9.140625" style="509"/>
    <col min="2563" max="2563" width="3.140625" style="509" bestFit="1" customWidth="1"/>
    <col min="2564" max="2564" width="48" style="509" customWidth="1"/>
    <col min="2565" max="2565" width="6.7109375" style="509" customWidth="1"/>
    <col min="2566" max="2566" width="8.140625" style="509" customWidth="1"/>
    <col min="2567" max="2818" width="9.140625" style="509"/>
    <col min="2819" max="2819" width="3.140625" style="509" bestFit="1" customWidth="1"/>
    <col min="2820" max="2820" width="48" style="509" customWidth="1"/>
    <col min="2821" max="2821" width="6.7109375" style="509" customWidth="1"/>
    <col min="2822" max="2822" width="8.140625" style="509" customWidth="1"/>
    <col min="2823" max="3074" width="9.140625" style="509"/>
    <col min="3075" max="3075" width="3.140625" style="509" bestFit="1" customWidth="1"/>
    <col min="3076" max="3076" width="48" style="509" customWidth="1"/>
    <col min="3077" max="3077" width="6.7109375" style="509" customWidth="1"/>
    <col min="3078" max="3078" width="8.140625" style="509" customWidth="1"/>
    <col min="3079" max="3330" width="9.140625" style="509"/>
    <col min="3331" max="3331" width="3.140625" style="509" bestFit="1" customWidth="1"/>
    <col min="3332" max="3332" width="48" style="509" customWidth="1"/>
    <col min="3333" max="3333" width="6.7109375" style="509" customWidth="1"/>
    <col min="3334" max="3334" width="8.140625" style="509" customWidth="1"/>
    <col min="3335" max="3586" width="9.140625" style="509"/>
    <col min="3587" max="3587" width="3.140625" style="509" bestFit="1" customWidth="1"/>
    <col min="3588" max="3588" width="48" style="509" customWidth="1"/>
    <col min="3589" max="3589" width="6.7109375" style="509" customWidth="1"/>
    <col min="3590" max="3590" width="8.140625" style="509" customWidth="1"/>
    <col min="3591" max="3842" width="9.140625" style="509"/>
    <col min="3843" max="3843" width="3.140625" style="509" bestFit="1" customWidth="1"/>
    <col min="3844" max="3844" width="48" style="509" customWidth="1"/>
    <col min="3845" max="3845" width="6.7109375" style="509" customWidth="1"/>
    <col min="3846" max="3846" width="8.140625" style="509" customWidth="1"/>
    <col min="3847" max="4098" width="9.140625" style="509"/>
    <col min="4099" max="4099" width="3.140625" style="509" bestFit="1" customWidth="1"/>
    <col min="4100" max="4100" width="48" style="509" customWidth="1"/>
    <col min="4101" max="4101" width="6.7109375" style="509" customWidth="1"/>
    <col min="4102" max="4102" width="8.140625" style="509" customWidth="1"/>
    <col min="4103" max="4354" width="9.140625" style="509"/>
    <col min="4355" max="4355" width="3.140625" style="509" bestFit="1" customWidth="1"/>
    <col min="4356" max="4356" width="48" style="509" customWidth="1"/>
    <col min="4357" max="4357" width="6.7109375" style="509" customWidth="1"/>
    <col min="4358" max="4358" width="8.140625" style="509" customWidth="1"/>
    <col min="4359" max="4610" width="9.140625" style="509"/>
    <col min="4611" max="4611" width="3.140625" style="509" bestFit="1" customWidth="1"/>
    <col min="4612" max="4612" width="48" style="509" customWidth="1"/>
    <col min="4613" max="4613" width="6.7109375" style="509" customWidth="1"/>
    <col min="4614" max="4614" width="8.140625" style="509" customWidth="1"/>
    <col min="4615" max="4866" width="9.140625" style="509"/>
    <col min="4867" max="4867" width="3.140625" style="509" bestFit="1" customWidth="1"/>
    <col min="4868" max="4868" width="48" style="509" customWidth="1"/>
    <col min="4869" max="4869" width="6.7109375" style="509" customWidth="1"/>
    <col min="4870" max="4870" width="8.140625" style="509" customWidth="1"/>
    <col min="4871" max="5122" width="9.140625" style="509"/>
    <col min="5123" max="5123" width="3.140625" style="509" bestFit="1" customWidth="1"/>
    <col min="5124" max="5124" width="48" style="509" customWidth="1"/>
    <col min="5125" max="5125" width="6.7109375" style="509" customWidth="1"/>
    <col min="5126" max="5126" width="8.140625" style="509" customWidth="1"/>
    <col min="5127" max="5378" width="9.140625" style="509"/>
    <col min="5379" max="5379" width="3.140625" style="509" bestFit="1" customWidth="1"/>
    <col min="5380" max="5380" width="48" style="509" customWidth="1"/>
    <col min="5381" max="5381" width="6.7109375" style="509" customWidth="1"/>
    <col min="5382" max="5382" width="8.140625" style="509" customWidth="1"/>
    <col min="5383" max="5634" width="9.140625" style="509"/>
    <col min="5635" max="5635" width="3.140625" style="509" bestFit="1" customWidth="1"/>
    <col min="5636" max="5636" width="48" style="509" customWidth="1"/>
    <col min="5637" max="5637" width="6.7109375" style="509" customWidth="1"/>
    <col min="5638" max="5638" width="8.140625" style="509" customWidth="1"/>
    <col min="5639" max="5890" width="9.140625" style="509"/>
    <col min="5891" max="5891" width="3.140625" style="509" bestFit="1" customWidth="1"/>
    <col min="5892" max="5892" width="48" style="509" customWidth="1"/>
    <col min="5893" max="5893" width="6.7109375" style="509" customWidth="1"/>
    <col min="5894" max="5894" width="8.140625" style="509" customWidth="1"/>
    <col min="5895" max="6146" width="9.140625" style="509"/>
    <col min="6147" max="6147" width="3.140625" style="509" bestFit="1" customWidth="1"/>
    <col min="6148" max="6148" width="48" style="509" customWidth="1"/>
    <col min="6149" max="6149" width="6.7109375" style="509" customWidth="1"/>
    <col min="6150" max="6150" width="8.140625" style="509" customWidth="1"/>
    <col min="6151" max="6402" width="9.140625" style="509"/>
    <col min="6403" max="6403" width="3.140625" style="509" bestFit="1" customWidth="1"/>
    <col min="6404" max="6404" width="48" style="509" customWidth="1"/>
    <col min="6405" max="6405" width="6.7109375" style="509" customWidth="1"/>
    <col min="6406" max="6406" width="8.140625" style="509" customWidth="1"/>
    <col min="6407" max="6658" width="9.140625" style="509"/>
    <col min="6659" max="6659" width="3.140625" style="509" bestFit="1" customWidth="1"/>
    <col min="6660" max="6660" width="48" style="509" customWidth="1"/>
    <col min="6661" max="6661" width="6.7109375" style="509" customWidth="1"/>
    <col min="6662" max="6662" width="8.140625" style="509" customWidth="1"/>
    <col min="6663" max="6914" width="9.140625" style="509"/>
    <col min="6915" max="6915" width="3.140625" style="509" bestFit="1" customWidth="1"/>
    <col min="6916" max="6916" width="48" style="509" customWidth="1"/>
    <col min="6917" max="6917" width="6.7109375" style="509" customWidth="1"/>
    <col min="6918" max="6918" width="8.140625" style="509" customWidth="1"/>
    <col min="6919" max="7170" width="9.140625" style="509"/>
    <col min="7171" max="7171" width="3.140625" style="509" bestFit="1" customWidth="1"/>
    <col min="7172" max="7172" width="48" style="509" customWidth="1"/>
    <col min="7173" max="7173" width="6.7109375" style="509" customWidth="1"/>
    <col min="7174" max="7174" width="8.140625" style="509" customWidth="1"/>
    <col min="7175" max="7426" width="9.140625" style="509"/>
    <col min="7427" max="7427" width="3.140625" style="509" bestFit="1" customWidth="1"/>
    <col min="7428" max="7428" width="48" style="509" customWidth="1"/>
    <col min="7429" max="7429" width="6.7109375" style="509" customWidth="1"/>
    <col min="7430" max="7430" width="8.140625" style="509" customWidth="1"/>
    <col min="7431" max="7682" width="9.140625" style="509"/>
    <col min="7683" max="7683" width="3.140625" style="509" bestFit="1" customWidth="1"/>
    <col min="7684" max="7684" width="48" style="509" customWidth="1"/>
    <col min="7685" max="7685" width="6.7109375" style="509" customWidth="1"/>
    <col min="7686" max="7686" width="8.140625" style="509" customWidth="1"/>
    <col min="7687" max="7938" width="9.140625" style="509"/>
    <col min="7939" max="7939" width="3.140625" style="509" bestFit="1" customWidth="1"/>
    <col min="7940" max="7940" width="48" style="509" customWidth="1"/>
    <col min="7941" max="7941" width="6.7109375" style="509" customWidth="1"/>
    <col min="7942" max="7942" width="8.140625" style="509" customWidth="1"/>
    <col min="7943" max="8194" width="9.140625" style="509"/>
    <col min="8195" max="8195" width="3.140625" style="509" bestFit="1" customWidth="1"/>
    <col min="8196" max="8196" width="48" style="509" customWidth="1"/>
    <col min="8197" max="8197" width="6.7109375" style="509" customWidth="1"/>
    <col min="8198" max="8198" width="8.140625" style="509" customWidth="1"/>
    <col min="8199" max="8450" width="9.140625" style="509"/>
    <col min="8451" max="8451" width="3.140625" style="509" bestFit="1" customWidth="1"/>
    <col min="8452" max="8452" width="48" style="509" customWidth="1"/>
    <col min="8453" max="8453" width="6.7109375" style="509" customWidth="1"/>
    <col min="8454" max="8454" width="8.140625" style="509" customWidth="1"/>
    <col min="8455" max="8706" width="9.140625" style="509"/>
    <col min="8707" max="8707" width="3.140625" style="509" bestFit="1" customWidth="1"/>
    <col min="8708" max="8708" width="48" style="509" customWidth="1"/>
    <col min="8709" max="8709" width="6.7109375" style="509" customWidth="1"/>
    <col min="8710" max="8710" width="8.140625" style="509" customWidth="1"/>
    <col min="8711" max="8962" width="9.140625" style="509"/>
    <col min="8963" max="8963" width="3.140625" style="509" bestFit="1" customWidth="1"/>
    <col min="8964" max="8964" width="48" style="509" customWidth="1"/>
    <col min="8965" max="8965" width="6.7109375" style="509" customWidth="1"/>
    <col min="8966" max="8966" width="8.140625" style="509" customWidth="1"/>
    <col min="8967" max="9218" width="9.140625" style="509"/>
    <col min="9219" max="9219" width="3.140625" style="509" bestFit="1" customWidth="1"/>
    <col min="9220" max="9220" width="48" style="509" customWidth="1"/>
    <col min="9221" max="9221" width="6.7109375" style="509" customWidth="1"/>
    <col min="9222" max="9222" width="8.140625" style="509" customWidth="1"/>
    <col min="9223" max="9474" width="9.140625" style="509"/>
    <col min="9475" max="9475" width="3.140625" style="509" bestFit="1" customWidth="1"/>
    <col min="9476" max="9476" width="48" style="509" customWidth="1"/>
    <col min="9477" max="9477" width="6.7109375" style="509" customWidth="1"/>
    <col min="9478" max="9478" width="8.140625" style="509" customWidth="1"/>
    <col min="9479" max="9730" width="9.140625" style="509"/>
    <col min="9731" max="9731" width="3.140625" style="509" bestFit="1" customWidth="1"/>
    <col min="9732" max="9732" width="48" style="509" customWidth="1"/>
    <col min="9733" max="9733" width="6.7109375" style="509" customWidth="1"/>
    <col min="9734" max="9734" width="8.140625" style="509" customWidth="1"/>
    <col min="9735" max="9986" width="9.140625" style="509"/>
    <col min="9987" max="9987" width="3.140625" style="509" bestFit="1" customWidth="1"/>
    <col min="9988" max="9988" width="48" style="509" customWidth="1"/>
    <col min="9989" max="9989" width="6.7109375" style="509" customWidth="1"/>
    <col min="9990" max="9990" width="8.140625" style="509" customWidth="1"/>
    <col min="9991" max="10242" width="9.140625" style="509"/>
    <col min="10243" max="10243" width="3.140625" style="509" bestFit="1" customWidth="1"/>
    <col min="10244" max="10244" width="48" style="509" customWidth="1"/>
    <col min="10245" max="10245" width="6.7109375" style="509" customWidth="1"/>
    <col min="10246" max="10246" width="8.140625" style="509" customWidth="1"/>
    <col min="10247" max="10498" width="9.140625" style="509"/>
    <col min="10499" max="10499" width="3.140625" style="509" bestFit="1" customWidth="1"/>
    <col min="10500" max="10500" width="48" style="509" customWidth="1"/>
    <col min="10501" max="10501" width="6.7109375" style="509" customWidth="1"/>
    <col min="10502" max="10502" width="8.140625" style="509" customWidth="1"/>
    <col min="10503" max="10754" width="9.140625" style="509"/>
    <col min="10755" max="10755" width="3.140625" style="509" bestFit="1" customWidth="1"/>
    <col min="10756" max="10756" width="48" style="509" customWidth="1"/>
    <col min="10757" max="10757" width="6.7109375" style="509" customWidth="1"/>
    <col min="10758" max="10758" width="8.140625" style="509" customWidth="1"/>
    <col min="10759" max="11010" width="9.140625" style="509"/>
    <col min="11011" max="11011" width="3.140625" style="509" bestFit="1" customWidth="1"/>
    <col min="11012" max="11012" width="48" style="509" customWidth="1"/>
    <col min="11013" max="11013" width="6.7109375" style="509" customWidth="1"/>
    <col min="11014" max="11014" width="8.140625" style="509" customWidth="1"/>
    <col min="11015" max="11266" width="9.140625" style="509"/>
    <col min="11267" max="11267" width="3.140625" style="509" bestFit="1" customWidth="1"/>
    <col min="11268" max="11268" width="48" style="509" customWidth="1"/>
    <col min="11269" max="11269" width="6.7109375" style="509" customWidth="1"/>
    <col min="11270" max="11270" width="8.140625" style="509" customWidth="1"/>
    <col min="11271" max="11522" width="9.140625" style="509"/>
    <col min="11523" max="11523" width="3.140625" style="509" bestFit="1" customWidth="1"/>
    <col min="11524" max="11524" width="48" style="509" customWidth="1"/>
    <col min="11525" max="11525" width="6.7109375" style="509" customWidth="1"/>
    <col min="11526" max="11526" width="8.140625" style="509" customWidth="1"/>
    <col min="11527" max="11778" width="9.140625" style="509"/>
    <col min="11779" max="11779" width="3.140625" style="509" bestFit="1" customWidth="1"/>
    <col min="11780" max="11780" width="48" style="509" customWidth="1"/>
    <col min="11781" max="11781" width="6.7109375" style="509" customWidth="1"/>
    <col min="11782" max="11782" width="8.140625" style="509" customWidth="1"/>
    <col min="11783" max="12034" width="9.140625" style="509"/>
    <col min="12035" max="12035" width="3.140625" style="509" bestFit="1" customWidth="1"/>
    <col min="12036" max="12036" width="48" style="509" customWidth="1"/>
    <col min="12037" max="12037" width="6.7109375" style="509" customWidth="1"/>
    <col min="12038" max="12038" width="8.140625" style="509" customWidth="1"/>
    <col min="12039" max="12290" width="9.140625" style="509"/>
    <col min="12291" max="12291" width="3.140625" style="509" bestFit="1" customWidth="1"/>
    <col min="12292" max="12292" width="48" style="509" customWidth="1"/>
    <col min="12293" max="12293" width="6.7109375" style="509" customWidth="1"/>
    <col min="12294" max="12294" width="8.140625" style="509" customWidth="1"/>
    <col min="12295" max="12546" width="9.140625" style="509"/>
    <col min="12547" max="12547" width="3.140625" style="509" bestFit="1" customWidth="1"/>
    <col min="12548" max="12548" width="48" style="509" customWidth="1"/>
    <col min="12549" max="12549" width="6.7109375" style="509" customWidth="1"/>
    <col min="12550" max="12550" width="8.140625" style="509" customWidth="1"/>
    <col min="12551" max="12802" width="9.140625" style="509"/>
    <col min="12803" max="12803" width="3.140625" style="509" bestFit="1" customWidth="1"/>
    <col min="12804" max="12804" width="48" style="509" customWidth="1"/>
    <col min="12805" max="12805" width="6.7109375" style="509" customWidth="1"/>
    <col min="12806" max="12806" width="8.140625" style="509" customWidth="1"/>
    <col min="12807" max="13058" width="9.140625" style="509"/>
    <col min="13059" max="13059" width="3.140625" style="509" bestFit="1" customWidth="1"/>
    <col min="13060" max="13060" width="48" style="509" customWidth="1"/>
    <col min="13061" max="13061" width="6.7109375" style="509" customWidth="1"/>
    <col min="13062" max="13062" width="8.140625" style="509" customWidth="1"/>
    <col min="13063" max="13314" width="9.140625" style="509"/>
    <col min="13315" max="13315" width="3.140625" style="509" bestFit="1" customWidth="1"/>
    <col min="13316" max="13316" width="48" style="509" customWidth="1"/>
    <col min="13317" max="13317" width="6.7109375" style="509" customWidth="1"/>
    <col min="13318" max="13318" width="8.140625" style="509" customWidth="1"/>
    <col min="13319" max="13570" width="9.140625" style="509"/>
    <col min="13571" max="13571" width="3.140625" style="509" bestFit="1" customWidth="1"/>
    <col min="13572" max="13572" width="48" style="509" customWidth="1"/>
    <col min="13573" max="13573" width="6.7109375" style="509" customWidth="1"/>
    <col min="13574" max="13574" width="8.140625" style="509" customWidth="1"/>
    <col min="13575" max="13826" width="9.140625" style="509"/>
    <col min="13827" max="13827" width="3.140625" style="509" bestFit="1" customWidth="1"/>
    <col min="13828" max="13828" width="48" style="509" customWidth="1"/>
    <col min="13829" max="13829" width="6.7109375" style="509" customWidth="1"/>
    <col min="13830" max="13830" width="8.140625" style="509" customWidth="1"/>
    <col min="13831" max="14082" width="9.140625" style="509"/>
    <col min="14083" max="14083" width="3.140625" style="509" bestFit="1" customWidth="1"/>
    <col min="14084" max="14084" width="48" style="509" customWidth="1"/>
    <col min="14085" max="14085" width="6.7109375" style="509" customWidth="1"/>
    <col min="14086" max="14086" width="8.140625" style="509" customWidth="1"/>
    <col min="14087" max="14338" width="9.140625" style="509"/>
    <col min="14339" max="14339" width="3.140625" style="509" bestFit="1" customWidth="1"/>
    <col min="14340" max="14340" width="48" style="509" customWidth="1"/>
    <col min="14341" max="14341" width="6.7109375" style="509" customWidth="1"/>
    <col min="14342" max="14342" width="8.140625" style="509" customWidth="1"/>
    <col min="14343" max="14594" width="9.140625" style="509"/>
    <col min="14595" max="14595" width="3.140625" style="509" bestFit="1" customWidth="1"/>
    <col min="14596" max="14596" width="48" style="509" customWidth="1"/>
    <col min="14597" max="14597" width="6.7109375" style="509" customWidth="1"/>
    <col min="14598" max="14598" width="8.140625" style="509" customWidth="1"/>
    <col min="14599" max="14850" width="9.140625" style="509"/>
    <col min="14851" max="14851" width="3.140625" style="509" bestFit="1" customWidth="1"/>
    <col min="14852" max="14852" width="48" style="509" customWidth="1"/>
    <col min="14853" max="14853" width="6.7109375" style="509" customWidth="1"/>
    <col min="14854" max="14854" width="8.140625" style="509" customWidth="1"/>
    <col min="14855" max="15106" width="9.140625" style="509"/>
    <col min="15107" max="15107" width="3.140625" style="509" bestFit="1" customWidth="1"/>
    <col min="15108" max="15108" width="48" style="509" customWidth="1"/>
    <col min="15109" max="15109" width="6.7109375" style="509" customWidth="1"/>
    <col min="15110" max="15110" width="8.140625" style="509" customWidth="1"/>
    <col min="15111" max="15362" width="9.140625" style="509"/>
    <col min="15363" max="15363" width="3.140625" style="509" bestFit="1" customWidth="1"/>
    <col min="15364" max="15364" width="48" style="509" customWidth="1"/>
    <col min="15365" max="15365" width="6.7109375" style="509" customWidth="1"/>
    <col min="15366" max="15366" width="8.140625" style="509" customWidth="1"/>
    <col min="15367" max="15618" width="9.140625" style="509"/>
    <col min="15619" max="15619" width="3.140625" style="509" bestFit="1" customWidth="1"/>
    <col min="15620" max="15620" width="48" style="509" customWidth="1"/>
    <col min="15621" max="15621" width="6.7109375" style="509" customWidth="1"/>
    <col min="15622" max="15622" width="8.140625" style="509" customWidth="1"/>
    <col min="15623" max="15874" width="9.140625" style="509"/>
    <col min="15875" max="15875" width="3.140625" style="509" bestFit="1" customWidth="1"/>
    <col min="15876" max="15876" width="48" style="509" customWidth="1"/>
    <col min="15877" max="15877" width="6.7109375" style="509" customWidth="1"/>
    <col min="15878" max="15878" width="8.140625" style="509" customWidth="1"/>
    <col min="15879" max="16130" width="9.140625" style="509"/>
    <col min="16131" max="16131" width="3.140625" style="509" bestFit="1" customWidth="1"/>
    <col min="16132" max="16132" width="48" style="509" customWidth="1"/>
    <col min="16133" max="16133" width="6.7109375" style="509" customWidth="1"/>
    <col min="16134" max="16134" width="8.140625" style="509" customWidth="1"/>
    <col min="16135" max="16384" width="9.140625" style="509"/>
  </cols>
  <sheetData>
    <row r="1" spans="1:9" s="524" customFormat="1">
      <c r="A1" s="520"/>
      <c r="B1" s="521"/>
      <c r="C1" s="522"/>
      <c r="D1" s="522"/>
      <c r="E1" s="523"/>
      <c r="F1" s="523"/>
      <c r="G1" s="566" t="s">
        <v>526</v>
      </c>
      <c r="H1" s="570" t="s">
        <v>527</v>
      </c>
    </row>
    <row r="2" spans="1:9" s="524" customFormat="1">
      <c r="A2" s="520"/>
      <c r="B2" s="525" t="s">
        <v>897</v>
      </c>
      <c r="C2" s="522"/>
      <c r="D2" s="522"/>
      <c r="E2" s="523"/>
      <c r="F2" s="523"/>
      <c r="G2" s="566"/>
      <c r="H2" s="570"/>
    </row>
    <row r="3" spans="1:9" s="524" customFormat="1">
      <c r="A3" s="520"/>
      <c r="B3" s="521"/>
      <c r="C3" s="522"/>
      <c r="D3" s="522"/>
      <c r="E3" s="523"/>
      <c r="F3" s="523"/>
      <c r="G3" s="566"/>
      <c r="H3" s="570"/>
    </row>
    <row r="4" spans="1:9" s="524" customFormat="1">
      <c r="A4" s="526"/>
      <c r="B4" s="527" t="s">
        <v>900</v>
      </c>
      <c r="C4" s="528" t="s">
        <v>21</v>
      </c>
      <c r="D4" s="529" t="s">
        <v>22</v>
      </c>
      <c r="E4" s="530" t="s">
        <v>901</v>
      </c>
      <c r="F4" s="530" t="s">
        <v>24</v>
      </c>
      <c r="G4" s="567"/>
      <c r="H4" s="571"/>
    </row>
    <row r="5" spans="1:9" s="535" customFormat="1">
      <c r="A5" s="520"/>
      <c r="B5" s="531"/>
      <c r="C5" s="532"/>
      <c r="D5" s="533"/>
      <c r="E5" s="534"/>
      <c r="F5" s="534"/>
      <c r="G5" s="567"/>
      <c r="H5" s="571"/>
    </row>
    <row r="6" spans="1:9" s="535" customFormat="1">
      <c r="A6" s="520"/>
      <c r="B6" s="556" t="s">
        <v>917</v>
      </c>
      <c r="C6" s="532"/>
      <c r="D6" s="533"/>
      <c r="E6" s="534"/>
      <c r="F6" s="534"/>
      <c r="G6" s="567"/>
      <c r="H6" s="571"/>
    </row>
    <row r="7" spans="1:9" s="535" customFormat="1">
      <c r="A7" s="520"/>
      <c r="B7" s="531"/>
      <c r="C7" s="532"/>
      <c r="D7" s="533"/>
      <c r="E7" s="534"/>
      <c r="F7" s="534"/>
      <c r="G7" s="568"/>
      <c r="H7" s="571"/>
    </row>
    <row r="8" spans="1:9">
      <c r="A8" s="536"/>
      <c r="B8" s="537" t="s">
        <v>918</v>
      </c>
      <c r="C8" s="538"/>
      <c r="D8" s="539"/>
      <c r="E8" s="540"/>
      <c r="F8" s="540"/>
      <c r="G8" s="567"/>
      <c r="H8" s="571"/>
      <c r="I8" s="539"/>
    </row>
    <row r="9" spans="1:9" s="544" customFormat="1" ht="37.5" customHeight="1">
      <c r="A9" s="541">
        <v>1</v>
      </c>
      <c r="B9" s="542" t="s">
        <v>919</v>
      </c>
      <c r="C9" s="541" t="s">
        <v>117</v>
      </c>
      <c r="D9" s="541">
        <v>1</v>
      </c>
      <c r="E9" s="667"/>
      <c r="F9" s="543">
        <f t="shared" ref="F9:F16" si="0">D9*E9</f>
        <v>0</v>
      </c>
      <c r="G9" s="626">
        <f>F9</f>
        <v>0</v>
      </c>
      <c r="H9" s="572"/>
      <c r="I9" s="617"/>
    </row>
    <row r="10" spans="1:9" s="544" customFormat="1" ht="15.75" customHeight="1">
      <c r="A10" s="541">
        <f t="shared" ref="A10:A16" si="1">A9+1</f>
        <v>2</v>
      </c>
      <c r="B10" s="542" t="s">
        <v>920</v>
      </c>
      <c r="C10" s="541" t="s">
        <v>117</v>
      </c>
      <c r="D10" s="541">
        <v>1</v>
      </c>
      <c r="E10" s="667"/>
      <c r="F10" s="543">
        <f t="shared" si="0"/>
        <v>0</v>
      </c>
      <c r="G10" s="626">
        <f t="shared" ref="G10:G44" si="2">F10</f>
        <v>0</v>
      </c>
      <c r="H10" s="571"/>
      <c r="I10" s="617"/>
    </row>
    <row r="11" spans="1:9" s="544" customFormat="1" ht="15.75" customHeight="1">
      <c r="A11" s="541">
        <f t="shared" si="1"/>
        <v>3</v>
      </c>
      <c r="B11" s="542" t="s">
        <v>921</v>
      </c>
      <c r="C11" s="541" t="s">
        <v>117</v>
      </c>
      <c r="D11" s="541">
        <v>1</v>
      </c>
      <c r="E11" s="667"/>
      <c r="F11" s="543">
        <f t="shared" si="0"/>
        <v>0</v>
      </c>
      <c r="G11" s="626">
        <f t="shared" si="2"/>
        <v>0</v>
      </c>
      <c r="H11" s="572"/>
      <c r="I11" s="617"/>
    </row>
    <row r="12" spans="1:9" s="544" customFormat="1" ht="15.75" customHeight="1">
      <c r="A12" s="541">
        <f>A10+1</f>
        <v>3</v>
      </c>
      <c r="B12" s="545" t="s">
        <v>1069</v>
      </c>
      <c r="C12" s="541" t="s">
        <v>117</v>
      </c>
      <c r="D12" s="541">
        <v>1</v>
      </c>
      <c r="E12" s="667"/>
      <c r="F12" s="543">
        <f>D12*E12</f>
        <v>0</v>
      </c>
      <c r="G12" s="626">
        <f t="shared" si="2"/>
        <v>0</v>
      </c>
      <c r="H12" s="571"/>
      <c r="I12" s="617"/>
    </row>
    <row r="13" spans="1:9" s="544" customFormat="1" ht="15.75" customHeight="1">
      <c r="A13" s="541">
        <f>A11+1</f>
        <v>4</v>
      </c>
      <c r="B13" s="545" t="s">
        <v>1070</v>
      </c>
      <c r="C13" s="541" t="s">
        <v>117</v>
      </c>
      <c r="D13" s="541">
        <v>1</v>
      </c>
      <c r="E13" s="667"/>
      <c r="F13" s="543">
        <f t="shared" si="0"/>
        <v>0</v>
      </c>
      <c r="G13" s="626">
        <f t="shared" si="2"/>
        <v>0</v>
      </c>
      <c r="H13" s="572"/>
      <c r="I13" s="617"/>
    </row>
    <row r="14" spans="1:9" s="544" customFormat="1" ht="24.75" customHeight="1">
      <c r="A14" s="541">
        <f t="shared" si="1"/>
        <v>5</v>
      </c>
      <c r="B14" s="545" t="s">
        <v>922</v>
      </c>
      <c r="C14" s="541" t="s">
        <v>117</v>
      </c>
      <c r="D14" s="541">
        <v>13</v>
      </c>
      <c r="E14" s="667"/>
      <c r="F14" s="543">
        <f t="shared" si="0"/>
        <v>0</v>
      </c>
      <c r="G14" s="626">
        <f t="shared" si="2"/>
        <v>0</v>
      </c>
      <c r="H14" s="571"/>
      <c r="I14" s="617"/>
    </row>
    <row r="15" spans="1:9" s="544" customFormat="1" ht="36.75" customHeight="1">
      <c r="A15" s="541">
        <f t="shared" si="1"/>
        <v>6</v>
      </c>
      <c r="B15" s="545" t="s">
        <v>923</v>
      </c>
      <c r="C15" s="541" t="s">
        <v>117</v>
      </c>
      <c r="D15" s="541">
        <v>13</v>
      </c>
      <c r="E15" s="667"/>
      <c r="F15" s="543">
        <f t="shared" si="0"/>
        <v>0</v>
      </c>
      <c r="G15" s="626">
        <f t="shared" si="2"/>
        <v>0</v>
      </c>
      <c r="H15" s="572"/>
      <c r="I15" s="617"/>
    </row>
    <row r="16" spans="1:9" s="544" customFormat="1" ht="16.5" customHeight="1">
      <c r="A16" s="541">
        <f t="shared" si="1"/>
        <v>7</v>
      </c>
      <c r="B16" s="545" t="s">
        <v>924</v>
      </c>
      <c r="C16" s="541" t="s">
        <v>634</v>
      </c>
      <c r="D16" s="541">
        <v>1</v>
      </c>
      <c r="E16" s="667"/>
      <c r="F16" s="543">
        <f t="shared" si="0"/>
        <v>0</v>
      </c>
      <c r="G16" s="626">
        <f t="shared" si="2"/>
        <v>0</v>
      </c>
      <c r="H16" s="571"/>
    </row>
    <row r="17" spans="1:9" s="544" customFormat="1" ht="15.75">
      <c r="A17" s="557"/>
      <c r="B17" s="558" t="s">
        <v>18</v>
      </c>
      <c r="C17" s="559"/>
      <c r="D17" s="559"/>
      <c r="E17" s="560"/>
      <c r="F17" s="561">
        <f>SUM(F9:F16)</f>
        <v>0</v>
      </c>
      <c r="G17" s="626">
        <f t="shared" si="2"/>
        <v>0</v>
      </c>
      <c r="H17" s="572"/>
    </row>
    <row r="18" spans="1:9" s="544" customFormat="1" ht="15.75">
      <c r="A18" s="557"/>
      <c r="B18" s="558"/>
      <c r="C18" s="559"/>
      <c r="D18" s="559"/>
      <c r="E18" s="560"/>
      <c r="F18" s="561"/>
      <c r="G18" s="626"/>
      <c r="H18" s="571"/>
    </row>
    <row r="19" spans="1:9" s="535" customFormat="1" ht="14.25" customHeight="1">
      <c r="A19" s="520"/>
      <c r="B19" s="556" t="s">
        <v>925</v>
      </c>
      <c r="C19" s="532"/>
      <c r="D19" s="533"/>
      <c r="E19" s="534"/>
      <c r="F19" s="534"/>
      <c r="G19" s="626"/>
      <c r="H19" s="572"/>
    </row>
    <row r="20" spans="1:9" s="535" customFormat="1">
      <c r="A20" s="520"/>
      <c r="B20" s="531"/>
      <c r="C20" s="532"/>
      <c r="D20" s="533"/>
      <c r="E20" s="534"/>
      <c r="F20" s="534"/>
      <c r="G20" s="626"/>
      <c r="H20" s="571"/>
    </row>
    <row r="21" spans="1:9" s="565" customFormat="1">
      <c r="A21" s="562"/>
      <c r="B21" s="537" t="s">
        <v>902</v>
      </c>
      <c r="C21" s="563"/>
      <c r="D21" s="554"/>
      <c r="E21" s="564"/>
      <c r="F21" s="564"/>
      <c r="G21" s="626"/>
      <c r="H21" s="572"/>
      <c r="I21" s="554"/>
    </row>
    <row r="22" spans="1:9" s="544" customFormat="1" ht="15" customHeight="1">
      <c r="A22" s="541">
        <v>1</v>
      </c>
      <c r="B22" s="542" t="s">
        <v>926</v>
      </c>
      <c r="C22" s="541" t="s">
        <v>118</v>
      </c>
      <c r="D22" s="541">
        <v>30</v>
      </c>
      <c r="E22" s="667"/>
      <c r="F22" s="543">
        <f t="shared" ref="F22:F31" si="3">D22*E22</f>
        <v>0</v>
      </c>
      <c r="G22" s="626">
        <f t="shared" si="2"/>
        <v>0</v>
      </c>
      <c r="H22" s="571"/>
      <c r="I22" s="617"/>
    </row>
    <row r="23" spans="1:9" s="544" customFormat="1" ht="15" customHeight="1">
      <c r="A23" s="541">
        <f t="shared" ref="A23:A31" si="4">A22+1</f>
        <v>2</v>
      </c>
      <c r="B23" s="542" t="s">
        <v>927</v>
      </c>
      <c r="C23" s="541" t="s">
        <v>118</v>
      </c>
      <c r="D23" s="541">
        <v>30</v>
      </c>
      <c r="E23" s="667"/>
      <c r="F23" s="543">
        <f t="shared" si="3"/>
        <v>0</v>
      </c>
      <c r="G23" s="626">
        <f t="shared" si="2"/>
        <v>0</v>
      </c>
      <c r="H23" s="572"/>
      <c r="I23" s="617"/>
    </row>
    <row r="24" spans="1:9" s="544" customFormat="1" ht="29.25" customHeight="1">
      <c r="A24" s="541">
        <f t="shared" si="4"/>
        <v>3</v>
      </c>
      <c r="B24" s="545" t="s">
        <v>1071</v>
      </c>
      <c r="C24" s="541" t="s">
        <v>118</v>
      </c>
      <c r="D24" s="541">
        <v>30</v>
      </c>
      <c r="E24" s="667"/>
      <c r="F24" s="543">
        <f t="shared" si="3"/>
        <v>0</v>
      </c>
      <c r="G24" s="626">
        <f t="shared" si="2"/>
        <v>0</v>
      </c>
      <c r="H24" s="571"/>
    </row>
    <row r="25" spans="1:9" s="544" customFormat="1" ht="15" customHeight="1">
      <c r="A25" s="541">
        <f t="shared" si="4"/>
        <v>4</v>
      </c>
      <c r="B25" s="542" t="s">
        <v>928</v>
      </c>
      <c r="C25" s="541" t="s">
        <v>118</v>
      </c>
      <c r="D25" s="541">
        <v>120</v>
      </c>
      <c r="E25" s="667"/>
      <c r="F25" s="543">
        <f t="shared" si="3"/>
        <v>0</v>
      </c>
      <c r="G25" s="626">
        <f t="shared" si="2"/>
        <v>0</v>
      </c>
      <c r="H25" s="572"/>
      <c r="I25" s="617"/>
    </row>
    <row r="26" spans="1:9" s="544" customFormat="1" ht="15" customHeight="1">
      <c r="A26" s="541">
        <f t="shared" si="4"/>
        <v>5</v>
      </c>
      <c r="B26" s="542" t="s">
        <v>929</v>
      </c>
      <c r="C26" s="541" t="s">
        <v>118</v>
      </c>
      <c r="D26" s="541">
        <v>40</v>
      </c>
      <c r="E26" s="667"/>
      <c r="F26" s="543">
        <f>D26*E26</f>
        <v>0</v>
      </c>
      <c r="G26" s="626">
        <f t="shared" si="2"/>
        <v>0</v>
      </c>
      <c r="H26" s="571"/>
      <c r="I26" s="617"/>
    </row>
    <row r="27" spans="1:9" s="544" customFormat="1" ht="27.75" customHeight="1">
      <c r="A27" s="541">
        <f t="shared" si="4"/>
        <v>6</v>
      </c>
      <c r="B27" s="545" t="s">
        <v>930</v>
      </c>
      <c r="C27" s="541" t="s">
        <v>118</v>
      </c>
      <c r="D27" s="541">
        <v>30</v>
      </c>
      <c r="E27" s="667"/>
      <c r="F27" s="543">
        <f t="shared" si="3"/>
        <v>0</v>
      </c>
      <c r="G27" s="626">
        <f t="shared" si="2"/>
        <v>0</v>
      </c>
      <c r="H27" s="572"/>
      <c r="I27" s="617"/>
    </row>
    <row r="28" spans="1:9" s="544" customFormat="1" ht="17.25" customHeight="1">
      <c r="A28" s="541">
        <f t="shared" si="4"/>
        <v>7</v>
      </c>
      <c r="B28" s="545" t="s">
        <v>931</v>
      </c>
      <c r="C28" s="541" t="s">
        <v>118</v>
      </c>
      <c r="D28" s="541">
        <v>10</v>
      </c>
      <c r="E28" s="667"/>
      <c r="F28" s="543">
        <f t="shared" si="3"/>
        <v>0</v>
      </c>
      <c r="G28" s="626">
        <f t="shared" si="2"/>
        <v>0</v>
      </c>
      <c r="H28" s="571"/>
      <c r="I28" s="617"/>
    </row>
    <row r="29" spans="1:9" s="544" customFormat="1" ht="25.5" customHeight="1">
      <c r="A29" s="541">
        <f t="shared" si="4"/>
        <v>8</v>
      </c>
      <c r="B29" s="545" t="s">
        <v>932</v>
      </c>
      <c r="C29" s="541" t="s">
        <v>634</v>
      </c>
      <c r="D29" s="541">
        <v>1</v>
      </c>
      <c r="E29" s="667"/>
      <c r="F29" s="543">
        <f t="shared" si="3"/>
        <v>0</v>
      </c>
      <c r="G29" s="626">
        <f t="shared" si="2"/>
        <v>0</v>
      </c>
      <c r="H29" s="572"/>
    </row>
    <row r="30" spans="1:9" s="544" customFormat="1" ht="13.5" customHeight="1">
      <c r="A30" s="541">
        <f t="shared" si="4"/>
        <v>9</v>
      </c>
      <c r="B30" s="545" t="s">
        <v>933</v>
      </c>
      <c r="C30" s="541" t="s">
        <v>634</v>
      </c>
      <c r="D30" s="541">
        <v>3</v>
      </c>
      <c r="E30" s="668"/>
      <c r="F30" s="541">
        <f t="shared" si="3"/>
        <v>0</v>
      </c>
      <c r="G30" s="626">
        <f t="shared" si="2"/>
        <v>0</v>
      </c>
      <c r="H30" s="571"/>
    </row>
    <row r="31" spans="1:9" s="544" customFormat="1" ht="15" customHeight="1">
      <c r="A31" s="541">
        <f t="shared" si="4"/>
        <v>10</v>
      </c>
      <c r="B31" s="545" t="s">
        <v>934</v>
      </c>
      <c r="C31" s="541" t="s">
        <v>634</v>
      </c>
      <c r="D31" s="541">
        <v>1</v>
      </c>
      <c r="E31" s="667"/>
      <c r="F31" s="543">
        <f t="shared" si="3"/>
        <v>0</v>
      </c>
      <c r="G31" s="626">
        <f t="shared" si="2"/>
        <v>0</v>
      </c>
      <c r="H31" s="572"/>
    </row>
    <row r="32" spans="1:9" s="550" customFormat="1" ht="15.75">
      <c r="A32" s="546"/>
      <c r="B32" s="547" t="s">
        <v>18</v>
      </c>
      <c r="C32" s="515"/>
      <c r="D32" s="515"/>
      <c r="E32" s="548"/>
      <c r="F32" s="549">
        <f>SUM(F22:F31)</f>
        <v>0</v>
      </c>
      <c r="G32" s="626">
        <f t="shared" si="2"/>
        <v>0</v>
      </c>
      <c r="H32" s="571"/>
    </row>
    <row r="33" spans="1:9" s="550" customFormat="1" ht="9.75" customHeight="1">
      <c r="A33" s="546"/>
      <c r="B33" s="547"/>
      <c r="C33" s="515"/>
      <c r="D33" s="515"/>
      <c r="E33" s="548"/>
      <c r="F33" s="549"/>
      <c r="G33" s="626"/>
      <c r="H33" s="572"/>
    </row>
    <row r="34" spans="1:9">
      <c r="G34" s="626"/>
      <c r="H34" s="571"/>
    </row>
    <row r="35" spans="1:9" s="535" customFormat="1" ht="14.25" customHeight="1">
      <c r="A35" s="520"/>
      <c r="B35" s="556" t="s">
        <v>1072</v>
      </c>
      <c r="C35" s="532"/>
      <c r="D35" s="533"/>
      <c r="E35" s="534"/>
      <c r="F35" s="534"/>
      <c r="G35" s="626"/>
      <c r="H35" s="572"/>
    </row>
    <row r="36" spans="1:9" s="535" customFormat="1">
      <c r="A36" s="520"/>
      <c r="B36" s="531"/>
      <c r="C36" s="532"/>
      <c r="D36" s="533"/>
      <c r="E36" s="534"/>
      <c r="F36" s="534"/>
      <c r="G36" s="626"/>
      <c r="H36" s="571"/>
    </row>
    <row r="37" spans="1:9" s="565" customFormat="1">
      <c r="A37" s="562"/>
      <c r="B37" s="537"/>
      <c r="C37" s="563"/>
      <c r="D37" s="554"/>
      <c r="E37" s="564"/>
      <c r="F37" s="564"/>
      <c r="G37" s="626"/>
      <c r="H37" s="572"/>
      <c r="I37" s="554"/>
    </row>
    <row r="38" spans="1:9" s="544" customFormat="1" ht="15" customHeight="1">
      <c r="A38" s="541">
        <v>1</v>
      </c>
      <c r="B38" s="542" t="s">
        <v>1073</v>
      </c>
      <c r="C38" s="541" t="s">
        <v>634</v>
      </c>
      <c r="D38" s="541">
        <v>4</v>
      </c>
      <c r="E38" s="667"/>
      <c r="F38" s="543">
        <f t="shared" ref="F38:F43" si="5">D38*E38</f>
        <v>0</v>
      </c>
      <c r="G38" s="626">
        <f t="shared" si="2"/>
        <v>0</v>
      </c>
      <c r="H38" s="571"/>
      <c r="I38" s="617"/>
    </row>
    <row r="39" spans="1:9" s="544" customFormat="1" ht="15" customHeight="1">
      <c r="A39" s="541">
        <f>A38+1</f>
        <v>2</v>
      </c>
      <c r="B39" s="542" t="s">
        <v>1074</v>
      </c>
      <c r="C39" s="541" t="s">
        <v>117</v>
      </c>
      <c r="D39" s="541">
        <v>1</v>
      </c>
      <c r="E39" s="667"/>
      <c r="F39" s="543">
        <f t="shared" si="5"/>
        <v>0</v>
      </c>
      <c r="G39" s="626">
        <f t="shared" si="2"/>
        <v>0</v>
      </c>
      <c r="H39" s="572"/>
      <c r="I39" s="617"/>
    </row>
    <row r="40" spans="1:9" s="544" customFormat="1" ht="14.25" customHeight="1">
      <c r="A40" s="541">
        <f>A39+1</f>
        <v>3</v>
      </c>
      <c r="B40" s="545" t="s">
        <v>1075</v>
      </c>
      <c r="C40" s="541" t="s">
        <v>117</v>
      </c>
      <c r="D40" s="541">
        <v>2</v>
      </c>
      <c r="E40" s="667"/>
      <c r="F40" s="543">
        <f t="shared" si="5"/>
        <v>0</v>
      </c>
      <c r="G40" s="626">
        <f t="shared" si="2"/>
        <v>0</v>
      </c>
      <c r="H40" s="571"/>
    </row>
    <row r="41" spans="1:9" s="544" customFormat="1" ht="14.25" customHeight="1">
      <c r="A41" s="541">
        <f>A40+1</f>
        <v>4</v>
      </c>
      <c r="B41" s="545" t="s">
        <v>1076</v>
      </c>
      <c r="C41" s="541" t="s">
        <v>117</v>
      </c>
      <c r="D41" s="541">
        <v>1</v>
      </c>
      <c r="E41" s="667"/>
      <c r="F41" s="543">
        <f>D41*E41</f>
        <v>0</v>
      </c>
      <c r="G41" s="626">
        <f t="shared" si="2"/>
        <v>0</v>
      </c>
      <c r="H41" s="572"/>
    </row>
    <row r="42" spans="1:9" s="544" customFormat="1" ht="14.25" customHeight="1">
      <c r="A42" s="541">
        <f>A41+1</f>
        <v>5</v>
      </c>
      <c r="B42" s="545" t="s">
        <v>1077</v>
      </c>
      <c r="C42" s="541" t="s">
        <v>117</v>
      </c>
      <c r="D42" s="541">
        <v>1</v>
      </c>
      <c r="E42" s="667"/>
      <c r="F42" s="543">
        <f>D42*E42</f>
        <v>0</v>
      </c>
      <c r="G42" s="626">
        <f t="shared" si="2"/>
        <v>0</v>
      </c>
      <c r="H42" s="571"/>
    </row>
    <row r="43" spans="1:9" s="544" customFormat="1" ht="15" customHeight="1">
      <c r="A43" s="541">
        <f>A42+1</f>
        <v>6</v>
      </c>
      <c r="B43" s="545" t="s">
        <v>934</v>
      </c>
      <c r="C43" s="541" t="s">
        <v>634</v>
      </c>
      <c r="D43" s="541">
        <v>1</v>
      </c>
      <c r="E43" s="667"/>
      <c r="F43" s="543">
        <f t="shared" si="5"/>
        <v>0</v>
      </c>
      <c r="G43" s="626">
        <f t="shared" si="2"/>
        <v>0</v>
      </c>
      <c r="H43" s="572"/>
    </row>
    <row r="44" spans="1:9" s="550" customFormat="1" ht="15.75">
      <c r="A44" s="546"/>
      <c r="B44" s="547" t="s">
        <v>18</v>
      </c>
      <c r="C44" s="515"/>
      <c r="D44" s="515"/>
      <c r="E44" s="548"/>
      <c r="F44" s="549">
        <f>SUM(F38:F43)</f>
        <v>0</v>
      </c>
      <c r="G44" s="626">
        <f t="shared" si="2"/>
        <v>0</v>
      </c>
      <c r="H44" s="571"/>
    </row>
    <row r="45" spans="1:9">
      <c r="G45" s="567"/>
      <c r="H45" s="572"/>
    </row>
    <row r="46" spans="1:9">
      <c r="G46" s="567"/>
      <c r="H46" s="571"/>
    </row>
    <row r="47" spans="1:9">
      <c r="G47" s="567"/>
      <c r="H47" s="572"/>
    </row>
    <row r="48" spans="1:9">
      <c r="G48" s="567"/>
      <c r="H48" s="571"/>
    </row>
    <row r="49" spans="7:8">
      <c r="H49" s="572"/>
    </row>
    <row r="51" spans="7:8">
      <c r="H51" s="572"/>
    </row>
    <row r="53" spans="7:8">
      <c r="H53" s="572"/>
    </row>
    <row r="55" spans="7:8">
      <c r="H55" s="572"/>
    </row>
    <row r="57" spans="7:8">
      <c r="H57" s="572"/>
    </row>
    <row r="59" spans="7:8">
      <c r="G59" s="618"/>
      <c r="H59" s="619"/>
    </row>
  </sheetData>
  <sheetProtection algorithmName="SHA-512" hashValue="kM9VqISS8T8gDbgBD3VEnU33wfdcD3CaGGhHUajhL1bI6Jx+NLv0TfeDjm5XI5Fnm+yWfhfK8Z3b6qR57elplw==" saltValue="zKABPFBjAj5hvnnt80rK5w==" spinCount="100000" sheet="1" objects="1" scenarios="1"/>
  <pageMargins left="0.62992125984251968" right="0.23622047244094491" top="0.62992125984251968" bottom="0.39370078740157483" header="0.31496062992125984" footer="0.31496062992125984"/>
  <pageSetup paperSize="9" scale="84" fitToHeight="0" orientation="portrait" r:id="rId1"/>
  <headerFooter>
    <oddHeader>&amp;CŠportna dvorana Polzela - energetska sanacija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18</vt:i4>
      </vt:variant>
      <vt:variant>
        <vt:lpstr>Imenovani obsegi</vt:lpstr>
      </vt:variant>
      <vt:variant>
        <vt:i4>13</vt:i4>
      </vt:variant>
    </vt:vector>
  </HeadingPairs>
  <TitlesOfParts>
    <vt:vector size="31" baseType="lpstr">
      <vt:lpstr>NAS_GO</vt:lpstr>
      <vt:lpstr>REKAP</vt:lpstr>
      <vt:lpstr>GO</vt:lpstr>
      <vt:lpstr>TP</vt:lpstr>
      <vt:lpstr>STRELOVOD</vt:lpstr>
      <vt:lpstr>NAS_ELEKTOR</vt:lpstr>
      <vt:lpstr>REK ELEKTRO</vt:lpstr>
      <vt:lpstr>Energetski monitoring</vt:lpstr>
      <vt:lpstr>Vgradnja klimata in toplotne čr</vt:lpstr>
      <vt:lpstr>Polnilna postaja za avtomobile</vt:lpstr>
      <vt:lpstr>Kurilna podpostaja</vt:lpstr>
      <vt:lpstr>NAS_STROJNE</vt:lpstr>
      <vt:lpstr>REK_STROJNE</vt:lpstr>
      <vt:lpstr>Prezračevanje ŠD</vt:lpstr>
      <vt:lpstr>Toplotna črpalka</vt:lpstr>
      <vt:lpstr>Topla sanitarna voda</vt:lpstr>
      <vt:lpstr>EN.monitoring</vt:lpstr>
      <vt:lpstr>Termostatski ventili</vt:lpstr>
      <vt:lpstr>EN.monitoring!Področje_tiskanja</vt:lpstr>
      <vt:lpstr>'Energetski monitoring'!Področje_tiskanja</vt:lpstr>
      <vt:lpstr>GO!Področje_tiskanja</vt:lpstr>
      <vt:lpstr>NAS_STROJNE!Področje_tiskanja</vt:lpstr>
      <vt:lpstr>'Polnilna postaja za avtomobile'!Področje_tiskanja</vt:lpstr>
      <vt:lpstr>'Prezračevanje ŠD'!Področje_tiskanja</vt:lpstr>
      <vt:lpstr>REK_STROJNE!Področje_tiskanja</vt:lpstr>
      <vt:lpstr>REKAP!Področje_tiskanja</vt:lpstr>
      <vt:lpstr>STRELOVOD!Področje_tiskanja</vt:lpstr>
      <vt:lpstr>'Termostatski ventili'!Področje_tiskanja</vt:lpstr>
      <vt:lpstr>'Topla sanitarna voda'!Področje_tiskanja</vt:lpstr>
      <vt:lpstr>'Toplotna črpalka'!Področje_tiskanja</vt:lpstr>
      <vt:lpstr>'Vgradnja klimata in toplotne čr'!Področje_tiskanja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Ditka Čakš</dc:creator>
  <cp:lastModifiedBy>Jure Zupanc</cp:lastModifiedBy>
  <cp:lastPrinted>2017-05-22T13:17:28Z</cp:lastPrinted>
  <dcterms:created xsi:type="dcterms:W3CDTF">2015-07-14T10:57:12Z</dcterms:created>
  <dcterms:modified xsi:type="dcterms:W3CDTF">2017-06-27T12:08:40Z</dcterms:modified>
</cp:coreProperties>
</file>