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3040" windowHeight="9195" tabRatio="788" activeTab="1"/>
  </bookViews>
  <sheets>
    <sheet name="REKAPITULACIJA" sheetId="2" r:id="rId1"/>
    <sheet name="GO" sheetId="3" r:id="rId2"/>
  </sheets>
  <externalReferences>
    <externalReference r:id="rId3"/>
  </externalReferences>
  <definedNames>
    <definedName name="__CAD5">'[1]Vlom_ rop'!#REF!</definedName>
    <definedName name="CAD">#REF!</definedName>
    <definedName name="CAD_3">'[1]Vlom_ rop'!#REF!</definedName>
    <definedName name="CAD_4">'[1]Vlom_ rop'!#REF!</definedName>
    <definedName name="CAM">#REF!</definedName>
    <definedName name="DDDD">'[1]Vlom_ rop'!#REF!</definedName>
    <definedName name="EEEE">#REF!</definedName>
    <definedName name="EUR">#REF!</definedName>
    <definedName name="EUR_3">#REF!</definedName>
    <definedName name="EUR_4">#REF!</definedName>
    <definedName name="EUR_5">#REF!</definedName>
    <definedName name="EUR_6">#REF!</definedName>
    <definedName name="eur_7">#REF!</definedName>
    <definedName name="FFFFFF">#REF!</definedName>
    <definedName name="_xlnm.Print_Area" localSheetId="1">GO!$A$1:$H$364</definedName>
    <definedName name="RRR">#REF!</definedName>
    <definedName name="rrrrr">'[1]Vlom_ rop'!#REF!</definedName>
    <definedName name="rum">'[1]Vlom_ rop'!#REF!</definedName>
    <definedName name="sdddd">#REF!</definedName>
    <definedName name="U">#REF!</definedName>
    <definedName name="US">#REF!</definedName>
    <definedName name="USD">#REF!</definedName>
    <definedName name="X">#REF!</definedName>
    <definedName name="XXXXXX">'[1]Vlom_ rop'!#REF!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61" i="3" l="1"/>
  <c r="F298" i="3" l="1"/>
  <c r="F299" i="3"/>
  <c r="F300" i="3"/>
  <c r="F297" i="3"/>
  <c r="F293" i="3"/>
  <c r="F283" i="3"/>
  <c r="F284" i="3"/>
  <c r="F285" i="3"/>
  <c r="F286" i="3"/>
  <c r="F287" i="3"/>
  <c r="F288" i="3"/>
  <c r="F289" i="3"/>
  <c r="F290" i="3"/>
  <c r="F282" i="3"/>
  <c r="F303" i="3" l="1"/>
  <c r="F15" i="3" s="1"/>
  <c r="D321" i="3"/>
  <c r="D250" i="3" l="1"/>
  <c r="F250" i="3" s="1"/>
  <c r="D322" i="3"/>
  <c r="H15" i="3"/>
  <c r="D255" i="3" l="1"/>
  <c r="D202" i="3"/>
  <c r="F202" i="3" s="1"/>
  <c r="D203" i="3" l="1"/>
  <c r="F203" i="3" l="1"/>
  <c r="D204" i="3"/>
  <c r="F204" i="3" l="1"/>
  <c r="D205" i="3"/>
  <c r="F205" i="3" s="1"/>
  <c r="F322" i="3" l="1"/>
  <c r="D83" i="3"/>
  <c r="F255" i="3" l="1"/>
  <c r="F85" i="3"/>
  <c r="D175" i="3"/>
  <c r="F175" i="3" s="1"/>
  <c r="F160" i="3"/>
  <c r="F350" i="3" l="1"/>
  <c r="D348" i="3"/>
  <c r="F348" i="3" s="1"/>
  <c r="G17" i="3"/>
  <c r="F349" i="3"/>
  <c r="F352" i="3" l="1"/>
  <c r="F17" i="3" s="1"/>
  <c r="H17" i="3"/>
  <c r="F360" i="3"/>
  <c r="F254" i="3" l="1"/>
  <c r="D252" i="3"/>
  <c r="F252" i="3" s="1"/>
  <c r="D251" i="3"/>
  <c r="D247" i="3"/>
  <c r="D248" i="3"/>
  <c r="D246" i="3"/>
  <c r="D245" i="3"/>
  <c r="D249" i="3"/>
  <c r="F243" i="3"/>
  <c r="F242" i="3"/>
  <c r="D239" i="3"/>
  <c r="D240" i="3"/>
  <c r="D238" i="3"/>
  <c r="F84" i="3"/>
  <c r="F83" i="3"/>
  <c r="D237" i="3"/>
  <c r="D236" i="3" s="1"/>
  <c r="D235" i="3"/>
  <c r="D234" i="3"/>
  <c r="D233" i="3"/>
  <c r="D232" i="3"/>
  <c r="D199" i="3"/>
  <c r="D156" i="3"/>
  <c r="D241" i="3" s="1"/>
  <c r="D137" i="3"/>
  <c r="D138" i="3" s="1"/>
  <c r="D136" i="3"/>
  <c r="D135" i="3"/>
  <c r="D72" i="3"/>
  <c r="F118" i="3"/>
  <c r="F103" i="3"/>
  <c r="G18" i="3" l="1"/>
  <c r="F200" i="3" l="1"/>
  <c r="F206" i="3"/>
  <c r="F199" i="3" l="1"/>
  <c r="D79" i="3"/>
  <c r="D80" i="3" s="1"/>
  <c r="F80" i="3" s="1"/>
  <c r="D77" i="3"/>
  <c r="F77" i="3" s="1"/>
  <c r="D76" i="3"/>
  <c r="F76" i="3" s="1"/>
  <c r="F102" i="3"/>
  <c r="F75" i="3"/>
  <c r="F74" i="3"/>
  <c r="F159" i="3"/>
  <c r="F158" i="3"/>
  <c r="F157" i="3"/>
  <c r="D81" i="3" l="1"/>
  <c r="F81" i="3" s="1"/>
  <c r="F79" i="3"/>
  <c r="H121" i="3" l="1"/>
  <c r="H8" i="3" s="1"/>
  <c r="D166" i="3" l="1"/>
  <c r="F164" i="3"/>
  <c r="F163" i="3"/>
  <c r="F162" i="3"/>
  <c r="F156" i="3"/>
  <c r="F155" i="3" l="1"/>
  <c r="F117" i="3"/>
  <c r="F114" i="3"/>
  <c r="F107" i="3"/>
  <c r="F110" i="3"/>
  <c r="F109" i="3"/>
  <c r="F100" i="3"/>
  <c r="F99" i="3"/>
  <c r="F359" i="3"/>
  <c r="F98" i="3"/>
  <c r="F91" i="3"/>
  <c r="F363" i="3" l="1"/>
  <c r="F18" i="3" s="1"/>
  <c r="F319" i="3"/>
  <c r="F318" i="3"/>
  <c r="F253" i="3"/>
  <c r="F251" i="3"/>
  <c r="F249" i="3"/>
  <c r="F241" i="3"/>
  <c r="F198" i="3"/>
  <c r="F197" i="3"/>
  <c r="F179" i="3"/>
  <c r="F178" i="3"/>
  <c r="F174" i="3"/>
  <c r="F173" i="3"/>
  <c r="F172" i="3"/>
  <c r="F171" i="3"/>
  <c r="F170" i="3"/>
  <c r="F169" i="3"/>
  <c r="F168" i="3"/>
  <c r="D167" i="3"/>
  <c r="F167" i="3" s="1"/>
  <c r="F166" i="3"/>
  <c r="F165" i="3"/>
  <c r="H144" i="3"/>
  <c r="H9" i="3" s="1"/>
  <c r="F141" i="3"/>
  <c r="F140" i="3"/>
  <c r="F139" i="3"/>
  <c r="F138" i="3"/>
  <c r="F137" i="3"/>
  <c r="F136" i="3"/>
  <c r="F135" i="3"/>
  <c r="F116" i="3"/>
  <c r="F115" i="3"/>
  <c r="F108" i="3"/>
  <c r="F106" i="3"/>
  <c r="F97" i="3"/>
  <c r="F320" i="3"/>
  <c r="F94" i="3"/>
  <c r="F89" i="3"/>
  <c r="F90" i="3"/>
  <c r="F101" i="3"/>
  <c r="F95" i="3"/>
  <c r="F321" i="3"/>
  <c r="F96" i="3"/>
  <c r="F88" i="3"/>
  <c r="F209" i="3" l="1"/>
  <c r="F13" i="3" s="1"/>
  <c r="H18" i="3"/>
  <c r="F364" i="3"/>
  <c r="H209" i="3"/>
  <c r="H13" i="3" s="1"/>
  <c r="F324" i="3"/>
  <c r="F16" i="3" s="1"/>
  <c r="F144" i="3"/>
  <c r="F9" i="3" s="1"/>
  <c r="H14" i="3"/>
  <c r="G15" i="3"/>
  <c r="H10" i="3"/>
  <c r="H7" i="3" s="1"/>
  <c r="H16" i="3"/>
  <c r="G144" i="3"/>
  <c r="G9" i="3" s="1"/>
  <c r="F236" i="3"/>
  <c r="D244" i="3"/>
  <c r="F244" i="3" s="1"/>
  <c r="D231" i="3"/>
  <c r="F231" i="3" s="1"/>
  <c r="F72" i="3"/>
  <c r="F71" i="3"/>
  <c r="F70" i="3"/>
  <c r="F111" i="3"/>
  <c r="F68" i="3"/>
  <c r="F258" i="3" l="1"/>
  <c r="G16" i="3"/>
  <c r="F325" i="3"/>
  <c r="F210" i="3"/>
  <c r="G13" i="3"/>
  <c r="F14" i="3" l="1"/>
  <c r="F12" i="3" s="1"/>
  <c r="D16" i="2" s="1"/>
  <c r="F259" i="3"/>
  <c r="G14" i="3"/>
  <c r="G12" i="3" s="1"/>
  <c r="F62" i="3"/>
  <c r="F61" i="3"/>
  <c r="F60" i="3"/>
  <c r="F66" i="3"/>
  <c r="F65" i="3"/>
  <c r="F64" i="3"/>
  <c r="F176" i="3"/>
  <c r="F182" i="3" s="1"/>
  <c r="F10" i="3" s="1"/>
  <c r="H5" i="3"/>
  <c r="F39" i="3"/>
  <c r="F41" i="3" s="1"/>
  <c r="F5" i="3" s="1"/>
  <c r="H12" i="3"/>
  <c r="F121" i="3" l="1"/>
  <c r="F8" i="3" s="1"/>
  <c r="F7" i="3" s="1"/>
  <c r="D14" i="2" s="1"/>
  <c r="D12" i="2"/>
  <c r="H3" i="3"/>
  <c r="G5" i="3"/>
  <c r="D18" i="2" l="1"/>
  <c r="F122" i="3"/>
  <c r="F3" i="3"/>
  <c r="G8" i="3" l="1"/>
  <c r="D20" i="2"/>
  <c r="F183" i="3"/>
  <c r="G10" i="3"/>
  <c r="D22" i="2" l="1"/>
  <c r="D24" i="2" s="1"/>
  <c r="G7" i="3"/>
  <c r="G3" i="3" l="1"/>
</calcChain>
</file>

<file path=xl/sharedStrings.xml><?xml version="1.0" encoding="utf-8"?>
<sst xmlns="http://schemas.openxmlformats.org/spreadsheetml/2006/main" count="637" uniqueCount="325">
  <si>
    <t>NAROČNIK:</t>
  </si>
  <si>
    <t>Investicija:</t>
  </si>
  <si>
    <t>REKAPITULACIJA</t>
  </si>
  <si>
    <t>Vsa dela</t>
  </si>
  <si>
    <t>Pripravljalna dela</t>
  </si>
  <si>
    <t>Gradbena dela</t>
  </si>
  <si>
    <t>Obrtniška dela</t>
  </si>
  <si>
    <t>SKUPAJ</t>
  </si>
  <si>
    <t>DDV 22%</t>
  </si>
  <si>
    <t>SKUPAJ Z DDV</t>
  </si>
  <si>
    <t>Dom krajanov Andraž - energetska sanacija</t>
  </si>
  <si>
    <t>Rekapitulacija</t>
  </si>
  <si>
    <t>Upravičena</t>
  </si>
  <si>
    <t>Neupravičena</t>
  </si>
  <si>
    <t>I.</t>
  </si>
  <si>
    <t>II.</t>
  </si>
  <si>
    <t>II.i</t>
  </si>
  <si>
    <t>Rušitvena dela</t>
  </si>
  <si>
    <t>II.ii</t>
  </si>
  <si>
    <t>Zemeljska dela</t>
  </si>
  <si>
    <t>Zidarska dela</t>
  </si>
  <si>
    <t>III</t>
  </si>
  <si>
    <t>III.ii</t>
  </si>
  <si>
    <t>Krovsko kleparska dela</t>
  </si>
  <si>
    <t>III.iii</t>
  </si>
  <si>
    <t>Fasaderska dela</t>
  </si>
  <si>
    <t>III.iv</t>
  </si>
  <si>
    <t>Stavbno pohištvo</t>
  </si>
  <si>
    <t>III.v</t>
  </si>
  <si>
    <t>Slikopleskarska dela</t>
  </si>
  <si>
    <t>Mavčno-kartonska dela</t>
  </si>
  <si>
    <t>Splošna določila</t>
  </si>
  <si>
    <t>SPLOŠNA DOLOČILA:
Vsa dela morajo biti izvedena kvalitetno iz materialov z zahtevanimi lastnostmi in atesti.</t>
  </si>
  <si>
    <t>Vsako opisano delo vsebuje osnovni in pomožni material, prevoz materiala in orodja na objekt, notranje transporte po gradbišču, vse delo, delovne in pomožne odre za vsa dela v notranjosti (razen fasadnih odrov), organizacijo in zavarovanje gradbišča, gradbiščno ograjo in tablo, zaključno čiščenje,  odstranitev odpadkov po izvedenem delu in stroške trajnega odlaganja na komunalni deponiji. Prav tako vsa dela vsebujejo vso potrebna dela povezana z zaščito notranjih in zunanjih površin prostorov ob menjavi oken, tlaka, instalacij, slikopleskarskih del, stropa in ostalega ter sprotna (takojšnja) čiščenja po končani montaži.</t>
  </si>
  <si>
    <t>Opisi pozicij so skrajšani, ponudba mora vsebovati vse stroške za kompletno izdelavo pozicije, tudi če v popisu niso eksplicitno navedeni.</t>
  </si>
  <si>
    <t>Dela je potrebno izvajati po predloženi tehnični dokumentaciji, detajlih izbranega izvajalca in navodilih projektanta.</t>
  </si>
  <si>
    <t>Dimenzije obrtniških izdelkov in količine je potrebno pred naročanjem preveriti na objektu.</t>
  </si>
  <si>
    <t>Pri delih, kjer je naveden določen materijal, je možna tudi izbira drugega z enakimi lastnostmi in kvaliteto.</t>
  </si>
  <si>
    <t>V enotnih cenah je potrebno upoštevati redna čiščenja med deli in finalno čiščenje
(sprotno med gradnjo in 1x po izvedenih vseh delih, vključno s finalnim čiščenjem vseh površin).</t>
  </si>
  <si>
    <t>V enotne cene je potrebno vkalkulirati vse pomožne, delovne, montažne in zaščitne odre. Izjema velja le za fasadni oder, ki se obračuna posebej.</t>
  </si>
  <si>
    <t>Dodatna, nepredvidena in več dela, ki niso zajeta v popisu se izvedejo po predhodnem dogovoru z nadzornim organom in se obračunajo po dejanskih količinah, po predhodni odobritvi enotne cene s strani investitorja.</t>
  </si>
  <si>
    <r>
      <t xml:space="preserve">Poleg opisa postavk in količin so sestavni del popisa tudi </t>
    </r>
    <r>
      <rPr>
        <b/>
        <u/>
        <sz val="10"/>
        <rFont val="Swis721 BT"/>
        <family val="2"/>
      </rPr>
      <t>Tehnični pogoji del</t>
    </r>
    <r>
      <rPr>
        <u/>
        <sz val="10"/>
        <rFont val="Swis721 BT"/>
        <family val="2"/>
      </rPr>
      <t>,</t>
    </r>
    <r>
      <rPr>
        <sz val="10"/>
        <rFont val="Swis721 BT"/>
        <family val="2"/>
      </rPr>
      <t xml:space="preserve"> ki je priloga temu popisu.</t>
    </r>
  </si>
  <si>
    <t>PRIPRAVLJALNA DELA</t>
  </si>
  <si>
    <t xml:space="preserve">Zap. št. </t>
  </si>
  <si>
    <t>Opis postavke</t>
  </si>
  <si>
    <t>enota</t>
  </si>
  <si>
    <t>količina</t>
  </si>
  <si>
    <t>cena/ enoto</t>
  </si>
  <si>
    <t>skupaj</t>
  </si>
  <si>
    <t>1.</t>
  </si>
  <si>
    <t>kompl</t>
  </si>
  <si>
    <t>GRADBENA DELA</t>
  </si>
  <si>
    <t>Splošna določila: V ceni rušitvenih del je upoštevan strošek trajnega odlaganja gradbenih odpadkov na deponijo s koncesijo RS ter pridobitev evidenčnih listov, skladno s pravilnikom o ravnanju z gradbenimi odpadki. Celoten obseg rušitvenih del se predhodno preveri na licu mesta.</t>
  </si>
  <si>
    <r>
      <rPr>
        <b/>
        <sz val="10"/>
        <rFont val="Swis721 BT"/>
        <family val="2"/>
      </rPr>
      <t xml:space="preserve">V vseh rušitvenih delih </t>
    </r>
    <r>
      <rPr>
        <sz val="10"/>
        <rFont val="Swis721 BT"/>
        <family val="2"/>
      </rPr>
      <t>je poleg rušenja potrebno upoštevati še nakladanje, prenos rušenega materiala na deponijo izven objekta in odvoz na registrirano komunalno deponijo in plačilo stroškov deponije s pridobitvijo evidenčnega lista.
Izmere rušitev so v vgrajenem stanju. Faktor povečanja volumna za odvoz ruševin mora biti zajet v ceni za enoto.</t>
    </r>
  </si>
  <si>
    <t>V ceni rušitvenih del je potrebno upoštevati vse varnostne ukrepe in vsa potrebna podpiranja v času rušenja in zaščito poti in sosednjih prostorov ter morebitne odre za izvedbo.</t>
  </si>
  <si>
    <t>Obvezno je ločevanje rušenih materialov: beton in armiran beton, pločevina, les, steklo, plastika, kovina….</t>
  </si>
  <si>
    <t>VSE FASADE</t>
  </si>
  <si>
    <t>m</t>
  </si>
  <si>
    <t>8.</t>
  </si>
  <si>
    <t>Z FASADA</t>
  </si>
  <si>
    <t>kom</t>
  </si>
  <si>
    <t>J FASADA</t>
  </si>
  <si>
    <t>V FASADA</t>
  </si>
  <si>
    <t>S FASADA</t>
  </si>
  <si>
    <t>Demontaža obstoječih svetilk in senzorja, vključno z nalaganjem na kamion in odvozom na registrirano komunalno deponijo s pridobitvijo evidenčnega lista, dobava in montaža nove svetilke in senzorja v vrednosti do 45EUR/kos, vključno s potrebnim podaljšanjem električnih vodnikov in pritrdilnim materialom ter varčno žarnico in z vzpostavitvijo delovanja.</t>
  </si>
  <si>
    <t>Deontaža obstoječega javnega poštnega nabiralnika, skladiščenje na gradbeni deponiji ter ponovna montaža, vključno s potrebnim pritrdilnim materialom za pritrditev v 18cm TI</t>
  </si>
  <si>
    <t>Demontaža odtočnih cevi fi 100, vključno z nalaganjem na kamion in odvozom na registrirano komunalno deponijo s pridobitvijo evidenčnega lista.</t>
  </si>
  <si>
    <t>Pazljiva demontaža zunanje enote klima naprave, začasno deponiranje na gradbišču ter ponovna montaža, vključno z vso potrebno predelavo držal (konzol ali podobno) ali dobavo novih in pritrdilnim materialom za pritrjevanje v 18cm TI ter podaljšanjem vse cevne in elektro instalacije, vključno z novim odtokom kondenčne vode, plinom in s ponovnim zagonom klime</t>
  </si>
  <si>
    <t>pavšal</t>
  </si>
  <si>
    <t>Demontaža obstoječe oglasne deske, dimenzije cca 80x80cm ter ponovna montaža v 18cm TI, vključno z vsem potrebnim materialom</t>
  </si>
  <si>
    <t>Pred začetkom izvedbe zemeljskih del je potrebno pregledati geološko geotehnični elaborat (če le ta obstaja), po izkopu gradbene jame teren pregleda geomehanik!  Ob izkopu mora biti prisoten geomehanik!</t>
  </si>
  <si>
    <t>Pri zemeljskih delih je potrebno upoštevati vse vertikalne in horizontalne prenose, prevoze in transporte, vsa podpiranja in zavarovanja brežin izkopov ter zavarovanja okolice med izkopi, utrjevanje z nabijanjem ter vsa pripravljalna in zaključna dela</t>
  </si>
  <si>
    <t>Ob začetku del je potrebno preveriti projektantske rešitve glede na obstoječe stanje in uskladiti dejanske ugotovitve o sestavi in kvaliteti zemeljskih tal z izhodišči in zahtevami v projektu</t>
  </si>
  <si>
    <t>Pred pričetkom del je potrebno pridobiti vse potrebne podatke o poteku instalacij in naročiti zakoličbo instalacij, kanalizacije in instalacijske kanalizacije ter komunalnih priključkov, zatem pa ukreniti vse potrebno za zavarovanje obstoječih instalacij in ostalega, kar ni predvideno za rušenje oz predvideti prestavitev instalacij, ki potekajo na mestu izkopov ter zagotoviti vse potrebno za varnost delavcev in mimoidočih</t>
  </si>
  <si>
    <t>Opomba: vse izmere za zemeljska dela so v raščenem stanju. Faktor razrahljivosti se upošteva v ceni za postavko.</t>
  </si>
  <si>
    <t>Plačilo takse za deponijo izkopa zajeti v ceni postavke.</t>
  </si>
  <si>
    <t>4.</t>
  </si>
  <si>
    <t>m³</t>
  </si>
  <si>
    <t xml:space="preserve">Strojno rušenje obstoječe asfaltne površine v debelini 10 cm z nalaganjem in odvozom na komunalno deponijo, ter s pridobitvijo evidenčnega kartona. </t>
  </si>
  <si>
    <t>Rezanje asfalta do debeline 10 cm</t>
  </si>
  <si>
    <t>Izdelava nosilne plasti bituminizirane zmesi AC16 base B 70/100 A3 v debelini 6 cm.</t>
  </si>
  <si>
    <t xml:space="preserve">Izdelava obrabne in zaporne plasti bituminizirane zmesi AC 11 surf B 70/100 A3 v debelini 3 cm. </t>
  </si>
  <si>
    <t>Dobava ter montaža novega betonskega peskolova fi40 cm, višine do 1m. Postavka vsebuje:
 - ročni izkop jarka, globine do 1m, cca 1m'3 materiala, vključno z odvozom
 - izdelavo posteljice iz betona
 - izdelava preboja v steni peskoplova z diamatnim vrtanjem in izvedba priključka odtočne cevi na eni strani ter izvedba iztoka na drugi strani
 - zasip jarka z izkopanim materialom z utrjevanjem
 - montaža betonskega pokrova fi 40 cm, nosilnosti 125 kN</t>
  </si>
  <si>
    <t>Demontaža obstoječega peskolova v asfaltu in dobava ter montaža novega betonskega peskolova fi40. Postavka vsebuje:
 - rezanje asfalta z diamantno brusilko, dolžine cca 5m
 - rušenje in odvoz asfalta na površini cca 1,5m'2
 - ročni izkop jarka, globine do 1m, cca 1m'3 materiala ter odvoz izkopa in starega peskolova na komunalno deponijo in plačilo komunalne takse
 - izdelavo posteljice iz betona
 - izdelava novega preboja v steni peskoplova in izvedba priključka odtočne cevi na eni strani ter izvedba iztoka na drugi strani
 - zasip jarka z izkopanim materialom z utrjevanjem
 - montaža novega betonskega pokrova fi40 cm v nivo asfalta
 - dobava in vgrajevanje asfalta, v debelini 5+3cm, v površini cca 1,5m'2</t>
  </si>
  <si>
    <t>Predelava priključitve meteorne kanalizacije na peskolov - predelava iz stranskega priključka v vertikalni. Postavka vsebuje diamantni izrez v betonski pokrov peskolova ter vse potrebne fazonske komade, delo in material potreben za priključitev.</t>
  </si>
  <si>
    <t>Pri postavkah pri katerih so potrebni za izdelavo delovni odri je potrebno v ceno postavk vključiti ceno potrebnih delovnih odrov ( razen odra za fasado)</t>
  </si>
  <si>
    <t>Vsi odri morajo biti izdelani po zahtevah varstva pri delu.</t>
  </si>
  <si>
    <t xml:space="preserve">Pri obračunu zidanja zidov se odbije vse odprtine brez ozira na velikost. Odprtine se odbijajo po zidarskih merah, kakor so v načrtu opisane. </t>
  </si>
  <si>
    <t>Obnova betonskega zidu, višine cca 1m. Postavka vsebuje:
 - mehansko čiščenje površin
 - osnovni premaz
 - oplesk s fasadno silikonsko barvo, v barvi po izbiri projektanta (enaka barva, kot na ostali fasadi)</t>
  </si>
  <si>
    <t>m²</t>
  </si>
  <si>
    <t>2.</t>
  </si>
  <si>
    <t>Odstranitev prhlega ometa in zidraska izravnava z grobo zidarsko malto.</t>
  </si>
  <si>
    <t>Diamatno vrtanje delno opečnate delno betonske stene v premeru 120 mm. Vključno z zaščito vseh površin.</t>
  </si>
  <si>
    <t>3.</t>
  </si>
  <si>
    <t>Diamatno vrtanje delno opečnate delno betonske stene v premeru 150 mm. Vključno z zaščito vseh površin.</t>
  </si>
  <si>
    <t>5.</t>
  </si>
  <si>
    <t>Zidarsko zametavanje utorov zidov v širini cca 20 cm in globini cca 10 cm, stropov in tlakov po montaži instalacij.</t>
  </si>
  <si>
    <t>6.</t>
  </si>
  <si>
    <t>Zidarsko zametavanje odprtin do fi 50 mm v stenah po končani montaži inštalacij.</t>
  </si>
  <si>
    <t>7.</t>
  </si>
  <si>
    <t>Zidarsko zametavanje odprtin do fi 120 mm v stenah po končani montaži inštalacij.</t>
  </si>
  <si>
    <t>Zidarsko zametavanje odprtin do fi 150 mm v stenah po končani montaži inštalacij.</t>
  </si>
  <si>
    <t>Obdelava stene. Postavka vsebuje:
 - cementno lepilo
  fasadna PVC mrežica
 - cementno lepilo.</t>
  </si>
  <si>
    <t>Dobava in izdelava vertikalne hidroizolacije temeljenega nastavka pasovnih temeljev in sten z predhodnim hladnim bitumenskim premazom ter 1x varjeni bitumenski trak npr. izotek P5, v višini 50cm; za potrebe popravila obstoječe hidroizolacije (Odločitev o izvedbi hidroizolacije se bo sprejela na osnovi ogleda obstoječih temeljev po izvedenem izkopu).</t>
  </si>
  <si>
    <t>12.</t>
  </si>
  <si>
    <t>Zidarska pomoč inštalaterjem in obrtnikom, po naročilu nadzora v gradbeni dnevnik.</t>
  </si>
  <si>
    <t>KV</t>
  </si>
  <si>
    <t>ur</t>
  </si>
  <si>
    <t>PK</t>
  </si>
  <si>
    <t>OBRTNIŠKA DELA</t>
  </si>
  <si>
    <t>Upoštevajte pravilo, da poteka izvedba vsake strehe po predpisani proceduri proizvajalca materiala z upoštevanjem celovitosti njegovega sistema!</t>
  </si>
  <si>
    <t>Izvajalec krovskih  del mora za vse pritrditve in izvedbe obrob, odkapov in instalacijskih tuljav izdelati delavniške načrte, skladne s sistemom tipske izvedbe strehe, ki jih pred izdelavo potrdi projektant.</t>
  </si>
  <si>
    <t>vse barve materialov pred naročilom in dobavo uskladiti s projektantom na gradbišču</t>
  </si>
  <si>
    <t xml:space="preserve"> - grobo in fino čiščenje celotne površine podstrešja</t>
  </si>
  <si>
    <t xml:space="preserve"> - parna zapora kot npr Knauf Insulation LDS 100</t>
  </si>
  <si>
    <t>10.</t>
  </si>
  <si>
    <t>V enotni ceni fasade upoštevati vse stroške materiala in več dela, ki je potreben zaradi eventuelne  izravnave zaradi neravne podlage obstoječih fasadnih površin.</t>
  </si>
  <si>
    <t>Fasada na vertikalni zunanji steni se izolira med koto -0,5m od terena (fasadni  podstavek) ter +0,5 nad zunanjim terenom z toplotno izolacijo XPS v debelini 16cm (sicer je izolacija fasade z mineralno volno- lamele ). Eventuelno razliko v ceni med XPS izolacijo in mineralno volno mora imeti izvajalec vkalkulirano v svoji enotni ceni na 1m2. Prav tako se namesto mineralne volne v sestavu fasade namesša XPS na mestih pri spoju strehe in fasade ipd.</t>
  </si>
  <si>
    <t>V enotni ceni fasade je potrebno upoštevati strošek za vse tipske sistemske, zaključne, odkapne, vogalne, dilatacijske in spojne letvice, ki predstavljajo tipske rešitve tankoslojnih izolacijskih fasad.</t>
  </si>
  <si>
    <t>V enotni cene fasade je potrebno upoštevati vse stroške dela in materiala, ki je povezan z prilagajanjem toplotne izolacije (rezanje) na področju obstoječih instalacij na fasadi, katerih večina se pokrije s toplotno izolacijo fasade (predhodno obrezati)</t>
  </si>
  <si>
    <t>V enotni ceni fasade je potrebno upoštevati pripravo površine z mehanskim čiščenjem slabo sprijemljivih materialov, z visokotlačnim pranjem, ter izvesti "pull OFF" teste, za ugotovitev ustrezne sprijemljivosti obstoječih nanosov barv z betonsko površino.</t>
  </si>
  <si>
    <t>V enotni ceni fasade je potrebno upoštevati silikonski fasadni zaključni sloj v granulaciji in barvi na željo naročnika in eventuelne gladke površine (trakove) kjer se fasada namesto finalnega zaključnega sloja lke barva z silikonsko fasadno barvo v poljubnem tonu</t>
  </si>
  <si>
    <t>upoštevati je potrebno ustrezno dolžino sider za sidranje toplotne izolacije. Sidra je potrebno sidrati min. 60mm v nosilno konstrukcijo. V enotno ceno fasade mora izvajalec vkalkulirati potrebno število in potrebno dolžino sider na 1m2 kot zahteva posamezni proizvajalec fasadnega sistema.</t>
  </si>
  <si>
    <t>Za sidranje fasade je potrebno uporabiti min 6sider/m2. Sidra morajo biti poglobljena ter pokrita z izolacijskimi pokrovi</t>
  </si>
  <si>
    <t>* v enotni ceni fasade je potrebno upoštevati, da bo zaključni fasadni omet na določenih mestih prekinjen z gladko površino v obliki horizontalnih trakov različnih višin (od 5 do 30 cm), ki se barvajo s silikonsko barvo v drugem tonu tako, da je na tem mestu fasda gladka</t>
  </si>
  <si>
    <t>*V enotni ceni fasade je potrebno upoštevati, da se fasada na dotiku z zunanjo horizontalno površino (npr asfalt) zaključi s tipskim detajlom in sicer s PVC vogalnikom in mrežico, špranja med fasado in asfaltom (cca 1cm) se zapolne z zaprtoceličnim penastim profilom in zakita s trajnoelastičnim kitom kot npr JUBOFLEX</t>
  </si>
  <si>
    <r>
      <t>•</t>
    </r>
    <r>
      <rPr>
        <b/>
        <u/>
        <sz val="10"/>
        <rFont val="Swis721 BT"/>
        <family val="2"/>
      </rPr>
      <t xml:space="preserve"> pri obračunu fasad in toplotnih izolacij, se izjemoma upošteva način obračuna po sistemu dejanskih izmerjenih površin brez upoštevanja faktorjev,</t>
    </r>
    <r>
      <rPr>
        <sz val="10"/>
        <rFont val="Swis721 BT"/>
        <family val="2"/>
      </rPr>
      <t xml:space="preserve"> ki jih sicer predpisuje pravilnik o obračunavanju količin v gradbeni praksi, po pravilih Obrtne zbornice Slovenije – sekcije slikopleskarjev in črkoslikarjev (Slikopleskarska dela – normativi porabe časa in materiala ter pravila merjenja za obračun slikopleskarskih del – poglavje Fasaderska dela),  ampak se obračunava samo toliko površin fasade ali/in izolacije, kolikor znaša neto površina kontakta stare fasadne površine z novo toplotno izolacijo fasade. Razliko (manjko) količin, ki iz tega načina obračuna količin izhaja mora izvajalec vkalkulirati v ceno fasade v svoji enotni ceni na 1m2. (velja za fasade, termoizolacije in strešne površine)
</t>
    </r>
    <r>
      <rPr>
        <b/>
        <u/>
        <sz val="10"/>
        <rFont val="Swis721 BT"/>
        <family val="2"/>
      </rPr>
      <t>V enotno ceno fasade je treba vkalkulirati tudi ceno špalet oken in vrat , ki se posebej ne priznavajo.</t>
    </r>
  </si>
  <si>
    <t>V enotni ceni fasade je potrebno upoštevati pripravo toplotnoizolacijske fasade na način, ki omogoča kasnejšo pritrditev vseh naprav in instalacij na novo (mehko) površino fasade, ne da bi bila ta pri pritrjevanju deformirana</t>
  </si>
  <si>
    <t>Dobava, postavitev, najem in demontaža lahkega fasadnega odra, vključno s predhodno zaščito površin na mestih postavitve ter namestitvijo zaščitnega platna na vertikalnih površinah</t>
  </si>
  <si>
    <t xml:space="preserve">S FASADA </t>
  </si>
  <si>
    <t>Izdelava toplotne izolacijske fasade na vertikalnih stenah.
Vgrajevanje po fasadnem sistemu ko npr. BAUMIT STAR MINERAL ali enakovredno:
• lepilo za izolacijske plošče: BAUMIT StarContact White
• Izolacija: plošče iz mineralne volne debeline 10 cm 
  λ = 0,035 W/mK
• pritrjevanje nove TI z pritrjevali po navodilih proizvajalca fasade (št in dolžina)(TI plošče morajo biti sidrane s sidri v nosilno podlago v dolžini min 6cm)
• Armirni sloj: BAUMIT PowerContact
• Armaturna mrežica: BAUMIT StarTrex
• Osnovni premaz: BAUMIT UniPrimer
• Zaključni sloj: SILIKONSKI omet</t>
  </si>
  <si>
    <t>13.</t>
  </si>
  <si>
    <t>Izdelava zaključnega sloja fasade:
- nanos lepila, fasadne mrežice ter ponovni nanos lepila
- fasadna emulzije
-izvedba dekorativnega fasadnega ometa</t>
  </si>
  <si>
    <t>SPLOŠNI OPIS STAVBNEGA POHIŠTVA  
Predvidena je vgradnja oken in vrat iz PVC profilov z jeklenimi ojačitvami v okvirju, PVC profili zunaj so v beli barvi, znotraj ravno tako v beli barvi. 
Pred izdelavo oken je izvajalec dolžan izrisati detajle oken in vrat ter montaže. Na izdelane detajle je izvajalec dolžan pred izdelavo stavbnega pohištva pridobiti pisno soglasje nadzora. Vsa vrata (tudi balkonska) so opremljena s cilindrično ključavnico, ključem in vsem okovjem 
Debelina stekel v oknah zavisi od dimenzije oknov. Potrebno debelino stekla izračunati in določiti s statičnim računom z ozirom na zunanje vplive .Skladno z vetrno cono kjer se nahaja objekt.     
Vsa okenska krila, ki se odpirajo morajo imeti v okenski kljuki (pololiva) ključavnico za zaklepanje okenskih kril s ključem.</t>
  </si>
  <si>
    <t xml:space="preserve">Zahtevan koeficient toplotne prehodnosti celotnega okna (okvir in steklo) za standardno okno (dim. 1,23 x 1,48 m) znaša Uw ≤ 1,17W/m2K. Izvajalec mora pred vgradnjo okenj predati zapisnik o verodostojnosti toplotne prehodnosti oken iz strani družbe, ki je pooblaščena,da izdaja takšna potrdila. (kot npr. ZAG).
Okno opremljeno z ustreznim kvalitetnim okovjem z pololivo (pololiva z ključavnico in ključem) Vsa balkonska vrata se izdelajo kot vhodna vrata z nizkim alu pragom ter kljuko in cilindrično klučavnico. Vsem balkonskim vratom in vhodnim vratom se montira ustrezne zaustavljalce (štoperje).
Dimenzije oken preveriti na objektu. V ceni oken in vrat zajeti tudi demontažo obstoječih oken, vrat, kopelit stekla,  okvirjev s stekli in policami, roletami in žaluzijami in odvoz na deponijo. Montaža in ustrezno tesnenje v zidno okensko odprtino. Pozicija montaže večine oken in vrat se iz pozicije iz sredine debeline zidu  spremeni in montira tako, da se nova PVC okna montirajo na zunanji rob obstoječega zidu (zunanja površina okenskega okvirja je v ravnini zunanje površine obstoječe fasade). </t>
  </si>
  <si>
    <t>Vsa vrata morajo imeti zaščito pred poškodbo prstov.</t>
  </si>
  <si>
    <t>Odpiranje oken na višjih mestih,  se izvede z jekleno pletenico, ki sega do cca 1,1 m od gotovih tal in ki mora bii vkalkulirana v enotno ceno.</t>
  </si>
  <si>
    <t>Pred montažo oken je potrebno na okenski parapetni zid horizontalno namestiti XPS ploščo, debeline 3cm v celotni debelini stene podokenskega parapeta. S tem se prepreči toplotni most pod policami. Posledično bo višina novega okna za 3 cm manjša.</t>
  </si>
  <si>
    <t>V ceni oken upoštevati tudi: Dobava in montaža notranje police PVC bele barve širine do 350 mm ter zunanje alu barvna pločevina širine do 250mm s stranskimi zaključki va barvi police. Velja za nova okna</t>
  </si>
  <si>
    <t>Dobava ter montaža zunanjih žaluzij (na ročni pogon s komandno palico) iz ALU lamel Z70 z gumjastim blažilcem in ALU vodili kot na primer KRPAN3 montitanih direktno na okenski oziroma vratni okvir. Maksimalna razdalja med ALU vodili je 170cm. Zložene zunanje žaluzije so pokrite v ALU omarici kot na primer KRPAN 3. Barvo določi investitor in projektant.  Zunanje žaluzije morajo biti dimenzionirane in testirane skladno s standardom  EN 1932  skladno s 4. vetrno cono. Izvajalec mora pred vgradnjo žaluzij predati zapisnik o skladnosti žaluzij z 4 vetrno cono iz strani zato pooblaščene družbe (kot npr. ZAG).
Vključno z dekorativno masko v širini okna in višini kot jo zahtevajo zložene lamele žaluzij. Maska je izdelana iz barvane pločevine, debeline 1mm. Vključno s kovinskimi nosilci.</t>
  </si>
  <si>
    <t>Okno mora imeti stranske in zgornje razširitvene profile. Širina teh bo določena z delavniškimi načrti, ki jih izdela izvajalec.
Vsa balkonska in vhodna  vrata imajo ALU prag višine 2cm.</t>
  </si>
  <si>
    <t>POMEMBNO: pri vseh postavkah je potrebno računati demontažo, odvoz na deponijo, okovje, dobavo, montažo na objektu, pritrdilni in tesnilni  material, snemanje izmer na objektu pred pričetkom del</t>
  </si>
  <si>
    <t>Sheme so sestavni del popisa del. Pri posameznih pozicijah upoštevati splošni opis in sheme razen če ni drugače navedeno.</t>
  </si>
  <si>
    <t>Vsa okenska krila, ki se odpirajo morajo imeti v okenski kljuki (pololiva) ključavnico za zaklepanje okenskih kril s ključem. Vsa vrata imajo zaustavljalce v tlaku ali na steni</t>
  </si>
  <si>
    <t>Vsa okna in  vrata, kjer je steklo nižje kot 105cm od tal, morajo imeti varnostno zasteklitev, steklo zunaj in znotraj kaljeno. (Količina in pozicija takšnih zasteklitev razvidna iz fasad in načrtov)</t>
  </si>
  <si>
    <t xml:space="preserve">Vsa vrata na glavnih izhodih - kjer so evakuacijske poti, imajo ''panik naletni drog s skritim okovjem"  ter znotraj na višini cca 150cm dodatno nadometno ključavnico z zapahom s  ključem </t>
  </si>
  <si>
    <t>Izdelava dobava in montaža vrat, kot je opisano spodaj in skladno s shemami. Postavka vsebuje:
* zunaj in znotraj bela barva
* demontaža z odvozom starih vrat in montažo novih vrat z vijačenjem ter tesnenjem s poliuretansko peno
* izravnava špalete, kitanje, glajenje in 2xfinalno pleskanje v disperzijski barvi na notranji strani
* kljuka alu inox mat barve, cilinder,4x vratna nasadila, antipanik drogovi in samozapiralo
* znotraj zaključevanje s knauf ploščami kotno z izolacijo
* izravnava špalete, kitanje, glajenje in 2xfinalno pleskanje v disperzijski barvi na notranji strani
* za okna pri vratih veljajo vsi opisi navedeni pod pozicijo oken</t>
  </si>
  <si>
    <t>O1</t>
  </si>
  <si>
    <t>Na željo Investitorja in projektanta mora izvajalec del dati na vpogled vzorce in po izbranih  vzorcih naročiti material in izvesti slikopleskarska dela.</t>
  </si>
  <si>
    <t>V ceni postavke je upoštevati delovne odre ali lestve.</t>
  </si>
  <si>
    <t>Premaz se lahko izvaja ročno ali strojno. Na končani površini se ne smejo poznati sledovi  čopiča ali valjčka in mora popolnoma prekrivati podlago (razen v primeru želje po rustikalnem izgedu). Premaz ki se izvaja v več slojih  je naslednji sloj izvesti, ko je predhodni popolnoma suh. Stiki z vrati, okni, stenskimi  oblogami in talnimi obrobami morajo biti izvedeni čisto. Vsi zaključki slikanih površin  morajo biti izvedeni ravno.</t>
  </si>
  <si>
    <t>Podloga na katero se premaz izvaja, mora biti očiščena praha in umazanije kot so olja, rja,  cementna malta in drugo.</t>
  </si>
  <si>
    <t>Osnovni premazi morajo biti taki, da po kvaliteti ustrezajo vrsti podlage in da so primerni  za izbrani finalni premaz.</t>
  </si>
  <si>
    <t>Disperzijska barva je tovarniško izdelano premazno sredstvo, katere izveden premaz je v  vodi netopljiv. Barva se mora dobro sprijemati s podlago, površina izvedenega premaza  mora biti enakomerne strukture, mora biti odporna na pranje z vodo in pri tem ne sme  menjati tona barve. Nanaša se na podlago pripravljeno po navodilu proizvajalca barve.</t>
  </si>
  <si>
    <t>V ceni slikanja zajeti tudi predhodno pripravo površine: 2 x kitanje, brušenje, fina zagladitev, čiščenje in impregniranje z akrilno emulzijo pri vseh podlogah</t>
  </si>
  <si>
    <t>Slikopleskarska obdelava sten v okolici menjanega stavbnega pohištva. Postavka vsebuje 3x oplesk z disperzijsko barvo.</t>
  </si>
  <si>
    <t>Slikopleskarska obdelava sten v okolici menjanega stavbnega pohištva. Postavka vsebuje 2x kitanje in brušenje ter 3x oplesk z disperzijsko barvo.</t>
  </si>
  <si>
    <t>Ureditev tlakovanih površin ob objektu zaradi izvedbe cokla. Postavka vsebuje</t>
  </si>
  <si>
    <t>Odstranitev obstoječih tlakovcev ali kulir plošč, vključno s podlago</t>
  </si>
  <si>
    <t>Priprava površine po izvedbi izolacije cokla, rezanje in ponovo polaganje obstoječih tlakovcev na cca 5cm peska ter fugiranje s kremenčevim peskom</t>
  </si>
  <si>
    <t>odvoz viška tlakovcev ali kulir plošč na registrirano komunalno deponijo s pridobitvijo evidenčnega lista</t>
  </si>
  <si>
    <t>Demontaža obstoječega napisa nad vrati, dimenzije cca 120x30cm, vključno z odvozom na registrirano komunalno deponijo s pridobitvijo evidenčnega lista</t>
  </si>
  <si>
    <t>Demontaža in ponovna montaža telefonske govorilnice na novo ravnino fasade, vključno z potrebnim pritrdilnim materialom za pritrditev v 18cm TI ter podaljšanjem el. vodnikov in vzpostavitvijo delovanja</t>
  </si>
  <si>
    <t>Mehanko čiščenje ter 2x temlejni ter 2x finalni oplesk kovinske cevi odzračnika cisterne za olje, dolžine cca 70cm</t>
  </si>
  <si>
    <t>Predelava kovinske balkonske ograje, višina cca 1m. Postavka vsebuje:
 - odstranitev vertikalnega kovinskeg stebrička, dimenzije fi 5cm ter ponovna namestitev cca 20cm stran
 - rezanje - krajšanje dveh horizontalnih kovinskih cevi, fi3cm, za cca 20cm
 - odstranitev vertikalnega elementa,fi 15mm, 2 kom</t>
  </si>
  <si>
    <t>Barvanje (mehansko čiščenje, 2x temeljni oplesk, 2x finalni oplesk) kovinske balkonske ograje, višine cca 1m, iz okroglih cevi, stebri in zgornji ročaj fi 50mm, polnilo iz vertikalnih palic vi 15mm, na 15cm</t>
  </si>
  <si>
    <t>Demontaža obstoječega ročaja ob stopnicah, vključno z nalaganjem in odvozom an registrirano komunalno deponijo s pridobitvijo evidenčnega lista</t>
  </si>
  <si>
    <t>Dobava in montaža novega stopniščnega ročaja iz INOX cevi, fi 45mm, in sidranje v fasadno seno skozi 18cm TI</t>
  </si>
  <si>
    <t>Demontaža in ponovna montaža obstoječega žlebu in odtočne veci pri stopnišču, vključno s potrebnimi sidri za pritrditev v 18cm TI ter manjšimi predelavami</t>
  </si>
  <si>
    <t>Demontaža obstoječe kovinske PTT omarice, dimenzije 20x30cm, ter dobava in montaža tipske INOX PTT omarice, enakih dimenzij, vključno s podaljšanjem el. vodov in ponovno vzpostavitvijo sistema</t>
  </si>
  <si>
    <t>Demontaža obstoječega nosilca za zastavo, nalaganje in odvoz na registrirano komunalno deponijo ter dobava in montaža novega INOX trokrakega nosilca za zastavo, vključno s potrebnim pritrdilnim materialom za pritrditev v 18cm TI</t>
  </si>
  <si>
    <t>Demontaža in ponovna montaža signalne luči, vključno z novim pritrdilnim materialom za pritrditev v 18cm TI ter podaljšanjem el. vodnikov in ponovno vzpostavitvijo delovanja</t>
  </si>
  <si>
    <t>Demontaža elektro PVC nadometne doze velikosti 10x15cm ter dobava in montaža nove PVC nadometne doze ter pritrjevanje skozi 18cm TI in vzpostavitvijo delovanja</t>
  </si>
  <si>
    <t>Demontaža obstoječe nadometne doze kabelske televizije ter dobava in montaža nove nadometne PVC doze velikosti 10x10x5cm, vključno z vzpostavitvijo delovanja</t>
  </si>
  <si>
    <t>Demontaža stikala, vključno z nalaganjem na kamion in odvozom na registrirano komunalno deponijo, s pridobitvijo evidenčnega lista ter nabava in montaža novega električnega stikala  IP62, vključno s podaljšanjem električnih vodnikov in vsem pritrdilnim materialom za pritrditev v 18cm TI in z vzpostavitvijo delovanja.</t>
  </si>
  <si>
    <t>Demontaža zunanje nadometne vtičnice, vključno z nalaganjem na kamion in odvozom na registrirano komunalno deponijo, s pridobitvijo evidenčnega lista ter nabava in montaža nove zunanje nadometne vtičnice s pokrovom IP62, vključno s podaljšanjem električnih vodnikov in vsem pritrdilnim materialom za pritrditev v 18cm TI in z vzpostavitvijo delovanja.</t>
  </si>
  <si>
    <t>Izdelava grobega in finega samosušilnega ometa na coklu, kot npr Hidroment Kema Puconci. Postavka vsebuje:
 - obrizg
 - grobi omet 
 - fini omet</t>
  </si>
  <si>
    <t>Sanacija spoja betonske stopnice z asfaltom. Postavka vsebuje:</t>
  </si>
  <si>
    <t xml:space="preserve">Rezanje asfalta in betona s kotno brusilko v globini 6-7cm </t>
  </si>
  <si>
    <t>Odbijanje asfalta in betona v blobini 10cm</t>
  </si>
  <si>
    <t>Izdelava nove betonske površine v debelini 10cm in širini cca 40cm z betonom C25/30 z dodatnom za zmrzlinsko obstojnost ter vključno z enojno mrežo Q283. Površina metličena</t>
  </si>
  <si>
    <t>Diamatno vrtanje delno opečnate delno betonske stene v premeru 30 mm. Vključno z zaščito vseh površin.</t>
  </si>
  <si>
    <t>Strojno rušenje opečnih dimnikov, vključno z dimniško kapo, vključno z odvozom na komunalno deponijo.
Pri obračunu se upošteva dejanski rušen volumen, volumen dimniške tuljave se ne upošteva v enoto volumna</t>
  </si>
  <si>
    <r>
      <t>m</t>
    </r>
    <r>
      <rPr>
        <vertAlign val="superscript"/>
        <sz val="10"/>
        <rFont val="Swis721 BT"/>
        <family val="2"/>
      </rPr>
      <t>3</t>
    </r>
  </si>
  <si>
    <t>Zidanje dimnika iz opeke NF formata (25x12x6cm) na vidno fugo višine 1cm, spoji stičeni s fugirno maso</t>
  </si>
  <si>
    <t>Izdelava impregnacije novega dimnika z brezbarvnim impregnacijskim premazom</t>
  </si>
  <si>
    <t xml:space="preserve">m </t>
  </si>
  <si>
    <t xml:space="preserve">Demontaža obstoječih žlebov in kljuk (odtočne cevi so v ločeni postavki), vključno z nalaganjem na kamion in odvozom na registrirano komunalno deponijo s pridobitvijo evidenčnega lista </t>
  </si>
  <si>
    <t>9.</t>
  </si>
  <si>
    <t>a.</t>
  </si>
  <si>
    <t>b.</t>
  </si>
  <si>
    <t>c.</t>
  </si>
  <si>
    <t>11.</t>
  </si>
  <si>
    <t>Demontaža obstoječe svetilke - reflektorja, dobava in montaža nove svetilke v vrednosti do 30EUR/kos, vključno s potrebnim podaljšanjem električnih vodnikov in pritrdilnim materialom ter varčno žarnico in z vzpostavitvijo delovanja.</t>
  </si>
  <si>
    <t>Demontaža obstoječe svetilke, dobava in montaža nove svetilke v vrednosti do 30EUR/kos, vključno s potrebnim podaljšanjem električnih vodnikov in pritrdilnim materialom ter varčno žarnico in z vzpostavitvijo delovanja.</t>
  </si>
  <si>
    <t>14.</t>
  </si>
  <si>
    <t>15.</t>
  </si>
  <si>
    <t>16.</t>
  </si>
  <si>
    <t>Razna dela</t>
  </si>
  <si>
    <t>17.</t>
  </si>
  <si>
    <t>18.</t>
  </si>
  <si>
    <t>19.</t>
  </si>
  <si>
    <t>20.</t>
  </si>
  <si>
    <t>21.</t>
  </si>
  <si>
    <t>22.</t>
  </si>
  <si>
    <t>23.</t>
  </si>
  <si>
    <t>24.</t>
  </si>
  <si>
    <t>25.</t>
  </si>
  <si>
    <t>26.</t>
  </si>
  <si>
    <t>27.</t>
  </si>
  <si>
    <t>28.</t>
  </si>
  <si>
    <t>29.</t>
  </si>
  <si>
    <t>30.</t>
  </si>
  <si>
    <t>31.</t>
  </si>
  <si>
    <t>32.</t>
  </si>
  <si>
    <t>33.</t>
  </si>
  <si>
    <t>34.</t>
  </si>
  <si>
    <t>35.</t>
  </si>
  <si>
    <t>36.</t>
  </si>
  <si>
    <t xml:space="preserve">Strojno-ročni 90-10 površinski izkop zemlje 3 kategorije v globini do 50 cm in širini do 100cm za izdelavo izolacije cokla ter ponovnim zasipom in utrjevanjem v plasteh - 70% ter nalaganje na kamion in odvoz na komunalno deponijo s pridobitvijo evidenčnega lista - 30% </t>
  </si>
  <si>
    <t xml:space="preserve">Dobava in vgradnja nasipnega materiala kot Tampon 1 v debelin 20 do 30 cm </t>
  </si>
  <si>
    <r>
      <t>m</t>
    </r>
    <r>
      <rPr>
        <vertAlign val="superscript"/>
        <sz val="10"/>
        <rFont val="Swis721 BT"/>
        <family val="2"/>
      </rPr>
      <t>2</t>
    </r>
  </si>
  <si>
    <t>II.iii</t>
  </si>
  <si>
    <t>37.</t>
  </si>
  <si>
    <r>
      <t>m</t>
    </r>
    <r>
      <rPr>
        <vertAlign val="superscript"/>
        <sz val="10"/>
        <color indexed="8"/>
        <rFont val="Swis721 BT"/>
        <family val="2"/>
      </rPr>
      <t>2</t>
    </r>
  </si>
  <si>
    <t>d.</t>
  </si>
  <si>
    <t>38.</t>
  </si>
  <si>
    <t>39.</t>
  </si>
  <si>
    <t>Izdelava toplotne izolacijske fasade na vertikalnih stenah.
Vgrajevanje po fasadnem sistemu ko npr. BAUMIT STAR MINERAL ali enakovredno:
• lepilo za izolacijske plošče: BAUMIT StarContact White
• Izolacija: plošče iz mineralne volne debeline 8 cm 
  λ = 0,035 W/mK
• pritrjevanje nove TI z pritrjevali po navodilih proizvajalca fasade (št in dolžina)(TI plošče morajo biti sidrane s sidri v nosilno podlago v dolžini min 6cm)
• Armirni sloj: BAUMIT PowerContact
• Armaturna mrežica: BAUMIT StarTrex
• Osnovni premaz: BAUMIT UniPrimer
• Zaključni sloj: SILIKONSKI omet</t>
  </si>
  <si>
    <t>Izdelava toplotne izolacijske fasade na vertikalnih stenah.
Vgrajevanje po fasadnem sistemu ko npr. BAUMIT OPEN ali enakovredno - na delu, kjer se izvaja samosušilni omet:
• lepilo za izolacijske plošče: BAUMIT Open Contact
• Izolacija: Baumit fasadna plošča open air debeline 18 cm 
  λ = 0,031 W/mK
• pritrjevanje nove TI z pritrjevali po navodilih proizvajalca fasade (št in dolžina)(TI plošče morajo biti sidrane s sidri v nosilno podlago v dolžini min 6cm)
• Armirni sloj: BAUMIT PowerContact
• Armaturna mrežica: BAUMIT StarTrex
• Osnovni premaz: BAUMIT UniPrimer
• Zaključni sloj: SILIKONSKI omet</t>
  </si>
  <si>
    <t>Oplesk s fasadno barvo. Postavka vsebuje:
* visokotlačno pranje betonske površine
* popravilo - lokalna izravnava površine
* osnovni premaz
* dekoratibni omet: silikonski fasadni omet</t>
  </si>
  <si>
    <t>Izdelava toplotne izolacijske fasade na stropu stopnišča.
Vgrajevanje po fasadnem sistemu ko npr. BAUMIT STAR MINERAL ali enakovredno:
• lepilo za izolacijske plošče: BAUMIT StarContact White
• Izolacija: plošče iz XPS 3cm 
  λ = 0,035 W/mK
• pritrjevanje nove TI z pritrjevali po navodilih proizvajalca fasade (št in dolžina)(TI plošče morajo biti sidrane s sidri v nosilno podlago v dolžini min 6cm)
• Armirni sloj: BAUMIT PowerContact
• Armaturna mrežica: BAUMIT StarTrex
• Osnovni premaz: BAUMIT UniPrimer
• Zaključni sloj: SILIKONSKI omet</t>
  </si>
  <si>
    <t>kos</t>
  </si>
  <si>
    <t>Izdelava dobava in montaža napisne table (EU sredstva, skladno z pravilnikom) izdelane iz RF pločevine velikosti 100*150 cm in konstrukcije za pritrjevanje table. Vključno z tiskanje napisov in grbov. Dobava dveh stebrov fi60 višine 3 m, ki služita kot držalo za napisno tablo. Vključno z postavitvijo in izdelavo betonskih temeljev.</t>
  </si>
  <si>
    <t>Izdelava projekta izvedenih del ( PID ) dokumentacije skladno z pravilnikom o projektni dokumentacijo.</t>
  </si>
  <si>
    <t>kpl</t>
  </si>
  <si>
    <t>Demontaža obstoječih betonskih/kamnitih okenskih polic, debeline 5cm, širine do 25cm</t>
  </si>
  <si>
    <t>Demontaža obstoječih pločevinastih okenskih polic, širine do 25cm</t>
  </si>
  <si>
    <t>Dobava in montaža novih INOX revizijskih vrat na fasadi, dimenzije 65x85cm, v zgornjem delu vrat pleksi steklo za vpogled v stanje električnih števcev</t>
  </si>
  <si>
    <t>Demontaža obstoječe oglasne deske, dimenzije cca 80x80cm, vključno z nalaganjem in odvozom na registrirnao komunalno deponijo s pridobitivjo evidenčnega lista</t>
  </si>
  <si>
    <t>Demontaža obstoječih kovinskih revizijskih vrat, dimenzije 65 x 85cm, vključno z odvozom na registrirano komunalno deponijo s pridobitivjo evidenčnega lista</t>
  </si>
  <si>
    <t xml:space="preserve">Demontaža obstoječe kovinske zaščitne rešetke na oknu, dimenzije 145x125cm , predelava obstoječe rešetke (zamnjšanje po celotnem obodu za cca 5-10cm, čiščenje in barvanje (2x temeljni in 2x finalni oplesk) ter ponovna montaža rešetke </t>
  </si>
  <si>
    <r>
      <t xml:space="preserve">Podaljšanje obstoječe prezračevalne cevi premera cca fi10 cm, vključno z zaključno INOX rešetko fi15cm </t>
    </r>
    <r>
      <rPr>
        <sz val="10"/>
        <rFont val="Swis721 BT"/>
        <family val="2"/>
      </rPr>
      <t xml:space="preserve">in protiinsekticijsko mrežo </t>
    </r>
  </si>
  <si>
    <t>Demontaža obstoječe reklamne table, dimenzije cca 100 x 190cm, ter ponovna montaža, vključno s potrebnim pritrdilnim materialom za pritrditev v 18cm TI</t>
  </si>
  <si>
    <t>Demontaža obstoječe reklamne table, dimenzije cca 100 x 100cm, ter nalaganje in odvoz na registrirano komunalno deponijo s pridobitvijo evidenčnega lista</t>
  </si>
  <si>
    <t>Mavčnokartonska dela</t>
  </si>
  <si>
    <t>V vseh delih z mavčnokartonskimi ploščami je potrebno upoštevati:</t>
  </si>
  <si>
    <t>Vse montažne predelne stene morajo biti izdelane v skladu z veljavnimi normativi in tehničnimi  predpisi</t>
  </si>
  <si>
    <t>- nosilna pocinkana podkonstrukcija in eventuelno potrebne dodatne ojačitve z jeklenimi "HOP" profili, višine do 3,20 m, širine odvisne od debeline stene</t>
  </si>
  <si>
    <t>- višino sten višjo od 3,20 m je vkalkulirati v ceno</t>
  </si>
  <si>
    <t>- dodatni pocinkani profili za pritrjevanje vrat</t>
  </si>
  <si>
    <t>- dodani profili za izvedbo drsnih vrat, ki se odpirajo v mavčnokartonsko steno - po potrebi</t>
  </si>
  <si>
    <t>- mavčno kartonske plošče standardne kvalitete ali vodoodporne - po potrebi, kot navedeno v popisih, debeline 12,5 mm, po dve na vsako stran, pritrjene na nosilno podkonstrukcijo po celi višini</t>
  </si>
  <si>
    <t>- stik stene s tlemi je izveden s termosilent izolacijo.</t>
  </si>
  <si>
    <t>- izolacijski sloj med ploščami, za zvočno izoliranost 40 dB</t>
  </si>
  <si>
    <t>- izvedba vogalov s standardnimi alu kotniki</t>
  </si>
  <si>
    <t>- izdelava odprtin v mavčno kartonskih ploščah, za vgradnjo inštalacijskih elementov, po načrtu inštalacij</t>
  </si>
  <si>
    <t>- bandažiranje in kitanje stikov med mavčno kartonskimi ploščami</t>
  </si>
  <si>
    <t>- bandažiranje in kitanje stikov med montažnimi stenami in drugimi konstrukcijami objekta</t>
  </si>
  <si>
    <t>- dodatni profili za pritrjevanje podometnega WC kotlička in stenske WC školjke  - po potrebi</t>
  </si>
  <si>
    <t>- motaža razvoda instalacij</t>
  </si>
  <si>
    <t>- prekinitev dela zaradi instalacijskih del so vkalkulirane v enotno ceno.</t>
  </si>
  <si>
    <t>- spodnji del stene do višine 60 cm mora biti vedno izveden z vlagoodpornimi ploščami</t>
  </si>
  <si>
    <t>Dobava in montaža novega spuščenega mavčnokartonskega stropa na tipski kovinski podkonstrukciji, vključno z parno zaporo. Postavka vsebuje:
• dvonivojska kovinska podkonstrukcija, profil 60mm, višina obešanja cca 260cm
• enostranska dvoslojna obloga iz občajnih mavčnastih plošč (GKB) debeline 12,5 mm
• sistem: kot na primer Knauf stropni sistem D 112
• spoji se bandažirajo ter kitanjo. V ceni vključiti namestitev vseh ALU perforiranih vogalnikov ter spojev dveh materialov z belim acrylnim kitom</t>
  </si>
  <si>
    <t>Dobava, izdelava in montaža suhomontažne stenske obloge s pločevinastimi profili in mavčnokartonasto ploščo
Postavka vsebuje:
• enonivojska podkonstrukcija - enostranska obloga
-parna zapora
• enostranska dvoslojna obloga iz mavčnih plošč debeline 12,5 mm 2x, skupno 25,0mm
• izolacijski sloj iz steklene/mineralne volne 40 kg/m3*, d =5cm
• spoji se bandažirajo ter kitanjo. V ceni vključiti namestitev vseh ALU perforiranih vogalnikov ter spojev dveh materialov z belim acrylnim kitom</t>
  </si>
  <si>
    <t>Zapiranje obstoječe preklade nad vrati v trgovino z mavčnokartonsko oblogo na tipski vročecinkani pločevinasti konstrukciji, stiki bandažirani in cinkani, vključno z toplotno izolacijo mineralne volne v debelini 15cm</t>
  </si>
  <si>
    <t>Dobava in montaža novih INOX revizijskih vrat na fasadi, dimenzije 45x 60cm, v zgornjem delu vrat pleksi steklo za vpogled v stanje električnih števcev</t>
  </si>
  <si>
    <t>Izdelava nove dimniške kape. Postavka vsebuje:
 - izdelava opaža
 - dobava in polaganje armaturnih mrež
 - betoniranje kape z betonom c 25/30 z zmrzlinsko odpornostjo; debeline 12cm, dimenzije 55x85cm</t>
  </si>
  <si>
    <t>Zazidava zidne odprtine s siporeksom, debeline 20cm</t>
  </si>
  <si>
    <t>Demontaža obstoječe antene za radiodifuzijo ter kovinskega droga dolžine cca 5m, vključno z iznosom, nalaganjem in odvozom na registrirano komunalno deponijo s pridobitvijo evidenčnega lista</t>
  </si>
  <si>
    <t>Izdelava nosilne pohodne medetaže nad prostorom stopnišča na podstrešju, tlorisne velikosti L oblike 295x196cmm. Postavka vsebuje:
- leseni okvir iz smrekovih plohov, 5x20cm, montiran na rob stopniščne odprtine, v skupni dolžini 10,5m
 - prekrivanje odprtine s smrekovini plohi debeline 5cm, cca 4,0 m2
- dodatek k zgornji alineji za izdelavo lopute v dveh delih velikosti 90x195cm ter 99x195, za dostop na podstrešje; ter tečaj in kljuko za odpiranje ter vključno z 10cm trde TI, 
 - ves les je antiinsekcijsko zaščiten</t>
  </si>
  <si>
    <t>Izdelava toplotne izolacije stene na podstrešju J na vertikalnih stenah.
Vgrajevanje po fasadnem sistemu ko npr. BAUMIT STAR MINERAL ali enakovredno:
• lepilo za izolacijske plošče: BAUMIT StarContact White
• Izolacija: plošče iz mineralne volne debeline 18 cm 
  λ = 0,035 W/mK
• pritrjevanje nove TI z pritrjevali po navodilih proizvajalca fasade (št in dolžina)(TI plošče morajo biti sidrane s sidri v nosilno podlago v dolžini min 6cm)
• Armirni sloj: BAUMIT PowerContact
• Armaturna mrežica: BAUMIT StarTrex</t>
  </si>
  <si>
    <t xml:space="preserve"> - polaganje mineralne volne kot na primer tip Knauf Insulation Unifit 032  λ = 0,032 W/mK v debelini 10 cm; 
v ceno je potrebno vključiti izdelavo začasne sevisne steze iz lesenih plohov za vgradnjo izolacije</t>
  </si>
  <si>
    <t xml:space="preserve"> - sekundarne kritina položena na izolacijo z paroprepustno folijo kot npr Knauf Insulation LDS 0,04</t>
  </si>
  <si>
    <t>Barvanje fasade v obliki črk. Postavka vsebuje:
- izdelava šablon 
- barvanje črk v različnem barvnem tonu. 3x silikonska barva. Višina črk do 50 cm. (obračun po enem kosu črke)</t>
  </si>
  <si>
    <t>OKNA</t>
  </si>
  <si>
    <t>OKENSKE POLICE</t>
  </si>
  <si>
    <t>Dobava in montaža zunanje okenske police iz alu barvne pločevine (RAL) širine do 350 mm s stranskimi zaključki. Debelina alu police minimalno 2mm iz vlečenega profila. Police se montirajo pri obstoječih oknih, zaradi nove TI fasade</t>
  </si>
  <si>
    <t>VRATA</t>
  </si>
  <si>
    <t>V1</t>
  </si>
  <si>
    <t xml:space="preserve">
*odpiranje oken s pletenico na težje dostopnih mestih </t>
  </si>
  <si>
    <t>Izdelava, dobava in montaža oken, kot je opisano spodaj in skladno s shemami. Postavka vsebuje:
* stranski razširitveni profili po obodu (zaradi priključitve TI fasade)
* zunaj barva po izbiri projektanta in znotraj bela barva
* demontaža z odvozom starih oken in montaža novih oken z vijačenjem ter tesnenjem s poliuretansko peno
* znotraj zaključevanje s knauf ploščami kotno z izolacijo
* zidarska obdelava pod polico z dodajanjem stirodurja do 3cm.
* izravnava špalete, kitanje, glajenje in 2xfinalno pleskanje v disperzijski barvi na notranji strani
* dobava in montaža notranje police pvc bele barve širine do 350mm
ter zunanje alu barvna pločevina  (v poljubni RAL barvi) širine do 350 mm s stranskimi zaključki v barvi police. Debelina alu police minimalno 2mm iz vlečenega profila.</t>
  </si>
  <si>
    <t>O2</t>
  </si>
  <si>
    <t>O3</t>
  </si>
  <si>
    <t>O4</t>
  </si>
  <si>
    <t>O5</t>
  </si>
  <si>
    <t>O6</t>
  </si>
  <si>
    <t>2 delno okno dimenzije 120 x 140 cm
*  1x dvokrilno okno, horizontalno in vertikalno odpiranje
* razširitveni profil po obodu,
IZGLED ELEMENTA PO SHEMI</t>
  </si>
  <si>
    <t>O7</t>
  </si>
  <si>
    <t>3 delni sestav dimenzije 150 x 120 cm
*  2x enokorilno okno, horizontalno in vertikalno odpiranje
*  1x enokrilno fiksno okno
* razširitveni profil po obodu,
IZGLED ELEMENTA PO SHEMI</t>
  </si>
  <si>
    <t>1 delno okno dimenzije 120 x 86 cm
*  1x enokorilno okno, horizontalno in vertikalno odpiranje
* razširitveni profil po obodu,
IZGLED ELEMENTA PO SHEMI</t>
  </si>
  <si>
    <t>1 delno okno dimenzije 60 x 60 cm
*  1x enokorilno okno, horizontalno in vertikalno odpiranje
* razširitveni profil po obodu,
IZGLED ELEMENTA PO SHEMI</t>
  </si>
  <si>
    <t>1 delno okno dimenzije 80 x 120 cm
*  1x enokorilno okno, horizontalno in vertikalno odpiranje
* razširitveni profil po obodu,
IZGLED ELEMENTA PO SHEMI</t>
  </si>
  <si>
    <t>1 delno okno dimenzije 120 x 120 cm
*  1x enokorilno okno, horizontalno in vertikalno odpiranje
* razširitveni profil po obodu,
IZGLED ELEMENTA PO SHEMI</t>
  </si>
  <si>
    <t>3 delni sestav dimenzije 170 x 140 cm
*  3x enokorilno okno, horizontalno in vertikalno odpiranje
* razširitveni profil po obodu,
IZGLED ELEMENTA PO SHEMI</t>
  </si>
  <si>
    <t>O8</t>
  </si>
  <si>
    <t>1 delno okno dimenzije 100 x 120 cm
*  1x enokorilno okno, horizontalno in vertikalno odpiranje
* razširitveni profil po obodu,
IZGLED ELEMENTA PO SHEMI</t>
  </si>
  <si>
    <t>O9</t>
  </si>
  <si>
    <t>2 delno okno dimenzije 145 x 125 cm
*  1x dvokrilno okno, horizontalno in vertikalno odpiranje
* razširitveni profil po obodu,
IZGLED ELEMENTA PO SHEMI</t>
  </si>
  <si>
    <t>V2</t>
  </si>
  <si>
    <t>V3</t>
  </si>
  <si>
    <t>V4</t>
  </si>
  <si>
    <t>Odstranitev obstoječe pokrivne barve na obstoječih lesenih legah (vidni del) v dolžini cca 70cm, velikost lege 20x24cm. Postavka vsebuje:
 -  mehanska odstranitev barve (brušenje in skoblanje)
 - brušenje površine barve s tračno brusilko
 - 1x osnovni brezarvni premaz, 2x lak lazura</t>
  </si>
  <si>
    <t xml:space="preserve">Izdelava toplotne izolacije podstrešja na nepohodnih tleh - nižje neizkoriščeno podstrešje:
</t>
  </si>
  <si>
    <r>
      <t>2 delni element dimenzije 213 x 205cm
* 1 x dvokrilna vhodna vrata s 5x zaklepanjem, s termoizolacijskim panelom</t>
    </r>
    <r>
      <rPr>
        <sz val="10"/>
        <color theme="1"/>
        <rFont val="Swis721 BT"/>
        <family val="2"/>
      </rPr>
      <t xml:space="preserve">
IZGLED ELEMENTA PO SHEMI</t>
    </r>
  </si>
  <si>
    <t>1 delni element dimenzije 110 x 200cm
* 1 x enokrilna vhodna vrata z nizkim ALU pragom, cilindrično ključavnico s 5x zaklepanjem, spodaj termoizolacijskim panelom, zgoraj steklo
* panik kljuka, s samozapiralom 
IZGLED ELEMENTA PO SHEMI</t>
  </si>
  <si>
    <t>1 delni element dimenzije 90 x 200cm
* 1 x enokrilna vhodna vrata z nizkim ALU pragom, cilindrično ključavnico s 5x zaklepanjem, s termoizolacijskim panelom
* panik kljuka, s samozapiralom 
IZGLED ELEMENTA PO SHEMI</t>
  </si>
  <si>
    <t>2 delni element dimenzije 170 x 225cm
* 1 x dvokrilna vhodna vrata s 5x zaklepanjem, s kaljenim steklom spodaj ter navadnim steklom zgoraj
*panik kljuka, s samozapiralom
IZGLED ELEMENTA PO SHEMI</t>
  </si>
  <si>
    <t>Izdelava toplotne izolacijske fasade na špaletah, v širini do 35cm
Vgrajevanje po fasadnem sistemu ko npr. BAUMIT STAR MINERAL ali enakovredno:
• lepilo za izolacijske plošče: BAUMIT StarContact White
• Izolacija: plošče iz XPS 3-5cm 
  λ = 0,035 W/mK
• pritrjevanje nove TI z pritrjevali po navodilih proizvajalca fasade (št in dolžina)(TI plošče morajo biti sidrane s sidri v nosilno podlago v dolžini min 6cm)
• Armirni sloj: BAUMIT PowerContact
• Armaturna mrežica: BAUMIT StarTrex
• Osnovni premaz: BAUMIT UniPrimer
• Zaključni sloj: SILIKONSKI omet</t>
  </si>
  <si>
    <t>Izdelava toplotne izolacijske fasade na vertikalnih stenah.
Vgrajevanje po fasadnem sistemu ko npr. BAUMIT STAR MINERAL ali enakovredno:
• lepilo za izolacijske plošče: BAUMIT StarContact White
• Izolacija: plošče iz mineralne volne debeline 18 cm 
  λ = 0,035 W/mK
• pritrjevanje nove TI z pritrjevali po navodilih proizvajalca fasade (št in dolžina)(TI plošče morajo biti sidrane s sidri v nosilno podlago v dolžini min 6cm)
• Armirni sloj: BAUMIT PowerContact
• Armaturna mrežica: BAUMIT StarTrex
• Osnovni premaz: BAUMIT UniPrimer
• Zaključni sloj: SILIKONSKI omet</t>
  </si>
  <si>
    <t>III.vi</t>
  </si>
  <si>
    <t>III.vii</t>
  </si>
  <si>
    <t>Demontaža in ponovna montaža zunanjih platnenih senčil - markiz/tend dolžine cca 4,0m, priprava sider za kasnejšo montažo v 18cm TI,  in ponovna montaža,  vključno z menjavo platna, velikosti 3x4m ter pritrdilnim materialom (vključno s sidri ki omogočajo pritrjevanje v 18 cm debelo toplotno izolacijo). Platno iz 100% akrilnih vlaken barvanih v maso, UV odporno, vodoodporno in samočistilno. Teža 320 gr/m2</t>
  </si>
  <si>
    <t>Kronsko vrtanje fi 70 mm, skozi opečno ali AB konstrukcijo (stena, strop) za potrebe izvedbe strojnih in elektro inštalacij. Globina vrtanja do 40 cm</t>
  </si>
  <si>
    <t>Izdelava cokla fasade, po fasadnem sistemu kot npr. BAUMIT Star XPS. Postavka vsebuje: 
• fasada na vertikalni zunanji steni se izolira med koto -0,5m od terena (fasadni  podstavek) ter +0,5 nad zunanjim terenom z toplotno izolacijo XPS v debelini 18cm
• lepilo za izolacijske plošče: BAUMIT StarContact White
• Izolacija: XPS plošče  18 cm λ = 0,035 W/mK
• pritrjevanje nove TI z pritrjevali po navodilih proizvajalca fasade (št in dolžina)(TI plošče morajo biti sidrane s sidri v nosilno podlago v dolžini min 6cm)
• Armirni sloj: BAUMIT PowerContact
• Armaturna mrežica: BAUMIT StarTrex
• Armirni sloj: BAUMIT PowerContact
• Osnovni premaz: BAUMIT UniPrimer
• Zaključni sloj: SILIKONSKI omet, v barvi po izbiri projektanta</t>
  </si>
  <si>
    <t>Izdelava cokla fasade, po fasadnem sistemu kot npr. BAUMIT Star XPS. Postavka vsebuje: 
• fasada na vertikalni zunanji steni se izolira med koto 0,0m od terena (fasadni  podstavek) ter +0,5 nad zunanjim terenom z toplotno izolacijo XPS v debelini 18cm
• lepilo za izolacijske plošče: BAUMIT StarContact White
• Izolacija: XPS plošče  18 cm λ = 0,035 W/mK
• pritrjevanje nove TI z pritrjevali po navodilih proizvajalca fasade (št in dolžina)(TI plošče morajo biti sidrane s sidri v nosilno podlago v dolžini min 6cm)
• Armirni sloj: BAUMIT PowerContact
• Armaturna mrežica: BAUMIT StarTrex
• Armirni sloj: BAUMIT PowerContact
• Osnovni premaz: BAUMIT UniPrimer
• Zaključni sloj: SILIKONSKI omet, v barvi po izbiri projektanta</t>
  </si>
  <si>
    <t xml:space="preserve">Izdelava toplotne izolacije podstrešja med šperovci. Na šperovce se dodajo late dimenzije 10 x 7 cm, da se pridobi prostor za izolacijo. 
</t>
  </si>
  <si>
    <t>m3</t>
  </si>
  <si>
    <t xml:space="preserve"> - polaganje mineralne volne kot na primer tip Knauf Insulation DF  λ = 0,034 W/mK v skupni debelini 25 cm; izolacija se polaga 2x 10 cm + 1 x 5 cm, križno</t>
  </si>
  <si>
    <t xml:space="preserve"> - polaganje vzdolžnih letev na šperovce </t>
  </si>
  <si>
    <t>polaganje prečnih letev na šperovce dimenzij 5 x 4 cm v razmaku 0,4 m</t>
  </si>
  <si>
    <t>Občina Polzela
Malteška cesta 28
3313 Polzela</t>
  </si>
  <si>
    <t>Nepredvidena dela v višini 5%</t>
  </si>
  <si>
    <t xml:space="preserve">Priprava gradbišča z vsemi potrebinimi deli, materiali in objekti (ureditev gradbišča, deponije, začasni objekti, gradbiščna tabla, opozorilni znaki, začasni elektro in vodovodni priključek, zagraditev gradbišča z ograjo, zagotovitev varnostnih in higiensko tehničnih pogojev - wc, z izdelavo zaščitnih prehodov pri glavnih vhodih z deskami in pvc folijo...…) V stroških pripravljalnih del mora izvajalec upoštevati tudi vse potrebne zaščitne odre in prilagajanje organizacije gradbišča dinamiki dela v objektu.  </t>
  </si>
  <si>
    <t>Pri rušitvenih delih je potrebno upoštevati vse pravilnike in upoštevati ustrezne ukrepe, ki jih narekuje RS Slovenija v primeru nevarnih odpadkov, kot je npr. azbest…. Navedene stroške mora imeti izvajalec vkalkulirane v svojih enotnih cenah.</t>
  </si>
</sst>
</file>

<file path=xl/styles.xml><?xml version="1.0" encoding="utf-8"?>
<styleSheet xmlns="http://schemas.openxmlformats.org/spreadsheetml/2006/main" xmlns:mc="http://schemas.openxmlformats.org/markup-compatibility/2006" xmlns:x14ac="http://schemas.microsoft.com/office/spreadsheetml/2009/9/ac" mc:Ignorable="x14ac">
  <fonts count="27">
    <font>
      <sz val="11"/>
      <color theme="1"/>
      <name val="Calibri"/>
      <family val="2"/>
      <charset val="238"/>
      <scheme val="minor"/>
    </font>
    <font>
      <sz val="11"/>
      <color theme="1"/>
      <name val="Calibri"/>
      <family val="2"/>
      <charset val="238"/>
      <scheme val="minor"/>
    </font>
    <font>
      <sz val="11"/>
      <color rgb="FF9C0006"/>
      <name val="Calibri"/>
      <family val="2"/>
      <charset val="238"/>
      <scheme val="minor"/>
    </font>
    <font>
      <sz val="11"/>
      <color theme="0"/>
      <name val="Calibri"/>
      <family val="2"/>
      <charset val="238"/>
      <scheme val="minor"/>
    </font>
    <font>
      <sz val="10"/>
      <name val="Arial"/>
      <family val="2"/>
      <charset val="238"/>
    </font>
    <font>
      <sz val="10"/>
      <name val="Swis721 BT"/>
      <family val="2"/>
    </font>
    <font>
      <sz val="11"/>
      <color theme="1"/>
      <name val="Swis721 BT"/>
      <family val="2"/>
    </font>
    <font>
      <b/>
      <sz val="11"/>
      <color theme="1"/>
      <name val="Swis721 BT"/>
      <family val="2"/>
    </font>
    <font>
      <b/>
      <sz val="14"/>
      <color theme="1"/>
      <name val="Swis721 BT"/>
      <family val="2"/>
    </font>
    <font>
      <b/>
      <sz val="12"/>
      <color theme="1"/>
      <name val="Swis721 BT"/>
      <family val="2"/>
    </font>
    <font>
      <sz val="11"/>
      <color indexed="8"/>
      <name val="Calibri"/>
      <family val="2"/>
      <charset val="238"/>
    </font>
    <font>
      <sz val="10"/>
      <color rgb="FFFF0000"/>
      <name val="Swis721 BT"/>
      <family val="2"/>
    </font>
    <font>
      <b/>
      <sz val="10"/>
      <name val="Swis721 BT"/>
      <family val="2"/>
    </font>
    <font>
      <b/>
      <u/>
      <sz val="10"/>
      <name val="Swis721 BT"/>
      <family val="2"/>
    </font>
    <font>
      <sz val="12"/>
      <name val="Arial CE"/>
      <charset val="238"/>
    </font>
    <font>
      <sz val="10"/>
      <name val="SL Dutch"/>
    </font>
    <font>
      <u/>
      <sz val="10"/>
      <name val="Swis721 BT"/>
      <family val="2"/>
    </font>
    <font>
      <sz val="10"/>
      <color theme="9"/>
      <name val="Swis721 BT"/>
      <family val="2"/>
    </font>
    <font>
      <sz val="10"/>
      <color theme="1"/>
      <name val="Swis721 BT"/>
      <family val="2"/>
    </font>
    <font>
      <sz val="10"/>
      <color rgb="FFFF0000"/>
      <name val="Calibri  "/>
      <charset val="238"/>
    </font>
    <font>
      <vertAlign val="superscript"/>
      <sz val="10"/>
      <name val="Swis721 BT"/>
      <family val="2"/>
    </font>
    <font>
      <vertAlign val="superscript"/>
      <sz val="10"/>
      <color indexed="8"/>
      <name val="Swis721 BT"/>
      <family val="2"/>
    </font>
    <font>
      <sz val="10"/>
      <color theme="0" tint="-0.14999847407452621"/>
      <name val="Swis721 BT"/>
      <family val="2"/>
    </font>
    <font>
      <sz val="11"/>
      <name val="Swis721 BT"/>
      <family val="2"/>
    </font>
    <font>
      <sz val="10"/>
      <color indexed="8"/>
      <name val="Arial"/>
      <family val="2"/>
      <charset val="238"/>
    </font>
    <font>
      <sz val="10"/>
      <name val="Arial CE"/>
      <charset val="238"/>
    </font>
    <font>
      <sz val="10"/>
      <name val="Arial CE"/>
      <family val="2"/>
      <charset val="238"/>
    </font>
  </fonts>
  <fills count="9">
    <fill>
      <patternFill patternType="none"/>
    </fill>
    <fill>
      <patternFill patternType="gray125"/>
    </fill>
    <fill>
      <patternFill patternType="solid">
        <fgColor rgb="FFFFC7CE"/>
      </patternFill>
    </fill>
    <fill>
      <patternFill patternType="solid">
        <fgColor rgb="FFFFFFCC"/>
      </patternFill>
    </fill>
    <fill>
      <patternFill patternType="solid">
        <fgColor theme="4"/>
      </patternFill>
    </fill>
    <fill>
      <patternFill patternType="solid">
        <fgColor theme="0" tint="-0.249977111117893"/>
        <bgColor indexed="64"/>
      </patternFill>
    </fill>
    <fill>
      <patternFill patternType="solid">
        <fgColor theme="6"/>
        <bgColor indexed="64"/>
      </patternFill>
    </fill>
    <fill>
      <patternFill patternType="solid">
        <fgColor theme="0"/>
        <bgColor indexed="64"/>
      </patternFill>
    </fill>
    <fill>
      <patternFill patternType="solid">
        <fgColor theme="0" tint="-4.9989318521683403E-2"/>
        <bgColor indexed="64"/>
      </patternFill>
    </fill>
  </fills>
  <borders count="48">
    <border>
      <left/>
      <right/>
      <top/>
      <bottom/>
      <diagonal/>
    </border>
    <border>
      <left style="thin">
        <color rgb="FFB2B2B2"/>
      </left>
      <right style="thin">
        <color rgb="FFB2B2B2"/>
      </right>
      <top style="thin">
        <color rgb="FFB2B2B2"/>
      </top>
      <bottom style="thin">
        <color rgb="FFB2B2B2"/>
      </bottom>
      <diagonal/>
    </border>
    <border>
      <left style="dotted">
        <color indexed="64"/>
      </left>
      <right style="dotted">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double">
        <color auto="1"/>
      </bottom>
      <diagonal/>
    </border>
    <border>
      <left style="double">
        <color auto="1"/>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auto="1"/>
      </right>
      <top style="thin">
        <color indexed="64"/>
      </top>
      <bottom style="thin">
        <color indexed="64"/>
      </bottom>
      <diagonal/>
    </border>
    <border>
      <left style="double">
        <color auto="1"/>
      </left>
      <right/>
      <top/>
      <bottom/>
      <diagonal/>
    </border>
    <border>
      <left/>
      <right style="double">
        <color auto="1"/>
      </right>
      <top/>
      <bottom/>
      <diagonal/>
    </border>
    <border>
      <left style="double">
        <color auto="1"/>
      </left>
      <right style="dotted">
        <color auto="1"/>
      </right>
      <top style="thin">
        <color auto="1"/>
      </top>
      <bottom style="double">
        <color auto="1"/>
      </bottom>
      <diagonal/>
    </border>
    <border>
      <left style="dotted">
        <color auto="1"/>
      </left>
      <right style="dotted">
        <color auto="1"/>
      </right>
      <top style="thin">
        <color auto="1"/>
      </top>
      <bottom style="double">
        <color auto="1"/>
      </bottom>
      <diagonal/>
    </border>
    <border>
      <left style="dotted">
        <color auto="1"/>
      </left>
      <right style="double">
        <color auto="1"/>
      </right>
      <top style="thin">
        <color auto="1"/>
      </top>
      <bottom style="double">
        <color auto="1"/>
      </bottom>
      <diagonal/>
    </border>
    <border>
      <left/>
      <right/>
      <top style="double">
        <color auto="1"/>
      </top>
      <bottom style="double">
        <color indexed="64"/>
      </bottom>
      <diagonal/>
    </border>
    <border>
      <left style="double">
        <color auto="1"/>
      </left>
      <right/>
      <top style="double">
        <color auto="1"/>
      </top>
      <bottom/>
      <diagonal/>
    </border>
    <border>
      <left/>
      <right/>
      <top style="double">
        <color indexed="64"/>
      </top>
      <bottom/>
      <diagonal/>
    </border>
    <border>
      <left/>
      <right style="double">
        <color auto="1"/>
      </right>
      <top style="double">
        <color auto="1"/>
      </top>
      <bottom/>
      <diagonal/>
    </border>
    <border>
      <left style="double">
        <color auto="1"/>
      </left>
      <right style="dotted">
        <color auto="1"/>
      </right>
      <top style="thin">
        <color auto="1"/>
      </top>
      <bottom style="thin">
        <color auto="1"/>
      </bottom>
      <diagonal/>
    </border>
    <border>
      <left style="dotted">
        <color indexed="64"/>
      </left>
      <right style="dotted">
        <color indexed="64"/>
      </right>
      <top style="thin">
        <color indexed="64"/>
      </top>
      <bottom style="thin">
        <color indexed="64"/>
      </bottom>
      <diagonal/>
    </border>
    <border>
      <left style="dotted">
        <color auto="1"/>
      </left>
      <right style="double">
        <color auto="1"/>
      </right>
      <top style="thin">
        <color auto="1"/>
      </top>
      <bottom style="thin">
        <color auto="1"/>
      </bottom>
      <diagonal/>
    </border>
    <border>
      <left style="double">
        <color auto="1"/>
      </left>
      <right style="dotted">
        <color auto="1"/>
      </right>
      <top style="thin">
        <color indexed="64"/>
      </top>
      <bottom style="dotted">
        <color auto="1"/>
      </bottom>
      <diagonal/>
    </border>
    <border>
      <left style="dotted">
        <color indexed="64"/>
      </left>
      <right style="dotted">
        <color indexed="64"/>
      </right>
      <top style="thin">
        <color indexed="64"/>
      </top>
      <bottom style="dotted">
        <color indexed="64"/>
      </bottom>
      <diagonal/>
    </border>
    <border>
      <left style="dotted">
        <color auto="1"/>
      </left>
      <right style="double">
        <color auto="1"/>
      </right>
      <top style="thin">
        <color auto="1"/>
      </top>
      <bottom style="dotted">
        <color auto="1"/>
      </bottom>
      <diagonal/>
    </border>
    <border>
      <left style="double">
        <color auto="1"/>
      </left>
      <right style="dotted">
        <color auto="1"/>
      </right>
      <top style="dotted">
        <color auto="1"/>
      </top>
      <bottom style="dotted">
        <color auto="1"/>
      </bottom>
      <diagonal/>
    </border>
    <border>
      <left style="dotted">
        <color auto="1"/>
      </left>
      <right style="double">
        <color auto="1"/>
      </right>
      <top style="dotted">
        <color auto="1"/>
      </top>
      <bottom style="dotted">
        <color auto="1"/>
      </bottom>
      <diagonal/>
    </border>
    <border>
      <left style="double">
        <color auto="1"/>
      </left>
      <right style="dotted">
        <color auto="1"/>
      </right>
      <top style="dotted">
        <color auto="1"/>
      </top>
      <bottom style="thin">
        <color indexed="64"/>
      </bottom>
      <diagonal/>
    </border>
    <border>
      <left style="dotted">
        <color indexed="64"/>
      </left>
      <right style="dotted">
        <color indexed="64"/>
      </right>
      <top style="dotted">
        <color indexed="64"/>
      </top>
      <bottom style="thin">
        <color indexed="64"/>
      </bottom>
      <diagonal/>
    </border>
    <border>
      <left style="dotted">
        <color auto="1"/>
      </left>
      <right style="double">
        <color auto="1"/>
      </right>
      <top style="dotted">
        <color auto="1"/>
      </top>
      <bottom style="thin">
        <color indexed="64"/>
      </bottom>
      <diagonal/>
    </border>
    <border>
      <left style="dotted">
        <color indexed="64"/>
      </left>
      <right style="dotted">
        <color indexed="64"/>
      </right>
      <top style="thin">
        <color indexed="64"/>
      </top>
      <bottom/>
      <diagonal/>
    </border>
    <border>
      <left style="double">
        <color auto="1"/>
      </left>
      <right/>
      <top/>
      <bottom style="double">
        <color auto="1"/>
      </bottom>
      <diagonal/>
    </border>
    <border>
      <left/>
      <right style="double">
        <color auto="1"/>
      </right>
      <top/>
      <bottom style="double">
        <color auto="1"/>
      </bottom>
      <diagonal/>
    </border>
    <border>
      <left style="double">
        <color auto="1"/>
      </left>
      <right style="dotted">
        <color auto="1"/>
      </right>
      <top/>
      <bottom style="thin">
        <color indexed="64"/>
      </bottom>
      <diagonal/>
    </border>
    <border>
      <left style="dotted">
        <color indexed="64"/>
      </left>
      <right style="dotted">
        <color indexed="64"/>
      </right>
      <top/>
      <bottom style="thin">
        <color indexed="64"/>
      </bottom>
      <diagonal/>
    </border>
    <border>
      <left style="dotted">
        <color indexed="64"/>
      </left>
      <right style="dotted">
        <color indexed="64"/>
      </right>
      <top style="double">
        <color indexed="64"/>
      </top>
      <bottom style="dotted">
        <color indexed="64"/>
      </bottom>
      <diagonal/>
    </border>
    <border>
      <left style="double">
        <color auto="1"/>
      </left>
      <right/>
      <top style="thin">
        <color indexed="64"/>
      </top>
      <bottom style="thin">
        <color indexed="64"/>
      </bottom>
      <diagonal/>
    </border>
    <border>
      <left/>
      <right style="double">
        <color auto="1"/>
      </right>
      <top style="thin">
        <color indexed="64"/>
      </top>
      <bottom style="thin">
        <color indexed="64"/>
      </bottom>
      <diagonal/>
    </border>
    <border>
      <left style="double">
        <color auto="1"/>
      </left>
      <right style="dotted">
        <color auto="1"/>
      </right>
      <top/>
      <bottom style="dotted">
        <color auto="1"/>
      </bottom>
      <diagonal/>
    </border>
    <border>
      <left style="dotted">
        <color indexed="64"/>
      </left>
      <right style="dotted">
        <color indexed="64"/>
      </right>
      <top/>
      <bottom style="dotted">
        <color indexed="64"/>
      </bottom>
      <diagonal/>
    </border>
    <border>
      <left style="dotted">
        <color auto="1"/>
      </left>
      <right style="double">
        <color auto="1"/>
      </right>
      <top/>
      <bottom style="dotted">
        <color auto="1"/>
      </bottom>
      <diagonal/>
    </border>
    <border>
      <left style="double">
        <color auto="1"/>
      </left>
      <right style="dotted">
        <color auto="1"/>
      </right>
      <top style="thin">
        <color auto="1"/>
      </top>
      <bottom/>
      <diagonal/>
    </border>
    <border>
      <left style="dotted">
        <color auto="1"/>
      </left>
      <right style="double">
        <color auto="1"/>
      </right>
      <top/>
      <bottom style="thin">
        <color indexed="64"/>
      </bottom>
      <diagonal/>
    </border>
    <border>
      <left style="double">
        <color auto="1"/>
      </left>
      <right style="thin">
        <color indexed="64"/>
      </right>
      <top style="double">
        <color auto="1"/>
      </top>
      <bottom style="thin">
        <color indexed="64"/>
      </bottom>
      <diagonal/>
    </border>
    <border>
      <left style="thin">
        <color indexed="64"/>
      </left>
      <right style="thin">
        <color indexed="64"/>
      </right>
      <top style="double">
        <color auto="1"/>
      </top>
      <bottom style="thin">
        <color indexed="64"/>
      </bottom>
      <diagonal/>
    </border>
    <border>
      <left style="thin">
        <color indexed="64"/>
      </left>
      <right style="double">
        <color auto="1"/>
      </right>
      <top style="double">
        <color auto="1"/>
      </top>
      <bottom style="thin">
        <color indexed="64"/>
      </bottom>
      <diagonal/>
    </border>
    <border>
      <left style="dotted">
        <color indexed="64"/>
      </left>
      <right style="dotted">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11">
    <xf numFmtId="0" fontId="0" fillId="0" borderId="0"/>
    <xf numFmtId="0" fontId="2" fillId="2" borderId="0" applyNumberFormat="0" applyBorder="0" applyAlignment="0" applyProtection="0"/>
    <xf numFmtId="0" fontId="1" fillId="3" borderId="1" applyNumberFormat="0" applyFont="0" applyAlignment="0" applyProtection="0"/>
    <xf numFmtId="0" fontId="3" fillId="4" borderId="0" applyNumberFormat="0" applyBorder="0" applyAlignment="0" applyProtection="0"/>
    <xf numFmtId="0" fontId="10" fillId="0" borderId="0"/>
    <xf numFmtId="0" fontId="14" fillId="0" borderId="0"/>
    <xf numFmtId="0" fontId="15" fillId="0" borderId="0"/>
    <xf numFmtId="3" fontId="24" fillId="0" borderId="0" applyAlignment="0">
      <alignment horizontal="right"/>
      <protection locked="0"/>
    </xf>
    <xf numFmtId="0" fontId="4" fillId="0" borderId="0"/>
    <xf numFmtId="0" fontId="25" fillId="0" borderId="0"/>
    <xf numFmtId="0" fontId="26" fillId="0" borderId="0"/>
  </cellStyleXfs>
  <cellXfs count="304">
    <xf numFmtId="0" fontId="0" fillId="0" borderId="0" xfId="0"/>
    <xf numFmtId="0" fontId="6" fillId="0" borderId="0" xfId="0" applyFont="1" applyProtection="1"/>
    <xf numFmtId="0" fontId="6" fillId="0" borderId="0" xfId="0" applyFont="1" applyAlignment="1" applyProtection="1">
      <alignment vertical="top" wrapText="1"/>
    </xf>
    <xf numFmtId="0" fontId="7" fillId="0" borderId="0" xfId="0" applyFont="1" applyFill="1" applyProtection="1"/>
    <xf numFmtId="4" fontId="6" fillId="0" borderId="0" xfId="0" applyNumberFormat="1" applyFont="1" applyProtection="1"/>
    <xf numFmtId="0" fontId="0" fillId="0" borderId="0" xfId="0" applyFont="1" applyProtection="1"/>
    <xf numFmtId="0" fontId="6" fillId="0" borderId="0" xfId="0" applyFont="1" applyAlignment="1" applyProtection="1">
      <alignment vertical="top"/>
    </xf>
    <xf numFmtId="0" fontId="7" fillId="0" borderId="0" xfId="0" applyFont="1" applyProtection="1"/>
    <xf numFmtId="0" fontId="8" fillId="0" borderId="0" xfId="0" applyFont="1" applyAlignment="1" applyProtection="1">
      <alignment horizontal="left" wrapText="1"/>
    </xf>
    <xf numFmtId="0" fontId="8" fillId="0" borderId="0" xfId="0" applyFont="1" applyAlignment="1" applyProtection="1">
      <alignment horizontal="left"/>
    </xf>
    <xf numFmtId="10" fontId="6" fillId="0" borderId="0" xfId="0" applyNumberFormat="1" applyFont="1" applyFill="1" applyProtection="1"/>
    <xf numFmtId="0" fontId="11" fillId="0" borderId="0" xfId="4" applyFont="1" applyFill="1" applyAlignment="1">
      <alignment horizontal="center" vertical="top"/>
    </xf>
    <xf numFmtId="0" fontId="11" fillId="0" borderId="0" xfId="0" applyFont="1" applyAlignment="1">
      <alignment vertical="top" wrapText="1"/>
    </xf>
    <xf numFmtId="0" fontId="11" fillId="0" borderId="0" xfId="0" applyFont="1" applyAlignment="1">
      <alignment horizontal="left"/>
    </xf>
    <xf numFmtId="0" fontId="11" fillId="0" borderId="0" xfId="0" applyFont="1"/>
    <xf numFmtId="4" fontId="11" fillId="0" borderId="0" xfId="0" applyNumberFormat="1" applyFont="1"/>
    <xf numFmtId="0" fontId="5" fillId="0" borderId="0" xfId="4" applyFont="1" applyFill="1" applyBorder="1" applyAlignment="1">
      <alignment horizontal="center" vertical="top"/>
    </xf>
    <xf numFmtId="0" fontId="12" fillId="0" borderId="0" xfId="0" applyFont="1" applyBorder="1" applyAlignment="1">
      <alignment vertical="top" wrapText="1"/>
    </xf>
    <xf numFmtId="0" fontId="5" fillId="0" borderId="0" xfId="0" applyFont="1" applyBorder="1" applyAlignment="1">
      <alignment horizontal="left"/>
    </xf>
    <xf numFmtId="0" fontId="5" fillId="0" borderId="0" xfId="0" applyFont="1"/>
    <xf numFmtId="4" fontId="5" fillId="0" borderId="0" xfId="0" applyNumberFormat="1" applyFont="1"/>
    <xf numFmtId="0" fontId="5" fillId="0" borderId="0" xfId="0" applyFont="1" applyBorder="1" applyAlignment="1">
      <alignment vertical="top" wrapText="1"/>
    </xf>
    <xf numFmtId="4" fontId="12" fillId="0" borderId="4" xfId="0" applyNumberFormat="1" applyFont="1" applyBorder="1"/>
    <xf numFmtId="4" fontId="12" fillId="0" borderId="0" xfId="0" applyNumberFormat="1" applyFont="1" applyBorder="1"/>
    <xf numFmtId="0" fontId="5" fillId="0" borderId="5" xfId="4" applyFont="1" applyFill="1" applyBorder="1" applyAlignment="1">
      <alignment horizontal="center" vertical="top"/>
    </xf>
    <xf numFmtId="0" fontId="12" fillId="0" borderId="5" xfId="0" applyFont="1" applyBorder="1" applyAlignment="1">
      <alignment vertical="top" wrapText="1"/>
    </xf>
    <xf numFmtId="0" fontId="5" fillId="0" borderId="5" xfId="0" applyFont="1" applyBorder="1" applyAlignment="1">
      <alignment horizontal="left"/>
    </xf>
    <xf numFmtId="0" fontId="5" fillId="0" borderId="5" xfId="0" applyFont="1" applyBorder="1"/>
    <xf numFmtId="4" fontId="5" fillId="0" borderId="5" xfId="0" applyNumberFormat="1" applyFont="1" applyBorder="1"/>
    <xf numFmtId="0" fontId="12" fillId="0" borderId="5" xfId="4" applyFont="1" applyFill="1" applyBorder="1" applyAlignment="1">
      <alignment horizontal="center" vertical="top"/>
    </xf>
    <xf numFmtId="0" fontId="12" fillId="0" borderId="5" xfId="0" applyFont="1" applyBorder="1" applyAlignment="1">
      <alignment horizontal="left"/>
    </xf>
    <xf numFmtId="0" fontId="12" fillId="0" borderId="0" xfId="0" applyFont="1" applyBorder="1" applyAlignment="1">
      <alignment horizontal="left"/>
    </xf>
    <xf numFmtId="0" fontId="5" fillId="0" borderId="0" xfId="0" applyFont="1" applyBorder="1"/>
    <xf numFmtId="4" fontId="5" fillId="0" borderId="0" xfId="0" applyNumberFormat="1" applyFont="1" applyBorder="1"/>
    <xf numFmtId="0" fontId="5" fillId="0" borderId="0" xfId="0" applyFont="1" applyFill="1" applyBorder="1" applyAlignment="1">
      <alignment horizontal="center" vertical="top"/>
    </xf>
    <xf numFmtId="0" fontId="13" fillId="0" borderId="0" xfId="0" applyFont="1" applyBorder="1" applyAlignment="1">
      <alignment vertical="top" wrapText="1"/>
    </xf>
    <xf numFmtId="0" fontId="5" fillId="0" borderId="0" xfId="5" applyFont="1" applyBorder="1" applyAlignment="1">
      <alignment horizontal="left" vertical="top" wrapText="1"/>
    </xf>
    <xf numFmtId="0" fontId="5" fillId="0" borderId="0" xfId="0" applyFont="1" applyFill="1" applyBorder="1" applyAlignment="1" applyProtection="1">
      <alignment horizontal="left" vertical="top" wrapText="1"/>
    </xf>
    <xf numFmtId="0" fontId="5" fillId="0" borderId="0" xfId="6" applyNumberFormat="1" applyFont="1" applyFill="1" applyBorder="1" applyAlignment="1" applyProtection="1">
      <alignment horizontal="left" vertical="top" wrapText="1"/>
    </xf>
    <xf numFmtId="0" fontId="5" fillId="0" borderId="0" xfId="0" applyFont="1" applyFill="1" applyAlignment="1">
      <alignment horizontal="center" vertical="top"/>
    </xf>
    <xf numFmtId="0" fontId="12" fillId="0" borderId="0" xfId="0" applyFont="1" applyAlignment="1">
      <alignment vertical="top" wrapText="1"/>
    </xf>
    <xf numFmtId="0" fontId="5" fillId="0" borderId="0" xfId="0" applyFont="1" applyAlignment="1">
      <alignment horizontal="left"/>
    </xf>
    <xf numFmtId="0" fontId="5" fillId="0" borderId="0" xfId="0" applyFont="1" applyAlignment="1">
      <alignment vertical="top" wrapText="1"/>
    </xf>
    <xf numFmtId="0" fontId="5" fillId="0" borderId="6" xfId="0" applyFont="1" applyFill="1" applyBorder="1" applyAlignment="1">
      <alignment horizontal="center" vertical="top" wrapText="1"/>
    </xf>
    <xf numFmtId="0" fontId="5" fillId="6" borderId="7" xfId="0" applyFont="1" applyFill="1" applyBorder="1" applyAlignment="1">
      <alignment vertical="top" wrapText="1"/>
    </xf>
    <xf numFmtId="0" fontId="5" fillId="6" borderId="7" xfId="0" applyFont="1" applyFill="1" applyBorder="1" applyAlignment="1">
      <alignment horizontal="left"/>
    </xf>
    <xf numFmtId="0" fontId="5" fillId="0" borderId="9" xfId="0" applyFont="1" applyFill="1" applyBorder="1" applyAlignment="1">
      <alignment horizontal="center" vertical="top"/>
    </xf>
    <xf numFmtId="0" fontId="5" fillId="0" borderId="10" xfId="0" applyFont="1" applyBorder="1"/>
    <xf numFmtId="0" fontId="5" fillId="0" borderId="11" xfId="0" applyFont="1" applyFill="1" applyBorder="1" applyAlignment="1">
      <alignment horizontal="center" vertical="top"/>
    </xf>
    <xf numFmtId="0" fontId="5" fillId="0" borderId="12" xfId="0" applyFont="1" applyFill="1" applyBorder="1" applyAlignment="1">
      <alignment horizontal="left" vertical="top" wrapText="1"/>
    </xf>
    <xf numFmtId="0" fontId="5" fillId="0" borderId="12" xfId="0" applyFont="1" applyBorder="1" applyAlignment="1">
      <alignment horizontal="left"/>
    </xf>
    <xf numFmtId="4" fontId="5" fillId="0" borderId="12" xfId="0" applyNumberFormat="1" applyFont="1" applyBorder="1"/>
    <xf numFmtId="4" fontId="5" fillId="0" borderId="13" xfId="0" applyNumberFormat="1" applyFont="1" applyBorder="1"/>
    <xf numFmtId="4" fontId="5" fillId="0" borderId="0" xfId="2" applyNumberFormat="1" applyFont="1" applyFill="1" applyBorder="1"/>
    <xf numFmtId="0" fontId="5" fillId="0" borderId="14" xfId="0" applyFont="1" applyFill="1" applyBorder="1" applyAlignment="1">
      <alignment horizontal="center" vertical="top"/>
    </xf>
    <xf numFmtId="0" fontId="5" fillId="0" borderId="14" xfId="0" applyFont="1" applyBorder="1" applyAlignment="1">
      <alignment vertical="top" wrapText="1"/>
    </xf>
    <xf numFmtId="0" fontId="5" fillId="0" borderId="14" xfId="0" applyFont="1" applyBorder="1" applyAlignment="1">
      <alignment horizontal="left"/>
    </xf>
    <xf numFmtId="4" fontId="5" fillId="0" borderId="14" xfId="0" applyNumberFormat="1" applyFont="1" applyBorder="1"/>
    <xf numFmtId="0" fontId="5" fillId="0" borderId="15" xfId="0" applyFont="1" applyFill="1" applyBorder="1" applyAlignment="1">
      <alignment horizontal="center" vertical="top"/>
    </xf>
    <xf numFmtId="0" fontId="5" fillId="0" borderId="16" xfId="5" applyFont="1" applyBorder="1" applyAlignment="1">
      <alignment horizontal="left" vertical="top" wrapText="1"/>
    </xf>
    <xf numFmtId="0" fontId="5" fillId="0" borderId="16" xfId="0" applyFont="1" applyBorder="1" applyAlignment="1">
      <alignment horizontal="left"/>
    </xf>
    <xf numFmtId="0" fontId="5" fillId="0" borderId="16" xfId="0" applyFont="1" applyBorder="1"/>
    <xf numFmtId="0" fontId="5" fillId="0" borderId="17" xfId="0" applyFont="1" applyBorder="1"/>
    <xf numFmtId="0" fontId="5" fillId="0" borderId="0" xfId="0" applyNumberFormat="1" applyFont="1" applyFill="1" applyBorder="1" applyAlignment="1" applyProtection="1">
      <alignment horizontal="left" vertical="top" wrapText="1"/>
    </xf>
    <xf numFmtId="0" fontId="5" fillId="0" borderId="0" xfId="5" applyFont="1" applyFill="1" applyBorder="1" applyAlignment="1">
      <alignment horizontal="left" vertical="top" wrapText="1"/>
    </xf>
    <xf numFmtId="0" fontId="5" fillId="0" borderId="18" xfId="0" applyFont="1" applyFill="1" applyBorder="1" applyAlignment="1">
      <alignment horizontal="center" vertical="top"/>
    </xf>
    <xf numFmtId="0" fontId="5" fillId="0" borderId="19" xfId="0" applyFont="1" applyFill="1" applyBorder="1" applyAlignment="1">
      <alignment horizontal="left" vertical="top" wrapText="1"/>
    </xf>
    <xf numFmtId="0" fontId="5" fillId="0" borderId="19" xfId="0" applyFont="1" applyBorder="1" applyAlignment="1">
      <alignment horizontal="left"/>
    </xf>
    <xf numFmtId="4" fontId="5" fillId="0" borderId="19" xfId="0" applyNumberFormat="1" applyFont="1" applyBorder="1"/>
    <xf numFmtId="4" fontId="5" fillId="0" borderId="20" xfId="0" applyNumberFormat="1" applyFont="1" applyBorder="1"/>
    <xf numFmtId="0" fontId="11" fillId="0" borderId="18" xfId="0" applyFont="1" applyFill="1" applyBorder="1" applyAlignment="1">
      <alignment horizontal="center" vertical="top"/>
    </xf>
    <xf numFmtId="0" fontId="11" fillId="0" borderId="19" xfId="0" applyFont="1" applyFill="1" applyBorder="1" applyAlignment="1">
      <alignment horizontal="left" vertical="top" wrapText="1"/>
    </xf>
    <xf numFmtId="0" fontId="11" fillId="0" borderId="19" xfId="0" applyFont="1" applyBorder="1" applyAlignment="1">
      <alignment horizontal="left"/>
    </xf>
    <xf numFmtId="4" fontId="11" fillId="0" borderId="19" xfId="0" applyNumberFormat="1" applyFont="1" applyBorder="1"/>
    <xf numFmtId="4" fontId="11" fillId="0" borderId="20" xfId="0" applyNumberFormat="1" applyFont="1" applyBorder="1"/>
    <xf numFmtId="4" fontId="11" fillId="0" borderId="0" xfId="0" applyNumberFormat="1" applyFont="1" applyBorder="1"/>
    <xf numFmtId="0" fontId="17" fillId="0" borderId="21" xfId="0" applyFont="1" applyFill="1" applyBorder="1" applyAlignment="1">
      <alignment horizontal="center" vertical="top"/>
    </xf>
    <xf numFmtId="0" fontId="5" fillId="0" borderId="22" xfId="0" applyFont="1" applyFill="1" applyBorder="1" applyAlignment="1">
      <alignment horizontal="left" vertical="top" wrapText="1"/>
    </xf>
    <xf numFmtId="0" fontId="5" fillId="0" borderId="22" xfId="0" applyFont="1" applyBorder="1" applyAlignment="1">
      <alignment horizontal="left"/>
    </xf>
    <xf numFmtId="4" fontId="5" fillId="0" borderId="22" xfId="0" applyNumberFormat="1" applyFont="1" applyBorder="1"/>
    <xf numFmtId="4" fontId="5" fillId="0" borderId="23" xfId="0" applyNumberFormat="1" applyFont="1" applyBorder="1"/>
    <xf numFmtId="0" fontId="17" fillId="0" borderId="24" xfId="0" applyFont="1" applyFill="1" applyBorder="1" applyAlignment="1">
      <alignment horizontal="center" vertical="top"/>
    </xf>
    <xf numFmtId="0" fontId="5" fillId="0" borderId="2" xfId="0" applyFont="1" applyFill="1" applyBorder="1" applyAlignment="1">
      <alignment horizontal="left" vertical="top" wrapText="1"/>
    </xf>
    <xf numFmtId="0" fontId="5" fillId="0" borderId="2" xfId="0" applyFont="1" applyBorder="1" applyAlignment="1">
      <alignment horizontal="left"/>
    </xf>
    <xf numFmtId="4" fontId="5" fillId="0" borderId="2" xfId="0" applyNumberFormat="1" applyFont="1" applyBorder="1"/>
    <xf numFmtId="4" fontId="5" fillId="0" borderId="25" xfId="0" applyNumberFormat="1" applyFont="1" applyBorder="1"/>
    <xf numFmtId="0" fontId="5" fillId="0" borderId="26" xfId="0" applyFont="1" applyFill="1" applyBorder="1" applyAlignment="1">
      <alignment horizontal="center" vertical="top"/>
    </xf>
    <xf numFmtId="0" fontId="5" fillId="0" borderId="27" xfId="0" applyFont="1" applyFill="1" applyBorder="1" applyAlignment="1">
      <alignment horizontal="left" vertical="top" wrapText="1"/>
    </xf>
    <xf numFmtId="0" fontId="5" fillId="0" borderId="27" xfId="0" applyFont="1" applyBorder="1" applyAlignment="1">
      <alignment horizontal="left"/>
    </xf>
    <xf numFmtId="4" fontId="5" fillId="0" borderId="27" xfId="0" applyNumberFormat="1" applyFont="1" applyBorder="1"/>
    <xf numFmtId="4" fontId="5" fillId="0" borderId="28" xfId="0" applyNumberFormat="1" applyFont="1" applyBorder="1"/>
    <xf numFmtId="0" fontId="11" fillId="0" borderId="0" xfId="0" applyFont="1" applyFill="1" applyBorder="1" applyAlignment="1">
      <alignment horizontal="left" vertical="top" wrapText="1"/>
    </xf>
    <xf numFmtId="0" fontId="5" fillId="0" borderId="16" xfId="0" applyNumberFormat="1" applyFont="1" applyFill="1" applyBorder="1" applyAlignment="1" applyProtection="1">
      <alignment horizontal="left" vertical="top" wrapText="1"/>
    </xf>
    <xf numFmtId="0" fontId="11" fillId="0" borderId="16" xfId="0" applyFont="1" applyBorder="1" applyAlignment="1">
      <alignment horizontal="left"/>
    </xf>
    <xf numFmtId="4" fontId="11" fillId="0" borderId="16" xfId="0" applyNumberFormat="1" applyFont="1" applyBorder="1"/>
    <xf numFmtId="0" fontId="11" fillId="0" borderId="17" xfId="0" applyFont="1" applyBorder="1"/>
    <xf numFmtId="0" fontId="11" fillId="0" borderId="0" xfId="0" applyFont="1" applyBorder="1"/>
    <xf numFmtId="0" fontId="11" fillId="0" borderId="0" xfId="0" applyFont="1" applyBorder="1" applyAlignment="1">
      <alignment horizontal="left"/>
    </xf>
    <xf numFmtId="0" fontId="11" fillId="0" borderId="10" xfId="0" applyFont="1" applyBorder="1"/>
    <xf numFmtId="0" fontId="11" fillId="0" borderId="9" xfId="0" applyFont="1" applyFill="1" applyBorder="1" applyAlignment="1">
      <alignment horizontal="center" vertical="top"/>
    </xf>
    <xf numFmtId="0" fontId="11" fillId="0" borderId="0" xfId="0" applyFont="1" applyBorder="1" applyAlignment="1">
      <alignment vertical="top" wrapText="1"/>
    </xf>
    <xf numFmtId="4" fontId="5" fillId="0" borderId="18" xfId="0" applyNumberFormat="1" applyFont="1" applyFill="1" applyBorder="1" applyAlignment="1">
      <alignment horizontal="center" vertical="top"/>
    </xf>
    <xf numFmtId="4" fontId="5" fillId="0" borderId="19" xfId="0" applyNumberFormat="1" applyFont="1" applyFill="1" applyBorder="1" applyAlignment="1">
      <alignment vertical="top" wrapText="1"/>
    </xf>
    <xf numFmtId="4" fontId="5" fillId="0" borderId="19" xfId="0" applyNumberFormat="1" applyFont="1" applyFill="1" applyBorder="1" applyAlignment="1">
      <alignment horizontal="left"/>
    </xf>
    <xf numFmtId="0" fontId="5" fillId="0" borderId="29" xfId="0" applyFont="1" applyFill="1" applyBorder="1" applyAlignment="1">
      <alignment horizontal="left" vertical="top" wrapText="1"/>
    </xf>
    <xf numFmtId="0" fontId="5" fillId="0" borderId="19" xfId="0" applyFont="1" applyFill="1" applyBorder="1" applyAlignment="1" applyProtection="1">
      <alignment horizontal="left" vertical="top" wrapText="1"/>
    </xf>
    <xf numFmtId="0" fontId="11" fillId="0" borderId="0" xfId="0" applyFont="1" applyFill="1" applyBorder="1" applyAlignment="1">
      <alignment vertical="top" wrapText="1"/>
    </xf>
    <xf numFmtId="0" fontId="11" fillId="0" borderId="0" xfId="0" applyFont="1" applyFill="1" applyBorder="1" applyAlignment="1">
      <alignment horizontal="left"/>
    </xf>
    <xf numFmtId="0" fontId="5" fillId="0" borderId="30" xfId="0" applyFont="1" applyFill="1" applyBorder="1" applyAlignment="1">
      <alignment horizontal="center" vertical="top"/>
    </xf>
    <xf numFmtId="0" fontId="5" fillId="0" borderId="5" xfId="0" applyFont="1" applyFill="1" applyBorder="1" applyAlignment="1" applyProtection="1">
      <alignment horizontal="left" vertical="top" wrapText="1"/>
    </xf>
    <xf numFmtId="0" fontId="5" fillId="0" borderId="14" xfId="0" applyFont="1" applyFill="1" applyBorder="1" applyAlignment="1" applyProtection="1">
      <alignment horizontal="left" vertical="top" wrapText="1"/>
    </xf>
    <xf numFmtId="0" fontId="5" fillId="0" borderId="14" xfId="0" applyFont="1" applyBorder="1"/>
    <xf numFmtId="4" fontId="18" fillId="0" borderId="18" xfId="0" applyNumberFormat="1" applyFont="1" applyFill="1" applyBorder="1" applyAlignment="1">
      <alignment horizontal="center" vertical="top"/>
    </xf>
    <xf numFmtId="4" fontId="18" fillId="0" borderId="19" xfId="0" applyNumberFormat="1" applyFont="1" applyFill="1" applyBorder="1" applyAlignment="1">
      <alignment horizontal="left"/>
    </xf>
    <xf numFmtId="4" fontId="18" fillId="0" borderId="19" xfId="0" applyNumberFormat="1" applyFont="1" applyBorder="1"/>
    <xf numFmtId="4" fontId="18" fillId="0" borderId="20" xfId="0" applyNumberFormat="1" applyFont="1" applyBorder="1"/>
    <xf numFmtId="4" fontId="18" fillId="0" borderId="0" xfId="0" applyNumberFormat="1" applyFont="1" applyBorder="1"/>
    <xf numFmtId="0" fontId="18" fillId="0" borderId="0" xfId="0" applyFont="1"/>
    <xf numFmtId="4" fontId="18" fillId="0" borderId="19" xfId="0" applyNumberFormat="1" applyFont="1" applyFill="1" applyBorder="1"/>
    <xf numFmtId="4" fontId="5" fillId="0" borderId="19" xfId="3" applyNumberFormat="1" applyFont="1" applyFill="1" applyBorder="1" applyAlignment="1">
      <alignment vertical="top" wrapText="1"/>
    </xf>
    <xf numFmtId="4" fontId="5" fillId="0" borderId="19" xfId="0" applyNumberFormat="1" applyFont="1" applyFill="1" applyBorder="1" applyAlignment="1">
      <alignment horizontal="left" vertical="top" wrapText="1"/>
    </xf>
    <xf numFmtId="0" fontId="5" fillId="0" borderId="19" xfId="0" applyFont="1" applyBorder="1" applyAlignment="1">
      <alignment horizontal="left" vertical="top" wrapText="1"/>
    </xf>
    <xf numFmtId="0" fontId="5" fillId="0" borderId="5" xfId="0" applyFont="1" applyBorder="1" applyAlignment="1">
      <alignment vertical="top" wrapText="1"/>
    </xf>
    <xf numFmtId="0" fontId="5" fillId="0" borderId="31" xfId="0" applyFont="1" applyBorder="1"/>
    <xf numFmtId="0" fontId="5" fillId="0" borderId="5" xfId="0" applyFont="1" applyFill="1" applyBorder="1" applyAlignment="1">
      <alignment horizontal="center" vertical="top"/>
    </xf>
    <xf numFmtId="0" fontId="19" fillId="0" borderId="0" xfId="0" applyFont="1"/>
    <xf numFmtId="0" fontId="11" fillId="0" borderId="5" xfId="0" applyFont="1" applyBorder="1" applyAlignment="1">
      <alignment horizontal="left"/>
    </xf>
    <xf numFmtId="0" fontId="11" fillId="0" borderId="5" xfId="0" applyFont="1" applyBorder="1"/>
    <xf numFmtId="49" fontId="5" fillId="0" borderId="16" xfId="0" applyNumberFormat="1" applyFont="1" applyFill="1" applyBorder="1" applyAlignment="1" applyProtection="1">
      <alignment vertical="top" wrapText="1"/>
    </xf>
    <xf numFmtId="0" fontId="13" fillId="0" borderId="0" xfId="0" applyFont="1" applyFill="1" applyBorder="1" applyAlignment="1" applyProtection="1">
      <alignment horizontal="left" vertical="top" wrapText="1"/>
    </xf>
    <xf numFmtId="0" fontId="5" fillId="0" borderId="21" xfId="0" applyFont="1" applyFill="1" applyBorder="1" applyAlignment="1">
      <alignment horizontal="center" vertical="top"/>
    </xf>
    <xf numFmtId="0" fontId="5" fillId="0" borderId="32" xfId="0" applyFont="1" applyFill="1" applyBorder="1" applyAlignment="1">
      <alignment horizontal="center" vertical="top"/>
    </xf>
    <xf numFmtId="4" fontId="5" fillId="0" borderId="33" xfId="0" applyNumberFormat="1" applyFont="1" applyBorder="1"/>
    <xf numFmtId="0" fontId="5" fillId="0" borderId="19" xfId="0" applyFont="1" applyFill="1" applyBorder="1" applyAlignment="1">
      <alignment vertical="top" wrapText="1"/>
    </xf>
    <xf numFmtId="0" fontId="11" fillId="0" borderId="30" xfId="0" applyFont="1" applyFill="1" applyBorder="1" applyAlignment="1">
      <alignment horizontal="center" vertical="top"/>
    </xf>
    <xf numFmtId="0" fontId="11" fillId="0" borderId="5" xfId="0" applyFont="1" applyFill="1" applyBorder="1" applyAlignment="1">
      <alignment horizontal="left" vertical="top" wrapText="1"/>
    </xf>
    <xf numFmtId="4" fontId="11" fillId="0" borderId="5" xfId="0" applyNumberFormat="1" applyFont="1" applyBorder="1"/>
    <xf numFmtId="0" fontId="11" fillId="0" borderId="0" xfId="0" applyFont="1" applyFill="1" applyBorder="1" applyAlignment="1">
      <alignment horizontal="center" vertical="top"/>
    </xf>
    <xf numFmtId="0" fontId="5" fillId="0" borderId="34" xfId="0" applyFont="1" applyFill="1" applyBorder="1" applyAlignment="1" applyProtection="1">
      <alignment horizontal="left" vertical="top" wrapText="1"/>
    </xf>
    <xf numFmtId="0" fontId="5" fillId="0" borderId="2" xfId="0" applyFont="1" applyFill="1" applyBorder="1" applyAlignment="1" applyProtection="1">
      <alignment horizontal="left" vertical="top" wrapText="1"/>
    </xf>
    <xf numFmtId="0" fontId="5" fillId="0" borderId="2" xfId="0" applyFont="1" applyBorder="1" applyAlignment="1">
      <alignment horizontal="left" vertical="top" wrapText="1"/>
    </xf>
    <xf numFmtId="0" fontId="11" fillId="0" borderId="0" xfId="0" applyFont="1" applyFill="1" applyBorder="1" applyAlignment="1" applyProtection="1">
      <alignment horizontal="left" vertical="top" wrapText="1"/>
    </xf>
    <xf numFmtId="0" fontId="5" fillId="0" borderId="35" xfId="0" applyFont="1" applyFill="1" applyBorder="1" applyAlignment="1">
      <alignment horizontal="center" vertical="top"/>
    </xf>
    <xf numFmtId="0" fontId="5" fillId="0" borderId="3" xfId="0" applyFont="1" applyBorder="1" applyAlignment="1">
      <alignment vertical="top" wrapText="1"/>
    </xf>
    <xf numFmtId="0" fontId="5" fillId="0" borderId="3" xfId="0" applyFont="1" applyBorder="1" applyAlignment="1">
      <alignment horizontal="left"/>
    </xf>
    <xf numFmtId="0" fontId="5" fillId="0" borderId="3" xfId="0" applyFont="1" applyBorder="1"/>
    <xf numFmtId="0" fontId="5" fillId="0" borderId="36" xfId="0" applyFont="1" applyBorder="1"/>
    <xf numFmtId="16" fontId="5" fillId="0" borderId="37" xfId="0" applyNumberFormat="1" applyFont="1" applyFill="1" applyBorder="1" applyAlignment="1">
      <alignment horizontal="center" vertical="top"/>
    </xf>
    <xf numFmtId="0" fontId="5" fillId="0" borderId="38" xfId="0" applyFont="1" applyBorder="1" applyAlignment="1">
      <alignment horizontal="left" vertical="top" wrapText="1"/>
    </xf>
    <xf numFmtId="0" fontId="5" fillId="0" borderId="38" xfId="0" applyFont="1" applyBorder="1" applyAlignment="1">
      <alignment horizontal="left"/>
    </xf>
    <xf numFmtId="4" fontId="5" fillId="0" borderId="38" xfId="0" applyNumberFormat="1" applyFont="1" applyBorder="1"/>
    <xf numFmtId="4" fontId="5" fillId="0" borderId="39" xfId="0" applyNumberFormat="1" applyFont="1" applyBorder="1"/>
    <xf numFmtId="0" fontId="5" fillId="0" borderId="24" xfId="0" applyFont="1" applyFill="1" applyBorder="1" applyAlignment="1">
      <alignment horizontal="center" vertical="top"/>
    </xf>
    <xf numFmtId="0" fontId="5" fillId="0" borderId="2" xfId="0" applyFont="1" applyBorder="1" applyAlignment="1">
      <alignment horizontal="left" vertical="top"/>
    </xf>
    <xf numFmtId="16" fontId="5" fillId="0" borderId="24" xfId="0" applyNumberFormat="1" applyFont="1" applyFill="1" applyBorder="1" applyAlignment="1">
      <alignment horizontal="center" vertical="top"/>
    </xf>
    <xf numFmtId="0" fontId="5" fillId="0" borderId="27" xfId="0" applyFont="1" applyBorder="1" applyAlignment="1">
      <alignment horizontal="left" vertical="top"/>
    </xf>
    <xf numFmtId="0" fontId="5" fillId="0" borderId="37" xfId="0" applyFont="1" applyFill="1" applyBorder="1" applyAlignment="1">
      <alignment horizontal="center" vertical="top"/>
    </xf>
    <xf numFmtId="0" fontId="5" fillId="0" borderId="38" xfId="0" applyFont="1" applyFill="1" applyBorder="1" applyAlignment="1" applyProtection="1">
      <alignment horizontal="left" vertical="top" wrapText="1"/>
    </xf>
    <xf numFmtId="0" fontId="5" fillId="0" borderId="22" xfId="0" applyFont="1" applyBorder="1" applyAlignment="1">
      <alignment horizontal="left" vertical="top" wrapText="1"/>
    </xf>
    <xf numFmtId="4" fontId="11" fillId="0" borderId="30" xfId="0" applyNumberFormat="1" applyFont="1" applyFill="1" applyBorder="1" applyAlignment="1">
      <alignment horizontal="center" vertical="top"/>
    </xf>
    <xf numFmtId="4" fontId="11" fillId="0" borderId="5" xfId="0" applyNumberFormat="1" applyFont="1" applyBorder="1" applyAlignment="1">
      <alignment vertical="top" wrapText="1"/>
    </xf>
    <xf numFmtId="4" fontId="11" fillId="0" borderId="5" xfId="0" applyNumberFormat="1" applyFont="1" applyBorder="1" applyAlignment="1">
      <alignment horizontal="left"/>
    </xf>
    <xf numFmtId="4" fontId="11" fillId="0" borderId="31" xfId="0" applyNumberFormat="1" applyFont="1" applyBorder="1"/>
    <xf numFmtId="0" fontId="5" fillId="0" borderId="16" xfId="0" applyFont="1" applyFill="1" applyBorder="1" applyAlignment="1" applyProtection="1">
      <alignment horizontal="left" vertical="top" wrapText="1"/>
    </xf>
    <xf numFmtId="0" fontId="5" fillId="0" borderId="19" xfId="1" applyFont="1" applyFill="1" applyBorder="1" applyAlignment="1">
      <alignment vertical="top" wrapText="1"/>
    </xf>
    <xf numFmtId="0" fontId="5" fillId="0" borderId="5" xfId="1" applyFont="1" applyFill="1" applyBorder="1" applyAlignment="1">
      <alignment vertical="top" wrapText="1"/>
    </xf>
    <xf numFmtId="4" fontId="5" fillId="0" borderId="5" xfId="0" applyNumberFormat="1" applyFont="1" applyFill="1" applyBorder="1"/>
    <xf numFmtId="4" fontId="5" fillId="0" borderId="5" xfId="2" applyNumberFormat="1" applyFont="1" applyFill="1" applyBorder="1"/>
    <xf numFmtId="4" fontId="5" fillId="0" borderId="31" xfId="0" applyNumberFormat="1" applyFont="1" applyFill="1" applyBorder="1"/>
    <xf numFmtId="4" fontId="5" fillId="0" borderId="0" xfId="0" applyNumberFormat="1" applyFont="1" applyFill="1" applyBorder="1"/>
    <xf numFmtId="0" fontId="5" fillId="0" borderId="0" xfId="1" applyFont="1" applyFill="1" applyBorder="1" applyAlignment="1">
      <alignment vertical="top" wrapText="1"/>
    </xf>
    <xf numFmtId="0" fontId="11" fillId="0" borderId="0" xfId="0" applyFont="1" applyBorder="1" applyAlignment="1">
      <alignment horizontal="left" vertical="top" wrapText="1"/>
    </xf>
    <xf numFmtId="4" fontId="11" fillId="0" borderId="10" xfId="0" applyNumberFormat="1" applyFont="1" applyBorder="1"/>
    <xf numFmtId="0" fontId="18" fillId="0" borderId="2" xfId="0" applyFont="1" applyFill="1" applyBorder="1" applyAlignment="1">
      <alignment horizontal="left" vertical="top" wrapText="1"/>
    </xf>
    <xf numFmtId="0" fontId="18" fillId="0" borderId="27" xfId="0" applyFont="1" applyFill="1" applyBorder="1" applyAlignment="1">
      <alignment horizontal="left" vertical="top" wrapText="1"/>
    </xf>
    <xf numFmtId="0" fontId="5" fillId="0" borderId="33" xfId="0" applyFont="1" applyBorder="1" applyAlignment="1">
      <alignment horizontal="left"/>
    </xf>
    <xf numFmtId="0" fontId="5" fillId="0" borderId="40" xfId="0" applyFont="1" applyFill="1" applyBorder="1" applyAlignment="1">
      <alignment horizontal="center" vertical="top"/>
    </xf>
    <xf numFmtId="4" fontId="5" fillId="0" borderId="41" xfId="0" applyNumberFormat="1" applyFont="1" applyBorder="1"/>
    <xf numFmtId="0" fontId="5" fillId="0" borderId="42" xfId="0" applyFont="1" applyFill="1" applyBorder="1" applyAlignment="1">
      <alignment horizontal="center" vertical="top" wrapText="1"/>
    </xf>
    <xf numFmtId="4" fontId="5" fillId="0" borderId="22" xfId="0" applyNumberFormat="1" applyFont="1" applyFill="1" applyBorder="1" applyAlignment="1">
      <alignment horizontal="left" vertical="top" wrapText="1"/>
    </xf>
    <xf numFmtId="4" fontId="5" fillId="0" borderId="22" xfId="0" applyNumberFormat="1" applyFont="1" applyFill="1" applyBorder="1" applyAlignment="1">
      <alignment horizontal="left"/>
    </xf>
    <xf numFmtId="4" fontId="5" fillId="0" borderId="24" xfId="0" applyNumberFormat="1" applyFont="1" applyFill="1" applyBorder="1" applyAlignment="1">
      <alignment horizontal="center" vertical="top"/>
    </xf>
    <xf numFmtId="4" fontId="5" fillId="0" borderId="2" xfId="0" applyNumberFormat="1" applyFont="1" applyFill="1" applyBorder="1" applyAlignment="1">
      <alignment horizontal="left" vertical="top" wrapText="1"/>
    </xf>
    <xf numFmtId="4" fontId="5" fillId="0" borderId="2" xfId="0" applyNumberFormat="1" applyFont="1" applyFill="1" applyBorder="1" applyAlignment="1">
      <alignment horizontal="left"/>
    </xf>
    <xf numFmtId="4" fontId="5" fillId="0" borderId="26" xfId="0" applyNumberFormat="1" applyFont="1" applyFill="1" applyBorder="1" applyAlignment="1">
      <alignment horizontal="center" vertical="top"/>
    </xf>
    <xf numFmtId="0" fontId="5" fillId="0" borderId="27" xfId="0" applyFont="1" applyBorder="1" applyAlignment="1">
      <alignment horizontal="left" vertical="top" wrapText="1"/>
    </xf>
    <xf numFmtId="4" fontId="5" fillId="0" borderId="27" xfId="0" applyNumberFormat="1" applyFont="1" applyBorder="1" applyAlignment="1">
      <alignment horizontal="left"/>
    </xf>
    <xf numFmtId="0" fontId="11" fillId="0" borderId="31" xfId="0" applyFont="1" applyBorder="1"/>
    <xf numFmtId="4" fontId="5" fillId="0" borderId="0" xfId="0" applyNumberFormat="1" applyFont="1" applyFill="1" applyBorder="1" applyAlignment="1">
      <alignment horizontal="left" vertical="top" wrapText="1"/>
    </xf>
    <xf numFmtId="4" fontId="5" fillId="6" borderId="0" xfId="0" applyNumberFormat="1" applyFont="1" applyFill="1" applyBorder="1" applyAlignment="1">
      <alignment horizontal="right"/>
    </xf>
    <xf numFmtId="4" fontId="5" fillId="6" borderId="7" xfId="0" applyNumberFormat="1" applyFont="1" applyFill="1" applyBorder="1" applyAlignment="1">
      <alignment horizontal="right"/>
    </xf>
    <xf numFmtId="4" fontId="5" fillId="6" borderId="8" xfId="0" applyNumberFormat="1" applyFont="1" applyFill="1" applyBorder="1" applyAlignment="1">
      <alignment horizontal="right"/>
    </xf>
    <xf numFmtId="4" fontId="22" fillId="0" borderId="0" xfId="0" applyNumberFormat="1" applyFont="1"/>
    <xf numFmtId="0" fontId="18" fillId="0" borderId="9" xfId="0" applyFont="1" applyBorder="1"/>
    <xf numFmtId="0" fontId="18" fillId="0" borderId="0" xfId="0" applyFont="1" applyBorder="1"/>
    <xf numFmtId="0" fontId="18" fillId="0" borderId="10" xfId="0" applyFont="1" applyBorder="1"/>
    <xf numFmtId="0" fontId="5" fillId="0" borderId="22" xfId="0" applyFont="1" applyFill="1" applyBorder="1" applyAlignment="1">
      <alignment vertical="top" wrapText="1"/>
    </xf>
    <xf numFmtId="4" fontId="5" fillId="0" borderId="27" xfId="0" applyNumberFormat="1" applyFont="1" applyFill="1" applyBorder="1" applyAlignment="1">
      <alignment horizontal="left" vertical="top" wrapText="1"/>
    </xf>
    <xf numFmtId="4" fontId="5" fillId="0" borderId="33" xfId="0" applyNumberFormat="1" applyFont="1" applyFill="1" applyBorder="1" applyAlignment="1">
      <alignment horizontal="left" vertical="top" wrapText="1"/>
    </xf>
    <xf numFmtId="0" fontId="5" fillId="0" borderId="5" xfId="0" applyFont="1" applyFill="1" applyBorder="1" applyAlignment="1">
      <alignment horizontal="left" vertical="top" wrapText="1"/>
    </xf>
    <xf numFmtId="0" fontId="5" fillId="0" borderId="33" xfId="0" applyFont="1" applyFill="1" applyBorder="1" applyAlignment="1" applyProtection="1">
      <alignment horizontal="left" vertical="top" wrapText="1"/>
    </xf>
    <xf numFmtId="4" fontId="5" fillId="0" borderId="5" xfId="0" applyNumberFormat="1" applyFont="1" applyFill="1" applyBorder="1" applyAlignment="1">
      <alignment horizontal="center" vertical="top"/>
    </xf>
    <xf numFmtId="4" fontId="5" fillId="0" borderId="5" xfId="0" applyNumberFormat="1" applyFont="1" applyBorder="1" applyAlignment="1">
      <alignment vertical="top" wrapText="1"/>
    </xf>
    <xf numFmtId="4" fontId="5" fillId="0" borderId="5" xfId="0" applyNumberFormat="1" applyFont="1" applyBorder="1" applyAlignment="1">
      <alignment horizontal="left"/>
    </xf>
    <xf numFmtId="0" fontId="23" fillId="0" borderId="0" xfId="0" applyFont="1" applyProtection="1"/>
    <xf numFmtId="0" fontId="5" fillId="0" borderId="0" xfId="0" applyFont="1" applyProtection="1"/>
    <xf numFmtId="2" fontId="5" fillId="0" borderId="16" xfId="0" applyNumberFormat="1" applyFont="1" applyFill="1" applyBorder="1" applyAlignment="1" applyProtection="1">
      <alignment horizontal="left" vertical="top" wrapText="1"/>
    </xf>
    <xf numFmtId="2" fontId="5" fillId="0" borderId="0" xfId="0" applyNumberFormat="1" applyFont="1" applyFill="1" applyBorder="1" applyAlignment="1" applyProtection="1">
      <alignment horizontal="left" vertical="top" wrapText="1"/>
    </xf>
    <xf numFmtId="2" fontId="5" fillId="0" borderId="0" xfId="0" quotePrefix="1" applyNumberFormat="1" applyFont="1" applyFill="1" applyBorder="1" applyAlignment="1" applyProtection="1">
      <alignment horizontal="left" vertical="top" wrapText="1"/>
    </xf>
    <xf numFmtId="0" fontId="5" fillId="0" borderId="0" xfId="4" quotePrefix="1" applyNumberFormat="1" applyFont="1" applyFill="1" applyBorder="1" applyAlignment="1" applyProtection="1">
      <alignment vertical="top" wrapText="1"/>
    </xf>
    <xf numFmtId="49" fontId="5" fillId="0" borderId="0" xfId="7" applyNumberFormat="1" applyFont="1" applyFill="1" applyBorder="1" applyAlignment="1" applyProtection="1">
      <alignment horizontal="left" vertical="top" wrapText="1"/>
    </xf>
    <xf numFmtId="4" fontId="11" fillId="6" borderId="0" xfId="0" applyNumberFormat="1" applyFont="1" applyFill="1" applyBorder="1" applyAlignment="1">
      <alignment horizontal="right"/>
    </xf>
    <xf numFmtId="0" fontId="5" fillId="0" borderId="19" xfId="0" applyFont="1" applyFill="1" applyBorder="1" applyAlignment="1">
      <alignment horizontal="left"/>
    </xf>
    <xf numFmtId="0" fontId="11" fillId="0" borderId="5" xfId="0" applyFont="1" applyBorder="1" applyAlignment="1">
      <alignment horizontal="left" vertical="top" wrapText="1"/>
    </xf>
    <xf numFmtId="0" fontId="11" fillId="0" borderId="5" xfId="0" applyFont="1" applyFill="1" applyBorder="1" applyAlignment="1">
      <alignment horizontal="left"/>
    </xf>
    <xf numFmtId="0" fontId="5" fillId="0" borderId="5" xfId="0" applyFont="1" applyBorder="1" applyAlignment="1">
      <alignment horizontal="left" vertical="top" wrapText="1"/>
    </xf>
    <xf numFmtId="0" fontId="5" fillId="0" borderId="5" xfId="0" applyFont="1" applyFill="1" applyBorder="1" applyAlignment="1">
      <alignment horizontal="left"/>
    </xf>
    <xf numFmtId="0" fontId="5" fillId="0" borderId="29" xfId="0" applyFont="1" applyFill="1" applyBorder="1" applyAlignment="1" applyProtection="1">
      <alignment horizontal="left" vertical="top" wrapText="1"/>
    </xf>
    <xf numFmtId="4" fontId="5" fillId="0" borderId="29" xfId="0" applyNumberFormat="1" applyFont="1" applyBorder="1"/>
    <xf numFmtId="0" fontId="5" fillId="0" borderId="45" xfId="0" applyFont="1" applyBorder="1" applyAlignment="1">
      <alignment horizontal="left"/>
    </xf>
    <xf numFmtId="4" fontId="5" fillId="0" borderId="10" xfId="0" applyNumberFormat="1" applyFont="1" applyBorder="1"/>
    <xf numFmtId="0" fontId="12" fillId="0" borderId="33" xfId="3" applyFont="1" applyFill="1" applyBorder="1" applyAlignment="1">
      <alignment vertical="top" wrapText="1"/>
    </xf>
    <xf numFmtId="4" fontId="5" fillId="7" borderId="22" xfId="0" applyNumberFormat="1" applyFont="1" applyFill="1" applyBorder="1"/>
    <xf numFmtId="0" fontId="5" fillId="7" borderId="19" xfId="1" applyFont="1" applyFill="1" applyBorder="1" applyAlignment="1">
      <alignment vertical="top" wrapText="1"/>
    </xf>
    <xf numFmtId="0" fontId="18" fillId="7" borderId="19" xfId="0" applyFont="1" applyFill="1" applyBorder="1" applyAlignment="1">
      <alignment horizontal="left" vertical="top" wrapText="1"/>
    </xf>
    <xf numFmtId="0" fontId="5" fillId="7" borderId="19" xfId="0" applyFont="1" applyFill="1" applyBorder="1" applyAlignment="1">
      <alignment horizontal="left" vertical="top" wrapText="1"/>
    </xf>
    <xf numFmtId="0" fontId="5" fillId="7" borderId="19" xfId="3" applyFont="1" applyFill="1" applyBorder="1" applyAlignment="1">
      <alignment vertical="top" wrapText="1"/>
    </xf>
    <xf numFmtId="0" fontId="5" fillId="7" borderId="0" xfId="1" applyFont="1" applyFill="1" applyBorder="1" applyAlignment="1">
      <alignment vertical="top" wrapText="1"/>
    </xf>
    <xf numFmtId="0" fontId="12" fillId="7" borderId="33" xfId="3" applyFont="1" applyFill="1" applyBorder="1" applyAlignment="1">
      <alignment vertical="top" wrapText="1"/>
    </xf>
    <xf numFmtId="0" fontId="9" fillId="0" borderId="7" xfId="0" applyFont="1" applyBorder="1" applyProtection="1"/>
    <xf numFmtId="0" fontId="6" fillId="0" borderId="7" xfId="0" applyFont="1" applyBorder="1" applyProtection="1"/>
    <xf numFmtId="4" fontId="6" fillId="0" borderId="7" xfId="0" applyNumberFormat="1" applyFont="1" applyBorder="1" applyProtection="1"/>
    <xf numFmtId="0" fontId="7" fillId="5" borderId="7" xfId="0" applyFont="1" applyFill="1" applyBorder="1" applyProtection="1"/>
    <xf numFmtId="4" fontId="7" fillId="5" borderId="7" xfId="0" applyNumberFormat="1" applyFont="1" applyFill="1" applyBorder="1" applyProtection="1"/>
    <xf numFmtId="0" fontId="5" fillId="7" borderId="21" xfId="0" applyFont="1" applyFill="1" applyBorder="1" applyAlignment="1">
      <alignment horizontal="center" vertical="top"/>
    </xf>
    <xf numFmtId="0" fontId="5" fillId="7" borderId="19" xfId="0" applyFont="1" applyFill="1" applyBorder="1" applyAlignment="1">
      <alignment horizontal="left"/>
    </xf>
    <xf numFmtId="4" fontId="5" fillId="7" borderId="20" xfId="0" applyNumberFormat="1" applyFont="1" applyFill="1" applyBorder="1"/>
    <xf numFmtId="4" fontId="5" fillId="7" borderId="0" xfId="0" applyNumberFormat="1" applyFont="1" applyFill="1" applyBorder="1"/>
    <xf numFmtId="0" fontId="5" fillId="7" borderId="0" xfId="0" applyFont="1" applyFill="1"/>
    <xf numFmtId="0" fontId="5" fillId="7" borderId="22" xfId="0" applyFont="1" applyFill="1" applyBorder="1" applyAlignment="1">
      <alignment horizontal="left" vertical="top" wrapText="1"/>
    </xf>
    <xf numFmtId="0" fontId="5" fillId="7" borderId="33" xfId="0" applyFont="1" applyFill="1" applyBorder="1" applyAlignment="1">
      <alignment horizontal="left"/>
    </xf>
    <xf numFmtId="4" fontId="5" fillId="7" borderId="23" xfId="0" applyNumberFormat="1" applyFont="1" applyFill="1" applyBorder="1"/>
    <xf numFmtId="0" fontId="5" fillId="7" borderId="18" xfId="0" applyFont="1" applyFill="1" applyBorder="1" applyAlignment="1">
      <alignment horizontal="center" vertical="top"/>
    </xf>
    <xf numFmtId="0" fontId="5" fillId="7" borderId="19" xfId="0" applyFont="1" applyFill="1" applyBorder="1" applyAlignment="1">
      <alignment vertical="top" wrapText="1"/>
    </xf>
    <xf numFmtId="4" fontId="5" fillId="7" borderId="19" xfId="0" applyNumberFormat="1" applyFont="1" applyFill="1" applyBorder="1"/>
    <xf numFmtId="4" fontId="6" fillId="0" borderId="7" xfId="0" applyNumberFormat="1" applyFont="1" applyBorder="1" applyAlignment="1" applyProtection="1">
      <alignment horizontal="right"/>
    </xf>
    <xf numFmtId="0" fontId="11" fillId="0" borderId="0" xfId="0" applyFont="1" applyProtection="1">
      <protection locked="0"/>
    </xf>
    <xf numFmtId="0" fontId="5" fillId="0" borderId="0" xfId="0" applyFont="1" applyProtection="1">
      <protection locked="0"/>
    </xf>
    <xf numFmtId="0" fontId="5" fillId="0" borderId="5" xfId="0" applyFont="1" applyBorder="1" applyProtection="1">
      <protection locked="0"/>
    </xf>
    <xf numFmtId="0" fontId="5" fillId="0" borderId="0" xfId="0" applyFont="1" applyBorder="1" applyProtection="1">
      <protection locked="0"/>
    </xf>
    <xf numFmtId="4" fontId="5" fillId="0" borderId="0" xfId="0" applyNumberFormat="1" applyFont="1" applyBorder="1" applyProtection="1">
      <protection locked="0"/>
    </xf>
    <xf numFmtId="4" fontId="5" fillId="3" borderId="12" xfId="2" applyNumberFormat="1" applyFont="1" applyBorder="1" applyProtection="1">
      <protection locked="0"/>
    </xf>
    <xf numFmtId="4" fontId="5" fillId="0" borderId="0" xfId="2" applyNumberFormat="1" applyFont="1" applyFill="1" applyBorder="1" applyProtection="1">
      <protection locked="0"/>
    </xf>
    <xf numFmtId="4" fontId="5" fillId="0" borderId="14" xfId="2" applyNumberFormat="1" applyFont="1" applyFill="1" applyBorder="1" applyProtection="1">
      <protection locked="0"/>
    </xf>
    <xf numFmtId="0" fontId="18" fillId="0" borderId="0" xfId="0" applyFont="1" applyProtection="1">
      <protection locked="0"/>
    </xf>
    <xf numFmtId="0" fontId="5" fillId="0" borderId="16" xfId="0" applyFont="1" applyBorder="1" applyProtection="1">
      <protection locked="0"/>
    </xf>
    <xf numFmtId="4" fontId="5" fillId="6" borderId="7" xfId="0" applyNumberFormat="1" applyFont="1" applyFill="1" applyBorder="1" applyAlignment="1" applyProtection="1">
      <alignment horizontal="right" wrapText="1"/>
      <protection locked="0"/>
    </xf>
    <xf numFmtId="4" fontId="5" fillId="0" borderId="19" xfId="2" applyNumberFormat="1" applyFont="1" applyFill="1" applyBorder="1" applyProtection="1">
      <protection locked="0"/>
    </xf>
    <xf numFmtId="4" fontId="11" fillId="0" borderId="19" xfId="2" applyNumberFormat="1" applyFont="1" applyFill="1" applyBorder="1" applyProtection="1">
      <protection locked="0"/>
    </xf>
    <xf numFmtId="4" fontId="5" fillId="3" borderId="22" xfId="2" applyNumberFormat="1" applyFont="1" applyBorder="1" applyProtection="1">
      <protection locked="0"/>
    </xf>
    <xf numFmtId="4" fontId="5" fillId="3" borderId="2" xfId="2" applyNumberFormat="1" applyFont="1" applyBorder="1" applyProtection="1">
      <protection locked="0"/>
    </xf>
    <xf numFmtId="4" fontId="5" fillId="3" borderId="27" xfId="2" applyNumberFormat="1" applyFont="1" applyBorder="1" applyProtection="1">
      <protection locked="0"/>
    </xf>
    <xf numFmtId="4" fontId="5" fillId="7" borderId="22" xfId="2" applyNumberFormat="1" applyFont="1" applyFill="1" applyBorder="1" applyProtection="1">
      <protection locked="0"/>
    </xf>
    <xf numFmtId="4" fontId="5" fillId="3" borderId="19" xfId="2" applyNumberFormat="1" applyFont="1" applyBorder="1" applyProtection="1">
      <protection locked="0"/>
    </xf>
    <xf numFmtId="4" fontId="5" fillId="3" borderId="38" xfId="2" applyNumberFormat="1" applyFont="1" applyBorder="1" applyProtection="1">
      <protection locked="0"/>
    </xf>
    <xf numFmtId="0" fontId="11" fillId="0" borderId="0" xfId="0" applyFont="1" applyBorder="1" applyProtection="1">
      <protection locked="0"/>
    </xf>
    <xf numFmtId="0" fontId="5" fillId="0" borderId="14" xfId="0" applyFont="1" applyBorder="1" applyProtection="1">
      <protection locked="0"/>
    </xf>
    <xf numFmtId="4" fontId="11" fillId="0" borderId="0" xfId="0" applyNumberFormat="1" applyFont="1" applyProtection="1">
      <protection locked="0"/>
    </xf>
    <xf numFmtId="4" fontId="11" fillId="0" borderId="16" xfId="0" applyNumberFormat="1" applyFont="1" applyBorder="1" applyProtection="1">
      <protection locked="0"/>
    </xf>
    <xf numFmtId="4" fontId="11" fillId="0" borderId="0" xfId="0" applyNumberFormat="1" applyFont="1" applyBorder="1" applyProtection="1">
      <protection locked="0"/>
    </xf>
    <xf numFmtId="4" fontId="18" fillId="3" borderId="19" xfId="2" applyNumberFormat="1" applyFont="1" applyBorder="1" applyProtection="1">
      <protection locked="0"/>
    </xf>
    <xf numFmtId="4" fontId="5" fillId="3" borderId="29" xfId="2" applyNumberFormat="1" applyFont="1" applyBorder="1" applyProtection="1">
      <protection locked="0"/>
    </xf>
    <xf numFmtId="4" fontId="5" fillId="0" borderId="22" xfId="2" applyNumberFormat="1" applyFont="1" applyFill="1" applyBorder="1" applyProtection="1">
      <protection locked="0"/>
    </xf>
    <xf numFmtId="4" fontId="5" fillId="7" borderId="19" xfId="2" applyNumberFormat="1" applyFont="1" applyFill="1" applyBorder="1" applyProtection="1">
      <protection locked="0"/>
    </xf>
    <xf numFmtId="4" fontId="5" fillId="3" borderId="33" xfId="2" applyNumberFormat="1" applyFont="1" applyBorder="1" applyProtection="1">
      <protection locked="0"/>
    </xf>
    <xf numFmtId="0" fontId="18" fillId="0" borderId="0" xfId="0" applyFont="1" applyBorder="1" applyProtection="1">
      <protection locked="0"/>
    </xf>
    <xf numFmtId="0" fontId="11" fillId="0" borderId="5" xfId="2" applyFont="1" applyFill="1" applyBorder="1" applyProtection="1">
      <protection locked="0"/>
    </xf>
    <xf numFmtId="0" fontId="5" fillId="0" borderId="5" xfId="2" applyFont="1" applyFill="1" applyBorder="1" applyProtection="1">
      <protection locked="0"/>
    </xf>
    <xf numFmtId="0" fontId="11" fillId="0" borderId="0" xfId="2" applyFont="1" applyFill="1" applyBorder="1" applyProtection="1">
      <protection locked="0"/>
    </xf>
    <xf numFmtId="0" fontId="5" fillId="0" borderId="3" xfId="0" applyFont="1" applyBorder="1" applyProtection="1">
      <protection locked="0"/>
    </xf>
    <xf numFmtId="4" fontId="5" fillId="0" borderId="2" xfId="2" applyNumberFormat="1" applyFont="1" applyFill="1" applyBorder="1" applyProtection="1">
      <protection locked="0"/>
    </xf>
    <xf numFmtId="4" fontId="5" fillId="0" borderId="27" xfId="2" applyNumberFormat="1" applyFont="1" applyFill="1" applyBorder="1" applyProtection="1">
      <protection locked="0"/>
    </xf>
    <xf numFmtId="4" fontId="11" fillId="0" borderId="0" xfId="2" applyNumberFormat="1" applyFont="1" applyFill="1" applyBorder="1" applyProtection="1">
      <protection locked="0"/>
    </xf>
    <xf numFmtId="4" fontId="11" fillId="0" borderId="5" xfId="0" applyNumberFormat="1" applyFont="1" applyBorder="1" applyProtection="1">
      <protection locked="0"/>
    </xf>
    <xf numFmtId="4" fontId="5" fillId="0" borderId="5" xfId="0" applyNumberFormat="1" applyFont="1" applyBorder="1" applyProtection="1">
      <protection locked="0"/>
    </xf>
    <xf numFmtId="4" fontId="5" fillId="0" borderId="5" xfId="2" applyNumberFormat="1" applyFont="1" applyFill="1" applyBorder="1" applyProtection="1">
      <protection locked="0"/>
    </xf>
    <xf numFmtId="4" fontId="11" fillId="0" borderId="5" xfId="2" applyNumberFormat="1" applyFont="1" applyFill="1" applyBorder="1" applyProtection="1">
      <protection locked="0"/>
    </xf>
    <xf numFmtId="0" fontId="5" fillId="8" borderId="43" xfId="0" applyFont="1" applyFill="1" applyBorder="1" applyAlignment="1">
      <alignment vertical="top" wrapText="1"/>
    </xf>
    <xf numFmtId="0" fontId="5" fillId="8" borderId="43" xfId="0" applyFont="1" applyFill="1" applyBorder="1" applyAlignment="1">
      <alignment horizontal="left"/>
    </xf>
    <xf numFmtId="4" fontId="5" fillId="8" borderId="43" xfId="0" applyNumberFormat="1" applyFont="1" applyFill="1" applyBorder="1" applyAlignment="1">
      <alignment horizontal="right"/>
    </xf>
    <xf numFmtId="4" fontId="5" fillId="8" borderId="43" xfId="0" applyNumberFormat="1" applyFont="1" applyFill="1" applyBorder="1" applyAlignment="1" applyProtection="1">
      <alignment horizontal="right" wrapText="1"/>
      <protection locked="0"/>
    </xf>
    <xf numFmtId="4" fontId="5" fillId="8" borderId="44" xfId="0" applyNumberFormat="1" applyFont="1" applyFill="1" applyBorder="1" applyAlignment="1">
      <alignment horizontal="right"/>
    </xf>
    <xf numFmtId="0" fontId="5" fillId="8" borderId="7" xfId="0" applyFont="1" applyFill="1" applyBorder="1" applyAlignment="1">
      <alignment vertical="top" wrapText="1"/>
    </xf>
    <xf numFmtId="0" fontId="5" fillId="8" borderId="7" xfId="0" applyFont="1" applyFill="1" applyBorder="1" applyAlignment="1">
      <alignment horizontal="left"/>
    </xf>
    <xf numFmtId="4" fontId="5" fillId="8" borderId="7" xfId="0" applyNumberFormat="1" applyFont="1" applyFill="1" applyBorder="1" applyAlignment="1">
      <alignment horizontal="right"/>
    </xf>
    <xf numFmtId="4" fontId="5" fillId="8" borderId="7" xfId="0" applyNumberFormat="1" applyFont="1" applyFill="1" applyBorder="1" applyAlignment="1" applyProtection="1">
      <alignment horizontal="right" wrapText="1"/>
      <protection locked="0"/>
    </xf>
    <xf numFmtId="4" fontId="5" fillId="8" borderId="8" xfId="0" applyNumberFormat="1" applyFont="1" applyFill="1" applyBorder="1" applyAlignment="1">
      <alignment horizontal="right"/>
    </xf>
    <xf numFmtId="4" fontId="5" fillId="0" borderId="22" xfId="0" applyNumberFormat="1" applyFont="1" applyBorder="1" applyProtection="1">
      <protection locked="0"/>
    </xf>
    <xf numFmtId="4" fontId="5" fillId="0" borderId="19" xfId="0" applyNumberFormat="1" applyFont="1" applyBorder="1" applyProtection="1">
      <protection locked="0"/>
    </xf>
    <xf numFmtId="0" fontId="5" fillId="0" borderId="46" xfId="4" applyFont="1" applyFill="1" applyBorder="1" applyAlignment="1">
      <alignment horizontal="center" vertical="top"/>
    </xf>
    <xf numFmtId="0" fontId="12" fillId="0" borderId="47" xfId="0" applyFont="1" applyBorder="1" applyAlignment="1">
      <alignment vertical="top" wrapText="1"/>
    </xf>
    <xf numFmtId="0" fontId="5" fillId="0" borderId="47" xfId="0" applyFont="1" applyBorder="1" applyAlignment="1">
      <alignment horizontal="left"/>
    </xf>
    <xf numFmtId="0" fontId="5" fillId="0" borderId="47" xfId="0" applyFont="1" applyBorder="1"/>
    <xf numFmtId="0" fontId="5" fillId="0" borderId="47" xfId="0" applyFont="1" applyBorder="1" applyProtection="1">
      <protection locked="0"/>
    </xf>
  </cellXfs>
  <cellStyles count="11">
    <cellStyle name="Excel Built-in Normal" xfId="4"/>
    <cellStyle name="Navadno" xfId="0" builtinId="0"/>
    <cellStyle name="Navadno 2" xfId="5"/>
    <cellStyle name="Navadno 2 2" xfId="8"/>
    <cellStyle name="Navadno 3" xfId="9"/>
    <cellStyle name="Navadno 3 2" xfId="10"/>
    <cellStyle name="Navadno_Fin-črn" xfId="6"/>
    <cellStyle name="Normal_LMSB07p" xfId="7"/>
    <cellStyle name="Opomba" xfId="2" builtinId="10"/>
    <cellStyle name="Poudarek1" xfId="3" builtinId="29"/>
    <cellStyle name="Slabo" xfId="1"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KOMERCIALA/ponudbe/Tehni&#269;no%20varovanje/2004/Splo&#353;na%20ponudba/ponudbe/Tehni&#269;no%20varovanje/2003/ELPOS%20Gre&#353;ovnik%20-%20Poslovno%20skladi&#353;&#269;ni%20prostori%20SL%20Grade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deo (2)"/>
      <sheetName val="Požar"/>
      <sheetName val="Vlom, rop"/>
      <sheetName val="Video"/>
      <sheetName val="Ostalo"/>
      <sheetName val="Vlom_ rop"/>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O81"/>
  <sheetViews>
    <sheetView workbookViewId="0">
      <selection activeCell="D20" sqref="D20"/>
    </sheetView>
  </sheetViews>
  <sheetFormatPr defaultRowHeight="15"/>
  <cols>
    <col min="1" max="1" width="13.42578125" style="1" customWidth="1"/>
    <col min="2" max="2" width="47.7109375" style="1" customWidth="1"/>
    <col min="3" max="3" width="6.85546875" style="1" customWidth="1"/>
    <col min="4" max="4" width="20" style="1" customWidth="1"/>
    <col min="5" max="5" width="9.85546875" style="1" bestFit="1" customWidth="1"/>
    <col min="6" max="6" width="10.42578125" style="1" bestFit="1" customWidth="1"/>
    <col min="7" max="15" width="9.140625" style="1"/>
    <col min="16" max="248" width="9.140625" style="5"/>
    <col min="249" max="249" width="11.140625" style="5" bestFit="1" customWidth="1"/>
    <col min="250" max="250" width="50.42578125" style="5" customWidth="1"/>
    <col min="251" max="251" width="9.140625" style="5"/>
    <col min="252" max="252" width="10.5703125" style="5" bestFit="1" customWidth="1"/>
    <col min="253" max="504" width="9.140625" style="5"/>
    <col min="505" max="505" width="11.140625" style="5" bestFit="1" customWidth="1"/>
    <col min="506" max="506" width="50.42578125" style="5" customWidth="1"/>
    <col min="507" max="507" width="9.140625" style="5"/>
    <col min="508" max="508" width="10.5703125" style="5" bestFit="1" customWidth="1"/>
    <col min="509" max="760" width="9.140625" style="5"/>
    <col min="761" max="761" width="11.140625" style="5" bestFit="1" customWidth="1"/>
    <col min="762" max="762" width="50.42578125" style="5" customWidth="1"/>
    <col min="763" max="763" width="9.140625" style="5"/>
    <col min="764" max="764" width="10.5703125" style="5" bestFit="1" customWidth="1"/>
    <col min="765" max="1016" width="9.140625" style="5"/>
    <col min="1017" max="1017" width="11.140625" style="5" bestFit="1" customWidth="1"/>
    <col min="1018" max="1018" width="50.42578125" style="5" customWidth="1"/>
    <col min="1019" max="1019" width="9.140625" style="5"/>
    <col min="1020" max="1020" width="10.5703125" style="5" bestFit="1" customWidth="1"/>
    <col min="1021" max="1272" width="9.140625" style="5"/>
    <col min="1273" max="1273" width="11.140625" style="5" bestFit="1" customWidth="1"/>
    <col min="1274" max="1274" width="50.42578125" style="5" customWidth="1"/>
    <col min="1275" max="1275" width="9.140625" style="5"/>
    <col min="1276" max="1276" width="10.5703125" style="5" bestFit="1" customWidth="1"/>
    <col min="1277" max="1528" width="9.140625" style="5"/>
    <col min="1529" max="1529" width="11.140625" style="5" bestFit="1" customWidth="1"/>
    <col min="1530" max="1530" width="50.42578125" style="5" customWidth="1"/>
    <col min="1531" max="1531" width="9.140625" style="5"/>
    <col min="1532" max="1532" width="10.5703125" style="5" bestFit="1" customWidth="1"/>
    <col min="1533" max="1784" width="9.140625" style="5"/>
    <col min="1785" max="1785" width="11.140625" style="5" bestFit="1" customWidth="1"/>
    <col min="1786" max="1786" width="50.42578125" style="5" customWidth="1"/>
    <col min="1787" max="1787" width="9.140625" style="5"/>
    <col min="1788" max="1788" width="10.5703125" style="5" bestFit="1" customWidth="1"/>
    <col min="1789" max="2040" width="9.140625" style="5"/>
    <col min="2041" max="2041" width="11.140625" style="5" bestFit="1" customWidth="1"/>
    <col min="2042" max="2042" width="50.42578125" style="5" customWidth="1"/>
    <col min="2043" max="2043" width="9.140625" style="5"/>
    <col min="2044" max="2044" width="10.5703125" style="5" bestFit="1" customWidth="1"/>
    <col min="2045" max="2296" width="9.140625" style="5"/>
    <col min="2297" max="2297" width="11.140625" style="5" bestFit="1" customWidth="1"/>
    <col min="2298" max="2298" width="50.42578125" style="5" customWidth="1"/>
    <col min="2299" max="2299" width="9.140625" style="5"/>
    <col min="2300" max="2300" width="10.5703125" style="5" bestFit="1" customWidth="1"/>
    <col min="2301" max="2552" width="9.140625" style="5"/>
    <col min="2553" max="2553" width="11.140625" style="5" bestFit="1" customWidth="1"/>
    <col min="2554" max="2554" width="50.42578125" style="5" customWidth="1"/>
    <col min="2555" max="2555" width="9.140625" style="5"/>
    <col min="2556" max="2556" width="10.5703125" style="5" bestFit="1" customWidth="1"/>
    <col min="2557" max="2808" width="9.140625" style="5"/>
    <col min="2809" max="2809" width="11.140625" style="5" bestFit="1" customWidth="1"/>
    <col min="2810" max="2810" width="50.42578125" style="5" customWidth="1"/>
    <col min="2811" max="2811" width="9.140625" style="5"/>
    <col min="2812" max="2812" width="10.5703125" style="5" bestFit="1" customWidth="1"/>
    <col min="2813" max="3064" width="9.140625" style="5"/>
    <col min="3065" max="3065" width="11.140625" style="5" bestFit="1" customWidth="1"/>
    <col min="3066" max="3066" width="50.42578125" style="5" customWidth="1"/>
    <col min="3067" max="3067" width="9.140625" style="5"/>
    <col min="3068" max="3068" width="10.5703125" style="5" bestFit="1" customWidth="1"/>
    <col min="3069" max="3320" width="9.140625" style="5"/>
    <col min="3321" max="3321" width="11.140625" style="5" bestFit="1" customWidth="1"/>
    <col min="3322" max="3322" width="50.42578125" style="5" customWidth="1"/>
    <col min="3323" max="3323" width="9.140625" style="5"/>
    <col min="3324" max="3324" width="10.5703125" style="5" bestFit="1" customWidth="1"/>
    <col min="3325" max="3576" width="9.140625" style="5"/>
    <col min="3577" max="3577" width="11.140625" style="5" bestFit="1" customWidth="1"/>
    <col min="3578" max="3578" width="50.42578125" style="5" customWidth="1"/>
    <col min="3579" max="3579" width="9.140625" style="5"/>
    <col min="3580" max="3580" width="10.5703125" style="5" bestFit="1" customWidth="1"/>
    <col min="3581" max="3832" width="9.140625" style="5"/>
    <col min="3833" max="3833" width="11.140625" style="5" bestFit="1" customWidth="1"/>
    <col min="3834" max="3834" width="50.42578125" style="5" customWidth="1"/>
    <col min="3835" max="3835" width="9.140625" style="5"/>
    <col min="3836" max="3836" width="10.5703125" style="5" bestFit="1" customWidth="1"/>
    <col min="3837" max="4088" width="9.140625" style="5"/>
    <col min="4089" max="4089" width="11.140625" style="5" bestFit="1" customWidth="1"/>
    <col min="4090" max="4090" width="50.42578125" style="5" customWidth="1"/>
    <col min="4091" max="4091" width="9.140625" style="5"/>
    <col min="4092" max="4092" width="10.5703125" style="5" bestFit="1" customWidth="1"/>
    <col min="4093" max="4344" width="9.140625" style="5"/>
    <col min="4345" max="4345" width="11.140625" style="5" bestFit="1" customWidth="1"/>
    <col min="4346" max="4346" width="50.42578125" style="5" customWidth="1"/>
    <col min="4347" max="4347" width="9.140625" style="5"/>
    <col min="4348" max="4348" width="10.5703125" style="5" bestFit="1" customWidth="1"/>
    <col min="4349" max="4600" width="9.140625" style="5"/>
    <col min="4601" max="4601" width="11.140625" style="5" bestFit="1" customWidth="1"/>
    <col min="4602" max="4602" width="50.42578125" style="5" customWidth="1"/>
    <col min="4603" max="4603" width="9.140625" style="5"/>
    <col min="4604" max="4604" width="10.5703125" style="5" bestFit="1" customWidth="1"/>
    <col min="4605" max="4856" width="9.140625" style="5"/>
    <col min="4857" max="4857" width="11.140625" style="5" bestFit="1" customWidth="1"/>
    <col min="4858" max="4858" width="50.42578125" style="5" customWidth="1"/>
    <col min="4859" max="4859" width="9.140625" style="5"/>
    <col min="4860" max="4860" width="10.5703125" style="5" bestFit="1" customWidth="1"/>
    <col min="4861" max="5112" width="9.140625" style="5"/>
    <col min="5113" max="5113" width="11.140625" style="5" bestFit="1" customWidth="1"/>
    <col min="5114" max="5114" width="50.42578125" style="5" customWidth="1"/>
    <col min="5115" max="5115" width="9.140625" style="5"/>
    <col min="5116" max="5116" width="10.5703125" style="5" bestFit="1" customWidth="1"/>
    <col min="5117" max="5368" width="9.140625" style="5"/>
    <col min="5369" max="5369" width="11.140625" style="5" bestFit="1" customWidth="1"/>
    <col min="5370" max="5370" width="50.42578125" style="5" customWidth="1"/>
    <col min="5371" max="5371" width="9.140625" style="5"/>
    <col min="5372" max="5372" width="10.5703125" style="5" bestFit="1" customWidth="1"/>
    <col min="5373" max="5624" width="9.140625" style="5"/>
    <col min="5625" max="5625" width="11.140625" style="5" bestFit="1" customWidth="1"/>
    <col min="5626" max="5626" width="50.42578125" style="5" customWidth="1"/>
    <col min="5627" max="5627" width="9.140625" style="5"/>
    <col min="5628" max="5628" width="10.5703125" style="5" bestFit="1" customWidth="1"/>
    <col min="5629" max="5880" width="9.140625" style="5"/>
    <col min="5881" max="5881" width="11.140625" style="5" bestFit="1" customWidth="1"/>
    <col min="5882" max="5882" width="50.42578125" style="5" customWidth="1"/>
    <col min="5883" max="5883" width="9.140625" style="5"/>
    <col min="5884" max="5884" width="10.5703125" style="5" bestFit="1" customWidth="1"/>
    <col min="5885" max="6136" width="9.140625" style="5"/>
    <col min="6137" max="6137" width="11.140625" style="5" bestFit="1" customWidth="1"/>
    <col min="6138" max="6138" width="50.42578125" style="5" customWidth="1"/>
    <col min="6139" max="6139" width="9.140625" style="5"/>
    <col min="6140" max="6140" width="10.5703125" style="5" bestFit="1" customWidth="1"/>
    <col min="6141" max="6392" width="9.140625" style="5"/>
    <col min="6393" max="6393" width="11.140625" style="5" bestFit="1" customWidth="1"/>
    <col min="6394" max="6394" width="50.42578125" style="5" customWidth="1"/>
    <col min="6395" max="6395" width="9.140625" style="5"/>
    <col min="6396" max="6396" width="10.5703125" style="5" bestFit="1" customWidth="1"/>
    <col min="6397" max="6648" width="9.140625" style="5"/>
    <col min="6649" max="6649" width="11.140625" style="5" bestFit="1" customWidth="1"/>
    <col min="6650" max="6650" width="50.42578125" style="5" customWidth="1"/>
    <col min="6651" max="6651" width="9.140625" style="5"/>
    <col min="6652" max="6652" width="10.5703125" style="5" bestFit="1" customWidth="1"/>
    <col min="6653" max="6904" width="9.140625" style="5"/>
    <col min="6905" max="6905" width="11.140625" style="5" bestFit="1" customWidth="1"/>
    <col min="6906" max="6906" width="50.42578125" style="5" customWidth="1"/>
    <col min="6907" max="6907" width="9.140625" style="5"/>
    <col min="6908" max="6908" width="10.5703125" style="5" bestFit="1" customWidth="1"/>
    <col min="6909" max="7160" width="9.140625" style="5"/>
    <col min="7161" max="7161" width="11.140625" style="5" bestFit="1" customWidth="1"/>
    <col min="7162" max="7162" width="50.42578125" style="5" customWidth="1"/>
    <col min="7163" max="7163" width="9.140625" style="5"/>
    <col min="7164" max="7164" width="10.5703125" style="5" bestFit="1" customWidth="1"/>
    <col min="7165" max="7416" width="9.140625" style="5"/>
    <col min="7417" max="7417" width="11.140625" style="5" bestFit="1" customWidth="1"/>
    <col min="7418" max="7418" width="50.42578125" style="5" customWidth="1"/>
    <col min="7419" max="7419" width="9.140625" style="5"/>
    <col min="7420" max="7420" width="10.5703125" style="5" bestFit="1" customWidth="1"/>
    <col min="7421" max="7672" width="9.140625" style="5"/>
    <col min="7673" max="7673" width="11.140625" style="5" bestFit="1" customWidth="1"/>
    <col min="7674" max="7674" width="50.42578125" style="5" customWidth="1"/>
    <col min="7675" max="7675" width="9.140625" style="5"/>
    <col min="7676" max="7676" width="10.5703125" style="5" bestFit="1" customWidth="1"/>
    <col min="7677" max="7928" width="9.140625" style="5"/>
    <col min="7929" max="7929" width="11.140625" style="5" bestFit="1" customWidth="1"/>
    <col min="7930" max="7930" width="50.42578125" style="5" customWidth="1"/>
    <col min="7931" max="7931" width="9.140625" style="5"/>
    <col min="7932" max="7932" width="10.5703125" style="5" bestFit="1" customWidth="1"/>
    <col min="7933" max="8184" width="9.140625" style="5"/>
    <col min="8185" max="8185" width="11.140625" style="5" bestFit="1" customWidth="1"/>
    <col min="8186" max="8186" width="50.42578125" style="5" customWidth="1"/>
    <col min="8187" max="8187" width="9.140625" style="5"/>
    <col min="8188" max="8188" width="10.5703125" style="5" bestFit="1" customWidth="1"/>
    <col min="8189" max="8440" width="9.140625" style="5"/>
    <col min="8441" max="8441" width="11.140625" style="5" bestFit="1" customWidth="1"/>
    <col min="8442" max="8442" width="50.42578125" style="5" customWidth="1"/>
    <col min="8443" max="8443" width="9.140625" style="5"/>
    <col min="8444" max="8444" width="10.5703125" style="5" bestFit="1" customWidth="1"/>
    <col min="8445" max="8696" width="9.140625" style="5"/>
    <col min="8697" max="8697" width="11.140625" style="5" bestFit="1" customWidth="1"/>
    <col min="8698" max="8698" width="50.42578125" style="5" customWidth="1"/>
    <col min="8699" max="8699" width="9.140625" style="5"/>
    <col min="8700" max="8700" width="10.5703125" style="5" bestFit="1" customWidth="1"/>
    <col min="8701" max="8952" width="9.140625" style="5"/>
    <col min="8953" max="8953" width="11.140625" style="5" bestFit="1" customWidth="1"/>
    <col min="8954" max="8954" width="50.42578125" style="5" customWidth="1"/>
    <col min="8955" max="8955" width="9.140625" style="5"/>
    <col min="8956" max="8956" width="10.5703125" style="5" bestFit="1" customWidth="1"/>
    <col min="8957" max="9208" width="9.140625" style="5"/>
    <col min="9209" max="9209" width="11.140625" style="5" bestFit="1" customWidth="1"/>
    <col min="9210" max="9210" width="50.42578125" style="5" customWidth="1"/>
    <col min="9211" max="9211" width="9.140625" style="5"/>
    <col min="9212" max="9212" width="10.5703125" style="5" bestFit="1" customWidth="1"/>
    <col min="9213" max="9464" width="9.140625" style="5"/>
    <col min="9465" max="9465" width="11.140625" style="5" bestFit="1" customWidth="1"/>
    <col min="9466" max="9466" width="50.42578125" style="5" customWidth="1"/>
    <col min="9467" max="9467" width="9.140625" style="5"/>
    <col min="9468" max="9468" width="10.5703125" style="5" bestFit="1" customWidth="1"/>
    <col min="9469" max="9720" width="9.140625" style="5"/>
    <col min="9721" max="9721" width="11.140625" style="5" bestFit="1" customWidth="1"/>
    <col min="9722" max="9722" width="50.42578125" style="5" customWidth="1"/>
    <col min="9723" max="9723" width="9.140625" style="5"/>
    <col min="9724" max="9724" width="10.5703125" style="5" bestFit="1" customWidth="1"/>
    <col min="9725" max="9976" width="9.140625" style="5"/>
    <col min="9977" max="9977" width="11.140625" style="5" bestFit="1" customWidth="1"/>
    <col min="9978" max="9978" width="50.42578125" style="5" customWidth="1"/>
    <col min="9979" max="9979" width="9.140625" style="5"/>
    <col min="9980" max="9980" width="10.5703125" style="5" bestFit="1" customWidth="1"/>
    <col min="9981" max="10232" width="9.140625" style="5"/>
    <col min="10233" max="10233" width="11.140625" style="5" bestFit="1" customWidth="1"/>
    <col min="10234" max="10234" width="50.42578125" style="5" customWidth="1"/>
    <col min="10235" max="10235" width="9.140625" style="5"/>
    <col min="10236" max="10236" width="10.5703125" style="5" bestFit="1" customWidth="1"/>
    <col min="10237" max="10488" width="9.140625" style="5"/>
    <col min="10489" max="10489" width="11.140625" style="5" bestFit="1" customWidth="1"/>
    <col min="10490" max="10490" width="50.42578125" style="5" customWidth="1"/>
    <col min="10491" max="10491" width="9.140625" style="5"/>
    <col min="10492" max="10492" width="10.5703125" style="5" bestFit="1" customWidth="1"/>
    <col min="10493" max="10744" width="9.140625" style="5"/>
    <col min="10745" max="10745" width="11.140625" style="5" bestFit="1" customWidth="1"/>
    <col min="10746" max="10746" width="50.42578125" style="5" customWidth="1"/>
    <col min="10747" max="10747" width="9.140625" style="5"/>
    <col min="10748" max="10748" width="10.5703125" style="5" bestFit="1" customWidth="1"/>
    <col min="10749" max="11000" width="9.140625" style="5"/>
    <col min="11001" max="11001" width="11.140625" style="5" bestFit="1" customWidth="1"/>
    <col min="11002" max="11002" width="50.42578125" style="5" customWidth="1"/>
    <col min="11003" max="11003" width="9.140625" style="5"/>
    <col min="11004" max="11004" width="10.5703125" style="5" bestFit="1" customWidth="1"/>
    <col min="11005" max="11256" width="9.140625" style="5"/>
    <col min="11257" max="11257" width="11.140625" style="5" bestFit="1" customWidth="1"/>
    <col min="11258" max="11258" width="50.42578125" style="5" customWidth="1"/>
    <col min="11259" max="11259" width="9.140625" style="5"/>
    <col min="11260" max="11260" width="10.5703125" style="5" bestFit="1" customWidth="1"/>
    <col min="11261" max="11512" width="9.140625" style="5"/>
    <col min="11513" max="11513" width="11.140625" style="5" bestFit="1" customWidth="1"/>
    <col min="11514" max="11514" width="50.42578125" style="5" customWidth="1"/>
    <col min="11515" max="11515" width="9.140625" style="5"/>
    <col min="11516" max="11516" width="10.5703125" style="5" bestFit="1" customWidth="1"/>
    <col min="11517" max="11768" width="9.140625" style="5"/>
    <col min="11769" max="11769" width="11.140625" style="5" bestFit="1" customWidth="1"/>
    <col min="11770" max="11770" width="50.42578125" style="5" customWidth="1"/>
    <col min="11771" max="11771" width="9.140625" style="5"/>
    <col min="11772" max="11772" width="10.5703125" style="5" bestFit="1" customWidth="1"/>
    <col min="11773" max="12024" width="9.140625" style="5"/>
    <col min="12025" max="12025" width="11.140625" style="5" bestFit="1" customWidth="1"/>
    <col min="12026" max="12026" width="50.42578125" style="5" customWidth="1"/>
    <col min="12027" max="12027" width="9.140625" style="5"/>
    <col min="12028" max="12028" width="10.5703125" style="5" bestFit="1" customWidth="1"/>
    <col min="12029" max="12280" width="9.140625" style="5"/>
    <col min="12281" max="12281" width="11.140625" style="5" bestFit="1" customWidth="1"/>
    <col min="12282" max="12282" width="50.42578125" style="5" customWidth="1"/>
    <col min="12283" max="12283" width="9.140625" style="5"/>
    <col min="12284" max="12284" width="10.5703125" style="5" bestFit="1" customWidth="1"/>
    <col min="12285" max="12536" width="9.140625" style="5"/>
    <col min="12537" max="12537" width="11.140625" style="5" bestFit="1" customWidth="1"/>
    <col min="12538" max="12538" width="50.42578125" style="5" customWidth="1"/>
    <col min="12539" max="12539" width="9.140625" style="5"/>
    <col min="12540" max="12540" width="10.5703125" style="5" bestFit="1" customWidth="1"/>
    <col min="12541" max="12792" width="9.140625" style="5"/>
    <col min="12793" max="12793" width="11.140625" style="5" bestFit="1" customWidth="1"/>
    <col min="12794" max="12794" width="50.42578125" style="5" customWidth="1"/>
    <col min="12795" max="12795" width="9.140625" style="5"/>
    <col min="12796" max="12796" width="10.5703125" style="5" bestFit="1" customWidth="1"/>
    <col min="12797" max="13048" width="9.140625" style="5"/>
    <col min="13049" max="13049" width="11.140625" style="5" bestFit="1" customWidth="1"/>
    <col min="13050" max="13050" width="50.42578125" style="5" customWidth="1"/>
    <col min="13051" max="13051" width="9.140625" style="5"/>
    <col min="13052" max="13052" width="10.5703125" style="5" bestFit="1" customWidth="1"/>
    <col min="13053" max="13304" width="9.140625" style="5"/>
    <col min="13305" max="13305" width="11.140625" style="5" bestFit="1" customWidth="1"/>
    <col min="13306" max="13306" width="50.42578125" style="5" customWidth="1"/>
    <col min="13307" max="13307" width="9.140625" style="5"/>
    <col min="13308" max="13308" width="10.5703125" style="5" bestFit="1" customWidth="1"/>
    <col min="13309" max="13560" width="9.140625" style="5"/>
    <col min="13561" max="13561" width="11.140625" style="5" bestFit="1" customWidth="1"/>
    <col min="13562" max="13562" width="50.42578125" style="5" customWidth="1"/>
    <col min="13563" max="13563" width="9.140625" style="5"/>
    <col min="13564" max="13564" width="10.5703125" style="5" bestFit="1" customWidth="1"/>
    <col min="13565" max="13816" width="9.140625" style="5"/>
    <col min="13817" max="13817" width="11.140625" style="5" bestFit="1" customWidth="1"/>
    <col min="13818" max="13818" width="50.42578125" style="5" customWidth="1"/>
    <col min="13819" max="13819" width="9.140625" style="5"/>
    <col min="13820" max="13820" width="10.5703125" style="5" bestFit="1" customWidth="1"/>
    <col min="13821" max="14072" width="9.140625" style="5"/>
    <col min="14073" max="14073" width="11.140625" style="5" bestFit="1" customWidth="1"/>
    <col min="14074" max="14074" width="50.42578125" style="5" customWidth="1"/>
    <col min="14075" max="14075" width="9.140625" style="5"/>
    <col min="14076" max="14076" width="10.5703125" style="5" bestFit="1" customWidth="1"/>
    <col min="14077" max="14328" width="9.140625" style="5"/>
    <col min="14329" max="14329" width="11.140625" style="5" bestFit="1" customWidth="1"/>
    <col min="14330" max="14330" width="50.42578125" style="5" customWidth="1"/>
    <col min="14331" max="14331" width="9.140625" style="5"/>
    <col min="14332" max="14332" width="10.5703125" style="5" bestFit="1" customWidth="1"/>
    <col min="14333" max="14584" width="9.140625" style="5"/>
    <col min="14585" max="14585" width="11.140625" style="5" bestFit="1" customWidth="1"/>
    <col min="14586" max="14586" width="50.42578125" style="5" customWidth="1"/>
    <col min="14587" max="14587" width="9.140625" style="5"/>
    <col min="14588" max="14588" width="10.5703125" style="5" bestFit="1" customWidth="1"/>
    <col min="14589" max="14840" width="9.140625" style="5"/>
    <col min="14841" max="14841" width="11.140625" style="5" bestFit="1" customWidth="1"/>
    <col min="14842" max="14842" width="50.42578125" style="5" customWidth="1"/>
    <col min="14843" max="14843" width="9.140625" style="5"/>
    <col min="14844" max="14844" width="10.5703125" style="5" bestFit="1" customWidth="1"/>
    <col min="14845" max="15096" width="9.140625" style="5"/>
    <col min="15097" max="15097" width="11.140625" style="5" bestFit="1" customWidth="1"/>
    <col min="15098" max="15098" width="50.42578125" style="5" customWidth="1"/>
    <col min="15099" max="15099" width="9.140625" style="5"/>
    <col min="15100" max="15100" width="10.5703125" style="5" bestFit="1" customWidth="1"/>
    <col min="15101" max="15352" width="9.140625" style="5"/>
    <col min="15353" max="15353" width="11.140625" style="5" bestFit="1" customWidth="1"/>
    <col min="15354" max="15354" width="50.42578125" style="5" customWidth="1"/>
    <col min="15355" max="15355" width="9.140625" style="5"/>
    <col min="15356" max="15356" width="10.5703125" style="5" bestFit="1" customWidth="1"/>
    <col min="15357" max="15608" width="9.140625" style="5"/>
    <col min="15609" max="15609" width="11.140625" style="5" bestFit="1" customWidth="1"/>
    <col min="15610" max="15610" width="50.42578125" style="5" customWidth="1"/>
    <col min="15611" max="15611" width="9.140625" style="5"/>
    <col min="15612" max="15612" width="10.5703125" style="5" bestFit="1" customWidth="1"/>
    <col min="15613" max="15864" width="9.140625" style="5"/>
    <col min="15865" max="15865" width="11.140625" style="5" bestFit="1" customWidth="1"/>
    <col min="15866" max="15866" width="50.42578125" style="5" customWidth="1"/>
    <col min="15867" max="15867" width="9.140625" style="5"/>
    <col min="15868" max="15868" width="10.5703125" style="5" bestFit="1" customWidth="1"/>
    <col min="15869" max="16120" width="9.140625" style="5"/>
    <col min="16121" max="16121" width="11.140625" style="5" bestFit="1" customWidth="1"/>
    <col min="16122" max="16122" width="50.42578125" style="5" customWidth="1"/>
    <col min="16123" max="16123" width="9.140625" style="5"/>
    <col min="16124" max="16124" width="10.5703125" style="5" bestFit="1" customWidth="1"/>
    <col min="16125" max="16373" width="9.140625" style="5"/>
    <col min="16374" max="16378" width="9.140625" style="5" customWidth="1"/>
    <col min="16379" max="16384" width="9.140625" style="5"/>
  </cols>
  <sheetData>
    <row r="1" spans="1:5" ht="45">
      <c r="A1" s="1" t="s">
        <v>0</v>
      </c>
      <c r="B1" s="2" t="s">
        <v>321</v>
      </c>
      <c r="C1" s="3"/>
      <c r="D1" s="4"/>
    </row>
    <row r="2" spans="1:5">
      <c r="B2" s="6"/>
      <c r="D2" s="4"/>
    </row>
    <row r="3" spans="1:5">
      <c r="B3" s="6"/>
      <c r="D3" s="4"/>
    </row>
    <row r="4" spans="1:5">
      <c r="D4" s="4"/>
    </row>
    <row r="5" spans="1:5">
      <c r="B5" s="7" t="s">
        <v>1</v>
      </c>
      <c r="D5" s="4"/>
    </row>
    <row r="6" spans="1:5" ht="36">
      <c r="B6" s="8" t="s">
        <v>10</v>
      </c>
      <c r="C6" s="9"/>
      <c r="D6" s="9"/>
    </row>
    <row r="7" spans="1:5">
      <c r="D7" s="4"/>
    </row>
    <row r="8" spans="1:5" ht="15.75">
      <c r="B8" s="229" t="s">
        <v>2</v>
      </c>
      <c r="C8" s="230"/>
      <c r="D8" s="231"/>
    </row>
    <row r="9" spans="1:5" ht="15.75">
      <c r="B9" s="229"/>
      <c r="C9" s="230"/>
      <c r="D9" s="231"/>
    </row>
    <row r="10" spans="1:5">
      <c r="B10" s="230"/>
      <c r="C10" s="230"/>
      <c r="D10" s="245" t="s">
        <v>3</v>
      </c>
    </row>
    <row r="11" spans="1:5">
      <c r="B11" s="230"/>
      <c r="C11" s="230"/>
      <c r="D11" s="231"/>
    </row>
    <row r="12" spans="1:5">
      <c r="B12" s="230" t="s">
        <v>4</v>
      </c>
      <c r="C12" s="230"/>
      <c r="D12" s="231">
        <f>GO!F5</f>
        <v>0</v>
      </c>
    </row>
    <row r="13" spans="1:5">
      <c r="B13" s="230"/>
      <c r="C13" s="230"/>
      <c r="D13" s="231"/>
    </row>
    <row r="14" spans="1:5">
      <c r="B14" s="230" t="s">
        <v>5</v>
      </c>
      <c r="C14" s="231"/>
      <c r="D14" s="231">
        <f>GO!F7</f>
        <v>0</v>
      </c>
      <c r="E14" s="10"/>
    </row>
    <row r="15" spans="1:5">
      <c r="B15" s="230"/>
      <c r="C15" s="230"/>
      <c r="D15" s="231"/>
    </row>
    <row r="16" spans="1:5">
      <c r="B16" s="230" t="s">
        <v>6</v>
      </c>
      <c r="C16" s="231"/>
      <c r="D16" s="231">
        <f>GO!F12</f>
        <v>0</v>
      </c>
      <c r="E16" s="10"/>
    </row>
    <row r="17" spans="2:5">
      <c r="B17" s="230"/>
      <c r="C17" s="230"/>
      <c r="D17" s="230"/>
    </row>
    <row r="18" spans="2:5">
      <c r="B18" s="230" t="s">
        <v>322</v>
      </c>
      <c r="C18" s="230"/>
      <c r="D18" s="231">
        <f>0.05*(D16+D14+D12)</f>
        <v>0</v>
      </c>
      <c r="E18" s="10"/>
    </row>
    <row r="19" spans="2:5">
      <c r="B19" s="230"/>
      <c r="C19" s="230"/>
      <c r="D19" s="231"/>
    </row>
    <row r="20" spans="2:5">
      <c r="B20" s="232" t="s">
        <v>7</v>
      </c>
      <c r="C20" s="232"/>
      <c r="D20" s="233">
        <f>SUM(D11:D18)</f>
        <v>0</v>
      </c>
      <c r="E20" s="4"/>
    </row>
    <row r="21" spans="2:5">
      <c r="B21" s="230"/>
      <c r="C21" s="230"/>
      <c r="D21" s="231"/>
    </row>
    <row r="22" spans="2:5">
      <c r="B22" s="230" t="s">
        <v>8</v>
      </c>
      <c r="C22" s="230"/>
      <c r="D22" s="231">
        <f>D20*0.22</f>
        <v>0</v>
      </c>
    </row>
    <row r="23" spans="2:5">
      <c r="B23" s="230"/>
      <c r="C23" s="230"/>
      <c r="D23" s="231"/>
    </row>
    <row r="24" spans="2:5">
      <c r="B24" s="232" t="s">
        <v>9</v>
      </c>
      <c r="C24" s="232"/>
      <c r="D24" s="233">
        <f>D22+D20</f>
        <v>0</v>
      </c>
    </row>
    <row r="25" spans="2:5">
      <c r="D25" s="4"/>
    </row>
    <row r="26" spans="2:5">
      <c r="D26" s="4"/>
    </row>
    <row r="55" spans="1:1">
      <c r="A55" s="204"/>
    </row>
    <row r="56" spans="1:1">
      <c r="A56" s="204"/>
    </row>
    <row r="62" spans="1:1">
      <c r="A62" s="205"/>
    </row>
    <row r="63" spans="1:1">
      <c r="A63" s="205"/>
    </row>
    <row r="64" spans="1:1">
      <c r="A64" s="205"/>
    </row>
    <row r="68" spans="1:1">
      <c r="A68" s="205"/>
    </row>
    <row r="71" spans="1:1">
      <c r="A71" s="205"/>
    </row>
    <row r="77" spans="1:1">
      <c r="A77" s="205"/>
    </row>
    <row r="80" spans="1:1">
      <c r="A80" s="205"/>
    </row>
    <row r="81" spans="1:1">
      <c r="A81" s="205"/>
    </row>
  </sheetData>
  <sheetProtection password="CA5D" sheet="1" objects="1" scenarios="1"/>
  <pageMargins left="0.7" right="0.7" top="0.75" bottom="0.75" header="0.3" footer="0.3"/>
  <pageSetup paperSize="9" scale="68" orientation="portrait" horizontalDpi="4294967293" verticalDpi="4294967293" r:id="rId1"/>
  <headerFooter>
    <oddHeader xml:space="preserve">&amp;CDom krajanov Andraž - energetska sanacija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R364"/>
  <sheetViews>
    <sheetView tabSelected="1" topLeftCell="A31" workbookViewId="0">
      <selection activeCell="K45" sqref="K45"/>
    </sheetView>
  </sheetViews>
  <sheetFormatPr defaultColWidth="9.140625" defaultRowHeight="12.75"/>
  <cols>
    <col min="1" max="1" width="9.140625" style="117"/>
    <col min="2" max="2" width="52.7109375" style="117" customWidth="1"/>
    <col min="3" max="4" width="9.140625" style="117"/>
    <col min="5" max="5" width="9.140625" style="254"/>
    <col min="6" max="6" width="11.42578125" style="117" customWidth="1"/>
    <col min="7" max="7" width="10.28515625" style="117" hidden="1" customWidth="1"/>
    <col min="8" max="8" width="12.28515625" style="117" hidden="1" customWidth="1"/>
    <col min="9" max="16384" width="9.140625" style="117"/>
  </cols>
  <sheetData>
    <row r="1" spans="1:8">
      <c r="A1" s="11"/>
      <c r="B1" s="12"/>
      <c r="C1" s="13"/>
      <c r="D1" s="14"/>
      <c r="E1" s="246"/>
      <c r="F1" s="15"/>
      <c r="G1" s="15"/>
      <c r="H1" s="15"/>
    </row>
    <row r="2" spans="1:8" ht="13.5" thickBot="1">
      <c r="A2" s="16"/>
      <c r="B2" s="17"/>
      <c r="C2" s="18"/>
      <c r="D2" s="19"/>
      <c r="E2" s="247"/>
      <c r="F2" s="20"/>
      <c r="G2" s="20" t="s">
        <v>12</v>
      </c>
      <c r="H2" s="20" t="s">
        <v>13</v>
      </c>
    </row>
    <row r="3" spans="1:8" ht="13.5" thickBot="1">
      <c r="A3" s="299"/>
      <c r="B3" s="300" t="s">
        <v>11</v>
      </c>
      <c r="C3" s="301"/>
      <c r="D3" s="302"/>
      <c r="E3" s="303"/>
      <c r="F3" s="22">
        <f>F5+F7+F12</f>
        <v>0</v>
      </c>
      <c r="G3" s="22">
        <f>G5+G7+G12</f>
        <v>0</v>
      </c>
      <c r="H3" s="22">
        <f>H5+H7+H12</f>
        <v>0</v>
      </c>
    </row>
    <row r="4" spans="1:8">
      <c r="A4" s="16"/>
      <c r="B4" s="21"/>
      <c r="C4" s="18"/>
      <c r="D4" s="19"/>
      <c r="E4" s="247"/>
      <c r="F4" s="23"/>
      <c r="G4" s="23"/>
      <c r="H4" s="23"/>
    </row>
    <row r="5" spans="1:8" ht="13.5" thickBot="1">
      <c r="A5" s="24" t="s">
        <v>14</v>
      </c>
      <c r="B5" s="25" t="s">
        <v>4</v>
      </c>
      <c r="C5" s="26"/>
      <c r="D5" s="27"/>
      <c r="E5" s="248"/>
      <c r="F5" s="28">
        <f>F41</f>
        <v>0</v>
      </c>
      <c r="G5" s="28">
        <f t="shared" ref="G5:H5" si="0">G41</f>
        <v>0</v>
      </c>
      <c r="H5" s="28">
        <f t="shared" si="0"/>
        <v>0</v>
      </c>
    </row>
    <row r="6" spans="1:8" ht="13.5" thickTop="1">
      <c r="A6" s="16"/>
      <c r="B6" s="21"/>
      <c r="C6" s="18"/>
      <c r="D6" s="19"/>
      <c r="E6" s="247"/>
      <c r="F6" s="23"/>
      <c r="G6" s="23"/>
      <c r="H6" s="23"/>
    </row>
    <row r="7" spans="1:8" ht="13.5" thickBot="1">
      <c r="A7" s="24" t="s">
        <v>15</v>
      </c>
      <c r="B7" s="25" t="s">
        <v>5</v>
      </c>
      <c r="C7" s="26"/>
      <c r="D7" s="27"/>
      <c r="E7" s="248"/>
      <c r="F7" s="28">
        <f>SUM(F8:F10)</f>
        <v>0</v>
      </c>
      <c r="G7" s="28">
        <f>SUM(G8:G10)</f>
        <v>0</v>
      </c>
      <c r="H7" s="28">
        <f>SUM(H8:H10)</f>
        <v>0</v>
      </c>
    </row>
    <row r="8" spans="1:8" ht="13.5" thickTop="1">
      <c r="A8" s="16" t="s">
        <v>16</v>
      </c>
      <c r="B8" s="21" t="s">
        <v>17</v>
      </c>
      <c r="C8" s="18"/>
      <c r="D8" s="19"/>
      <c r="E8" s="247"/>
      <c r="F8" s="20">
        <f>F121</f>
        <v>0</v>
      </c>
      <c r="G8" s="20">
        <f t="shared" ref="G8:H8" si="1">G121</f>
        <v>0</v>
      </c>
      <c r="H8" s="20">
        <f t="shared" si="1"/>
        <v>0</v>
      </c>
    </row>
    <row r="9" spans="1:8">
      <c r="A9" s="16" t="s">
        <v>18</v>
      </c>
      <c r="B9" s="21" t="s">
        <v>19</v>
      </c>
      <c r="C9" s="18"/>
      <c r="D9" s="19"/>
      <c r="E9" s="247"/>
      <c r="F9" s="20">
        <f>F144</f>
        <v>0</v>
      </c>
      <c r="G9" s="20">
        <f t="shared" ref="G9:H9" si="2">G144</f>
        <v>0</v>
      </c>
      <c r="H9" s="20">
        <f t="shared" si="2"/>
        <v>0</v>
      </c>
    </row>
    <row r="10" spans="1:8">
      <c r="A10" s="16" t="s">
        <v>222</v>
      </c>
      <c r="B10" s="21" t="s">
        <v>20</v>
      </c>
      <c r="C10" s="18"/>
      <c r="D10" s="19"/>
      <c r="E10" s="247"/>
      <c r="F10" s="20">
        <f>F182</f>
        <v>0</v>
      </c>
      <c r="G10" s="20">
        <f t="shared" ref="G10:H10" si="3">G182</f>
        <v>0</v>
      </c>
      <c r="H10" s="20">
        <f t="shared" si="3"/>
        <v>0</v>
      </c>
    </row>
    <row r="11" spans="1:8">
      <c r="A11" s="16"/>
      <c r="B11" s="21"/>
      <c r="C11" s="18"/>
      <c r="D11" s="19"/>
      <c r="E11" s="247"/>
      <c r="F11" s="20"/>
      <c r="G11" s="20"/>
      <c r="H11" s="20"/>
    </row>
    <row r="12" spans="1:8" ht="13.5" thickBot="1">
      <c r="A12" s="29" t="s">
        <v>21</v>
      </c>
      <c r="B12" s="25" t="s">
        <v>6</v>
      </c>
      <c r="C12" s="30"/>
      <c r="D12" s="27"/>
      <c r="E12" s="248"/>
      <c r="F12" s="28">
        <f>SUM(F13:F18)</f>
        <v>0</v>
      </c>
      <c r="G12" s="28">
        <f>SUM(G13:G18)</f>
        <v>0</v>
      </c>
      <c r="H12" s="28">
        <f>SUM(H13:H18)</f>
        <v>0</v>
      </c>
    </row>
    <row r="13" spans="1:8" ht="13.5" thickTop="1">
      <c r="A13" s="16" t="s">
        <v>22</v>
      </c>
      <c r="B13" s="21" t="s">
        <v>23</v>
      </c>
      <c r="C13" s="31"/>
      <c r="D13" s="19"/>
      <c r="E13" s="247"/>
      <c r="F13" s="20">
        <f>F209</f>
        <v>0</v>
      </c>
      <c r="G13" s="20">
        <f t="shared" ref="G13:H13" si="4">G209</f>
        <v>0</v>
      </c>
      <c r="H13" s="20">
        <f t="shared" si="4"/>
        <v>0</v>
      </c>
    </row>
    <row r="14" spans="1:8">
      <c r="A14" s="16" t="s">
        <v>24</v>
      </c>
      <c r="B14" s="21" t="s">
        <v>25</v>
      </c>
      <c r="C14" s="31"/>
      <c r="D14" s="19"/>
      <c r="E14" s="247"/>
      <c r="F14" s="20">
        <f>F258</f>
        <v>0</v>
      </c>
      <c r="G14" s="20">
        <f t="shared" ref="G14:H14" si="5">G258</f>
        <v>0</v>
      </c>
      <c r="H14" s="20">
        <f t="shared" si="5"/>
        <v>0</v>
      </c>
    </row>
    <row r="15" spans="1:8">
      <c r="A15" s="16" t="s">
        <v>26</v>
      </c>
      <c r="B15" s="21" t="s">
        <v>27</v>
      </c>
      <c r="C15" s="31"/>
      <c r="D15" s="19"/>
      <c r="E15" s="247"/>
      <c r="F15" s="20">
        <f>+F303</f>
        <v>0</v>
      </c>
      <c r="G15" s="20">
        <f t="shared" ref="G15:H15" si="6">G303</f>
        <v>0</v>
      </c>
      <c r="H15" s="20">
        <f t="shared" si="6"/>
        <v>0</v>
      </c>
    </row>
    <row r="16" spans="1:8">
      <c r="A16" s="16" t="s">
        <v>28</v>
      </c>
      <c r="B16" s="21" t="s">
        <v>29</v>
      </c>
      <c r="C16" s="31"/>
      <c r="D16" s="19"/>
      <c r="E16" s="247"/>
      <c r="F16" s="20">
        <f>F324</f>
        <v>0</v>
      </c>
      <c r="G16" s="20">
        <f t="shared" ref="G16:H16" si="7">G324</f>
        <v>0</v>
      </c>
      <c r="H16" s="20">
        <f t="shared" si="7"/>
        <v>0</v>
      </c>
    </row>
    <row r="17" spans="1:8">
      <c r="A17" s="16" t="s">
        <v>310</v>
      </c>
      <c r="B17" s="21" t="s">
        <v>30</v>
      </c>
      <c r="C17" s="31"/>
      <c r="D17" s="19"/>
      <c r="E17" s="247"/>
      <c r="F17" s="20">
        <f>F352</f>
        <v>0</v>
      </c>
      <c r="G17" s="20">
        <f t="shared" ref="G17:H17" si="8">G352</f>
        <v>0</v>
      </c>
      <c r="H17" s="20">
        <f t="shared" si="8"/>
        <v>0</v>
      </c>
    </row>
    <row r="18" spans="1:8">
      <c r="A18" s="16" t="s">
        <v>311</v>
      </c>
      <c r="B18" s="21" t="s">
        <v>198</v>
      </c>
      <c r="C18" s="18"/>
      <c r="D18" s="19"/>
      <c r="E18" s="247"/>
      <c r="F18" s="20">
        <f>F363</f>
        <v>0</v>
      </c>
      <c r="G18" s="20">
        <f t="shared" ref="G18:H18" si="9">G363</f>
        <v>0</v>
      </c>
      <c r="H18" s="20">
        <f t="shared" si="9"/>
        <v>0</v>
      </c>
    </row>
    <row r="20" spans="1:8" s="19" customFormat="1">
      <c r="A20" s="34"/>
      <c r="B20" s="35" t="s">
        <v>31</v>
      </c>
      <c r="C20" s="18"/>
      <c r="D20" s="32"/>
      <c r="E20" s="249"/>
      <c r="F20" s="32"/>
      <c r="G20" s="32"/>
      <c r="H20" s="32"/>
    </row>
    <row r="21" spans="1:8" s="19" customFormat="1">
      <c r="A21" s="34"/>
      <c r="B21" s="35"/>
      <c r="C21" s="18"/>
      <c r="D21" s="32"/>
      <c r="E21" s="249"/>
      <c r="F21" s="32"/>
      <c r="G21" s="32"/>
      <c r="H21" s="32"/>
    </row>
    <row r="22" spans="1:8" s="19" customFormat="1" ht="38.25">
      <c r="A22" s="34"/>
      <c r="B22" s="36" t="s">
        <v>32</v>
      </c>
      <c r="C22" s="18"/>
      <c r="D22" s="32"/>
      <c r="E22" s="249"/>
      <c r="F22" s="32"/>
      <c r="G22" s="32"/>
      <c r="H22" s="32"/>
    </row>
    <row r="23" spans="1:8" s="19" customFormat="1" ht="150.75" customHeight="1">
      <c r="A23" s="34"/>
      <c r="B23" s="37" t="s">
        <v>33</v>
      </c>
      <c r="C23" s="18"/>
      <c r="D23" s="32"/>
      <c r="E23" s="249"/>
      <c r="F23" s="32"/>
      <c r="G23" s="32"/>
      <c r="H23" s="32"/>
    </row>
    <row r="24" spans="1:8" s="19" customFormat="1" ht="38.25">
      <c r="A24" s="34"/>
      <c r="B24" s="37" t="s">
        <v>34</v>
      </c>
      <c r="C24" s="18"/>
      <c r="D24" s="32"/>
      <c r="E24" s="249"/>
      <c r="F24" s="32"/>
      <c r="G24" s="32"/>
      <c r="H24" s="32"/>
    </row>
    <row r="25" spans="1:8" s="19" customFormat="1" ht="38.25">
      <c r="A25" s="34"/>
      <c r="B25" s="36" t="s">
        <v>35</v>
      </c>
      <c r="C25" s="18"/>
      <c r="D25" s="32"/>
      <c r="E25" s="249"/>
      <c r="F25" s="32"/>
      <c r="G25" s="32"/>
      <c r="H25" s="32"/>
    </row>
    <row r="26" spans="1:8" s="19" customFormat="1" ht="25.5">
      <c r="A26" s="34"/>
      <c r="B26" s="36" t="s">
        <v>36</v>
      </c>
      <c r="C26" s="18"/>
      <c r="D26" s="32"/>
      <c r="E26" s="249"/>
      <c r="F26" s="32"/>
      <c r="G26" s="32"/>
      <c r="H26" s="32"/>
    </row>
    <row r="27" spans="1:8" s="19" customFormat="1" ht="25.5">
      <c r="A27" s="34"/>
      <c r="B27" s="36" t="s">
        <v>37</v>
      </c>
      <c r="C27" s="18"/>
      <c r="D27" s="32"/>
      <c r="E27" s="249"/>
      <c r="F27" s="32"/>
      <c r="G27" s="32"/>
      <c r="H27" s="32"/>
    </row>
    <row r="28" spans="1:8" s="19" customFormat="1" ht="51">
      <c r="A28" s="34"/>
      <c r="B28" s="36" t="s">
        <v>38</v>
      </c>
      <c r="C28" s="18"/>
      <c r="D28" s="32"/>
      <c r="E28" s="249"/>
      <c r="F28" s="32"/>
      <c r="G28" s="32"/>
      <c r="H28" s="32"/>
    </row>
    <row r="29" spans="1:8" s="19" customFormat="1" ht="38.25">
      <c r="A29" s="34"/>
      <c r="B29" s="36" t="s">
        <v>39</v>
      </c>
      <c r="C29" s="18"/>
      <c r="D29" s="32"/>
      <c r="E29" s="249"/>
      <c r="F29" s="32"/>
      <c r="G29" s="32"/>
      <c r="H29" s="32"/>
    </row>
    <row r="30" spans="1:8" s="19" customFormat="1" ht="51">
      <c r="A30" s="34"/>
      <c r="B30" s="36" t="s">
        <v>40</v>
      </c>
      <c r="C30" s="18"/>
      <c r="D30" s="32"/>
      <c r="E30" s="249"/>
      <c r="F30" s="32"/>
      <c r="G30" s="32"/>
      <c r="H30" s="32"/>
    </row>
    <row r="31" spans="1:8" s="19" customFormat="1" ht="25.5">
      <c r="A31" s="34"/>
      <c r="B31" s="38" t="s">
        <v>41</v>
      </c>
      <c r="C31" s="18"/>
      <c r="D31" s="32"/>
      <c r="E31" s="249"/>
      <c r="F31" s="32"/>
      <c r="G31" s="32"/>
      <c r="H31" s="32"/>
    </row>
    <row r="33" spans="1:8" s="19" customFormat="1">
      <c r="A33" s="39" t="s">
        <v>14</v>
      </c>
      <c r="B33" s="40" t="s">
        <v>42</v>
      </c>
      <c r="C33" s="41"/>
      <c r="E33" s="247"/>
    </row>
    <row r="34" spans="1:8" s="19" customFormat="1">
      <c r="A34" s="39"/>
      <c r="B34" s="42"/>
      <c r="C34" s="41"/>
      <c r="E34" s="247"/>
    </row>
    <row r="35" spans="1:8" s="19" customFormat="1" ht="13.5" thickBot="1">
      <c r="A35" s="34"/>
      <c r="B35" s="21"/>
      <c r="C35" s="18"/>
      <c r="D35" s="32"/>
      <c r="E35" s="249"/>
      <c r="F35" s="32"/>
      <c r="G35" s="32"/>
      <c r="H35" s="32"/>
    </row>
    <row r="36" spans="1:8" s="19" customFormat="1" ht="26.25" thickTop="1">
      <c r="A36" s="178" t="s">
        <v>43</v>
      </c>
      <c r="B36" s="287" t="s">
        <v>44</v>
      </c>
      <c r="C36" s="288" t="s">
        <v>45</v>
      </c>
      <c r="D36" s="289" t="s">
        <v>46</v>
      </c>
      <c r="E36" s="290" t="s">
        <v>47</v>
      </c>
      <c r="F36" s="291" t="s">
        <v>48</v>
      </c>
      <c r="G36" s="189" t="s">
        <v>12</v>
      </c>
      <c r="H36" s="189" t="s">
        <v>13</v>
      </c>
    </row>
    <row r="37" spans="1:8" s="19" customFormat="1">
      <c r="A37" s="46"/>
      <c r="B37" s="21"/>
      <c r="C37" s="18"/>
      <c r="D37" s="33"/>
      <c r="E37" s="250"/>
      <c r="F37" s="47"/>
      <c r="G37" s="32"/>
      <c r="H37" s="32"/>
    </row>
    <row r="38" spans="1:8" s="19" customFormat="1">
      <c r="A38" s="46"/>
      <c r="B38" s="21"/>
      <c r="C38" s="18"/>
      <c r="D38" s="33"/>
      <c r="E38" s="250"/>
      <c r="F38" s="47"/>
      <c r="G38" s="32"/>
      <c r="H38" s="32"/>
    </row>
    <row r="39" spans="1:8" s="19" customFormat="1" ht="119.25" customHeight="1" thickBot="1">
      <c r="A39" s="48" t="s">
        <v>49</v>
      </c>
      <c r="B39" s="49" t="s">
        <v>323</v>
      </c>
      <c r="C39" s="50" t="s">
        <v>50</v>
      </c>
      <c r="D39" s="51">
        <v>1</v>
      </c>
      <c r="E39" s="251"/>
      <c r="F39" s="52">
        <f>D39*E39</f>
        <v>0</v>
      </c>
      <c r="G39" s="33"/>
      <c r="H39" s="33"/>
    </row>
    <row r="40" spans="1:8" s="19" customFormat="1" ht="14.25" thickTop="1" thickBot="1">
      <c r="A40" s="46"/>
      <c r="B40" s="21"/>
      <c r="C40" s="18"/>
      <c r="D40" s="33"/>
      <c r="E40" s="252"/>
      <c r="F40" s="33"/>
      <c r="G40" s="28"/>
      <c r="H40" s="33"/>
    </row>
    <row r="41" spans="1:8" s="19" customFormat="1" ht="14.25" thickTop="1" thickBot="1">
      <c r="A41" s="54"/>
      <c r="B41" s="55" t="s">
        <v>7</v>
      </c>
      <c r="C41" s="56"/>
      <c r="D41" s="57"/>
      <c r="E41" s="253"/>
      <c r="F41" s="57">
        <f>SUM(F39)</f>
        <v>0</v>
      </c>
      <c r="G41" s="57"/>
      <c r="H41" s="57"/>
    </row>
    <row r="42" spans="1:8" ht="13.5" thickTop="1"/>
    <row r="44" spans="1:8" s="19" customFormat="1">
      <c r="A44" s="39" t="s">
        <v>15</v>
      </c>
      <c r="B44" s="40" t="s">
        <v>51</v>
      </c>
      <c r="C44" s="41"/>
      <c r="E44" s="247"/>
    </row>
    <row r="45" spans="1:8" s="19" customFormat="1">
      <c r="A45" s="39"/>
      <c r="B45" s="42"/>
      <c r="C45" s="41"/>
      <c r="E45" s="247"/>
    </row>
    <row r="46" spans="1:8" s="19" customFormat="1">
      <c r="A46" s="39" t="s">
        <v>16</v>
      </c>
      <c r="B46" s="40" t="s">
        <v>17</v>
      </c>
      <c r="C46" s="41"/>
      <c r="E46" s="247"/>
    </row>
    <row r="47" spans="1:8" s="19" customFormat="1" ht="13.5" thickBot="1">
      <c r="A47" s="34"/>
      <c r="B47" s="35"/>
      <c r="C47" s="18"/>
      <c r="E47" s="247"/>
    </row>
    <row r="48" spans="1:8" s="19" customFormat="1" ht="64.5" thickTop="1">
      <c r="A48" s="58"/>
      <c r="B48" s="59" t="s">
        <v>52</v>
      </c>
      <c r="C48" s="60"/>
      <c r="D48" s="61"/>
      <c r="E48" s="255"/>
      <c r="F48" s="62"/>
      <c r="G48" s="32"/>
      <c r="H48" s="32"/>
    </row>
    <row r="49" spans="1:8" s="19" customFormat="1" ht="82.5" customHeight="1">
      <c r="A49" s="46"/>
      <c r="B49" s="63" t="s">
        <v>53</v>
      </c>
      <c r="C49" s="18"/>
      <c r="D49" s="32"/>
      <c r="E49" s="249"/>
      <c r="F49" s="47"/>
      <c r="G49" s="32"/>
      <c r="H49" s="32"/>
    </row>
    <row r="50" spans="1:8" s="19" customFormat="1" ht="38.25">
      <c r="A50" s="46"/>
      <c r="B50" s="63" t="s">
        <v>54</v>
      </c>
      <c r="C50" s="18"/>
      <c r="D50" s="32"/>
      <c r="E50" s="249"/>
      <c r="F50" s="47"/>
      <c r="G50" s="32"/>
      <c r="H50" s="32"/>
    </row>
    <row r="51" spans="1:8" s="19" customFormat="1" ht="25.5">
      <c r="A51" s="46"/>
      <c r="B51" s="36" t="s">
        <v>55</v>
      </c>
      <c r="C51" s="18"/>
      <c r="D51" s="32"/>
      <c r="E51" s="249"/>
      <c r="F51" s="47"/>
      <c r="G51" s="32"/>
      <c r="H51" s="32"/>
    </row>
    <row r="52" spans="1:8" s="19" customFormat="1" ht="63.75">
      <c r="A52" s="46"/>
      <c r="B52" s="64" t="s">
        <v>324</v>
      </c>
      <c r="C52" s="18"/>
      <c r="D52" s="32"/>
      <c r="E52" s="249"/>
      <c r="F52" s="47"/>
      <c r="G52" s="32"/>
      <c r="H52" s="32"/>
    </row>
    <row r="53" spans="1:8" s="19" customFormat="1">
      <c r="A53" s="46"/>
      <c r="B53" s="21"/>
      <c r="C53" s="18"/>
      <c r="D53" s="32"/>
      <c r="E53" s="249"/>
      <c r="F53" s="47"/>
      <c r="G53" s="32"/>
      <c r="H53" s="32"/>
    </row>
    <row r="54" spans="1:8" s="19" customFormat="1" ht="25.5">
      <c r="A54" s="43" t="s">
        <v>43</v>
      </c>
      <c r="B54" s="292" t="s">
        <v>44</v>
      </c>
      <c r="C54" s="293" t="s">
        <v>45</v>
      </c>
      <c r="D54" s="294" t="s">
        <v>46</v>
      </c>
      <c r="E54" s="295" t="s">
        <v>47</v>
      </c>
      <c r="F54" s="296" t="s">
        <v>48</v>
      </c>
      <c r="G54" s="189" t="s">
        <v>12</v>
      </c>
      <c r="H54" s="189" t="s">
        <v>13</v>
      </c>
    </row>
    <row r="55" spans="1:8" s="19" customFormat="1">
      <c r="A55" s="46"/>
      <c r="B55" s="21"/>
      <c r="C55" s="18"/>
      <c r="D55" s="33"/>
      <c r="E55" s="250"/>
      <c r="F55" s="47"/>
      <c r="G55" s="32"/>
      <c r="H55" s="32"/>
    </row>
    <row r="56" spans="1:8" s="19" customFormat="1">
      <c r="A56" s="46"/>
      <c r="B56" s="21"/>
      <c r="C56" s="18"/>
      <c r="D56" s="33"/>
      <c r="E56" s="250"/>
      <c r="F56" s="47"/>
      <c r="G56" s="32"/>
      <c r="H56" s="32"/>
    </row>
    <row r="57" spans="1:8" s="19" customFormat="1">
      <c r="A57" s="65"/>
      <c r="B57" s="66" t="s">
        <v>56</v>
      </c>
      <c r="C57" s="67"/>
      <c r="D57" s="68"/>
      <c r="E57" s="257"/>
      <c r="F57" s="69"/>
      <c r="G57" s="33"/>
      <c r="H57" s="33"/>
    </row>
    <row r="58" spans="1:8" s="14" customFormat="1">
      <c r="A58" s="70"/>
      <c r="B58" s="71"/>
      <c r="C58" s="72"/>
      <c r="D58" s="73"/>
      <c r="E58" s="258"/>
      <c r="F58" s="74"/>
      <c r="G58" s="75"/>
      <c r="H58" s="75"/>
    </row>
    <row r="59" spans="1:8" s="19" customFormat="1" ht="51">
      <c r="A59" s="130" t="s">
        <v>49</v>
      </c>
      <c r="B59" s="77" t="s">
        <v>193</v>
      </c>
      <c r="C59" s="78"/>
      <c r="D59" s="79"/>
      <c r="E59" s="297"/>
      <c r="F59" s="80"/>
      <c r="G59" s="33"/>
      <c r="H59" s="33"/>
    </row>
    <row r="60" spans="1:8" s="19" customFormat="1">
      <c r="A60" s="81"/>
      <c r="B60" s="82" t="s">
        <v>63</v>
      </c>
      <c r="C60" s="83" t="s">
        <v>60</v>
      </c>
      <c r="D60" s="84">
        <v>2</v>
      </c>
      <c r="E60" s="260"/>
      <c r="F60" s="85">
        <f t="shared" ref="F60:F62" si="10">D60*E60</f>
        <v>0</v>
      </c>
      <c r="G60" s="33"/>
      <c r="H60" s="33"/>
    </row>
    <row r="61" spans="1:8" s="19" customFormat="1">
      <c r="A61" s="81"/>
      <c r="B61" s="82" t="s">
        <v>62</v>
      </c>
      <c r="C61" s="83" t="s">
        <v>60</v>
      </c>
      <c r="D61" s="84">
        <v>5</v>
      </c>
      <c r="E61" s="260"/>
      <c r="F61" s="85">
        <f t="shared" si="10"/>
        <v>0</v>
      </c>
      <c r="G61" s="33"/>
      <c r="H61" s="33"/>
    </row>
    <row r="62" spans="1:8" s="19" customFormat="1">
      <c r="A62" s="86"/>
      <c r="B62" s="87" t="s">
        <v>59</v>
      </c>
      <c r="C62" s="88" t="s">
        <v>60</v>
      </c>
      <c r="D62" s="89">
        <v>1</v>
      </c>
      <c r="E62" s="261"/>
      <c r="F62" s="90">
        <f t="shared" si="10"/>
        <v>0</v>
      </c>
      <c r="G62" s="33"/>
      <c r="H62" s="33"/>
    </row>
    <row r="63" spans="1:8" s="19" customFormat="1" ht="51">
      <c r="A63" s="130" t="s">
        <v>90</v>
      </c>
      <c r="B63" s="77" t="s">
        <v>194</v>
      </c>
      <c r="C63" s="78"/>
      <c r="D63" s="79"/>
      <c r="E63" s="297"/>
      <c r="F63" s="80"/>
      <c r="G63" s="33"/>
      <c r="H63" s="33"/>
    </row>
    <row r="64" spans="1:8" s="19" customFormat="1">
      <c r="A64" s="152"/>
      <c r="B64" s="82" t="s">
        <v>61</v>
      </c>
      <c r="C64" s="83" t="s">
        <v>60</v>
      </c>
      <c r="D64" s="84">
        <v>2</v>
      </c>
      <c r="E64" s="260"/>
      <c r="F64" s="85">
        <f t="shared" ref="F64:F66" si="11">D64*E64</f>
        <v>0</v>
      </c>
      <c r="G64" s="33"/>
      <c r="H64" s="33"/>
    </row>
    <row r="65" spans="1:9" s="19" customFormat="1">
      <c r="A65" s="152"/>
      <c r="B65" s="82" t="s">
        <v>62</v>
      </c>
      <c r="C65" s="83" t="s">
        <v>60</v>
      </c>
      <c r="D65" s="84">
        <v>1</v>
      </c>
      <c r="E65" s="260"/>
      <c r="F65" s="85">
        <f t="shared" si="11"/>
        <v>0</v>
      </c>
      <c r="G65" s="33"/>
      <c r="H65" s="33"/>
    </row>
    <row r="66" spans="1:9" s="19" customFormat="1">
      <c r="A66" s="86"/>
      <c r="B66" s="87" t="s">
        <v>59</v>
      </c>
      <c r="C66" s="88" t="s">
        <v>60</v>
      </c>
      <c r="D66" s="89">
        <v>1</v>
      </c>
      <c r="E66" s="261"/>
      <c r="F66" s="90">
        <f t="shared" si="11"/>
        <v>0</v>
      </c>
      <c r="G66" s="33"/>
      <c r="H66" s="33"/>
    </row>
    <row r="67" spans="1:9" s="19" customFormat="1" ht="89.25">
      <c r="A67" s="130" t="s">
        <v>93</v>
      </c>
      <c r="B67" s="77" t="s">
        <v>64</v>
      </c>
      <c r="C67" s="78"/>
      <c r="D67" s="79"/>
      <c r="E67" s="297"/>
      <c r="F67" s="80"/>
      <c r="G67" s="33"/>
      <c r="H67" s="33"/>
    </row>
    <row r="68" spans="1:9" s="19" customFormat="1">
      <c r="A68" s="81"/>
      <c r="B68" s="82" t="s">
        <v>61</v>
      </c>
      <c r="C68" s="83" t="s">
        <v>60</v>
      </c>
      <c r="D68" s="84">
        <v>1</v>
      </c>
      <c r="E68" s="260"/>
      <c r="F68" s="85">
        <f t="shared" ref="F68" si="12">D68*E68</f>
        <v>0</v>
      </c>
      <c r="G68" s="33"/>
      <c r="H68" s="33"/>
    </row>
    <row r="69" spans="1:9" s="19" customFormat="1" ht="38.25">
      <c r="A69" s="130" t="s">
        <v>76</v>
      </c>
      <c r="B69" s="77" t="s">
        <v>66</v>
      </c>
      <c r="C69" s="78"/>
      <c r="D69" s="79"/>
      <c r="E69" s="297"/>
      <c r="F69" s="80"/>
      <c r="G69" s="33"/>
      <c r="H69" s="33"/>
    </row>
    <row r="70" spans="1:9" s="19" customFormat="1">
      <c r="A70" s="152"/>
      <c r="B70" s="82" t="s">
        <v>63</v>
      </c>
      <c r="C70" s="83" t="s">
        <v>57</v>
      </c>
      <c r="D70" s="84">
        <v>10</v>
      </c>
      <c r="E70" s="260"/>
      <c r="F70" s="85">
        <f t="shared" ref="F70:F71" si="13">D70*E70</f>
        <v>0</v>
      </c>
      <c r="G70" s="33"/>
      <c r="H70" s="33"/>
    </row>
    <row r="71" spans="1:9" s="19" customFormat="1">
      <c r="A71" s="152"/>
      <c r="B71" s="82" t="s">
        <v>61</v>
      </c>
      <c r="C71" s="83" t="s">
        <v>57</v>
      </c>
      <c r="D71" s="84">
        <v>10</v>
      </c>
      <c r="E71" s="260"/>
      <c r="F71" s="85">
        <f t="shared" si="13"/>
        <v>0</v>
      </c>
      <c r="G71" s="33"/>
      <c r="H71" s="33"/>
    </row>
    <row r="72" spans="1:9" s="19" customFormat="1">
      <c r="A72" s="86"/>
      <c r="B72" s="87" t="s">
        <v>59</v>
      </c>
      <c r="C72" s="88" t="s">
        <v>57</v>
      </c>
      <c r="D72" s="84">
        <f>11.5*2</f>
        <v>23</v>
      </c>
      <c r="E72" s="261"/>
      <c r="F72" s="90">
        <f>D72*E72</f>
        <v>0</v>
      </c>
      <c r="G72" s="33"/>
      <c r="H72" s="33"/>
    </row>
    <row r="73" spans="1:9" s="19" customFormat="1" ht="51">
      <c r="A73" s="130" t="s">
        <v>95</v>
      </c>
      <c r="B73" s="77" t="s">
        <v>187</v>
      </c>
      <c r="C73" s="78"/>
      <c r="D73" s="79"/>
      <c r="E73" s="297"/>
      <c r="F73" s="80"/>
      <c r="G73" s="33"/>
      <c r="H73" s="33"/>
      <c r="I73" s="14"/>
    </row>
    <row r="74" spans="1:9" s="19" customFormat="1">
      <c r="A74" s="81"/>
      <c r="B74" s="82" t="s">
        <v>62</v>
      </c>
      <c r="C74" s="83" t="s">
        <v>57</v>
      </c>
      <c r="D74" s="84">
        <v>26</v>
      </c>
      <c r="E74" s="260"/>
      <c r="F74" s="85">
        <f t="shared" ref="F74" si="14">D74*E74</f>
        <v>0</v>
      </c>
      <c r="G74" s="33"/>
      <c r="H74" s="33"/>
    </row>
    <row r="75" spans="1:9" s="19" customFormat="1">
      <c r="A75" s="86"/>
      <c r="B75" s="87" t="s">
        <v>59</v>
      </c>
      <c r="C75" s="88" t="s">
        <v>57</v>
      </c>
      <c r="D75" s="89">
        <v>26</v>
      </c>
      <c r="E75" s="261"/>
      <c r="F75" s="90">
        <f>D75*E75</f>
        <v>0</v>
      </c>
      <c r="G75" s="33"/>
      <c r="H75" s="33"/>
    </row>
    <row r="76" spans="1:9" s="19" customFormat="1" ht="38.25">
      <c r="A76" s="130" t="s">
        <v>97</v>
      </c>
      <c r="B76" s="77" t="s">
        <v>78</v>
      </c>
      <c r="C76" s="67" t="s">
        <v>89</v>
      </c>
      <c r="D76" s="79">
        <f>(1.2+13.4+24)*0.7</f>
        <v>27.02</v>
      </c>
      <c r="E76" s="259"/>
      <c r="F76" s="80">
        <f>D76*E76</f>
        <v>0</v>
      </c>
      <c r="G76" s="33"/>
      <c r="H76" s="33"/>
    </row>
    <row r="77" spans="1:9" s="19" customFormat="1">
      <c r="A77" s="130" t="s">
        <v>99</v>
      </c>
      <c r="B77" s="77" t="s">
        <v>79</v>
      </c>
      <c r="C77" s="78" t="s">
        <v>57</v>
      </c>
      <c r="D77" s="79">
        <f>(1.2+13.4+24)</f>
        <v>38.6</v>
      </c>
      <c r="E77" s="259"/>
      <c r="F77" s="80">
        <f>D77*E77</f>
        <v>0</v>
      </c>
      <c r="G77" s="33"/>
      <c r="H77" s="33"/>
    </row>
    <row r="78" spans="1:9" s="19" customFormat="1" ht="25.5">
      <c r="A78" s="130" t="s">
        <v>58</v>
      </c>
      <c r="B78" s="77" t="s">
        <v>157</v>
      </c>
      <c r="C78" s="78"/>
      <c r="D78" s="79"/>
      <c r="E78" s="297"/>
      <c r="F78" s="80"/>
      <c r="G78" s="33"/>
      <c r="H78" s="33"/>
    </row>
    <row r="79" spans="1:9" s="19" customFormat="1" ht="25.5">
      <c r="A79" s="152" t="s">
        <v>189</v>
      </c>
      <c r="B79" s="82" t="s">
        <v>158</v>
      </c>
      <c r="C79" s="83" t="s">
        <v>89</v>
      </c>
      <c r="D79" s="84">
        <f>(1.2+25.3+8.5)*0.7</f>
        <v>24.5</v>
      </c>
      <c r="E79" s="260"/>
      <c r="F79" s="85">
        <f>D79*E79</f>
        <v>0</v>
      </c>
      <c r="G79" s="33"/>
      <c r="H79" s="33"/>
    </row>
    <row r="80" spans="1:9" s="19" customFormat="1" ht="38.25">
      <c r="A80" s="152" t="s">
        <v>190</v>
      </c>
      <c r="B80" s="173" t="s">
        <v>159</v>
      </c>
      <c r="C80" s="83" t="s">
        <v>89</v>
      </c>
      <c r="D80" s="84">
        <f>D79*0.7</f>
        <v>17.149999999999999</v>
      </c>
      <c r="E80" s="260"/>
      <c r="F80" s="85">
        <f t="shared" ref="F80:F81" si="15">D80*E80</f>
        <v>0</v>
      </c>
      <c r="G80" s="33"/>
      <c r="H80" s="33"/>
    </row>
    <row r="81" spans="1:8" s="19" customFormat="1" ht="25.5">
      <c r="A81" s="86" t="s">
        <v>191</v>
      </c>
      <c r="B81" s="174" t="s">
        <v>160</v>
      </c>
      <c r="C81" s="88" t="s">
        <v>89</v>
      </c>
      <c r="D81" s="89">
        <f>D79*0.3</f>
        <v>7.35</v>
      </c>
      <c r="E81" s="261"/>
      <c r="F81" s="90">
        <f t="shared" si="15"/>
        <v>0</v>
      </c>
      <c r="G81" s="33"/>
      <c r="H81" s="33"/>
    </row>
    <row r="82" spans="1:8" s="238" customFormat="1">
      <c r="A82" s="234"/>
      <c r="B82" s="239"/>
      <c r="C82" s="240"/>
      <c r="D82" s="222"/>
      <c r="E82" s="262"/>
      <c r="F82" s="241"/>
      <c r="G82" s="237"/>
      <c r="H82" s="237"/>
    </row>
    <row r="83" spans="1:8" s="19" customFormat="1" ht="25.5">
      <c r="A83" s="130" t="s">
        <v>104</v>
      </c>
      <c r="B83" s="77" t="s">
        <v>236</v>
      </c>
      <c r="C83" s="175" t="s">
        <v>57</v>
      </c>
      <c r="D83" s="222">
        <f>1.7+1.6*4+0.8+1.4+1.7*2+1.5+1.6+1.2+0.8*2+1.4+0.8+1.2+1.9+1.2*2+1.2+1.7*5+1.7+1.2</f>
        <v>39.900000000000006</v>
      </c>
      <c r="E83" s="259"/>
      <c r="F83" s="80">
        <f>D83*E83</f>
        <v>0</v>
      </c>
      <c r="G83" s="33"/>
      <c r="H83" s="33"/>
    </row>
    <row r="84" spans="1:8" s="19" customFormat="1" ht="25.5">
      <c r="A84" s="130" t="s">
        <v>131</v>
      </c>
      <c r="B84" s="77" t="s">
        <v>237</v>
      </c>
      <c r="C84" s="175" t="s">
        <v>57</v>
      </c>
      <c r="D84" s="79">
        <v>2.7</v>
      </c>
      <c r="E84" s="259"/>
      <c r="F84" s="80">
        <f>D84*E84</f>
        <v>0</v>
      </c>
      <c r="G84" s="33"/>
      <c r="H84" s="33"/>
    </row>
    <row r="85" spans="1:8" s="19" customFormat="1" ht="51">
      <c r="A85" s="130" t="s">
        <v>195</v>
      </c>
      <c r="B85" s="77" t="s">
        <v>269</v>
      </c>
      <c r="C85" s="219" t="s">
        <v>60</v>
      </c>
      <c r="D85" s="79">
        <v>1</v>
      </c>
      <c r="E85" s="259"/>
      <c r="F85" s="80">
        <f>D85*E85</f>
        <v>0</v>
      </c>
      <c r="G85" s="33"/>
      <c r="H85" s="33"/>
    </row>
    <row r="86" spans="1:8" s="19" customFormat="1">
      <c r="A86" s="76"/>
      <c r="B86" s="77"/>
      <c r="C86" s="78"/>
      <c r="D86" s="79"/>
      <c r="E86" s="297"/>
      <c r="F86" s="80"/>
      <c r="G86" s="33"/>
      <c r="H86" s="33"/>
    </row>
    <row r="87" spans="1:8" s="19" customFormat="1">
      <c r="A87" s="76"/>
      <c r="B87" s="77" t="s">
        <v>63</v>
      </c>
      <c r="C87" s="78"/>
      <c r="D87" s="79"/>
      <c r="E87" s="297"/>
      <c r="F87" s="80"/>
      <c r="G87" s="33"/>
      <c r="H87" s="33"/>
    </row>
    <row r="88" spans="1:8" s="19" customFormat="1" ht="102">
      <c r="A88" s="130" t="s">
        <v>196</v>
      </c>
      <c r="B88" s="77" t="s">
        <v>312</v>
      </c>
      <c r="C88" s="78" t="s">
        <v>60</v>
      </c>
      <c r="D88" s="79">
        <v>2</v>
      </c>
      <c r="E88" s="259"/>
      <c r="F88" s="80">
        <f>D88*E88</f>
        <v>0</v>
      </c>
      <c r="G88" s="33"/>
      <c r="H88" s="33"/>
    </row>
    <row r="89" spans="1:8" s="19" customFormat="1" ht="38.25">
      <c r="A89" s="130" t="s">
        <v>197</v>
      </c>
      <c r="B89" s="77" t="s">
        <v>238</v>
      </c>
      <c r="C89" s="78" t="s">
        <v>60</v>
      </c>
      <c r="D89" s="79">
        <v>1</v>
      </c>
      <c r="E89" s="259"/>
      <c r="F89" s="80">
        <f t="shared" ref="F89:F91" si="16">D89*E89</f>
        <v>0</v>
      </c>
      <c r="G89" s="33"/>
      <c r="H89" s="33"/>
    </row>
    <row r="90" spans="1:8" s="19" customFormat="1" ht="38.25">
      <c r="A90" s="130" t="s">
        <v>199</v>
      </c>
      <c r="B90" s="77" t="s">
        <v>239</v>
      </c>
      <c r="C90" s="78" t="s">
        <v>60</v>
      </c>
      <c r="D90" s="79">
        <v>1</v>
      </c>
      <c r="E90" s="259"/>
      <c r="F90" s="80">
        <f t="shared" si="16"/>
        <v>0</v>
      </c>
      <c r="G90" s="33"/>
      <c r="H90" s="33"/>
    </row>
    <row r="91" spans="1:8" s="19" customFormat="1" ht="38.25">
      <c r="A91" s="130" t="s">
        <v>200</v>
      </c>
      <c r="B91" s="77" t="s">
        <v>161</v>
      </c>
      <c r="C91" s="78" t="s">
        <v>60</v>
      </c>
      <c r="D91" s="79">
        <v>1</v>
      </c>
      <c r="E91" s="259"/>
      <c r="F91" s="80">
        <f t="shared" si="16"/>
        <v>0</v>
      </c>
      <c r="G91" s="33"/>
      <c r="H91" s="33"/>
    </row>
    <row r="92" spans="1:8" s="19" customFormat="1">
      <c r="A92" s="76"/>
      <c r="B92" s="77"/>
      <c r="C92" s="78"/>
      <c r="D92" s="79"/>
      <c r="E92" s="297"/>
      <c r="F92" s="80"/>
      <c r="G92" s="33"/>
      <c r="H92" s="33"/>
    </row>
    <row r="93" spans="1:8" s="19" customFormat="1">
      <c r="A93" s="76"/>
      <c r="B93" s="77" t="s">
        <v>61</v>
      </c>
      <c r="C93" s="78"/>
      <c r="D93" s="79"/>
      <c r="E93" s="297"/>
      <c r="F93" s="80"/>
      <c r="G93" s="33"/>
      <c r="H93" s="33"/>
    </row>
    <row r="94" spans="1:8" s="19" customFormat="1" ht="38.25">
      <c r="A94" s="130" t="s">
        <v>201</v>
      </c>
      <c r="B94" s="77" t="s">
        <v>240</v>
      </c>
      <c r="C94" s="78" t="s">
        <v>60</v>
      </c>
      <c r="D94" s="79">
        <v>1</v>
      </c>
      <c r="E94" s="259"/>
      <c r="F94" s="80">
        <f t="shared" ref="F94" si="17">D94*E94</f>
        <v>0</v>
      </c>
      <c r="G94" s="33"/>
      <c r="H94" s="33"/>
    </row>
    <row r="95" spans="1:8" s="19" customFormat="1" ht="51">
      <c r="A95" s="130" t="s">
        <v>202</v>
      </c>
      <c r="B95" s="77" t="s">
        <v>162</v>
      </c>
      <c r="C95" s="78" t="s">
        <v>60</v>
      </c>
      <c r="D95" s="79">
        <v>1</v>
      </c>
      <c r="E95" s="259"/>
      <c r="F95" s="80">
        <f t="shared" ref="F95:F103" si="18">D95*E95</f>
        <v>0</v>
      </c>
      <c r="G95" s="33"/>
      <c r="H95" s="33"/>
    </row>
    <row r="96" spans="1:8" s="19" customFormat="1" ht="89.25">
      <c r="A96" s="130" t="s">
        <v>203</v>
      </c>
      <c r="B96" s="77" t="s">
        <v>164</v>
      </c>
      <c r="C96" s="78" t="s">
        <v>68</v>
      </c>
      <c r="D96" s="79">
        <v>2</v>
      </c>
      <c r="E96" s="259"/>
      <c r="F96" s="80">
        <f t="shared" si="18"/>
        <v>0</v>
      </c>
      <c r="G96" s="33"/>
      <c r="H96" s="33"/>
    </row>
    <row r="97" spans="1:8" s="19" customFormat="1" ht="63.75">
      <c r="A97" s="130" t="s">
        <v>204</v>
      </c>
      <c r="B97" s="77" t="s">
        <v>241</v>
      </c>
      <c r="C97" s="78" t="s">
        <v>60</v>
      </c>
      <c r="D97" s="79">
        <v>1</v>
      </c>
      <c r="E97" s="259"/>
      <c r="F97" s="80">
        <f t="shared" si="18"/>
        <v>0</v>
      </c>
      <c r="G97" s="33"/>
      <c r="H97" s="33"/>
    </row>
    <row r="98" spans="1:8" s="19" customFormat="1" ht="38.25">
      <c r="A98" s="130" t="s">
        <v>205</v>
      </c>
      <c r="B98" s="77" t="s">
        <v>166</v>
      </c>
      <c r="C98" s="78" t="s">
        <v>57</v>
      </c>
      <c r="D98" s="79">
        <v>3.9</v>
      </c>
      <c r="E98" s="259"/>
      <c r="F98" s="80">
        <f t="shared" si="18"/>
        <v>0</v>
      </c>
      <c r="G98" s="33"/>
      <c r="H98" s="33"/>
    </row>
    <row r="99" spans="1:8" s="19" customFormat="1" ht="38.25">
      <c r="A99" s="130" t="s">
        <v>206</v>
      </c>
      <c r="B99" s="77" t="s">
        <v>168</v>
      </c>
      <c r="C99" s="78" t="s">
        <v>57</v>
      </c>
      <c r="D99" s="79">
        <v>7</v>
      </c>
      <c r="E99" s="259"/>
      <c r="F99" s="80">
        <f t="shared" si="18"/>
        <v>0</v>
      </c>
      <c r="G99" s="33"/>
      <c r="H99" s="33"/>
    </row>
    <row r="100" spans="1:8" s="19" customFormat="1" ht="51">
      <c r="A100" s="130" t="s">
        <v>207</v>
      </c>
      <c r="B100" s="77" t="s">
        <v>169</v>
      </c>
      <c r="C100" s="78" t="s">
        <v>60</v>
      </c>
      <c r="D100" s="79">
        <v>1</v>
      </c>
      <c r="E100" s="259"/>
      <c r="F100" s="80">
        <f t="shared" si="18"/>
        <v>0</v>
      </c>
      <c r="G100" s="33"/>
      <c r="H100" s="33"/>
    </row>
    <row r="101" spans="1:8" s="19" customFormat="1" ht="38.25">
      <c r="A101" s="130" t="s">
        <v>208</v>
      </c>
      <c r="B101" s="77" t="s">
        <v>69</v>
      </c>
      <c r="C101" s="78" t="s">
        <v>60</v>
      </c>
      <c r="D101" s="68">
        <v>1</v>
      </c>
      <c r="E101" s="263"/>
      <c r="F101" s="69">
        <f t="shared" si="18"/>
        <v>0</v>
      </c>
      <c r="G101" s="33"/>
      <c r="H101" s="33"/>
    </row>
    <row r="102" spans="1:8" s="19" customFormat="1" ht="89.25">
      <c r="A102" s="65" t="s">
        <v>209</v>
      </c>
      <c r="B102" s="77" t="s">
        <v>67</v>
      </c>
      <c r="C102" s="78" t="s">
        <v>60</v>
      </c>
      <c r="D102" s="68">
        <v>1</v>
      </c>
      <c r="E102" s="263"/>
      <c r="F102" s="69">
        <f t="shared" si="18"/>
        <v>0</v>
      </c>
      <c r="G102" s="33"/>
      <c r="H102" s="33"/>
    </row>
    <row r="103" spans="1:8" s="19" customFormat="1" ht="38.25">
      <c r="A103" s="176" t="s">
        <v>210</v>
      </c>
      <c r="B103" s="133" t="s">
        <v>242</v>
      </c>
      <c r="C103" s="78" t="s">
        <v>60</v>
      </c>
      <c r="D103" s="150">
        <v>2</v>
      </c>
      <c r="E103" s="264"/>
      <c r="F103" s="151">
        <f t="shared" si="18"/>
        <v>0</v>
      </c>
      <c r="G103" s="33"/>
      <c r="H103" s="33"/>
    </row>
    <row r="104" spans="1:8" s="19" customFormat="1">
      <c r="A104" s="76"/>
      <c r="B104" s="77"/>
      <c r="C104" s="78"/>
      <c r="D104" s="79"/>
      <c r="E104" s="297"/>
      <c r="F104" s="80"/>
      <c r="G104" s="33"/>
      <c r="H104" s="33"/>
    </row>
    <row r="105" spans="1:8" s="19" customFormat="1">
      <c r="A105" s="76"/>
      <c r="B105" s="77" t="s">
        <v>62</v>
      </c>
      <c r="C105" s="78"/>
      <c r="D105" s="79"/>
      <c r="E105" s="297"/>
      <c r="F105" s="80"/>
      <c r="G105" s="33"/>
      <c r="H105" s="33"/>
    </row>
    <row r="106" spans="1:8" s="19" customFormat="1" ht="38.25">
      <c r="A106" s="130" t="s">
        <v>211</v>
      </c>
      <c r="B106" s="77" t="s">
        <v>243</v>
      </c>
      <c r="C106" s="78" t="s">
        <v>60</v>
      </c>
      <c r="D106" s="79">
        <v>1</v>
      </c>
      <c r="E106" s="259"/>
      <c r="F106" s="80">
        <f t="shared" ref="F106:F111" si="19">D106*E106</f>
        <v>0</v>
      </c>
      <c r="G106" s="33"/>
      <c r="H106" s="33"/>
    </row>
    <row r="107" spans="1:8" s="19" customFormat="1" ht="38.25">
      <c r="A107" s="130" t="s">
        <v>212</v>
      </c>
      <c r="B107" s="77" t="s">
        <v>244</v>
      </c>
      <c r="C107" s="78" t="s">
        <v>60</v>
      </c>
      <c r="D107" s="79">
        <v>1</v>
      </c>
      <c r="E107" s="259"/>
      <c r="F107" s="80">
        <f t="shared" si="19"/>
        <v>0</v>
      </c>
      <c r="G107" s="33"/>
      <c r="H107" s="33"/>
    </row>
    <row r="108" spans="1:8" s="19" customFormat="1" ht="63.75">
      <c r="A108" s="130" t="s">
        <v>213</v>
      </c>
      <c r="B108" s="77" t="s">
        <v>170</v>
      </c>
      <c r="C108" s="78" t="s">
        <v>60</v>
      </c>
      <c r="D108" s="79">
        <v>1</v>
      </c>
      <c r="E108" s="259"/>
      <c r="F108" s="80">
        <f t="shared" si="19"/>
        <v>0</v>
      </c>
      <c r="G108" s="33"/>
      <c r="H108" s="33"/>
    </row>
    <row r="109" spans="1:8" s="19" customFormat="1" ht="51">
      <c r="A109" s="130" t="s">
        <v>214</v>
      </c>
      <c r="B109" s="77" t="s">
        <v>171</v>
      </c>
      <c r="C109" s="78" t="s">
        <v>60</v>
      </c>
      <c r="D109" s="79">
        <v>1</v>
      </c>
      <c r="E109" s="259"/>
      <c r="F109" s="80">
        <f t="shared" si="19"/>
        <v>0</v>
      </c>
      <c r="G109" s="33"/>
      <c r="H109" s="33"/>
    </row>
    <row r="110" spans="1:8" s="19" customFormat="1" ht="38.25">
      <c r="A110" s="130" t="s">
        <v>215</v>
      </c>
      <c r="B110" s="77" t="s">
        <v>172</v>
      </c>
      <c r="C110" s="78" t="s">
        <v>60</v>
      </c>
      <c r="D110" s="79">
        <v>1</v>
      </c>
      <c r="E110" s="259"/>
      <c r="F110" s="69">
        <f t="shared" si="19"/>
        <v>0</v>
      </c>
      <c r="G110" s="33"/>
      <c r="H110" s="33"/>
    </row>
    <row r="111" spans="1:8" s="19" customFormat="1" ht="51">
      <c r="A111" s="130" t="s">
        <v>216</v>
      </c>
      <c r="B111" s="77" t="s">
        <v>65</v>
      </c>
      <c r="C111" s="78" t="s">
        <v>60</v>
      </c>
      <c r="D111" s="79">
        <v>1</v>
      </c>
      <c r="E111" s="259"/>
      <c r="F111" s="177">
        <f t="shared" si="19"/>
        <v>0</v>
      </c>
      <c r="G111" s="33"/>
      <c r="H111" s="33"/>
    </row>
    <row r="112" spans="1:8" s="19" customFormat="1">
      <c r="A112" s="76"/>
      <c r="B112" s="77"/>
      <c r="C112" s="78"/>
      <c r="D112" s="79"/>
      <c r="E112" s="297"/>
      <c r="F112" s="80"/>
      <c r="G112" s="33"/>
      <c r="H112" s="33"/>
    </row>
    <row r="113" spans="1:8" s="19" customFormat="1">
      <c r="A113" s="76"/>
      <c r="B113" s="77" t="s">
        <v>59</v>
      </c>
      <c r="C113" s="78"/>
      <c r="D113" s="79"/>
      <c r="E113" s="297"/>
      <c r="F113" s="80"/>
      <c r="G113" s="33"/>
      <c r="H113" s="33"/>
    </row>
    <row r="114" spans="1:8" s="19" customFormat="1" ht="38.25">
      <c r="A114" s="130" t="s">
        <v>217</v>
      </c>
      <c r="B114" s="77" t="s">
        <v>173</v>
      </c>
      <c r="C114" s="78" t="s">
        <v>60</v>
      </c>
      <c r="D114" s="79">
        <v>1</v>
      </c>
      <c r="E114" s="259"/>
      <c r="F114" s="80">
        <f>D114*E114</f>
        <v>0</v>
      </c>
      <c r="G114" s="33"/>
      <c r="H114" s="33"/>
    </row>
    <row r="115" spans="1:8" s="19" customFormat="1" ht="76.5">
      <c r="A115" s="130" t="s">
        <v>218</v>
      </c>
      <c r="B115" s="66" t="s">
        <v>174</v>
      </c>
      <c r="C115" s="78" t="s">
        <v>60</v>
      </c>
      <c r="D115" s="79">
        <v>1</v>
      </c>
      <c r="E115" s="259"/>
      <c r="F115" s="80">
        <f>D115*E115</f>
        <v>0</v>
      </c>
      <c r="G115" s="33"/>
      <c r="H115" s="33"/>
    </row>
    <row r="116" spans="1:8" s="19" customFormat="1" ht="89.25">
      <c r="A116" s="130" t="s">
        <v>223</v>
      </c>
      <c r="B116" s="66" t="s">
        <v>175</v>
      </c>
      <c r="C116" s="78" t="s">
        <v>60</v>
      </c>
      <c r="D116" s="79">
        <v>1</v>
      </c>
      <c r="E116" s="259"/>
      <c r="F116" s="80">
        <f>D116*E116</f>
        <v>0</v>
      </c>
      <c r="G116" s="33"/>
      <c r="H116" s="33"/>
    </row>
    <row r="117" spans="1:8" s="19" customFormat="1" ht="38.25">
      <c r="A117" s="130" t="s">
        <v>226</v>
      </c>
      <c r="B117" s="77" t="s">
        <v>172</v>
      </c>
      <c r="C117" s="78" t="s">
        <v>60</v>
      </c>
      <c r="D117" s="79">
        <v>1</v>
      </c>
      <c r="E117" s="259"/>
      <c r="F117" s="80">
        <f>D117*E117</f>
        <v>0</v>
      </c>
      <c r="G117" s="33"/>
      <c r="H117" s="33"/>
    </row>
    <row r="118" spans="1:8" s="19" customFormat="1" ht="38.25">
      <c r="A118" s="65" t="s">
        <v>227</v>
      </c>
      <c r="B118" s="66" t="s">
        <v>266</v>
      </c>
      <c r="C118" s="67" t="s">
        <v>60</v>
      </c>
      <c r="D118" s="68">
        <v>1</v>
      </c>
      <c r="E118" s="263"/>
      <c r="F118" s="69">
        <f t="shared" ref="F118" si="20">D118*E118</f>
        <v>0</v>
      </c>
      <c r="G118" s="33"/>
      <c r="H118" s="33"/>
    </row>
    <row r="119" spans="1:8" s="14" customFormat="1">
      <c r="A119" s="99"/>
      <c r="B119" s="106"/>
      <c r="C119" s="107"/>
      <c r="D119" s="96"/>
      <c r="E119" s="265"/>
      <c r="F119" s="98"/>
      <c r="G119" s="96"/>
      <c r="H119" s="96"/>
    </row>
    <row r="120" spans="1:8" s="14" customFormat="1" ht="13.5" thickBot="1">
      <c r="A120" s="108"/>
      <c r="B120" s="109"/>
      <c r="C120" s="26"/>
      <c r="D120" s="27"/>
      <c r="E120" s="248"/>
      <c r="F120" s="123"/>
      <c r="G120" s="27"/>
      <c r="H120" s="32"/>
    </row>
    <row r="121" spans="1:8" s="14" customFormat="1" ht="14.25" thickTop="1" thickBot="1">
      <c r="A121" s="54"/>
      <c r="B121" s="110" t="s">
        <v>7</v>
      </c>
      <c r="C121" s="56"/>
      <c r="D121" s="111"/>
      <c r="E121" s="266"/>
      <c r="F121" s="57">
        <f>SUM(F57:F119)</f>
        <v>0</v>
      </c>
      <c r="G121" s="57"/>
      <c r="H121" s="57">
        <f>SUM(H57:H119)</f>
        <v>0</v>
      </c>
    </row>
    <row r="122" spans="1:8" ht="13.5" thickTop="1">
      <c r="F122" s="192">
        <f>G121+H121</f>
        <v>0</v>
      </c>
    </row>
    <row r="124" spans="1:8" s="14" customFormat="1">
      <c r="A124" s="39" t="s">
        <v>18</v>
      </c>
      <c r="B124" s="40" t="s">
        <v>19</v>
      </c>
      <c r="C124" s="13"/>
      <c r="D124" s="15"/>
      <c r="E124" s="267"/>
    </row>
    <row r="125" spans="1:8" s="14" customFormat="1" ht="13.5" thickBot="1">
      <c r="A125" s="39"/>
      <c r="B125" s="40"/>
      <c r="C125" s="13"/>
      <c r="D125" s="15"/>
      <c r="E125" s="267"/>
    </row>
    <row r="126" spans="1:8" s="14" customFormat="1" ht="51.75" thickTop="1">
      <c r="A126" s="58"/>
      <c r="B126" s="92" t="s">
        <v>70</v>
      </c>
      <c r="C126" s="93"/>
      <c r="D126" s="94"/>
      <c r="E126" s="268"/>
      <c r="F126" s="95"/>
      <c r="G126" s="96"/>
      <c r="H126" s="96"/>
    </row>
    <row r="127" spans="1:8" s="14" customFormat="1" ht="63.75">
      <c r="A127" s="46"/>
      <c r="B127" s="38" t="s">
        <v>71</v>
      </c>
      <c r="C127" s="97"/>
      <c r="D127" s="75"/>
      <c r="E127" s="269"/>
      <c r="F127" s="98"/>
      <c r="G127" s="96"/>
      <c r="H127" s="96"/>
    </row>
    <row r="128" spans="1:8" s="14" customFormat="1" ht="51">
      <c r="A128" s="46"/>
      <c r="B128" s="38" t="s">
        <v>72</v>
      </c>
      <c r="C128" s="97"/>
      <c r="D128" s="75"/>
      <c r="E128" s="269"/>
      <c r="F128" s="98"/>
      <c r="G128" s="96"/>
      <c r="H128" s="96"/>
    </row>
    <row r="129" spans="1:8" s="14" customFormat="1" ht="102">
      <c r="A129" s="46"/>
      <c r="B129" s="38" t="s">
        <v>73</v>
      </c>
      <c r="C129" s="97"/>
      <c r="D129" s="75"/>
      <c r="E129" s="269"/>
      <c r="F129" s="98"/>
      <c r="G129" s="96"/>
      <c r="H129" s="96"/>
    </row>
    <row r="130" spans="1:8" s="14" customFormat="1" ht="25.5">
      <c r="A130" s="46"/>
      <c r="B130" s="63" t="s">
        <v>74</v>
      </c>
      <c r="C130" s="97"/>
      <c r="D130" s="75"/>
      <c r="E130" s="269"/>
      <c r="F130" s="98"/>
      <c r="G130" s="96"/>
      <c r="H130" s="96"/>
    </row>
    <row r="131" spans="1:8" s="14" customFormat="1">
      <c r="A131" s="46"/>
      <c r="B131" s="38" t="s">
        <v>75</v>
      </c>
      <c r="C131" s="97"/>
      <c r="D131" s="75"/>
      <c r="E131" s="269"/>
      <c r="F131" s="98"/>
      <c r="G131" s="96"/>
      <c r="H131" s="96"/>
    </row>
    <row r="132" spans="1:8" s="14" customFormat="1">
      <c r="A132" s="99"/>
      <c r="B132" s="100"/>
      <c r="C132" s="97"/>
      <c r="D132" s="75"/>
      <c r="E132" s="269"/>
      <c r="F132" s="98"/>
      <c r="G132" s="96"/>
      <c r="H132" s="96"/>
    </row>
    <row r="133" spans="1:8" s="14" customFormat="1" ht="25.5">
      <c r="A133" s="43" t="s">
        <v>43</v>
      </c>
      <c r="B133" s="44" t="s">
        <v>44</v>
      </c>
      <c r="C133" s="45" t="s">
        <v>45</v>
      </c>
      <c r="D133" s="190"/>
      <c r="E133" s="256" t="s">
        <v>47</v>
      </c>
      <c r="F133" s="191" t="s">
        <v>48</v>
      </c>
      <c r="G133" s="189" t="s">
        <v>12</v>
      </c>
      <c r="H133" s="189" t="s">
        <v>13</v>
      </c>
    </row>
    <row r="134" spans="1:8" s="14" customFormat="1">
      <c r="A134" s="99"/>
      <c r="B134" s="100"/>
      <c r="C134" s="97"/>
      <c r="D134" s="96"/>
      <c r="E134" s="265"/>
      <c r="F134" s="98"/>
      <c r="G134" s="96"/>
      <c r="H134" s="96"/>
    </row>
    <row r="135" spans="1:8" s="19" customFormat="1" ht="63.75">
      <c r="A135" s="101" t="s">
        <v>49</v>
      </c>
      <c r="B135" s="102" t="s">
        <v>219</v>
      </c>
      <c r="C135" s="103" t="s">
        <v>77</v>
      </c>
      <c r="D135" s="68">
        <f>75*0.5*0.7</f>
        <v>26.25</v>
      </c>
      <c r="E135" s="263"/>
      <c r="F135" s="69">
        <f t="shared" ref="F135" si="21">D135*E135</f>
        <v>0</v>
      </c>
      <c r="G135" s="33"/>
      <c r="H135" s="33"/>
    </row>
    <row r="136" spans="1:8" s="19" customFormat="1" ht="25.5">
      <c r="A136" s="101" t="s">
        <v>90</v>
      </c>
      <c r="B136" s="105" t="s">
        <v>220</v>
      </c>
      <c r="C136" s="103" t="s">
        <v>77</v>
      </c>
      <c r="D136" s="68">
        <f>33.5*0.4*0.7</f>
        <v>9.379999999999999</v>
      </c>
      <c r="E136" s="263"/>
      <c r="F136" s="69">
        <f t="shared" ref="F136" si="22">D136*E136</f>
        <v>0</v>
      </c>
      <c r="G136" s="33"/>
      <c r="H136" s="33"/>
    </row>
    <row r="137" spans="1:8" s="19" customFormat="1" ht="25.5">
      <c r="A137" s="101" t="s">
        <v>93</v>
      </c>
      <c r="B137" s="102" t="s">
        <v>80</v>
      </c>
      <c r="C137" s="103" t="s">
        <v>221</v>
      </c>
      <c r="D137" s="68">
        <f>33.5*0.7</f>
        <v>23.45</v>
      </c>
      <c r="E137" s="263"/>
      <c r="F137" s="69">
        <f t="shared" ref="F137" si="23">D137*E137</f>
        <v>0</v>
      </c>
      <c r="G137" s="33"/>
      <c r="H137" s="33"/>
    </row>
    <row r="138" spans="1:8" s="19" customFormat="1" ht="25.5">
      <c r="A138" s="101" t="s">
        <v>76</v>
      </c>
      <c r="B138" s="102" t="s">
        <v>81</v>
      </c>
      <c r="C138" s="103" t="s">
        <v>221</v>
      </c>
      <c r="D138" s="68">
        <f>D137</f>
        <v>23.45</v>
      </c>
      <c r="E138" s="263"/>
      <c r="F138" s="69">
        <f t="shared" ref="F138" si="24">D138*E138</f>
        <v>0</v>
      </c>
      <c r="G138" s="33"/>
      <c r="H138" s="33"/>
    </row>
    <row r="139" spans="1:8" s="19" customFormat="1" ht="127.5">
      <c r="A139" s="101" t="s">
        <v>95</v>
      </c>
      <c r="B139" s="102" t="s">
        <v>82</v>
      </c>
      <c r="C139" s="103" t="s">
        <v>60</v>
      </c>
      <c r="D139" s="68">
        <v>2</v>
      </c>
      <c r="E139" s="263"/>
      <c r="F139" s="69">
        <f t="shared" ref="F139" si="25">D139*E139</f>
        <v>0</v>
      </c>
      <c r="G139" s="33"/>
      <c r="H139" s="33"/>
    </row>
    <row r="140" spans="1:8" s="19" customFormat="1" ht="216.75">
      <c r="A140" s="101" t="s">
        <v>97</v>
      </c>
      <c r="B140" s="66" t="s">
        <v>83</v>
      </c>
      <c r="C140" s="103" t="s">
        <v>60</v>
      </c>
      <c r="D140" s="68">
        <v>2</v>
      </c>
      <c r="E140" s="263"/>
      <c r="F140" s="69">
        <f t="shared" ref="F140" si="26">D140*E140</f>
        <v>0</v>
      </c>
      <c r="G140" s="33"/>
      <c r="H140" s="33"/>
    </row>
    <row r="141" spans="1:8" s="19" customFormat="1" ht="63.75">
      <c r="A141" s="101" t="s">
        <v>99</v>
      </c>
      <c r="B141" s="66" t="s">
        <v>84</v>
      </c>
      <c r="C141" s="103" t="s">
        <v>60</v>
      </c>
      <c r="D141" s="68">
        <v>4</v>
      </c>
      <c r="E141" s="263"/>
      <c r="F141" s="69">
        <f t="shared" ref="F141" si="27">D141*E141</f>
        <v>0</v>
      </c>
      <c r="G141" s="33"/>
      <c r="H141" s="33"/>
    </row>
    <row r="142" spans="1:8" s="14" customFormat="1">
      <c r="A142" s="99"/>
      <c r="B142" s="106"/>
      <c r="C142" s="107"/>
      <c r="D142" s="96"/>
      <c r="E142" s="265"/>
      <c r="F142" s="96"/>
      <c r="G142" s="96"/>
      <c r="H142" s="96"/>
    </row>
    <row r="143" spans="1:8" s="14" customFormat="1" ht="13.5" thickBot="1">
      <c r="A143" s="108"/>
      <c r="B143" s="109"/>
      <c r="C143" s="26"/>
      <c r="D143" s="27"/>
      <c r="E143" s="248"/>
      <c r="F143" s="27"/>
      <c r="G143" s="27"/>
      <c r="H143" s="32"/>
    </row>
    <row r="144" spans="1:8" s="14" customFormat="1" ht="14.25" thickTop="1" thickBot="1">
      <c r="A144" s="54"/>
      <c r="B144" s="110" t="s">
        <v>7</v>
      </c>
      <c r="C144" s="56"/>
      <c r="D144" s="111"/>
      <c r="E144" s="266"/>
      <c r="F144" s="57">
        <f>SUM(F135:F142)</f>
        <v>0</v>
      </c>
      <c r="G144" s="57">
        <f>SUM(G129:G142)</f>
        <v>0</v>
      </c>
      <c r="H144" s="57">
        <f>SUM(H129:H142)</f>
        <v>0</v>
      </c>
    </row>
    <row r="145" spans="1:8" ht="13.5" thickTop="1"/>
    <row r="147" spans="1:8" s="19" customFormat="1">
      <c r="A147" s="39" t="s">
        <v>222</v>
      </c>
      <c r="B147" s="40" t="s">
        <v>20</v>
      </c>
      <c r="C147" s="41"/>
      <c r="E147" s="247"/>
    </row>
    <row r="148" spans="1:8" s="19" customFormat="1" ht="13.5" thickBot="1">
      <c r="A148" s="39"/>
      <c r="B148" s="40"/>
      <c r="C148" s="41"/>
      <c r="E148" s="247"/>
    </row>
    <row r="149" spans="1:8" s="19" customFormat="1" ht="39" thickTop="1">
      <c r="A149" s="58"/>
      <c r="B149" s="92" t="s">
        <v>85</v>
      </c>
      <c r="C149" s="60"/>
      <c r="D149" s="61"/>
      <c r="E149" s="255"/>
      <c r="F149" s="62"/>
      <c r="G149" s="32"/>
      <c r="H149" s="32"/>
    </row>
    <row r="150" spans="1:8" s="19" customFormat="1">
      <c r="A150" s="46"/>
      <c r="B150" s="63" t="s">
        <v>86</v>
      </c>
      <c r="C150" s="18"/>
      <c r="D150" s="32"/>
      <c r="E150" s="249"/>
      <c r="F150" s="47"/>
      <c r="G150" s="32"/>
      <c r="H150" s="32"/>
    </row>
    <row r="151" spans="1:8" s="19" customFormat="1" ht="38.25">
      <c r="A151" s="46"/>
      <c r="B151" s="63" t="s">
        <v>87</v>
      </c>
      <c r="C151" s="18"/>
      <c r="D151" s="32"/>
      <c r="E151" s="249"/>
      <c r="F151" s="47"/>
      <c r="G151" s="32"/>
      <c r="H151" s="32"/>
    </row>
    <row r="152" spans="1:8" s="14" customFormat="1">
      <c r="A152" s="99"/>
      <c r="B152" s="100"/>
      <c r="C152" s="97"/>
      <c r="D152" s="96"/>
      <c r="E152" s="265"/>
      <c r="F152" s="98"/>
      <c r="G152" s="96"/>
      <c r="H152" s="96"/>
    </row>
    <row r="153" spans="1:8" s="19" customFormat="1" ht="25.5">
      <c r="A153" s="43" t="s">
        <v>43</v>
      </c>
      <c r="B153" s="44" t="s">
        <v>44</v>
      </c>
      <c r="C153" s="45" t="s">
        <v>45</v>
      </c>
      <c r="D153" s="190" t="s">
        <v>46</v>
      </c>
      <c r="E153" s="256" t="s">
        <v>47</v>
      </c>
      <c r="F153" s="191" t="s">
        <v>48</v>
      </c>
      <c r="G153" s="189" t="s">
        <v>12</v>
      </c>
      <c r="H153" s="189" t="s">
        <v>13</v>
      </c>
    </row>
    <row r="154" spans="1:8" s="14" customFormat="1">
      <c r="A154" s="99"/>
      <c r="B154" s="100"/>
      <c r="C154" s="97"/>
      <c r="D154" s="96"/>
      <c r="E154" s="265"/>
      <c r="F154" s="98"/>
      <c r="G154" s="96"/>
      <c r="H154" s="96"/>
    </row>
    <row r="155" spans="1:8" s="19" customFormat="1" ht="25.5">
      <c r="A155" s="130" t="s">
        <v>49</v>
      </c>
      <c r="B155" s="66" t="s">
        <v>91</v>
      </c>
      <c r="C155" s="67" t="s">
        <v>89</v>
      </c>
      <c r="D155" s="79">
        <v>50</v>
      </c>
      <c r="E155" s="259"/>
      <c r="F155" s="80">
        <f t="shared" ref="F155:F160" si="28">D155*E155</f>
        <v>0</v>
      </c>
      <c r="G155" s="33"/>
      <c r="H155" s="33"/>
    </row>
    <row r="156" spans="1:8" s="19" customFormat="1" ht="63.75">
      <c r="A156" s="130" t="s">
        <v>90</v>
      </c>
      <c r="B156" s="104" t="s">
        <v>176</v>
      </c>
      <c r="C156" s="67" t="s">
        <v>89</v>
      </c>
      <c r="D156" s="79">
        <f>5+5.1+3*1.5</f>
        <v>14.6</v>
      </c>
      <c r="E156" s="259"/>
      <c r="F156" s="80">
        <f t="shared" si="28"/>
        <v>0</v>
      </c>
      <c r="G156" s="33"/>
      <c r="H156" s="33"/>
    </row>
    <row r="157" spans="1:8" s="19" customFormat="1" ht="51">
      <c r="A157" s="130" t="s">
        <v>93</v>
      </c>
      <c r="B157" s="104" t="s">
        <v>182</v>
      </c>
      <c r="C157" s="67" t="s">
        <v>183</v>
      </c>
      <c r="D157" s="79">
        <v>2.9</v>
      </c>
      <c r="E157" s="259"/>
      <c r="F157" s="80">
        <f t="shared" si="28"/>
        <v>0</v>
      </c>
      <c r="G157" s="33"/>
      <c r="H157" s="33"/>
    </row>
    <row r="158" spans="1:8" s="19" customFormat="1" ht="25.5">
      <c r="A158" s="130" t="s">
        <v>76</v>
      </c>
      <c r="B158" s="104" t="s">
        <v>184</v>
      </c>
      <c r="C158" s="67" t="s">
        <v>183</v>
      </c>
      <c r="D158" s="79">
        <v>2.9</v>
      </c>
      <c r="E158" s="259"/>
      <c r="F158" s="80">
        <f t="shared" si="28"/>
        <v>0</v>
      </c>
      <c r="G158" s="33"/>
      <c r="H158" s="33"/>
    </row>
    <row r="159" spans="1:8" s="19" customFormat="1" ht="25.5">
      <c r="A159" s="130" t="s">
        <v>95</v>
      </c>
      <c r="B159" s="104" t="s">
        <v>185</v>
      </c>
      <c r="C159" s="67" t="s">
        <v>89</v>
      </c>
      <c r="D159" s="68">
        <v>9.1999999999999993</v>
      </c>
      <c r="E159" s="263"/>
      <c r="F159" s="69">
        <f t="shared" si="28"/>
        <v>0</v>
      </c>
      <c r="G159" s="33"/>
      <c r="H159" s="33"/>
    </row>
    <row r="160" spans="1:8" s="19" customFormat="1" ht="63.75">
      <c r="A160" s="130" t="s">
        <v>97</v>
      </c>
      <c r="B160" s="77" t="s">
        <v>267</v>
      </c>
      <c r="C160" s="83" t="s">
        <v>60</v>
      </c>
      <c r="D160" s="150">
        <v>1</v>
      </c>
      <c r="E160" s="264"/>
      <c r="F160" s="151">
        <f t="shared" si="28"/>
        <v>0</v>
      </c>
      <c r="G160" s="33"/>
      <c r="H160" s="33"/>
    </row>
    <row r="161" spans="1:8" s="19" customFormat="1" ht="25.5">
      <c r="A161" s="130" t="s">
        <v>99</v>
      </c>
      <c r="B161" s="77" t="s">
        <v>177</v>
      </c>
      <c r="C161" s="78"/>
      <c r="D161" s="79"/>
      <c r="E161" s="259"/>
      <c r="F161" s="80"/>
      <c r="G161" s="33"/>
      <c r="H161" s="33"/>
    </row>
    <row r="162" spans="1:8" s="19" customFormat="1">
      <c r="A162" s="152" t="s">
        <v>189</v>
      </c>
      <c r="B162" s="82" t="s">
        <v>178</v>
      </c>
      <c r="C162" s="83" t="s">
        <v>57</v>
      </c>
      <c r="D162" s="84">
        <v>2.8</v>
      </c>
      <c r="E162" s="260"/>
      <c r="F162" s="85">
        <f>D162*E162</f>
        <v>0</v>
      </c>
      <c r="G162" s="33"/>
      <c r="H162" s="33"/>
    </row>
    <row r="163" spans="1:8" s="19" customFormat="1">
      <c r="A163" s="152" t="s">
        <v>190</v>
      </c>
      <c r="B163" s="82" t="s">
        <v>179</v>
      </c>
      <c r="C163" s="83" t="s">
        <v>89</v>
      </c>
      <c r="D163" s="84">
        <v>1</v>
      </c>
      <c r="E163" s="260"/>
      <c r="F163" s="85">
        <f t="shared" ref="F163:F164" si="29">D163*E163</f>
        <v>0</v>
      </c>
      <c r="G163" s="33"/>
      <c r="H163" s="33"/>
    </row>
    <row r="164" spans="1:8" s="19" customFormat="1" ht="51">
      <c r="A164" s="86" t="s">
        <v>191</v>
      </c>
      <c r="B164" s="87" t="s">
        <v>180</v>
      </c>
      <c r="C164" s="88" t="s">
        <v>89</v>
      </c>
      <c r="D164" s="89">
        <v>1</v>
      </c>
      <c r="E164" s="261"/>
      <c r="F164" s="90">
        <f t="shared" si="29"/>
        <v>0</v>
      </c>
      <c r="G164" s="33"/>
      <c r="H164" s="33"/>
    </row>
    <row r="165" spans="1:8" s="14" customFormat="1" ht="63.75">
      <c r="A165" s="65" t="s">
        <v>58</v>
      </c>
      <c r="B165" s="66" t="s">
        <v>88</v>
      </c>
      <c r="C165" s="67" t="s">
        <v>89</v>
      </c>
      <c r="D165" s="68">
        <v>6</v>
      </c>
      <c r="E165" s="263"/>
      <c r="F165" s="69">
        <f t="shared" ref="F165:F168" si="30">D165*E165</f>
        <v>0</v>
      </c>
      <c r="G165" s="33"/>
      <c r="H165" s="33"/>
    </row>
    <row r="166" spans="1:8" ht="25.5">
      <c r="A166" s="112" t="s">
        <v>188</v>
      </c>
      <c r="B166" s="120" t="s">
        <v>181</v>
      </c>
      <c r="C166" s="113" t="s">
        <v>57</v>
      </c>
      <c r="D166" s="114">
        <f>8*0.4</f>
        <v>3.2</v>
      </c>
      <c r="E166" s="270"/>
      <c r="F166" s="115">
        <f t="shared" si="30"/>
        <v>0</v>
      </c>
      <c r="G166" s="116"/>
      <c r="H166" s="116"/>
    </row>
    <row r="167" spans="1:8" ht="25.5">
      <c r="A167" s="112" t="s">
        <v>115</v>
      </c>
      <c r="B167" s="120" t="s">
        <v>92</v>
      </c>
      <c r="C167" s="113" t="s">
        <v>57</v>
      </c>
      <c r="D167" s="114">
        <f>0.3*2+0.2</f>
        <v>0.8</v>
      </c>
      <c r="E167" s="270"/>
      <c r="F167" s="115">
        <f t="shared" si="30"/>
        <v>0</v>
      </c>
      <c r="G167" s="116"/>
      <c r="H167" s="116"/>
    </row>
    <row r="168" spans="1:8" ht="25.5">
      <c r="A168" s="112" t="s">
        <v>192</v>
      </c>
      <c r="B168" s="120" t="s">
        <v>94</v>
      </c>
      <c r="C168" s="113" t="s">
        <v>57</v>
      </c>
      <c r="D168" s="114">
        <v>0.2</v>
      </c>
      <c r="E168" s="270"/>
      <c r="F168" s="115">
        <f t="shared" si="30"/>
        <v>0</v>
      </c>
      <c r="G168" s="116"/>
      <c r="H168" s="116"/>
    </row>
    <row r="169" spans="1:8" ht="25.5">
      <c r="A169" s="112" t="s">
        <v>104</v>
      </c>
      <c r="B169" s="120" t="s">
        <v>96</v>
      </c>
      <c r="C169" s="113" t="s">
        <v>57</v>
      </c>
      <c r="D169" s="118">
        <v>10</v>
      </c>
      <c r="E169" s="270"/>
      <c r="F169" s="115">
        <f t="shared" ref="F169:F175" si="31">D169*E169</f>
        <v>0</v>
      </c>
      <c r="G169" s="116"/>
      <c r="H169" s="116"/>
    </row>
    <row r="170" spans="1:8" ht="25.5">
      <c r="A170" s="112" t="s">
        <v>131</v>
      </c>
      <c r="B170" s="120" t="s">
        <v>98</v>
      </c>
      <c r="C170" s="113" t="s">
        <v>60</v>
      </c>
      <c r="D170" s="114">
        <v>1</v>
      </c>
      <c r="E170" s="270"/>
      <c r="F170" s="115">
        <f t="shared" si="31"/>
        <v>0</v>
      </c>
      <c r="G170" s="116"/>
      <c r="H170" s="116"/>
    </row>
    <row r="171" spans="1:8" ht="25.5">
      <c r="A171" s="112" t="s">
        <v>195</v>
      </c>
      <c r="B171" s="120" t="s">
        <v>100</v>
      </c>
      <c r="C171" s="113" t="s">
        <v>60</v>
      </c>
      <c r="D171" s="114">
        <v>2</v>
      </c>
      <c r="E171" s="270"/>
      <c r="F171" s="115">
        <f t="shared" si="31"/>
        <v>0</v>
      </c>
      <c r="G171" s="116"/>
      <c r="H171" s="116"/>
    </row>
    <row r="172" spans="1:8" ht="25.5">
      <c r="A172" s="112" t="s">
        <v>196</v>
      </c>
      <c r="B172" s="120" t="s">
        <v>101</v>
      </c>
      <c r="C172" s="113" t="s">
        <v>60</v>
      </c>
      <c r="D172" s="114">
        <v>4</v>
      </c>
      <c r="E172" s="270"/>
      <c r="F172" s="115">
        <f t="shared" si="31"/>
        <v>0</v>
      </c>
      <c r="G172" s="116"/>
      <c r="H172" s="116"/>
    </row>
    <row r="173" spans="1:8" s="14" customFormat="1" ht="51">
      <c r="A173" s="65" t="s">
        <v>197</v>
      </c>
      <c r="B173" s="119" t="s">
        <v>102</v>
      </c>
      <c r="C173" s="67" t="s">
        <v>89</v>
      </c>
      <c r="D173" s="68">
        <v>12</v>
      </c>
      <c r="E173" s="263"/>
      <c r="F173" s="69">
        <f t="shared" si="31"/>
        <v>0</v>
      </c>
      <c r="G173" s="33"/>
      <c r="H173" s="33"/>
    </row>
    <row r="174" spans="1:8" s="19" customFormat="1" ht="89.25">
      <c r="A174" s="65" t="s">
        <v>199</v>
      </c>
      <c r="B174" s="105" t="s">
        <v>103</v>
      </c>
      <c r="C174" s="67" t="s">
        <v>89</v>
      </c>
      <c r="D174" s="68">
        <v>15</v>
      </c>
      <c r="E174" s="263"/>
      <c r="F174" s="69">
        <f t="shared" si="31"/>
        <v>0</v>
      </c>
      <c r="G174" s="33"/>
      <c r="H174" s="33"/>
    </row>
    <row r="175" spans="1:8" s="19" customFormat="1">
      <c r="A175" s="176" t="s">
        <v>200</v>
      </c>
      <c r="B175" s="217" t="s">
        <v>268</v>
      </c>
      <c r="C175" s="67" t="s">
        <v>89</v>
      </c>
      <c r="D175" s="218">
        <f>0.65*0.85</f>
        <v>0.55249999999999999</v>
      </c>
      <c r="E175" s="271"/>
      <c r="F175" s="69">
        <f t="shared" si="31"/>
        <v>0</v>
      </c>
      <c r="G175" s="33"/>
      <c r="H175" s="33"/>
    </row>
    <row r="176" spans="1:8" s="19" customFormat="1" ht="38.25">
      <c r="A176" s="65" t="s">
        <v>201</v>
      </c>
      <c r="B176" s="66" t="s">
        <v>313</v>
      </c>
      <c r="C176" s="67" t="s">
        <v>235</v>
      </c>
      <c r="D176" s="68">
        <v>3</v>
      </c>
      <c r="E176" s="263"/>
      <c r="F176" s="69">
        <f>D176*E176</f>
        <v>0</v>
      </c>
      <c r="G176" s="33"/>
      <c r="H176" s="33"/>
    </row>
    <row r="177" spans="1:8" s="19" customFormat="1" ht="25.5">
      <c r="A177" s="130" t="s">
        <v>202</v>
      </c>
      <c r="B177" s="179" t="s">
        <v>105</v>
      </c>
      <c r="C177" s="180"/>
      <c r="D177" s="79"/>
      <c r="E177" s="272"/>
      <c r="F177" s="80"/>
      <c r="G177" s="33"/>
      <c r="H177" s="33"/>
    </row>
    <row r="178" spans="1:8" s="19" customFormat="1">
      <c r="A178" s="181"/>
      <c r="B178" s="182" t="s">
        <v>106</v>
      </c>
      <c r="C178" s="183" t="s">
        <v>107</v>
      </c>
      <c r="D178" s="84">
        <v>100</v>
      </c>
      <c r="E178" s="260"/>
      <c r="F178" s="85">
        <f t="shared" ref="F178:F179" si="32">D178*E178</f>
        <v>0</v>
      </c>
      <c r="G178" s="33"/>
      <c r="H178" s="33"/>
    </row>
    <row r="179" spans="1:8" s="19" customFormat="1">
      <c r="A179" s="184"/>
      <c r="B179" s="185" t="s">
        <v>108</v>
      </c>
      <c r="C179" s="186" t="s">
        <v>107</v>
      </c>
      <c r="D179" s="89">
        <v>100</v>
      </c>
      <c r="E179" s="261"/>
      <c r="F179" s="90">
        <f t="shared" si="32"/>
        <v>0</v>
      </c>
      <c r="G179" s="33"/>
      <c r="H179" s="33"/>
    </row>
    <row r="180" spans="1:8" s="19" customFormat="1" ht="13.5" thickBot="1">
      <c r="A180" s="108"/>
      <c r="B180" s="122"/>
      <c r="C180" s="26"/>
      <c r="D180" s="27"/>
      <c r="E180" s="248"/>
      <c r="F180" s="123"/>
      <c r="G180" s="32"/>
      <c r="H180" s="32"/>
    </row>
    <row r="181" spans="1:8" s="19" customFormat="1" ht="14.25" thickTop="1" thickBot="1">
      <c r="A181" s="124"/>
      <c r="B181" s="122"/>
      <c r="C181" s="26"/>
      <c r="D181" s="27"/>
      <c r="E181" s="248"/>
      <c r="F181" s="27"/>
      <c r="G181" s="27"/>
      <c r="H181" s="27"/>
    </row>
    <row r="182" spans="1:8" s="19" customFormat="1" ht="14.25" thickTop="1" thickBot="1">
      <c r="A182" s="124"/>
      <c r="B182" s="122" t="s">
        <v>7</v>
      </c>
      <c r="C182" s="26"/>
      <c r="D182" s="27"/>
      <c r="E182" s="248"/>
      <c r="F182" s="28">
        <f>SUM(F155:F180)</f>
        <v>0</v>
      </c>
      <c r="G182" s="28"/>
      <c r="H182" s="28"/>
    </row>
    <row r="183" spans="1:8" ht="13.5" thickTop="1">
      <c r="F183" s="192">
        <f>G182+H182</f>
        <v>0</v>
      </c>
    </row>
    <row r="184" spans="1:8">
      <c r="F184" s="192"/>
    </row>
    <row r="185" spans="1:8" s="14" customFormat="1">
      <c r="A185" s="39" t="s">
        <v>21</v>
      </c>
      <c r="B185" s="40" t="s">
        <v>109</v>
      </c>
      <c r="C185" s="13"/>
      <c r="E185" s="246"/>
    </row>
    <row r="186" spans="1:8" s="14" customFormat="1">
      <c r="A186" s="39"/>
      <c r="B186" s="42"/>
      <c r="C186" s="13"/>
      <c r="E186" s="246"/>
    </row>
    <row r="188" spans="1:8" s="19" customFormat="1">
      <c r="A188" s="39" t="s">
        <v>22</v>
      </c>
      <c r="B188" s="40" t="s">
        <v>23</v>
      </c>
      <c r="C188" s="41"/>
      <c r="E188" s="247"/>
    </row>
    <row r="189" spans="1:8" s="19" customFormat="1" ht="13.5" thickBot="1">
      <c r="A189" s="39"/>
      <c r="B189" s="40"/>
      <c r="C189" s="41"/>
      <c r="E189" s="247"/>
    </row>
    <row r="190" spans="1:8" s="19" customFormat="1" ht="39" thickTop="1">
      <c r="A190" s="58"/>
      <c r="B190" s="128" t="s">
        <v>110</v>
      </c>
      <c r="C190" s="60"/>
      <c r="D190" s="61"/>
      <c r="E190" s="255"/>
      <c r="F190" s="62"/>
      <c r="G190" s="32"/>
      <c r="H190" s="32"/>
    </row>
    <row r="191" spans="1:8" s="19" customFormat="1" ht="51">
      <c r="A191" s="46"/>
      <c r="B191" s="37" t="s">
        <v>111</v>
      </c>
      <c r="C191" s="18"/>
      <c r="D191" s="32"/>
      <c r="E191" s="249"/>
      <c r="F191" s="47"/>
      <c r="G191" s="32"/>
      <c r="H191" s="32"/>
    </row>
    <row r="192" spans="1:8" s="19" customFormat="1" ht="25.5">
      <c r="A192" s="46"/>
      <c r="B192" s="37" t="s">
        <v>112</v>
      </c>
      <c r="C192" s="18"/>
      <c r="D192" s="32"/>
      <c r="E192" s="249"/>
      <c r="F192" s="47"/>
      <c r="G192" s="32"/>
      <c r="H192" s="32"/>
    </row>
    <row r="193" spans="1:10" s="19" customFormat="1">
      <c r="A193" s="46"/>
      <c r="B193" s="129"/>
      <c r="C193" s="18"/>
      <c r="D193" s="32"/>
      <c r="E193" s="249"/>
      <c r="F193" s="47"/>
      <c r="G193" s="32"/>
      <c r="H193" s="32"/>
    </row>
    <row r="194" spans="1:10" s="19" customFormat="1" ht="25.5">
      <c r="A194" s="43" t="s">
        <v>43</v>
      </c>
      <c r="B194" s="292" t="s">
        <v>44</v>
      </c>
      <c r="C194" s="293" t="s">
        <v>45</v>
      </c>
      <c r="D194" s="294" t="s">
        <v>46</v>
      </c>
      <c r="E194" s="295" t="s">
        <v>47</v>
      </c>
      <c r="F194" s="296" t="s">
        <v>48</v>
      </c>
      <c r="G194" s="189" t="s">
        <v>12</v>
      </c>
      <c r="H194" s="189" t="s">
        <v>13</v>
      </c>
    </row>
    <row r="195" spans="1:10" s="238" customFormat="1">
      <c r="A195" s="242"/>
      <c r="B195" s="243"/>
      <c r="C195" s="235"/>
      <c r="D195" s="244"/>
      <c r="E195" s="273"/>
      <c r="F195" s="236"/>
      <c r="G195" s="237"/>
      <c r="H195" s="237"/>
    </row>
    <row r="196" spans="1:10" s="14" customFormat="1" ht="63.75">
      <c r="A196" s="130" t="s">
        <v>201</v>
      </c>
      <c r="B196" s="179" t="s">
        <v>316</v>
      </c>
      <c r="C196" s="78"/>
      <c r="D196" s="79"/>
      <c r="E196" s="297"/>
      <c r="F196" s="80"/>
      <c r="G196" s="33"/>
      <c r="H196" s="33"/>
      <c r="J196" s="188"/>
    </row>
    <row r="197" spans="1:10" s="14" customFormat="1">
      <c r="A197" s="152" t="s">
        <v>189</v>
      </c>
      <c r="B197" s="182" t="s">
        <v>319</v>
      </c>
      <c r="C197" s="83" t="s">
        <v>317</v>
      </c>
      <c r="D197" s="84">
        <v>2.6</v>
      </c>
      <c r="E197" s="260"/>
      <c r="F197" s="85">
        <f t="shared" ref="F197:F198" si="33">D197*E197</f>
        <v>0</v>
      </c>
      <c r="G197" s="33"/>
      <c r="H197" s="33"/>
      <c r="J197" s="188"/>
    </row>
    <row r="198" spans="1:10" s="14" customFormat="1" ht="14.25">
      <c r="A198" s="152" t="s">
        <v>190</v>
      </c>
      <c r="B198" s="182" t="s">
        <v>114</v>
      </c>
      <c r="C198" s="83" t="s">
        <v>224</v>
      </c>
      <c r="D198" s="84">
        <v>280</v>
      </c>
      <c r="E198" s="260"/>
      <c r="F198" s="85">
        <f t="shared" si="33"/>
        <v>0</v>
      </c>
      <c r="G198" s="33"/>
      <c r="H198" s="33"/>
      <c r="J198" s="188"/>
    </row>
    <row r="199" spans="1:10" s="14" customFormat="1" ht="38.25">
      <c r="A199" s="152" t="s">
        <v>191</v>
      </c>
      <c r="B199" s="182" t="s">
        <v>318</v>
      </c>
      <c r="C199" s="83" t="s">
        <v>224</v>
      </c>
      <c r="D199" s="84">
        <f>D198</f>
        <v>280</v>
      </c>
      <c r="E199" s="260"/>
      <c r="F199" s="85">
        <f t="shared" ref="F199:F200" si="34">D199*E199</f>
        <v>0</v>
      </c>
      <c r="G199" s="33"/>
      <c r="H199" s="33"/>
      <c r="J199" s="188"/>
    </row>
    <row r="200" spans="1:10" s="14" customFormat="1" ht="25.5">
      <c r="A200" s="86" t="s">
        <v>225</v>
      </c>
      <c r="B200" s="197" t="s">
        <v>320</v>
      </c>
      <c r="C200" s="88" t="s">
        <v>317</v>
      </c>
      <c r="D200" s="89">
        <v>1.5</v>
      </c>
      <c r="E200" s="261"/>
      <c r="F200" s="90">
        <f t="shared" si="34"/>
        <v>0</v>
      </c>
      <c r="G200" s="33"/>
      <c r="H200" s="33"/>
      <c r="J200" s="188"/>
    </row>
    <row r="201" spans="1:10" s="14" customFormat="1" ht="51">
      <c r="A201" s="130" t="s">
        <v>202</v>
      </c>
      <c r="B201" s="179" t="s">
        <v>303</v>
      </c>
      <c r="C201" s="78"/>
      <c r="D201" s="79"/>
      <c r="E201" s="297"/>
      <c r="F201" s="80"/>
      <c r="G201" s="33"/>
      <c r="H201" s="33"/>
      <c r="J201" s="188"/>
    </row>
    <row r="202" spans="1:10" s="14" customFormat="1" ht="14.25">
      <c r="A202" s="152" t="s">
        <v>189</v>
      </c>
      <c r="B202" s="182" t="s">
        <v>113</v>
      </c>
      <c r="C202" s="83" t="s">
        <v>224</v>
      </c>
      <c r="D202" s="84">
        <f>90.6+10-16</f>
        <v>84.6</v>
      </c>
      <c r="E202" s="260"/>
      <c r="F202" s="85">
        <f t="shared" ref="F202:F205" si="35">D202*E202</f>
        <v>0</v>
      </c>
      <c r="G202" s="33"/>
      <c r="H202" s="33"/>
      <c r="J202" s="188"/>
    </row>
    <row r="203" spans="1:10" s="14" customFormat="1" ht="14.25">
      <c r="A203" s="152" t="s">
        <v>190</v>
      </c>
      <c r="B203" s="182" t="s">
        <v>114</v>
      </c>
      <c r="C203" s="83" t="s">
        <v>224</v>
      </c>
      <c r="D203" s="84">
        <f>D202+53.8*0.6</f>
        <v>116.88</v>
      </c>
      <c r="E203" s="260"/>
      <c r="F203" s="85">
        <f t="shared" si="35"/>
        <v>0</v>
      </c>
      <c r="G203" s="33"/>
      <c r="H203" s="33"/>
      <c r="J203" s="188"/>
    </row>
    <row r="204" spans="1:10" s="14" customFormat="1" ht="51">
      <c r="A204" s="152" t="s">
        <v>191</v>
      </c>
      <c r="B204" s="182" t="s">
        <v>272</v>
      </c>
      <c r="C204" s="83" t="s">
        <v>224</v>
      </c>
      <c r="D204" s="84">
        <f>D203</f>
        <v>116.88</v>
      </c>
      <c r="E204" s="260"/>
      <c r="F204" s="85">
        <f t="shared" si="35"/>
        <v>0</v>
      </c>
      <c r="G204" s="33"/>
      <c r="H204" s="33"/>
      <c r="J204" s="188"/>
    </row>
    <row r="205" spans="1:10" s="14" customFormat="1" ht="25.5">
      <c r="A205" s="86" t="s">
        <v>225</v>
      </c>
      <c r="B205" s="197" t="s">
        <v>273</v>
      </c>
      <c r="C205" s="88" t="s">
        <v>224</v>
      </c>
      <c r="D205" s="89">
        <f>D204</f>
        <v>116.88</v>
      </c>
      <c r="E205" s="261"/>
      <c r="F205" s="90">
        <f t="shared" si="35"/>
        <v>0</v>
      </c>
      <c r="G205" s="33"/>
      <c r="H205" s="33"/>
      <c r="J205" s="188"/>
    </row>
    <row r="206" spans="1:10" s="14" customFormat="1" ht="140.25">
      <c r="A206" s="131" t="s">
        <v>203</v>
      </c>
      <c r="B206" s="198" t="s">
        <v>270</v>
      </c>
      <c r="C206" s="175" t="s">
        <v>68</v>
      </c>
      <c r="D206" s="132">
        <v>1</v>
      </c>
      <c r="E206" s="274"/>
      <c r="F206" s="177">
        <f t="shared" ref="F206" si="36">D206*E206</f>
        <v>0</v>
      </c>
      <c r="G206" s="33"/>
      <c r="H206" s="33"/>
      <c r="J206" s="188"/>
    </row>
    <row r="207" spans="1:10">
      <c r="A207" s="193"/>
      <c r="B207" s="194"/>
      <c r="C207" s="194"/>
      <c r="D207" s="194"/>
      <c r="E207" s="275"/>
      <c r="F207" s="195"/>
    </row>
    <row r="208" spans="1:10" s="14" customFormat="1" ht="13.5" thickBot="1">
      <c r="A208" s="134"/>
      <c r="B208" s="135"/>
      <c r="C208" s="126"/>
      <c r="D208" s="127"/>
      <c r="E208" s="276"/>
      <c r="F208" s="187"/>
      <c r="G208" s="127"/>
      <c r="H208" s="127"/>
    </row>
    <row r="209" spans="1:8" s="19" customFormat="1" ht="14.25" thickTop="1" thickBot="1">
      <c r="A209" s="124"/>
      <c r="B209" s="199" t="s">
        <v>7</v>
      </c>
      <c r="C209" s="26"/>
      <c r="D209" s="27"/>
      <c r="E209" s="277"/>
      <c r="F209" s="28">
        <f>SUM(F195:F208)</f>
        <v>0</v>
      </c>
      <c r="G209" s="28"/>
      <c r="H209" s="28">
        <f>SUM(H195:H208)</f>
        <v>0</v>
      </c>
    </row>
    <row r="210" spans="1:8" ht="13.5" thickTop="1">
      <c r="F210" s="192">
        <f>G209+H209</f>
        <v>0</v>
      </c>
    </row>
    <row r="212" spans="1:8" s="14" customFormat="1">
      <c r="A212" s="137"/>
      <c r="B212" s="91"/>
      <c r="C212" s="97"/>
      <c r="D212" s="96"/>
      <c r="E212" s="278"/>
      <c r="F212" s="75"/>
      <c r="G212" s="75"/>
      <c r="H212" s="75"/>
    </row>
    <row r="213" spans="1:8" s="19" customFormat="1">
      <c r="A213" s="39" t="s">
        <v>24</v>
      </c>
      <c r="B213" s="40" t="s">
        <v>25</v>
      </c>
      <c r="C213" s="41"/>
      <c r="E213" s="247"/>
    </row>
    <row r="214" spans="1:8" s="19" customFormat="1" ht="13.5" thickBot="1">
      <c r="A214" s="39"/>
      <c r="B214" s="40"/>
      <c r="C214" s="41"/>
      <c r="E214" s="247"/>
    </row>
    <row r="215" spans="1:8" s="19" customFormat="1" ht="39" thickTop="1">
      <c r="A215" s="58"/>
      <c r="B215" s="138" t="s">
        <v>116</v>
      </c>
      <c r="C215" s="60"/>
      <c r="D215" s="61"/>
      <c r="E215" s="255"/>
      <c r="F215" s="62"/>
      <c r="G215" s="32"/>
      <c r="H215" s="32"/>
    </row>
    <row r="216" spans="1:8" s="19" customFormat="1" ht="102">
      <c r="A216" s="46"/>
      <c r="B216" s="139" t="s">
        <v>117</v>
      </c>
      <c r="C216" s="18"/>
      <c r="D216" s="32"/>
      <c r="E216" s="249"/>
      <c r="F216" s="47"/>
      <c r="G216" s="32"/>
      <c r="H216" s="32"/>
    </row>
    <row r="217" spans="1:8" s="19" customFormat="1" ht="51">
      <c r="A217" s="46"/>
      <c r="B217" s="139" t="s">
        <v>118</v>
      </c>
      <c r="C217" s="18"/>
      <c r="D217" s="32"/>
      <c r="E217" s="249"/>
      <c r="F217" s="47"/>
      <c r="G217" s="32"/>
      <c r="H217" s="32"/>
    </row>
    <row r="218" spans="1:8" s="19" customFormat="1" ht="63.75">
      <c r="A218" s="46"/>
      <c r="B218" s="139" t="s">
        <v>119</v>
      </c>
      <c r="C218" s="18"/>
      <c r="D218" s="32"/>
      <c r="E218" s="249"/>
      <c r="F218" s="47"/>
      <c r="G218" s="32"/>
      <c r="H218" s="32"/>
    </row>
    <row r="219" spans="1:8" s="19" customFormat="1" ht="63.75">
      <c r="A219" s="46"/>
      <c r="B219" s="139" t="s">
        <v>120</v>
      </c>
      <c r="C219" s="18"/>
      <c r="D219" s="32"/>
      <c r="E219" s="249"/>
      <c r="F219" s="47"/>
      <c r="G219" s="32"/>
      <c r="H219" s="32"/>
    </row>
    <row r="220" spans="1:8" s="19" customFormat="1" ht="63.75">
      <c r="A220" s="46"/>
      <c r="B220" s="139" t="s">
        <v>121</v>
      </c>
      <c r="C220" s="18"/>
      <c r="D220" s="32"/>
      <c r="E220" s="249"/>
      <c r="F220" s="47"/>
      <c r="G220" s="32"/>
      <c r="H220" s="32"/>
    </row>
    <row r="221" spans="1:8" s="19" customFormat="1" ht="63.75">
      <c r="A221" s="46"/>
      <c r="B221" s="139" t="s">
        <v>122</v>
      </c>
      <c r="C221" s="18"/>
      <c r="D221" s="32"/>
      <c r="E221" s="249"/>
      <c r="F221" s="47"/>
      <c r="G221" s="32"/>
      <c r="H221" s="32"/>
    </row>
    <row r="222" spans="1:8" s="19" customFormat="1" ht="38.25">
      <c r="A222" s="46"/>
      <c r="B222" s="140" t="s">
        <v>123</v>
      </c>
      <c r="C222" s="18"/>
      <c r="D222" s="32"/>
      <c r="E222" s="249"/>
      <c r="F222" s="47"/>
      <c r="G222" s="32"/>
      <c r="H222" s="32"/>
    </row>
    <row r="223" spans="1:8" s="19" customFormat="1" ht="63.75">
      <c r="A223" s="46"/>
      <c r="B223" s="139" t="s">
        <v>124</v>
      </c>
      <c r="C223" s="18"/>
      <c r="D223" s="32"/>
      <c r="E223" s="249"/>
      <c r="F223" s="47"/>
      <c r="G223" s="32"/>
      <c r="H223" s="32"/>
    </row>
    <row r="224" spans="1:8" s="19" customFormat="1" ht="76.5">
      <c r="A224" s="46"/>
      <c r="B224" s="139" t="s">
        <v>125</v>
      </c>
      <c r="C224" s="18"/>
      <c r="D224" s="32"/>
      <c r="E224" s="249"/>
      <c r="F224" s="47"/>
      <c r="G224" s="32"/>
      <c r="H224" s="32"/>
    </row>
    <row r="225" spans="1:9" s="19" customFormat="1" ht="204">
      <c r="A225" s="46"/>
      <c r="B225" s="139" t="s">
        <v>126</v>
      </c>
      <c r="C225" s="18"/>
      <c r="D225" s="32"/>
      <c r="E225" s="249"/>
      <c r="F225" s="47"/>
      <c r="G225" s="32"/>
      <c r="H225" s="32"/>
    </row>
    <row r="226" spans="1:9" s="19" customFormat="1" ht="51">
      <c r="A226" s="46"/>
      <c r="B226" s="139" t="s">
        <v>127</v>
      </c>
      <c r="C226" s="18"/>
      <c r="D226" s="32"/>
      <c r="E226" s="249"/>
      <c r="F226" s="47"/>
      <c r="G226" s="32"/>
      <c r="H226" s="32"/>
    </row>
    <row r="227" spans="1:9" s="14" customFormat="1">
      <c r="A227" s="99"/>
      <c r="B227" s="141"/>
      <c r="C227" s="97"/>
      <c r="D227" s="96"/>
      <c r="E227" s="265"/>
      <c r="F227" s="98"/>
      <c r="G227" s="96"/>
      <c r="H227" s="96"/>
    </row>
    <row r="228" spans="1:9" s="14" customFormat="1">
      <c r="A228" s="99"/>
      <c r="B228" s="100"/>
      <c r="C228" s="97"/>
      <c r="D228" s="96"/>
      <c r="E228" s="265"/>
      <c r="F228" s="98"/>
      <c r="G228" s="96"/>
      <c r="H228" s="96"/>
    </row>
    <row r="229" spans="1:9" s="14" customFormat="1" ht="25.5">
      <c r="A229" s="43" t="s">
        <v>43</v>
      </c>
      <c r="B229" s="292" t="s">
        <v>44</v>
      </c>
      <c r="C229" s="293" t="s">
        <v>45</v>
      </c>
      <c r="D229" s="294" t="s">
        <v>46</v>
      </c>
      <c r="E229" s="295" t="s">
        <v>47</v>
      </c>
      <c r="F229" s="296" t="s">
        <v>48</v>
      </c>
      <c r="G229" s="189" t="s">
        <v>12</v>
      </c>
      <c r="H229" s="189" t="s">
        <v>13</v>
      </c>
    </row>
    <row r="230" spans="1:9" s="14" customFormat="1">
      <c r="A230" s="142"/>
      <c r="B230" s="143"/>
      <c r="C230" s="144"/>
      <c r="D230" s="145"/>
      <c r="E230" s="279"/>
      <c r="F230" s="146"/>
      <c r="G230" s="32"/>
      <c r="H230" s="32"/>
    </row>
    <row r="231" spans="1:9" s="14" customFormat="1" ht="51">
      <c r="A231" s="147" t="s">
        <v>49</v>
      </c>
      <c r="B231" s="148" t="s">
        <v>128</v>
      </c>
      <c r="C231" s="149"/>
      <c r="D231" s="150">
        <f>SUM(D232:D235)</f>
        <v>989.94999999999993</v>
      </c>
      <c r="E231" s="264"/>
      <c r="F231" s="151">
        <f>D231*E231</f>
        <v>0</v>
      </c>
      <c r="G231" s="33"/>
      <c r="H231" s="33"/>
      <c r="I231" s="33"/>
    </row>
    <row r="232" spans="1:9" s="19" customFormat="1">
      <c r="A232" s="152"/>
      <c r="B232" s="153" t="s">
        <v>129</v>
      </c>
      <c r="C232" s="83" t="s">
        <v>89</v>
      </c>
      <c r="D232" s="150">
        <f>198.2+20</f>
        <v>218.2</v>
      </c>
      <c r="E232" s="280"/>
      <c r="F232" s="85"/>
      <c r="G232" s="33"/>
      <c r="H232" s="33"/>
    </row>
    <row r="233" spans="1:9" s="19" customFormat="1">
      <c r="A233" s="152"/>
      <c r="B233" s="153" t="s">
        <v>61</v>
      </c>
      <c r="C233" s="83" t="s">
        <v>89</v>
      </c>
      <c r="D233" s="150">
        <f>187+15</f>
        <v>202</v>
      </c>
      <c r="E233" s="280"/>
      <c r="F233" s="85"/>
      <c r="G233" s="33"/>
      <c r="H233" s="33"/>
    </row>
    <row r="234" spans="1:9" s="19" customFormat="1">
      <c r="A234" s="154"/>
      <c r="B234" s="153" t="s">
        <v>62</v>
      </c>
      <c r="C234" s="83" t="s">
        <v>89</v>
      </c>
      <c r="D234" s="84">
        <f>233.65+25</f>
        <v>258.64999999999998</v>
      </c>
      <c r="E234" s="280"/>
      <c r="F234" s="85"/>
      <c r="G234" s="33"/>
      <c r="H234" s="33"/>
    </row>
    <row r="235" spans="1:9" s="19" customFormat="1">
      <c r="A235" s="86"/>
      <c r="B235" s="155" t="s">
        <v>59</v>
      </c>
      <c r="C235" s="88" t="s">
        <v>89</v>
      </c>
      <c r="D235" s="89">
        <f>281.1+30</f>
        <v>311.10000000000002</v>
      </c>
      <c r="E235" s="281"/>
      <c r="F235" s="90"/>
      <c r="G235" s="33"/>
      <c r="H235" s="33"/>
    </row>
    <row r="236" spans="1:9" s="19" customFormat="1" ht="165.75">
      <c r="A236" s="156" t="s">
        <v>90</v>
      </c>
      <c r="B236" s="157" t="s">
        <v>309</v>
      </c>
      <c r="C236" s="149"/>
      <c r="D236" s="150">
        <f>SUM(D237:D240)</f>
        <v>771.30000000000007</v>
      </c>
      <c r="E236" s="264"/>
      <c r="F236" s="151">
        <f>D236*E236</f>
        <v>0</v>
      </c>
      <c r="G236" s="33"/>
      <c r="H236" s="33"/>
    </row>
    <row r="237" spans="1:9" s="19" customFormat="1">
      <c r="A237" s="152"/>
      <c r="B237" s="153" t="s">
        <v>129</v>
      </c>
      <c r="C237" s="83" t="s">
        <v>89</v>
      </c>
      <c r="D237" s="84">
        <f>173.1-2-1.65*3-1.7-0.4-1-2.2+15</f>
        <v>175.85000000000002</v>
      </c>
      <c r="E237" s="280"/>
      <c r="F237" s="85"/>
      <c r="G237" s="33"/>
      <c r="H237" s="33"/>
    </row>
    <row r="238" spans="1:9" s="19" customFormat="1">
      <c r="A238" s="152"/>
      <c r="B238" s="153" t="s">
        <v>61</v>
      </c>
      <c r="C238" s="83" t="s">
        <v>89</v>
      </c>
      <c r="D238" s="150">
        <f>164.7-2*2-2.6-1.2-2.1-1.9-1.2+15</f>
        <v>166.70000000000002</v>
      </c>
      <c r="E238" s="280"/>
      <c r="F238" s="85"/>
      <c r="G238" s="33"/>
      <c r="H238" s="33"/>
    </row>
    <row r="239" spans="1:9" s="19" customFormat="1">
      <c r="A239" s="152"/>
      <c r="B239" s="153" t="s">
        <v>62</v>
      </c>
      <c r="C239" s="83" t="s">
        <v>89</v>
      </c>
      <c r="D239" s="84">
        <f>215.65-2.2-4.2*3-2.2-5.8-3.9-2-2.3-5.1-2.4-0.7+20</f>
        <v>196.45000000000002</v>
      </c>
      <c r="E239" s="280"/>
      <c r="F239" s="85"/>
      <c r="G239" s="33"/>
      <c r="H239" s="33"/>
    </row>
    <row r="240" spans="1:9" s="19" customFormat="1">
      <c r="A240" s="86"/>
      <c r="B240" s="155" t="s">
        <v>59</v>
      </c>
      <c r="C240" s="88" t="s">
        <v>89</v>
      </c>
      <c r="D240" s="89">
        <f>239.5-1.1-4.5-2*0.4-1-2*1.4-2*1.6-1.3-0.9-0.5-1.4-2.3-1.35*4-0.4*2-1.2+20</f>
        <v>232.29999999999995</v>
      </c>
      <c r="E240" s="281"/>
      <c r="F240" s="90"/>
      <c r="G240" s="33"/>
      <c r="H240" s="33"/>
    </row>
    <row r="241" spans="1:8" s="14" customFormat="1" ht="165.75">
      <c r="A241" s="131" t="s">
        <v>93</v>
      </c>
      <c r="B241" s="200" t="s">
        <v>229</v>
      </c>
      <c r="C241" s="175" t="s">
        <v>89</v>
      </c>
      <c r="D241" s="132">
        <f>D156</f>
        <v>14.6</v>
      </c>
      <c r="E241" s="274"/>
      <c r="F241" s="177">
        <f>D241*E241</f>
        <v>0</v>
      </c>
      <c r="G241" s="33"/>
      <c r="H241" s="75"/>
    </row>
    <row r="242" spans="1:8" s="19" customFormat="1" ht="165.75">
      <c r="A242" s="65" t="s">
        <v>76</v>
      </c>
      <c r="B242" s="105" t="s">
        <v>130</v>
      </c>
      <c r="C242" s="67" t="s">
        <v>89</v>
      </c>
      <c r="D242" s="68">
        <v>10.5</v>
      </c>
      <c r="E242" s="263"/>
      <c r="F242" s="69">
        <f>D242*E242</f>
        <v>0</v>
      </c>
      <c r="G242" s="33"/>
      <c r="H242" s="33"/>
    </row>
    <row r="243" spans="1:8" s="19" customFormat="1" ht="165.75">
      <c r="A243" s="156" t="s">
        <v>95</v>
      </c>
      <c r="B243" s="157" t="s">
        <v>228</v>
      </c>
      <c r="C243" s="175" t="s">
        <v>89</v>
      </c>
      <c r="D243" s="150">
        <v>10.5</v>
      </c>
      <c r="E243" s="264"/>
      <c r="F243" s="151">
        <f>D243*E243</f>
        <v>0</v>
      </c>
      <c r="G243" s="33"/>
      <c r="H243" s="33"/>
    </row>
    <row r="244" spans="1:8" s="14" customFormat="1" ht="204">
      <c r="A244" s="130" t="s">
        <v>97</v>
      </c>
      <c r="B244" s="158" t="s">
        <v>314</v>
      </c>
      <c r="C244" s="78"/>
      <c r="D244" s="79">
        <f>SUM(D245:D248)</f>
        <v>83.7</v>
      </c>
      <c r="E244" s="259"/>
      <c r="F244" s="80">
        <f t="shared" ref="F244" si="37">D244*E244</f>
        <v>0</v>
      </c>
      <c r="G244" s="33"/>
      <c r="H244" s="75"/>
    </row>
    <row r="245" spans="1:8" s="19" customFormat="1">
      <c r="A245" s="152"/>
      <c r="B245" s="153" t="s">
        <v>129</v>
      </c>
      <c r="C245" s="83" t="s">
        <v>89</v>
      </c>
      <c r="D245" s="84">
        <f>13.6*1+1.5</f>
        <v>15.1</v>
      </c>
      <c r="E245" s="280"/>
      <c r="F245" s="85"/>
      <c r="G245" s="33"/>
      <c r="H245" s="33"/>
    </row>
    <row r="246" spans="1:8" s="19" customFormat="1">
      <c r="A246" s="152"/>
      <c r="B246" s="153" t="s">
        <v>61</v>
      </c>
      <c r="C246" s="83" t="s">
        <v>89</v>
      </c>
      <c r="D246" s="84">
        <f>12.8*1+1.5</f>
        <v>14.3</v>
      </c>
      <c r="E246" s="280"/>
      <c r="F246" s="85"/>
      <c r="G246" s="33"/>
      <c r="H246" s="33"/>
    </row>
    <row r="247" spans="1:8" s="19" customFormat="1">
      <c r="A247" s="152"/>
      <c r="B247" s="153" t="s">
        <v>62</v>
      </c>
      <c r="C247" s="83" t="s">
        <v>89</v>
      </c>
      <c r="D247" s="84">
        <f>24+2.5</f>
        <v>26.5</v>
      </c>
      <c r="E247" s="280"/>
      <c r="F247" s="85"/>
      <c r="G247" s="33"/>
      <c r="H247" s="33"/>
    </row>
    <row r="248" spans="1:8" s="19" customFormat="1">
      <c r="A248" s="86"/>
      <c r="B248" s="155" t="s">
        <v>59</v>
      </c>
      <c r="C248" s="88" t="s">
        <v>89</v>
      </c>
      <c r="D248" s="89">
        <f>25.3*1+2.5</f>
        <v>27.8</v>
      </c>
      <c r="E248" s="281"/>
      <c r="F248" s="90"/>
      <c r="G248" s="33"/>
      <c r="H248" s="33"/>
    </row>
    <row r="249" spans="1:8" s="14" customFormat="1" ht="204">
      <c r="A249" s="65" t="s">
        <v>99</v>
      </c>
      <c r="B249" s="158" t="s">
        <v>315</v>
      </c>
      <c r="C249" s="67" t="s">
        <v>89</v>
      </c>
      <c r="D249" s="68">
        <f>33.5*0.5</f>
        <v>16.75</v>
      </c>
      <c r="E249" s="263"/>
      <c r="F249" s="69">
        <f t="shared" ref="F249:F253" si="38">D249*E249</f>
        <v>0</v>
      </c>
      <c r="G249" s="33"/>
      <c r="H249" s="75"/>
    </row>
    <row r="250" spans="1:8" s="14" customFormat="1" ht="178.5">
      <c r="A250" s="65" t="s">
        <v>58</v>
      </c>
      <c r="B250" s="105" t="s">
        <v>308</v>
      </c>
      <c r="C250" s="149" t="s">
        <v>186</v>
      </c>
      <c r="D250" s="68">
        <f>5.7+5.2*4+2.5+4.1+6.3+4.7*4+2.6*2+4.4+5.1*2+4.6+3.9+2.8+4.8+6.1+4.2+8.5+2.4*2+4+4.7*2+6.2+5+6+6.2+5.5+4.4+5.7*2+5.9+8.5*3+5.9+7.4+8+5.7+6.6+9+6.6+3.4</f>
        <v>259.79999999999995</v>
      </c>
      <c r="E250" s="263"/>
      <c r="F250" s="69">
        <f t="shared" ref="F250" si="39">D250*E250</f>
        <v>0</v>
      </c>
      <c r="G250" s="33"/>
      <c r="H250" s="75"/>
    </row>
    <row r="251" spans="1:8" s="14" customFormat="1" ht="63.75">
      <c r="A251" s="65" t="s">
        <v>188</v>
      </c>
      <c r="B251" s="121" t="s">
        <v>230</v>
      </c>
      <c r="C251" s="67" t="s">
        <v>89</v>
      </c>
      <c r="D251" s="68">
        <f>0.5*3*4*2</f>
        <v>12</v>
      </c>
      <c r="E251" s="263"/>
      <c r="F251" s="69">
        <f t="shared" si="38"/>
        <v>0</v>
      </c>
      <c r="G251" s="33"/>
      <c r="H251" s="33"/>
    </row>
    <row r="252" spans="1:8" s="14" customFormat="1" ht="165.75">
      <c r="A252" s="65" t="s">
        <v>115</v>
      </c>
      <c r="B252" s="105" t="s">
        <v>231</v>
      </c>
      <c r="C252" s="67" t="s">
        <v>89</v>
      </c>
      <c r="D252" s="68">
        <f>8.5*1.5+1.2*1.5</f>
        <v>14.55</v>
      </c>
      <c r="E252" s="263"/>
      <c r="F252" s="69">
        <f t="shared" si="38"/>
        <v>0</v>
      </c>
      <c r="G252" s="75"/>
      <c r="H252" s="33"/>
    </row>
    <row r="253" spans="1:8" s="14" customFormat="1" ht="51">
      <c r="A253" s="65" t="s">
        <v>192</v>
      </c>
      <c r="B253" s="121" t="s">
        <v>132</v>
      </c>
      <c r="C253" s="67" t="s">
        <v>89</v>
      </c>
      <c r="D253" s="68">
        <v>15</v>
      </c>
      <c r="E253" s="263"/>
      <c r="F253" s="69">
        <f t="shared" si="38"/>
        <v>0</v>
      </c>
      <c r="G253" s="75"/>
      <c r="H253" s="33"/>
    </row>
    <row r="254" spans="1:8" s="14" customFormat="1" ht="51">
      <c r="A254" s="65" t="s">
        <v>104</v>
      </c>
      <c r="B254" s="121" t="s">
        <v>274</v>
      </c>
      <c r="C254" s="67" t="s">
        <v>232</v>
      </c>
      <c r="D254" s="68">
        <v>11</v>
      </c>
      <c r="E254" s="263"/>
      <c r="F254" s="69">
        <f t="shared" ref="F254" si="40">D254*E254</f>
        <v>0</v>
      </c>
      <c r="G254" s="75"/>
      <c r="H254" s="33"/>
    </row>
    <row r="255" spans="1:8" s="14" customFormat="1" ht="153">
      <c r="A255" s="131" t="s">
        <v>131</v>
      </c>
      <c r="B255" s="200" t="s">
        <v>271</v>
      </c>
      <c r="C255" s="175" t="s">
        <v>89</v>
      </c>
      <c r="D255" s="132">
        <f>24*2.8+8</f>
        <v>75.199999999999989</v>
      </c>
      <c r="E255" s="274"/>
      <c r="F255" s="177">
        <f>D255*E255</f>
        <v>0</v>
      </c>
      <c r="G255" s="33"/>
      <c r="H255" s="75"/>
    </row>
    <row r="256" spans="1:8" s="14" customFormat="1">
      <c r="A256" s="99"/>
      <c r="B256" s="171"/>
      <c r="C256" s="97"/>
      <c r="D256" s="75"/>
      <c r="E256" s="282"/>
      <c r="F256" s="172"/>
      <c r="G256" s="75"/>
      <c r="H256" s="75"/>
    </row>
    <row r="257" spans="1:8" s="14" customFormat="1" ht="13.5" thickBot="1">
      <c r="A257" s="159"/>
      <c r="B257" s="160"/>
      <c r="C257" s="161"/>
      <c r="D257" s="136"/>
      <c r="E257" s="283"/>
      <c r="F257" s="162"/>
      <c r="G257" s="75"/>
      <c r="H257" s="75"/>
    </row>
    <row r="258" spans="1:8" s="19" customFormat="1" ht="14.25" thickTop="1" thickBot="1">
      <c r="A258" s="201"/>
      <c r="B258" s="202" t="s">
        <v>7</v>
      </c>
      <c r="C258" s="203"/>
      <c r="D258" s="28"/>
      <c r="E258" s="284"/>
      <c r="F258" s="28">
        <f>SUM(F230:F257)</f>
        <v>0</v>
      </c>
      <c r="G258" s="28"/>
      <c r="H258" s="28"/>
    </row>
    <row r="259" spans="1:8" ht="13.5" thickTop="1">
      <c r="F259" s="192">
        <f>G258+H258</f>
        <v>0</v>
      </c>
    </row>
    <row r="261" spans="1:8" s="19" customFormat="1">
      <c r="A261" s="39" t="s">
        <v>26</v>
      </c>
      <c r="B261" s="40" t="s">
        <v>27</v>
      </c>
      <c r="C261" s="41"/>
      <c r="E261" s="247"/>
    </row>
    <row r="262" spans="1:8" s="19" customFormat="1" ht="13.5" thickBot="1">
      <c r="A262" s="39"/>
      <c r="B262" s="40"/>
      <c r="C262" s="41"/>
      <c r="E262" s="247"/>
    </row>
    <row r="263" spans="1:8" s="19" customFormat="1" ht="204.75" thickTop="1">
      <c r="A263" s="58"/>
      <c r="B263" s="163" t="s">
        <v>133</v>
      </c>
      <c r="C263" s="60"/>
      <c r="D263" s="61"/>
      <c r="E263" s="255"/>
      <c r="F263" s="62"/>
      <c r="G263" s="32"/>
      <c r="H263" s="32"/>
    </row>
    <row r="264" spans="1:8" s="19" customFormat="1" ht="255">
      <c r="A264" s="46"/>
      <c r="B264" s="37" t="s">
        <v>134</v>
      </c>
      <c r="C264" s="18"/>
      <c r="D264" s="32"/>
      <c r="E264" s="249"/>
      <c r="F264" s="47"/>
      <c r="G264" s="32"/>
      <c r="H264" s="32"/>
    </row>
    <row r="265" spans="1:8" s="19" customFormat="1">
      <c r="A265" s="46"/>
      <c r="B265" s="37" t="s">
        <v>135</v>
      </c>
      <c r="C265" s="18"/>
      <c r="D265" s="32"/>
      <c r="E265" s="249"/>
      <c r="F265" s="47"/>
      <c r="G265" s="32"/>
      <c r="H265" s="32"/>
    </row>
    <row r="266" spans="1:8" s="19" customFormat="1" ht="38.25">
      <c r="A266" s="46"/>
      <c r="B266" s="37" t="s">
        <v>136</v>
      </c>
      <c r="C266" s="18"/>
      <c r="D266" s="32"/>
      <c r="E266" s="249"/>
      <c r="F266" s="47"/>
      <c r="G266" s="32"/>
      <c r="H266" s="32"/>
    </row>
    <row r="267" spans="1:8" s="14" customFormat="1" ht="63.75">
      <c r="A267" s="99"/>
      <c r="B267" s="37" t="s">
        <v>137</v>
      </c>
      <c r="C267" s="97"/>
      <c r="D267" s="96"/>
      <c r="E267" s="265"/>
      <c r="F267" s="98"/>
      <c r="G267" s="96"/>
      <c r="H267" s="96"/>
    </row>
    <row r="268" spans="1:8" s="19" customFormat="1" ht="51">
      <c r="A268" s="46"/>
      <c r="B268" s="37" t="s">
        <v>138</v>
      </c>
      <c r="C268" s="18"/>
      <c r="D268" s="32"/>
      <c r="E268" s="249"/>
      <c r="F268" s="47"/>
      <c r="G268" s="32"/>
      <c r="H268" s="32"/>
    </row>
    <row r="269" spans="1:8" s="19" customFormat="1" ht="191.25">
      <c r="A269" s="46"/>
      <c r="B269" s="37" t="s">
        <v>139</v>
      </c>
      <c r="C269" s="18"/>
      <c r="D269" s="32"/>
      <c r="E269" s="249"/>
      <c r="F269" s="47"/>
      <c r="G269" s="32"/>
      <c r="H269" s="32"/>
    </row>
    <row r="270" spans="1:8" s="14" customFormat="1" ht="51">
      <c r="A270" s="99"/>
      <c r="B270" s="37" t="s">
        <v>140</v>
      </c>
      <c r="C270" s="97"/>
      <c r="D270" s="96"/>
      <c r="E270" s="265"/>
      <c r="F270" s="98"/>
      <c r="G270" s="96"/>
      <c r="H270" s="96"/>
    </row>
    <row r="271" spans="1:8" s="14" customFormat="1" ht="51">
      <c r="A271" s="99"/>
      <c r="B271" s="37" t="s">
        <v>141</v>
      </c>
      <c r="C271" s="97"/>
      <c r="D271" s="96"/>
      <c r="E271" s="265"/>
      <c r="F271" s="98"/>
      <c r="G271" s="96"/>
      <c r="H271" s="96"/>
    </row>
    <row r="272" spans="1:8" s="14" customFormat="1" ht="38.25">
      <c r="A272" s="99"/>
      <c r="B272" s="37" t="s">
        <v>142</v>
      </c>
      <c r="C272" s="97"/>
      <c r="D272" s="96"/>
      <c r="E272" s="265"/>
      <c r="F272" s="98"/>
      <c r="G272" s="96"/>
      <c r="H272" s="96"/>
    </row>
    <row r="273" spans="1:8" s="14" customFormat="1" ht="38.25">
      <c r="A273" s="99"/>
      <c r="B273" s="37" t="s">
        <v>143</v>
      </c>
      <c r="C273" s="97"/>
      <c r="D273" s="96"/>
      <c r="E273" s="265"/>
      <c r="F273" s="98"/>
      <c r="G273" s="96"/>
      <c r="H273" s="96"/>
    </row>
    <row r="274" spans="1:8" s="14" customFormat="1" ht="51">
      <c r="A274" s="99"/>
      <c r="B274" s="37" t="s">
        <v>144</v>
      </c>
      <c r="C274" s="97"/>
      <c r="D274" s="96"/>
      <c r="E274" s="265"/>
      <c r="F274" s="98"/>
      <c r="G274" s="96"/>
      <c r="H274" s="96"/>
    </row>
    <row r="275" spans="1:8" s="14" customFormat="1" ht="51">
      <c r="A275" s="99"/>
      <c r="B275" s="37" t="s">
        <v>145</v>
      </c>
      <c r="C275" s="97"/>
      <c r="D275" s="96"/>
      <c r="E275" s="265"/>
      <c r="F275" s="98"/>
      <c r="G275" s="96"/>
      <c r="H275" s="96"/>
    </row>
    <row r="276" spans="1:8" s="14" customFormat="1">
      <c r="A276" s="99"/>
      <c r="B276" s="100"/>
      <c r="C276" s="97"/>
      <c r="D276" s="96"/>
      <c r="E276" s="265"/>
      <c r="F276" s="98"/>
      <c r="G276" s="96"/>
      <c r="H276" s="96"/>
    </row>
    <row r="277" spans="1:8" s="19" customFormat="1" ht="25.5">
      <c r="A277" s="43" t="s">
        <v>43</v>
      </c>
      <c r="B277" s="292" t="s">
        <v>44</v>
      </c>
      <c r="C277" s="293" t="s">
        <v>45</v>
      </c>
      <c r="D277" s="294" t="s">
        <v>46</v>
      </c>
      <c r="E277" s="295" t="s">
        <v>47</v>
      </c>
      <c r="F277" s="296" t="s">
        <v>48</v>
      </c>
      <c r="G277" s="189" t="s">
        <v>12</v>
      </c>
      <c r="H277" s="189" t="s">
        <v>13</v>
      </c>
    </row>
    <row r="278" spans="1:8" s="19" customFormat="1">
      <c r="A278" s="46"/>
      <c r="B278" s="21"/>
      <c r="C278" s="18"/>
      <c r="D278" s="32"/>
      <c r="E278" s="249"/>
      <c r="F278" s="47"/>
      <c r="G278" s="32"/>
      <c r="H278" s="32"/>
    </row>
    <row r="279" spans="1:8" s="19" customFormat="1">
      <c r="A279" s="46"/>
      <c r="B279" s="17" t="s">
        <v>275</v>
      </c>
      <c r="C279" s="18"/>
      <c r="D279" s="32"/>
      <c r="E279" s="249"/>
      <c r="F279" s="47"/>
      <c r="G279" s="32"/>
      <c r="H279" s="32"/>
    </row>
    <row r="280" spans="1:8" s="19" customFormat="1" ht="216.75">
      <c r="A280" s="65" t="s">
        <v>49</v>
      </c>
      <c r="B280" s="223" t="s">
        <v>281</v>
      </c>
      <c r="C280" s="67"/>
      <c r="D280" s="68"/>
      <c r="E280" s="257"/>
      <c r="F280" s="69"/>
      <c r="G280" s="33"/>
      <c r="H280" s="33"/>
    </row>
    <row r="281" spans="1:8" s="19" customFormat="1" ht="25.5">
      <c r="A281" s="65"/>
      <c r="B281" s="223" t="s">
        <v>280</v>
      </c>
      <c r="C281" s="67"/>
      <c r="D281" s="68"/>
      <c r="E281" s="257"/>
      <c r="F281" s="69"/>
      <c r="G281" s="33"/>
      <c r="H281" s="33"/>
    </row>
    <row r="282" spans="1:8" s="19" customFormat="1" ht="63.75">
      <c r="A282" s="65" t="s">
        <v>147</v>
      </c>
      <c r="B282" s="223" t="s">
        <v>289</v>
      </c>
      <c r="C282" s="67" t="s">
        <v>60</v>
      </c>
      <c r="D282" s="68">
        <v>3</v>
      </c>
      <c r="E282" s="263"/>
      <c r="F282" s="69">
        <f>D282*E282</f>
        <v>0</v>
      </c>
      <c r="G282" s="33"/>
      <c r="H282" s="33"/>
    </row>
    <row r="283" spans="1:8" s="19" customFormat="1" ht="51">
      <c r="A283" s="65" t="s">
        <v>282</v>
      </c>
      <c r="B283" s="223" t="s">
        <v>290</v>
      </c>
      <c r="C283" s="67" t="s">
        <v>60</v>
      </c>
      <c r="D283" s="68">
        <v>1</v>
      </c>
      <c r="E283" s="263"/>
      <c r="F283" s="69">
        <f t="shared" ref="F283:F293" si="41">D283*E283</f>
        <v>0</v>
      </c>
      <c r="G283" s="33"/>
      <c r="H283" s="33"/>
    </row>
    <row r="284" spans="1:8" s="19" customFormat="1" ht="51">
      <c r="A284" s="65" t="s">
        <v>283</v>
      </c>
      <c r="B284" s="223" t="s">
        <v>291</v>
      </c>
      <c r="C284" s="67" t="s">
        <v>60</v>
      </c>
      <c r="D284" s="68">
        <v>2</v>
      </c>
      <c r="E284" s="263"/>
      <c r="F284" s="69">
        <f t="shared" si="41"/>
        <v>0</v>
      </c>
      <c r="G284" s="33"/>
      <c r="H284" s="33"/>
    </row>
    <row r="285" spans="1:8" s="19" customFormat="1" ht="51">
      <c r="A285" s="65" t="s">
        <v>284</v>
      </c>
      <c r="B285" s="223" t="s">
        <v>292</v>
      </c>
      <c r="C285" s="67" t="s">
        <v>60</v>
      </c>
      <c r="D285" s="68">
        <v>1</v>
      </c>
      <c r="E285" s="263"/>
      <c r="F285" s="69">
        <f t="shared" si="41"/>
        <v>0</v>
      </c>
      <c r="G285" s="33"/>
      <c r="H285" s="33"/>
    </row>
    <row r="286" spans="1:8" s="19" customFormat="1" ht="51">
      <c r="A286" s="65" t="s">
        <v>285</v>
      </c>
      <c r="B286" s="223" t="s">
        <v>293</v>
      </c>
      <c r="C286" s="67" t="s">
        <v>60</v>
      </c>
      <c r="D286" s="68">
        <v>1</v>
      </c>
      <c r="E286" s="263"/>
      <c r="F286" s="69">
        <f t="shared" si="41"/>
        <v>0</v>
      </c>
      <c r="G286" s="33"/>
      <c r="H286" s="33"/>
    </row>
    <row r="287" spans="1:8" s="19" customFormat="1" ht="51">
      <c r="A287" s="65" t="s">
        <v>286</v>
      </c>
      <c r="B287" s="223" t="s">
        <v>287</v>
      </c>
      <c r="C287" s="67" t="s">
        <v>60</v>
      </c>
      <c r="D287" s="68">
        <v>1</v>
      </c>
      <c r="E287" s="263"/>
      <c r="F287" s="69">
        <f t="shared" si="41"/>
        <v>0</v>
      </c>
      <c r="G287" s="33"/>
      <c r="H287" s="33"/>
    </row>
    <row r="288" spans="1:8" s="19" customFormat="1" ht="51">
      <c r="A288" s="65" t="s">
        <v>288</v>
      </c>
      <c r="B288" s="223" t="s">
        <v>294</v>
      </c>
      <c r="C288" s="67" t="s">
        <v>60</v>
      </c>
      <c r="D288" s="68">
        <v>1</v>
      </c>
      <c r="E288" s="263"/>
      <c r="F288" s="69">
        <f t="shared" si="41"/>
        <v>0</v>
      </c>
      <c r="G288" s="33"/>
      <c r="H288" s="33"/>
    </row>
    <row r="289" spans="1:8" s="19" customFormat="1" ht="51">
      <c r="A289" s="65" t="s">
        <v>295</v>
      </c>
      <c r="B289" s="223" t="s">
        <v>296</v>
      </c>
      <c r="C289" s="67" t="s">
        <v>60</v>
      </c>
      <c r="D289" s="68">
        <v>1</v>
      </c>
      <c r="E289" s="263"/>
      <c r="F289" s="69">
        <f t="shared" si="41"/>
        <v>0</v>
      </c>
      <c r="G289" s="33"/>
      <c r="H289" s="33"/>
    </row>
    <row r="290" spans="1:8" s="19" customFormat="1" ht="51">
      <c r="A290" s="65" t="s">
        <v>297</v>
      </c>
      <c r="B290" s="223" t="s">
        <v>298</v>
      </c>
      <c r="C290" s="67" t="s">
        <v>60</v>
      </c>
      <c r="D290" s="68">
        <v>1</v>
      </c>
      <c r="E290" s="263"/>
      <c r="F290" s="69">
        <f t="shared" si="41"/>
        <v>0</v>
      </c>
      <c r="G290" s="33"/>
      <c r="H290" s="33"/>
    </row>
    <row r="291" spans="1:8" s="19" customFormat="1">
      <c r="A291" s="46"/>
      <c r="B291" s="170"/>
      <c r="C291" s="18"/>
      <c r="D291" s="33"/>
      <c r="E291" s="252"/>
      <c r="F291" s="53"/>
      <c r="G291" s="33"/>
      <c r="H291" s="33"/>
    </row>
    <row r="292" spans="1:8" s="19" customFormat="1">
      <c r="A292" s="46"/>
      <c r="B292" s="221" t="s">
        <v>276</v>
      </c>
      <c r="C292" s="18"/>
      <c r="D292" s="33"/>
      <c r="E292" s="252"/>
      <c r="F292" s="53"/>
      <c r="G292" s="33"/>
      <c r="H292" s="33"/>
    </row>
    <row r="293" spans="1:8" s="19" customFormat="1" ht="63.75">
      <c r="A293" s="65" t="s">
        <v>90</v>
      </c>
      <c r="B293" s="226" t="s">
        <v>277</v>
      </c>
      <c r="C293" s="67" t="s">
        <v>57</v>
      </c>
      <c r="D293" s="68">
        <v>56.7</v>
      </c>
      <c r="E293" s="263"/>
      <c r="F293" s="69">
        <f t="shared" si="41"/>
        <v>0</v>
      </c>
      <c r="G293" s="33"/>
      <c r="H293" s="33"/>
    </row>
    <row r="294" spans="1:8" s="19" customFormat="1">
      <c r="A294" s="46"/>
      <c r="B294" s="227"/>
      <c r="C294" s="18"/>
      <c r="D294" s="33"/>
      <c r="E294" s="252"/>
      <c r="F294" s="220"/>
      <c r="G294" s="33"/>
      <c r="H294" s="33"/>
    </row>
    <row r="295" spans="1:8" s="19" customFormat="1">
      <c r="A295" s="46"/>
      <c r="B295" s="228" t="s">
        <v>278</v>
      </c>
      <c r="C295" s="18"/>
      <c r="D295" s="33"/>
      <c r="E295" s="252"/>
      <c r="F295" s="220"/>
      <c r="G295" s="33"/>
      <c r="H295" s="33"/>
    </row>
    <row r="296" spans="1:8" s="19" customFormat="1" ht="178.5">
      <c r="A296" s="65" t="s">
        <v>93</v>
      </c>
      <c r="B296" s="226" t="s">
        <v>146</v>
      </c>
      <c r="C296" s="67"/>
      <c r="D296" s="68"/>
      <c r="E296" s="298"/>
      <c r="F296" s="69"/>
      <c r="G296" s="33"/>
      <c r="H296" s="33"/>
    </row>
    <row r="297" spans="1:8" s="19" customFormat="1" ht="51">
      <c r="A297" s="65" t="s">
        <v>279</v>
      </c>
      <c r="B297" s="224" t="s">
        <v>304</v>
      </c>
      <c r="C297" s="67" t="s">
        <v>60</v>
      </c>
      <c r="D297" s="68">
        <v>1</v>
      </c>
      <c r="E297" s="263"/>
      <c r="F297" s="69">
        <f>D297*E297</f>
        <v>0</v>
      </c>
      <c r="G297" s="33"/>
      <c r="H297" s="33"/>
    </row>
    <row r="298" spans="1:8" s="19" customFormat="1" ht="76.5">
      <c r="A298" s="65" t="s">
        <v>299</v>
      </c>
      <c r="B298" s="225" t="s">
        <v>305</v>
      </c>
      <c r="C298" s="67" t="s">
        <v>60</v>
      </c>
      <c r="D298" s="68">
        <v>1</v>
      </c>
      <c r="E298" s="263"/>
      <c r="F298" s="69">
        <f t="shared" ref="F298:F300" si="42">D298*E298</f>
        <v>0</v>
      </c>
      <c r="G298" s="33"/>
      <c r="H298" s="33"/>
    </row>
    <row r="299" spans="1:8" s="19" customFormat="1" ht="76.5">
      <c r="A299" s="65" t="s">
        <v>300</v>
      </c>
      <c r="B299" s="225" t="s">
        <v>306</v>
      </c>
      <c r="C299" s="67" t="s">
        <v>60</v>
      </c>
      <c r="D299" s="68">
        <v>1</v>
      </c>
      <c r="E299" s="263"/>
      <c r="F299" s="69">
        <f t="shared" si="42"/>
        <v>0</v>
      </c>
      <c r="G299" s="33"/>
      <c r="H299" s="33"/>
    </row>
    <row r="300" spans="1:8" s="19" customFormat="1" ht="63.75">
      <c r="A300" s="65" t="s">
        <v>301</v>
      </c>
      <c r="B300" s="225" t="s">
        <v>307</v>
      </c>
      <c r="C300" s="67" t="s">
        <v>60</v>
      </c>
      <c r="D300" s="68">
        <v>1</v>
      </c>
      <c r="E300" s="263"/>
      <c r="F300" s="69">
        <f t="shared" si="42"/>
        <v>0</v>
      </c>
      <c r="G300" s="33"/>
      <c r="H300" s="33"/>
    </row>
    <row r="301" spans="1:8" s="19" customFormat="1">
      <c r="A301" s="46"/>
      <c r="B301" s="170"/>
      <c r="C301" s="18"/>
      <c r="D301" s="33"/>
      <c r="E301" s="252"/>
      <c r="F301" s="220"/>
      <c r="G301" s="33"/>
      <c r="H301" s="33"/>
    </row>
    <row r="302" spans="1:8" s="19" customFormat="1" ht="13.5" thickBot="1">
      <c r="A302" s="108"/>
      <c r="B302" s="165"/>
      <c r="C302" s="26"/>
      <c r="D302" s="166"/>
      <c r="E302" s="285"/>
      <c r="F302" s="167"/>
      <c r="G302" s="169"/>
      <c r="H302" s="169"/>
    </row>
    <row r="303" spans="1:8" s="19" customFormat="1" ht="14.25" thickTop="1" thickBot="1">
      <c r="A303" s="124"/>
      <c r="B303" s="165" t="s">
        <v>7</v>
      </c>
      <c r="C303" s="26"/>
      <c r="D303" s="166"/>
      <c r="E303" s="285"/>
      <c r="F303" s="166">
        <f>SUM(F282:F302)</f>
        <v>0</v>
      </c>
      <c r="G303" s="166"/>
      <c r="H303" s="166"/>
    </row>
    <row r="304" spans="1:8" s="19" customFormat="1" ht="13.5" thickTop="1">
      <c r="A304" s="34"/>
      <c r="B304" s="170"/>
      <c r="C304" s="18"/>
      <c r="D304" s="33"/>
      <c r="E304" s="252"/>
      <c r="F304" s="33"/>
      <c r="G304" s="33"/>
      <c r="H304" s="33"/>
    </row>
    <row r="306" spans="1:8" s="19" customFormat="1">
      <c r="A306" s="39" t="s">
        <v>28</v>
      </c>
      <c r="B306" s="40" t="s">
        <v>29</v>
      </c>
      <c r="C306" s="41"/>
      <c r="E306" s="247"/>
    </row>
    <row r="307" spans="1:8" s="19" customFormat="1" ht="13.5" thickBot="1">
      <c r="A307" s="39"/>
      <c r="B307" s="40"/>
      <c r="C307" s="41"/>
      <c r="E307" s="247"/>
    </row>
    <row r="308" spans="1:8" s="19" customFormat="1" ht="39" thickTop="1">
      <c r="A308" s="58"/>
      <c r="B308" s="163" t="s">
        <v>148</v>
      </c>
      <c r="C308" s="60"/>
      <c r="D308" s="61"/>
      <c r="E308" s="255"/>
      <c r="F308" s="62"/>
      <c r="G308" s="32"/>
      <c r="H308" s="32"/>
    </row>
    <row r="309" spans="1:8" s="19" customFormat="1">
      <c r="A309" s="46"/>
      <c r="B309" s="37" t="s">
        <v>149</v>
      </c>
      <c r="C309" s="18"/>
      <c r="D309" s="32"/>
      <c r="E309" s="249"/>
      <c r="F309" s="47"/>
      <c r="G309" s="32"/>
      <c r="H309" s="32"/>
    </row>
    <row r="310" spans="1:8" s="19" customFormat="1" ht="102">
      <c r="A310" s="46"/>
      <c r="B310" s="37" t="s">
        <v>150</v>
      </c>
      <c r="C310" s="18"/>
      <c r="D310" s="32"/>
      <c r="E310" s="249"/>
      <c r="F310" s="47"/>
      <c r="G310" s="32"/>
      <c r="H310" s="32"/>
    </row>
    <row r="311" spans="1:8" s="19" customFormat="1" ht="38.25">
      <c r="A311" s="46"/>
      <c r="B311" s="37" t="s">
        <v>151</v>
      </c>
      <c r="C311" s="18"/>
      <c r="D311" s="32"/>
      <c r="E311" s="249"/>
      <c r="F311" s="47"/>
      <c r="G311" s="32"/>
      <c r="H311" s="32"/>
    </row>
    <row r="312" spans="1:8" s="14" customFormat="1" ht="25.5">
      <c r="A312" s="99"/>
      <c r="B312" s="37" t="s">
        <v>152</v>
      </c>
      <c r="C312" s="97"/>
      <c r="D312" s="96"/>
      <c r="E312" s="265"/>
      <c r="F312" s="98"/>
      <c r="G312" s="96"/>
      <c r="H312" s="96"/>
    </row>
    <row r="313" spans="1:8" s="14" customFormat="1" ht="89.25">
      <c r="A313" s="99"/>
      <c r="B313" s="37" t="s">
        <v>153</v>
      </c>
      <c r="C313" s="97"/>
      <c r="D313" s="96"/>
      <c r="E313" s="265"/>
      <c r="F313" s="98"/>
      <c r="G313" s="96"/>
      <c r="H313" s="96"/>
    </row>
    <row r="314" spans="1:8" s="14" customFormat="1" ht="38.25">
      <c r="A314" s="99"/>
      <c r="B314" s="63" t="s">
        <v>154</v>
      </c>
      <c r="C314" s="97"/>
      <c r="D314" s="96"/>
      <c r="E314" s="265"/>
      <c r="F314" s="98"/>
      <c r="G314" s="96"/>
      <c r="H314" s="96"/>
    </row>
    <row r="315" spans="1:8" s="14" customFormat="1">
      <c r="A315" s="99"/>
      <c r="B315" s="100"/>
      <c r="C315" s="97"/>
      <c r="D315" s="96"/>
      <c r="E315" s="265"/>
      <c r="F315" s="98"/>
      <c r="G315" s="96"/>
      <c r="H315" s="96"/>
    </row>
    <row r="316" spans="1:8" s="19" customFormat="1" ht="25.5">
      <c r="A316" s="43" t="s">
        <v>43</v>
      </c>
      <c r="B316" s="292" t="s">
        <v>44</v>
      </c>
      <c r="C316" s="293" t="s">
        <v>45</v>
      </c>
      <c r="D316" s="294" t="s">
        <v>46</v>
      </c>
      <c r="E316" s="295" t="s">
        <v>47</v>
      </c>
      <c r="F316" s="296" t="s">
        <v>48</v>
      </c>
      <c r="G316" s="189" t="s">
        <v>12</v>
      </c>
      <c r="H316" s="189" t="s">
        <v>13</v>
      </c>
    </row>
    <row r="317" spans="1:8" s="19" customFormat="1">
      <c r="A317" s="46"/>
      <c r="B317" s="21"/>
      <c r="C317" s="18"/>
      <c r="D317" s="32"/>
      <c r="E317" s="249"/>
      <c r="F317" s="47"/>
      <c r="G317" s="32"/>
      <c r="H317" s="32"/>
    </row>
    <row r="318" spans="1:8" s="19" customFormat="1" ht="38.25">
      <c r="A318" s="65" t="s">
        <v>49</v>
      </c>
      <c r="B318" s="164" t="s">
        <v>155</v>
      </c>
      <c r="C318" s="67" t="s">
        <v>89</v>
      </c>
      <c r="D318" s="68">
        <v>100</v>
      </c>
      <c r="E318" s="263"/>
      <c r="F318" s="69">
        <f t="shared" ref="F318:F319" si="43">D318*E318</f>
        <v>0</v>
      </c>
      <c r="G318" s="33"/>
      <c r="H318" s="33"/>
    </row>
    <row r="319" spans="1:8" s="19" customFormat="1" ht="38.25">
      <c r="A319" s="65" t="s">
        <v>90</v>
      </c>
      <c r="B319" s="164" t="s">
        <v>156</v>
      </c>
      <c r="C319" s="67" t="s">
        <v>89</v>
      </c>
      <c r="D319" s="68">
        <v>100</v>
      </c>
      <c r="E319" s="263"/>
      <c r="F319" s="69">
        <f t="shared" si="43"/>
        <v>0</v>
      </c>
      <c r="G319" s="33"/>
      <c r="H319" s="33"/>
    </row>
    <row r="320" spans="1:8" s="19" customFormat="1" ht="25.5">
      <c r="A320" s="130" t="s">
        <v>93</v>
      </c>
      <c r="B320" s="77" t="s">
        <v>163</v>
      </c>
      <c r="C320" s="78" t="s">
        <v>60</v>
      </c>
      <c r="D320" s="79">
        <v>1</v>
      </c>
      <c r="E320" s="259"/>
      <c r="F320" s="80">
        <f>D320*E320</f>
        <v>0</v>
      </c>
      <c r="G320" s="33"/>
      <c r="H320" s="33"/>
    </row>
    <row r="321" spans="1:8" s="19" customFormat="1" ht="51">
      <c r="A321" s="65" t="s">
        <v>76</v>
      </c>
      <c r="B321" s="66" t="s">
        <v>165</v>
      </c>
      <c r="C321" s="67" t="s">
        <v>57</v>
      </c>
      <c r="D321" s="68">
        <f>13+8+3</f>
        <v>24</v>
      </c>
      <c r="E321" s="263"/>
      <c r="F321" s="69">
        <f>D321*E321</f>
        <v>0</v>
      </c>
      <c r="G321" s="33"/>
      <c r="H321" s="33"/>
    </row>
    <row r="322" spans="1:8" s="19" customFormat="1" ht="76.5">
      <c r="A322" s="65" t="s">
        <v>95</v>
      </c>
      <c r="B322" s="66" t="s">
        <v>302</v>
      </c>
      <c r="C322" s="67" t="s">
        <v>224</v>
      </c>
      <c r="D322" s="68">
        <f>0.6*8</f>
        <v>4.8</v>
      </c>
      <c r="E322" s="274"/>
      <c r="F322" s="69">
        <f>D322*E322</f>
        <v>0</v>
      </c>
      <c r="G322" s="33"/>
      <c r="H322" s="33"/>
    </row>
    <row r="323" spans="1:8" s="19" customFormat="1" ht="13.5" thickBot="1">
      <c r="A323" s="108"/>
      <c r="B323" s="165"/>
      <c r="C323" s="26"/>
      <c r="D323" s="166"/>
      <c r="E323" s="285"/>
      <c r="F323" s="168"/>
      <c r="G323" s="169"/>
      <c r="H323" s="169"/>
    </row>
    <row r="324" spans="1:8" s="19" customFormat="1" ht="14.25" thickTop="1" thickBot="1">
      <c r="A324" s="124"/>
      <c r="B324" s="165" t="s">
        <v>7</v>
      </c>
      <c r="C324" s="26"/>
      <c r="D324" s="166"/>
      <c r="E324" s="285"/>
      <c r="F324" s="166">
        <f>SUM(F318:F323)</f>
        <v>0</v>
      </c>
      <c r="G324" s="166"/>
      <c r="H324" s="166"/>
    </row>
    <row r="325" spans="1:8" ht="13.5" thickTop="1">
      <c r="F325" s="192">
        <f>G324+H324</f>
        <v>0</v>
      </c>
    </row>
    <row r="326" spans="1:8" s="19" customFormat="1">
      <c r="A326" s="39" t="s">
        <v>310</v>
      </c>
      <c r="B326" s="40" t="s">
        <v>245</v>
      </c>
      <c r="C326" s="41"/>
      <c r="E326" s="247"/>
    </row>
    <row r="327" spans="1:8" s="19" customFormat="1" ht="13.5" thickBot="1">
      <c r="A327" s="39"/>
      <c r="B327" s="40"/>
      <c r="C327" s="41"/>
      <c r="E327" s="247"/>
    </row>
    <row r="328" spans="1:8" s="19" customFormat="1" ht="26.25" thickTop="1">
      <c r="A328" s="58"/>
      <c r="B328" s="206" t="s">
        <v>246</v>
      </c>
      <c r="C328" s="60"/>
      <c r="D328" s="61"/>
      <c r="E328" s="255"/>
      <c r="F328" s="62"/>
      <c r="G328" s="32"/>
      <c r="H328" s="32"/>
    </row>
    <row r="329" spans="1:8" s="19" customFormat="1" ht="25.5">
      <c r="A329" s="46"/>
      <c r="B329" s="207" t="s">
        <v>247</v>
      </c>
      <c r="C329" s="18"/>
      <c r="D329" s="32"/>
      <c r="E329" s="249"/>
      <c r="F329" s="47"/>
      <c r="G329" s="32"/>
      <c r="H329" s="32"/>
    </row>
    <row r="330" spans="1:8" s="19" customFormat="1" ht="38.25">
      <c r="A330" s="46"/>
      <c r="B330" s="208" t="s">
        <v>248</v>
      </c>
      <c r="C330" s="18"/>
      <c r="D330" s="32"/>
      <c r="E330" s="249"/>
      <c r="F330" s="47"/>
      <c r="G330" s="32"/>
      <c r="H330" s="32"/>
    </row>
    <row r="331" spans="1:8" s="19" customFormat="1">
      <c r="A331" s="46"/>
      <c r="B331" s="208" t="s">
        <v>249</v>
      </c>
      <c r="C331" s="18"/>
      <c r="D331" s="32"/>
      <c r="E331" s="249"/>
      <c r="F331" s="47"/>
      <c r="G331" s="32"/>
      <c r="H331" s="32"/>
    </row>
    <row r="332" spans="1:8" s="19" customFormat="1">
      <c r="A332" s="46"/>
      <c r="B332" s="208" t="s">
        <v>250</v>
      </c>
      <c r="C332" s="18"/>
      <c r="D332" s="32"/>
      <c r="E332" s="249"/>
      <c r="F332" s="47"/>
      <c r="G332" s="32"/>
      <c r="H332" s="32"/>
    </row>
    <row r="333" spans="1:8" s="19" customFormat="1" ht="25.5">
      <c r="A333" s="46"/>
      <c r="B333" s="208" t="s">
        <v>251</v>
      </c>
      <c r="C333" s="18"/>
      <c r="D333" s="32"/>
      <c r="E333" s="249"/>
      <c r="F333" s="47"/>
      <c r="G333" s="32"/>
      <c r="H333" s="32"/>
    </row>
    <row r="334" spans="1:8" s="19" customFormat="1" ht="51">
      <c r="A334" s="46"/>
      <c r="B334" s="208" t="s">
        <v>252</v>
      </c>
      <c r="C334" s="18"/>
      <c r="D334" s="32"/>
      <c r="E334" s="249"/>
      <c r="F334" s="47"/>
      <c r="G334" s="32"/>
      <c r="H334" s="32"/>
    </row>
    <row r="335" spans="1:8" s="19" customFormat="1">
      <c r="A335" s="46"/>
      <c r="B335" s="209" t="s">
        <v>253</v>
      </c>
      <c r="C335" s="18"/>
      <c r="D335" s="32"/>
      <c r="E335" s="249"/>
      <c r="F335" s="47"/>
      <c r="G335" s="32"/>
      <c r="H335" s="32"/>
    </row>
    <row r="336" spans="1:8" s="19" customFormat="1">
      <c r="A336" s="46"/>
      <c r="B336" s="208" t="s">
        <v>254</v>
      </c>
      <c r="C336" s="18"/>
      <c r="D336" s="32"/>
      <c r="E336" s="249"/>
      <c r="F336" s="47"/>
      <c r="G336" s="32"/>
      <c r="H336" s="32"/>
    </row>
    <row r="337" spans="1:8" s="19" customFormat="1">
      <c r="A337" s="46"/>
      <c r="B337" s="208" t="s">
        <v>255</v>
      </c>
      <c r="C337" s="18"/>
      <c r="D337" s="32"/>
      <c r="E337" s="249"/>
      <c r="F337" s="47"/>
      <c r="G337" s="32"/>
      <c r="H337" s="32"/>
    </row>
    <row r="338" spans="1:8" s="19" customFormat="1" ht="25.5">
      <c r="A338" s="46"/>
      <c r="B338" s="208" t="s">
        <v>256</v>
      </c>
      <c r="C338" s="18"/>
      <c r="D338" s="32"/>
      <c r="E338" s="249"/>
      <c r="F338" s="47"/>
      <c r="G338" s="32"/>
      <c r="H338" s="32"/>
    </row>
    <row r="339" spans="1:8" s="19" customFormat="1" ht="25.5">
      <c r="A339" s="46"/>
      <c r="B339" s="208" t="s">
        <v>257</v>
      </c>
      <c r="C339" s="18"/>
      <c r="D339" s="32"/>
      <c r="E339" s="249"/>
      <c r="F339" s="47"/>
      <c r="G339" s="32"/>
      <c r="H339" s="32"/>
    </row>
    <row r="340" spans="1:8" s="19" customFormat="1" ht="25.5">
      <c r="A340" s="46"/>
      <c r="B340" s="208" t="s">
        <v>258</v>
      </c>
      <c r="C340" s="18"/>
      <c r="D340" s="32"/>
      <c r="E340" s="249"/>
      <c r="F340" s="47"/>
      <c r="G340" s="32"/>
      <c r="H340" s="32"/>
    </row>
    <row r="341" spans="1:8" s="19" customFormat="1" ht="25.5">
      <c r="A341" s="46"/>
      <c r="B341" s="208" t="s">
        <v>259</v>
      </c>
      <c r="C341" s="18"/>
      <c r="D341" s="32"/>
      <c r="E341" s="249"/>
      <c r="F341" s="47"/>
      <c r="G341" s="32"/>
      <c r="H341" s="32"/>
    </row>
    <row r="342" spans="1:8" s="19" customFormat="1">
      <c r="A342" s="46"/>
      <c r="B342" s="208" t="s">
        <v>260</v>
      </c>
      <c r="C342" s="18"/>
      <c r="D342" s="32"/>
      <c r="E342" s="249"/>
      <c r="F342" s="47"/>
      <c r="G342" s="32"/>
      <c r="H342" s="32"/>
    </row>
    <row r="343" spans="1:8" s="19" customFormat="1" ht="25.5">
      <c r="A343" s="46"/>
      <c r="B343" s="208" t="s">
        <v>261</v>
      </c>
      <c r="C343" s="18"/>
      <c r="D343" s="32"/>
      <c r="E343" s="249"/>
      <c r="F343" s="47"/>
      <c r="G343" s="32"/>
      <c r="H343" s="32"/>
    </row>
    <row r="344" spans="1:8" s="19" customFormat="1" ht="25.5">
      <c r="A344" s="46"/>
      <c r="B344" s="210" t="s">
        <v>262</v>
      </c>
      <c r="C344" s="18"/>
      <c r="D344" s="32"/>
      <c r="E344" s="249"/>
      <c r="F344" s="47"/>
      <c r="G344" s="32"/>
      <c r="H344" s="32"/>
    </row>
    <row r="345" spans="1:8" s="14" customFormat="1">
      <c r="A345" s="46"/>
      <c r="B345" s="21"/>
      <c r="C345" s="18"/>
      <c r="D345" s="32"/>
      <c r="E345" s="249"/>
      <c r="F345" s="47"/>
      <c r="G345" s="96"/>
      <c r="H345" s="96"/>
    </row>
    <row r="346" spans="1:8" s="14" customFormat="1" ht="25.5">
      <c r="A346" s="43" t="s">
        <v>43</v>
      </c>
      <c r="B346" s="292" t="s">
        <v>44</v>
      </c>
      <c r="C346" s="293" t="s">
        <v>45</v>
      </c>
      <c r="D346" s="294" t="s">
        <v>46</v>
      </c>
      <c r="E346" s="295" t="s">
        <v>47</v>
      </c>
      <c r="F346" s="296" t="s">
        <v>48</v>
      </c>
      <c r="G346" s="211"/>
      <c r="H346" s="211"/>
    </row>
    <row r="347" spans="1:8" s="14" customFormat="1">
      <c r="A347" s="99"/>
      <c r="B347" s="100"/>
      <c r="C347" s="97"/>
      <c r="D347" s="96"/>
      <c r="E347" s="265"/>
      <c r="F347" s="98"/>
      <c r="G347" s="96"/>
      <c r="H347" s="96"/>
    </row>
    <row r="348" spans="1:8" s="14" customFormat="1" ht="140.25">
      <c r="A348" s="65" t="s">
        <v>49</v>
      </c>
      <c r="B348" s="121" t="s">
        <v>263</v>
      </c>
      <c r="C348" s="212" t="s">
        <v>89</v>
      </c>
      <c r="D348" s="68">
        <f>10+12</f>
        <v>22</v>
      </c>
      <c r="E348" s="263"/>
      <c r="F348" s="69">
        <f t="shared" ref="F348:F349" si="44">D348*E348</f>
        <v>0</v>
      </c>
      <c r="G348" s="75"/>
      <c r="H348" s="33"/>
    </row>
    <row r="349" spans="1:8" s="14" customFormat="1" ht="153">
      <c r="A349" s="65" t="s">
        <v>90</v>
      </c>
      <c r="B349" s="121" t="s">
        <v>264</v>
      </c>
      <c r="C349" s="212" t="s">
        <v>89</v>
      </c>
      <c r="D349" s="68">
        <v>5</v>
      </c>
      <c r="E349" s="263"/>
      <c r="F349" s="69">
        <f t="shared" si="44"/>
        <v>0</v>
      </c>
      <c r="G349" s="75"/>
      <c r="H349" s="33"/>
    </row>
    <row r="350" spans="1:8" s="14" customFormat="1" ht="63.75">
      <c r="A350" s="65" t="s">
        <v>93</v>
      </c>
      <c r="B350" s="121" t="s">
        <v>265</v>
      </c>
      <c r="C350" s="212" t="s">
        <v>89</v>
      </c>
      <c r="D350" s="68">
        <v>1.6</v>
      </c>
      <c r="E350" s="263"/>
      <c r="F350" s="69">
        <f>D350*E350</f>
        <v>0</v>
      </c>
      <c r="G350" s="75"/>
      <c r="H350" s="33"/>
    </row>
    <row r="351" spans="1:8" s="14" customFormat="1" ht="13.5" thickBot="1">
      <c r="A351" s="134"/>
      <c r="B351" s="213"/>
      <c r="C351" s="214"/>
      <c r="D351" s="136"/>
      <c r="E351" s="286"/>
      <c r="F351" s="162"/>
      <c r="G351" s="75"/>
      <c r="H351" s="75"/>
    </row>
    <row r="352" spans="1:8" s="14" customFormat="1" ht="14.25" thickTop="1" thickBot="1">
      <c r="A352" s="124"/>
      <c r="B352" s="215" t="s">
        <v>7</v>
      </c>
      <c r="C352" s="216"/>
      <c r="D352" s="28"/>
      <c r="E352" s="285"/>
      <c r="F352" s="28">
        <f>SUM(F348:F350)</f>
        <v>0</v>
      </c>
      <c r="G352" s="28"/>
      <c r="H352" s="28"/>
    </row>
    <row r="353" spans="1:18" ht="13.5" thickTop="1"/>
    <row r="355" spans="1:18" s="19" customFormat="1">
      <c r="A355" s="39" t="s">
        <v>310</v>
      </c>
      <c r="B355" s="40" t="s">
        <v>198</v>
      </c>
      <c r="C355" s="41"/>
      <c r="E355" s="247"/>
    </row>
    <row r="356" spans="1:18" s="19" customFormat="1">
      <c r="A356" s="39"/>
      <c r="B356" s="40"/>
      <c r="C356" s="41"/>
      <c r="E356" s="247"/>
    </row>
    <row r="357" spans="1:18" s="19" customFormat="1" ht="25.5">
      <c r="A357" s="43" t="s">
        <v>43</v>
      </c>
      <c r="B357" s="292" t="s">
        <v>44</v>
      </c>
      <c r="C357" s="293" t="s">
        <v>45</v>
      </c>
      <c r="D357" s="294" t="s">
        <v>46</v>
      </c>
      <c r="E357" s="295" t="s">
        <v>47</v>
      </c>
      <c r="F357" s="296" t="s">
        <v>48</v>
      </c>
      <c r="G357" s="189" t="s">
        <v>12</v>
      </c>
      <c r="H357" s="189" t="s">
        <v>13</v>
      </c>
    </row>
    <row r="358" spans="1:18" s="19" customFormat="1">
      <c r="A358" s="46"/>
      <c r="B358" s="21"/>
      <c r="C358" s="18"/>
      <c r="D358" s="32"/>
      <c r="E358" s="249"/>
      <c r="F358" s="47"/>
      <c r="G358" s="32"/>
      <c r="H358" s="32"/>
    </row>
    <row r="359" spans="1:18" s="19" customFormat="1" ht="25.5">
      <c r="A359" s="65" t="s">
        <v>49</v>
      </c>
      <c r="B359" s="66" t="s">
        <v>167</v>
      </c>
      <c r="C359" s="67" t="s">
        <v>57</v>
      </c>
      <c r="D359" s="68">
        <v>3.5</v>
      </c>
      <c r="E359" s="263"/>
      <c r="F359" s="69">
        <f>D359*E359</f>
        <v>0</v>
      </c>
      <c r="G359" s="33"/>
      <c r="H359" s="33"/>
    </row>
    <row r="360" spans="1:18" s="19" customFormat="1" ht="76.5">
      <c r="A360" s="65" t="s">
        <v>90</v>
      </c>
      <c r="B360" s="66" t="s">
        <v>233</v>
      </c>
      <c r="C360" s="67" t="s">
        <v>60</v>
      </c>
      <c r="D360" s="68">
        <v>1</v>
      </c>
      <c r="E360" s="263"/>
      <c r="F360" s="69">
        <f>D360*E360</f>
        <v>0</v>
      </c>
      <c r="G360" s="33"/>
      <c r="H360" s="33"/>
    </row>
    <row r="361" spans="1:18" s="125" customFormat="1" ht="25.5">
      <c r="A361" s="130" t="s">
        <v>93</v>
      </c>
      <c r="B361" s="196" t="s">
        <v>234</v>
      </c>
      <c r="C361" s="67" t="s">
        <v>60</v>
      </c>
      <c r="D361" s="68">
        <v>1</v>
      </c>
      <c r="E361" s="263"/>
      <c r="F361" s="69">
        <f>D361*E361</f>
        <v>0</v>
      </c>
      <c r="G361" s="33"/>
      <c r="H361" s="33"/>
      <c r="I361" s="14"/>
      <c r="J361" s="14"/>
      <c r="K361" s="14"/>
      <c r="L361" s="14"/>
      <c r="M361" s="14"/>
      <c r="N361" s="14"/>
      <c r="O361" s="14"/>
      <c r="P361" s="14"/>
      <c r="Q361" s="14"/>
      <c r="R361" s="14"/>
    </row>
    <row r="362" spans="1:18" s="19" customFormat="1" ht="13.5" thickBot="1">
      <c r="A362" s="108"/>
      <c r="B362" s="165"/>
      <c r="C362" s="26"/>
      <c r="D362" s="166"/>
      <c r="E362" s="285"/>
      <c r="F362" s="168"/>
      <c r="G362" s="169"/>
      <c r="H362" s="169"/>
    </row>
    <row r="363" spans="1:18" s="19" customFormat="1" ht="14.25" thickTop="1" thickBot="1">
      <c r="A363" s="124"/>
      <c r="B363" s="165" t="s">
        <v>7</v>
      </c>
      <c r="C363" s="26"/>
      <c r="D363" s="166"/>
      <c r="E363" s="285"/>
      <c r="F363" s="166">
        <f>SUM(F357:F362)</f>
        <v>0</v>
      </c>
      <c r="G363" s="166"/>
      <c r="H363" s="166"/>
    </row>
    <row r="364" spans="1:18" ht="13.5" thickTop="1">
      <c r="F364" s="192">
        <f>G363+H363</f>
        <v>0</v>
      </c>
    </row>
  </sheetData>
  <sheetProtection password="C99D" sheet="1" objects="1" scenarios="1"/>
  <pageMargins left="0.7" right="0.7" top="0.75" bottom="0.75" header="0.3" footer="0.3"/>
  <pageSetup paperSize="9" scale="55" orientation="portrait" horizontalDpi="4294967293" verticalDpi="4294967293" r:id="rId1"/>
  <headerFooter>
    <oddHeader xml:space="preserve">&amp;CDom krajanov Andraž - energetska sanacija
</oddHeader>
    <oddFooter xml:space="preserve">&amp;C&amp;P/&amp;N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2</vt:i4>
      </vt:variant>
      <vt:variant>
        <vt:lpstr>Imenovani obsegi</vt:lpstr>
      </vt:variant>
      <vt:variant>
        <vt:i4>1</vt:i4>
      </vt:variant>
    </vt:vector>
  </HeadingPairs>
  <TitlesOfParts>
    <vt:vector size="3" baseType="lpstr">
      <vt:lpstr>REKAPITULACIJA</vt:lpstr>
      <vt:lpstr>GO</vt:lpstr>
      <vt:lpstr>GO!Področje_tiskanja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Ditka</dc:creator>
  <cp:lastModifiedBy>Matjaž Murgelj</cp:lastModifiedBy>
  <cp:lastPrinted>2018-09-18T07:37:32Z</cp:lastPrinted>
  <dcterms:created xsi:type="dcterms:W3CDTF">2017-05-17T12:31:12Z</dcterms:created>
  <dcterms:modified xsi:type="dcterms:W3CDTF">2018-09-21T11:28:59Z</dcterms:modified>
</cp:coreProperties>
</file>