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a_delovni_zvezek" defaultThemeVersion="124226"/>
  <mc:AlternateContent xmlns:mc="http://schemas.openxmlformats.org/markup-compatibility/2006">
    <mc:Choice Requires="x15">
      <x15ac:absPath xmlns:x15ac="http://schemas.microsoft.com/office/spreadsheetml/2010/11/ac" url="S:\Spletna stran\Nova spletna stran 2014\Razpisi\2021\OŠ_telovadnica\"/>
    </mc:Choice>
  </mc:AlternateContent>
  <xr:revisionPtr revIDLastSave="0" documentId="8_{AD555BBD-1DF6-43A8-84E1-0271EDF59B67}" xr6:coauthVersionLast="46" xr6:coauthVersionMax="46" xr10:uidLastSave="{00000000-0000-0000-0000-000000000000}"/>
  <bookViews>
    <workbookView xWindow="-120" yWindow="-120" windowWidth="29040" windowHeight="15840" tabRatio="752" activeTab="2" xr2:uid="{00000000-000D-0000-FFFF-FFFF00000000}"/>
  </bookViews>
  <sheets>
    <sheet name="0" sheetId="9" r:id="rId1"/>
    <sheet name="SD" sheetId="10" r:id="rId2"/>
    <sheet name="REKAPITULACIJA" sheetId="11" r:id="rId3"/>
    <sheet name="A-Gradbena dela" sheetId="8" r:id="rId4"/>
    <sheet name="B-Obrtniška dela2+3aF" sheetId="6" r:id="rId5"/>
    <sheet name="B-Obrtniška dela3bF" sheetId="30" r:id="rId6"/>
    <sheet name="C-Elektro inst. objekta 2F" sheetId="22" r:id="rId7"/>
    <sheet name="C-Elektro inst. objekta 3F" sheetId="34" r:id="rId8"/>
    <sheet name="D-SI - ogr in hla 2F" sheetId="18" r:id="rId9"/>
    <sheet name="D-SI - ogr in hla 3F" sheetId="31" r:id="rId10"/>
    <sheet name="D-SI - prezrač 2F" sheetId="35" r:id="rId11"/>
    <sheet name="D-SI - prezrač 3F" sheetId="32" r:id="rId12"/>
    <sheet name="D-SI - voka 2F" sheetId="29" r:id="rId13"/>
    <sheet name="D-SI - voka 3F" sheetId="33" r:id="rId14"/>
    <sheet name="E-OKOLJE" sheetId="21" r:id="rId15"/>
    <sheet name="F-PROJEKT" sheetId="27" r:id="rId16"/>
  </sheets>
  <definedNames>
    <definedName name="__xlnm_Print_Area_6" localSheetId="10">#REF!</definedName>
    <definedName name="__xlnm_Print_Area_6" localSheetId="11">#REF!</definedName>
    <definedName name="__xlnm_Print_Area_6" localSheetId="12">#REF!</definedName>
    <definedName name="__xlnm_Print_Area_6" localSheetId="13">#REF!</definedName>
    <definedName name="__xlnm_Print_Area_6">#REF!</definedName>
    <definedName name="__xlnm_Print_Area_6_1" localSheetId="10">#REF!</definedName>
    <definedName name="__xlnm_Print_Area_6_1" localSheetId="11">#REF!</definedName>
    <definedName name="__xlnm_Print_Area_6_1" localSheetId="12">#REF!</definedName>
    <definedName name="__xlnm_Print_Area_6_1" localSheetId="13">#REF!</definedName>
    <definedName name="__xlnm_Print_Area_6_1">#REF!</definedName>
    <definedName name="cena_skupaj_v__">"$#REF!.$#REF!$#REF!"</definedName>
    <definedName name="cena_skupaj_v___4">"#ref!"</definedName>
    <definedName name="cena_skupaj_v_€" localSheetId="3">#REF!</definedName>
    <definedName name="cena_skupaj_v_€" localSheetId="10">#REF!</definedName>
    <definedName name="cena_skupaj_v_€" localSheetId="11">#REF!</definedName>
    <definedName name="cena_skupaj_v_€" localSheetId="12">#REF!</definedName>
    <definedName name="cena_skupaj_v_€" localSheetId="13">#REF!</definedName>
    <definedName name="cena_skupaj_v_€" localSheetId="15">#REF!</definedName>
    <definedName name="cena_skupaj_v_€">#REF!</definedName>
    <definedName name="Excel_BuiltIn_Print_Area_6">"#ref!"</definedName>
    <definedName name="_xlnm.Print_Area" localSheetId="6">'C-Elektro inst. objekta 2F'!#REF!</definedName>
    <definedName name="_xlnm.Print_Area" localSheetId="7">'C-Elektro inst. objekta 3F'!#REF!</definedName>
    <definedName name="_xlnm.Print_Area" localSheetId="8">'D-SI - ogr in hla 2F'!$A$1:$G$179</definedName>
    <definedName name="_xlnm.Print_Area" localSheetId="9">'D-SI - ogr in hla 3F'!$A$1:$G$311</definedName>
    <definedName name="_xlnm.Print_Area" localSheetId="10">'D-SI - prezrač 2F'!$A$1:$G$291</definedName>
    <definedName name="_xlnm.Print_Area" localSheetId="11">'D-SI - prezrač 3F'!$A$1:$G$43</definedName>
    <definedName name="_xlnm.Print_Area" localSheetId="12">'D-SI - voka 2F'!$A$1:$G$91</definedName>
    <definedName name="_xlnm.Print_Area" localSheetId="13">'D-SI - voka 3F'!$A$1:$G$314</definedName>
    <definedName name="_xlnm.Print_Area" localSheetId="14">'E-OKOLJE'!$A$1:$G$249</definedName>
    <definedName name="_xlnm.Print_Area" localSheetId="2">REKAPITULACIJA!$A$1:$D$56</definedName>
    <definedName name="_xlnm.Print_Area" localSheetId="1">SD!$A$2:$D$142</definedName>
    <definedName name="Print_Area" localSheetId="3">'A-Gradbena dela'!$A$1:$D$562</definedName>
    <definedName name="Print_Area" localSheetId="4">'B-Obrtniška dela2+3aF'!$A$1:$D$447</definedName>
    <definedName name="Print_Area" localSheetId="5">'B-Obrtniška dela3bF'!$A$1:$D$240</definedName>
    <definedName name="Print_Area" localSheetId="15">'F-PROJEKT'!$A$1:$D$10</definedName>
    <definedName name="_xlnm.Print_Titles" localSheetId="3">'A-Gradbena dela'!$17:$18</definedName>
    <definedName name="_xlnm.Print_Titles" localSheetId="4">'B-Obrtniška dela2+3aF'!$19:$20</definedName>
    <definedName name="_xlnm.Print_Titles" localSheetId="5">'B-Obrtniška dela3bF'!$16:$17</definedName>
    <definedName name="_xlnm.Print_Titles" localSheetId="8">'D-SI - ogr in hla 2F'!$11:$11</definedName>
    <definedName name="_xlnm.Print_Titles" localSheetId="9">'D-SI - ogr in hla 3F'!$11:$11</definedName>
    <definedName name="_xlnm.Print_Titles" localSheetId="10">'D-SI - prezrač 2F'!$11:$11</definedName>
    <definedName name="_xlnm.Print_Titles" localSheetId="11">'D-SI - prezrač 3F'!$12:$12</definedName>
    <definedName name="_xlnm.Print_Titles" localSheetId="12">'D-SI - voka 2F'!$10:$10</definedName>
    <definedName name="_xlnm.Print_Titles" localSheetId="13">'D-SI - voka 3F'!$12:$12</definedName>
    <definedName name="_xlnm.Print_Titles" localSheetId="14">'E-OKOLJE'!$16:$16</definedName>
  </definedNames>
  <calcPr calcId="191029"/>
</workbook>
</file>

<file path=xl/calcChain.xml><?xml version="1.0" encoding="utf-8"?>
<calcChain xmlns="http://schemas.openxmlformats.org/spreadsheetml/2006/main">
  <c r="C8" i="31" l="1"/>
  <c r="G24" i="27"/>
  <c r="G22" i="27"/>
  <c r="G21" i="27"/>
  <c r="G20" i="27"/>
  <c r="G19" i="27"/>
  <c r="G18" i="27"/>
  <c r="G15" i="27"/>
  <c r="G13" i="27"/>
  <c r="G299" i="33"/>
  <c r="G291" i="33"/>
  <c r="G284" i="33"/>
  <c r="G278" i="33"/>
  <c r="G270" i="33"/>
  <c r="G262" i="33"/>
  <c r="G254" i="33"/>
  <c r="G247" i="33"/>
  <c r="G241" i="33"/>
  <c r="G235" i="33"/>
  <c r="G227" i="33"/>
  <c r="G210" i="33"/>
  <c r="G207" i="33"/>
  <c r="G205" i="33"/>
  <c r="G203" i="33"/>
  <c r="G199" i="33"/>
  <c r="G198" i="33"/>
  <c r="G197" i="33"/>
  <c r="G193" i="33"/>
  <c r="G191" i="33"/>
  <c r="G190" i="33"/>
  <c r="G186" i="33"/>
  <c r="G184" i="33"/>
  <c r="G182" i="33"/>
  <c r="G180" i="33"/>
  <c r="G179" i="33"/>
  <c r="G178" i="33"/>
  <c r="G174" i="33"/>
  <c r="G173" i="33"/>
  <c r="G172" i="33"/>
  <c r="G169" i="33"/>
  <c r="G168" i="33"/>
  <c r="G165" i="33"/>
  <c r="G164" i="33"/>
  <c r="G163" i="33"/>
  <c r="G162" i="33"/>
  <c r="G152" i="33"/>
  <c r="G150" i="33"/>
  <c r="G148" i="33"/>
  <c r="G147" i="33"/>
  <c r="G143" i="33"/>
  <c r="G140" i="33"/>
  <c r="G132" i="33"/>
  <c r="G131" i="33"/>
  <c r="G126" i="33"/>
  <c r="G118" i="33"/>
  <c r="G108" i="33"/>
  <c r="G97" i="33"/>
  <c r="G86" i="33"/>
  <c r="G83" i="33"/>
  <c r="G82" i="33"/>
  <c r="G81" i="33"/>
  <c r="G80" i="33"/>
  <c r="G77" i="33"/>
  <c r="G76" i="33"/>
  <c r="G75" i="33"/>
  <c r="G74" i="33"/>
  <c r="G73" i="33"/>
  <c r="G72" i="33"/>
  <c r="G71" i="33"/>
  <c r="G68" i="33"/>
  <c r="G64" i="33"/>
  <c r="G63" i="33"/>
  <c r="G62" i="33"/>
  <c r="G61" i="33"/>
  <c r="G60" i="33"/>
  <c r="G59" i="33"/>
  <c r="G58" i="33"/>
  <c r="G74" i="29"/>
  <c r="G72" i="29"/>
  <c r="G70" i="29"/>
  <c r="G62" i="29"/>
  <c r="G61" i="29"/>
  <c r="G58" i="29"/>
  <c r="G55" i="29"/>
  <c r="G321" i="32"/>
  <c r="G318" i="32"/>
  <c r="G316" i="32"/>
  <c r="G314" i="32"/>
  <c r="G310" i="32"/>
  <c r="G306" i="32"/>
  <c r="G303" i="32"/>
  <c r="G302" i="32"/>
  <c r="G299" i="32"/>
  <c r="G298" i="32"/>
  <c r="G295" i="32"/>
  <c r="G294" i="32"/>
  <c r="G286" i="32"/>
  <c r="G283" i="32"/>
  <c r="G267" i="32"/>
  <c r="G248" i="32"/>
  <c r="G244" i="32"/>
  <c r="G223" i="32"/>
  <c r="G222" i="32"/>
  <c r="G221" i="32"/>
  <c r="G263" i="35"/>
  <c r="G248" i="35"/>
  <c r="G199" i="35"/>
  <c r="G195" i="35"/>
  <c r="G193" i="35"/>
  <c r="G190" i="35"/>
  <c r="G187" i="35"/>
  <c r="G186" i="35"/>
  <c r="G183" i="35"/>
  <c r="G181" i="35"/>
  <c r="G178" i="35"/>
  <c r="G173" i="35"/>
  <c r="G212" i="8"/>
  <c r="G194" i="8"/>
  <c r="G193" i="8"/>
  <c r="G176" i="8"/>
  <c r="G175" i="8"/>
  <c r="G141" i="8"/>
  <c r="G140" i="8"/>
  <c r="G137" i="8"/>
  <c r="G136" i="8"/>
  <c r="G131" i="8"/>
  <c r="G132" i="8"/>
  <c r="G121" i="8"/>
  <c r="G381" i="6"/>
  <c r="E323" i="8"/>
  <c r="G323" i="8" s="1"/>
  <c r="E322" i="8"/>
  <c r="G322" i="8" s="1"/>
  <c r="E334" i="8"/>
  <c r="G85" i="31" l="1"/>
  <c r="G254" i="6" l="1"/>
  <c r="G251" i="6"/>
  <c r="E340" i="8"/>
  <c r="G340" i="8" s="1"/>
  <c r="E339" i="8"/>
  <c r="G339" i="8" s="1"/>
  <c r="E338" i="8"/>
  <c r="G338" i="8" s="1"/>
  <c r="E337" i="8"/>
  <c r="G337" i="8" s="1"/>
  <c r="G336" i="8"/>
  <c r="G335" i="8"/>
  <c r="G334" i="8"/>
  <c r="E333" i="8"/>
  <c r="G333" i="8" s="1"/>
  <c r="G328" i="8"/>
  <c r="G327" i="8"/>
  <c r="G312" i="8"/>
  <c r="G311" i="8"/>
  <c r="C6" i="33"/>
  <c r="C7" i="33"/>
  <c r="C8" i="33"/>
  <c r="C9" i="33"/>
  <c r="B9" i="33"/>
  <c r="B8" i="33"/>
  <c r="B7" i="33"/>
  <c r="B6" i="33"/>
  <c r="C6" i="32"/>
  <c r="C7" i="32"/>
  <c r="C8" i="32"/>
  <c r="C9" i="32"/>
  <c r="B9" i="32"/>
  <c r="B8" i="32"/>
  <c r="B7" i="32"/>
  <c r="B6" i="32"/>
  <c r="G328" i="32"/>
  <c r="G260" i="32"/>
  <c r="G258" i="32"/>
  <c r="G256" i="32"/>
  <c r="G254" i="32"/>
  <c r="G250" i="32"/>
  <c r="G240" i="32"/>
  <c r="G236" i="32"/>
  <c r="G232" i="32"/>
  <c r="G229" i="32"/>
  <c r="G228" i="32"/>
  <c r="G227" i="32"/>
  <c r="G226" i="32"/>
  <c r="G215" i="32"/>
  <c r="G210" i="32"/>
  <c r="G209" i="32"/>
  <c r="G208" i="32"/>
  <c r="G207" i="32"/>
  <c r="G202" i="32"/>
  <c r="G198" i="32"/>
  <c r="G195" i="32"/>
  <c r="G194" i="32"/>
  <c r="G188" i="32"/>
  <c r="G182" i="32"/>
  <c r="G173" i="32"/>
  <c r="G169" i="32"/>
  <c r="G165" i="32"/>
  <c r="G164" i="32"/>
  <c r="G163" i="32"/>
  <c r="G162" i="32"/>
  <c r="G161" i="32"/>
  <c r="G153" i="32"/>
  <c r="G146" i="32"/>
  <c r="G283" i="35"/>
  <c r="G289" i="35" s="1"/>
  <c r="G8" i="35" s="1"/>
  <c r="G276" i="35"/>
  <c r="G274" i="35"/>
  <c r="G272" i="35"/>
  <c r="G270" i="35"/>
  <c r="G266" i="35"/>
  <c r="G259" i="35"/>
  <c r="G255" i="35"/>
  <c r="G251" i="35"/>
  <c r="G241" i="35"/>
  <c r="G236" i="35"/>
  <c r="G232" i="35"/>
  <c r="G224" i="35"/>
  <c r="G220" i="35"/>
  <c r="G216" i="35"/>
  <c r="G208" i="35"/>
  <c r="G143" i="35"/>
  <c r="C8" i="35"/>
  <c r="B8" i="35"/>
  <c r="C7" i="35"/>
  <c r="B7" i="35"/>
  <c r="C6" i="35"/>
  <c r="B6" i="35"/>
  <c r="B8" i="31"/>
  <c r="G304" i="31"/>
  <c r="G295" i="31"/>
  <c r="G293" i="31"/>
  <c r="G288" i="31"/>
  <c r="G286" i="31"/>
  <c r="G282" i="31"/>
  <c r="G280" i="31"/>
  <c r="G275" i="31"/>
  <c r="G273" i="31"/>
  <c r="G272" i="31"/>
  <c r="G269" i="31"/>
  <c r="G266" i="31"/>
  <c r="G265" i="31"/>
  <c r="G260" i="31"/>
  <c r="G259" i="31"/>
  <c r="G254" i="31"/>
  <c r="G250" i="31"/>
  <c r="G248" i="31"/>
  <c r="G247" i="31"/>
  <c r="G246" i="31"/>
  <c r="G245" i="31"/>
  <c r="G244" i="31"/>
  <c r="G243" i="31"/>
  <c r="G242" i="31"/>
  <c r="G239" i="31"/>
  <c r="G238" i="31"/>
  <c r="G237" i="31"/>
  <c r="G236" i="31"/>
  <c r="G235" i="31"/>
  <c r="G234" i="31"/>
  <c r="G233" i="31"/>
  <c r="G225" i="31"/>
  <c r="G224" i="31"/>
  <c r="G223" i="31"/>
  <c r="G222" i="31"/>
  <c r="G221" i="31"/>
  <c r="G220" i="31"/>
  <c r="G214" i="31"/>
  <c r="G208" i="31"/>
  <c r="G178" i="31"/>
  <c r="G176" i="31"/>
  <c r="G174" i="31"/>
  <c r="G172" i="31"/>
  <c r="G166" i="31"/>
  <c r="G164" i="31"/>
  <c r="G162" i="31"/>
  <c r="G159" i="31"/>
  <c r="G157" i="31"/>
  <c r="G153" i="31"/>
  <c r="G147" i="31"/>
  <c r="G142" i="31"/>
  <c r="G139" i="31"/>
  <c r="G136" i="31"/>
  <c r="G128" i="31"/>
  <c r="G108" i="31"/>
  <c r="G102" i="31"/>
  <c r="G74" i="31"/>
  <c r="G72" i="31"/>
  <c r="G69" i="31"/>
  <c r="G53" i="31"/>
  <c r="G173" i="18"/>
  <c r="G166" i="18"/>
  <c r="G164" i="18"/>
  <c r="G159" i="18"/>
  <c r="G157" i="18"/>
  <c r="G153" i="18"/>
  <c r="G151" i="18"/>
  <c r="G147" i="18"/>
  <c r="G145" i="18"/>
  <c r="G144" i="18"/>
  <c r="G143" i="18"/>
  <c r="G142" i="18"/>
  <c r="G136" i="18"/>
  <c r="G135" i="18"/>
  <c r="G134" i="18"/>
  <c r="G130" i="18"/>
  <c r="G124" i="18"/>
  <c r="G97" i="18"/>
  <c r="G95" i="18"/>
  <c r="G79" i="18"/>
  <c r="G75" i="18"/>
  <c r="G73" i="18"/>
  <c r="G71" i="18"/>
  <c r="G65" i="18"/>
  <c r="G59" i="18"/>
  <c r="G334" i="34"/>
  <c r="G333" i="34"/>
  <c r="G332" i="34"/>
  <c r="G331" i="34"/>
  <c r="G330" i="34"/>
  <c r="G329" i="34"/>
  <c r="G328" i="34"/>
  <c r="G321" i="34"/>
  <c r="G320" i="34"/>
  <c r="G319" i="34"/>
  <c r="G318" i="34"/>
  <c r="G317" i="34"/>
  <c r="G316" i="34"/>
  <c r="G315" i="34"/>
  <c r="G314" i="34"/>
  <c r="G313" i="34"/>
  <c r="G312" i="34"/>
  <c r="G311" i="34"/>
  <c r="G310" i="34"/>
  <c r="G309" i="34"/>
  <c r="G308" i="34"/>
  <c r="G307" i="34"/>
  <c r="G299" i="34"/>
  <c r="G298" i="34"/>
  <c r="G297" i="34"/>
  <c r="G296" i="34"/>
  <c r="G295" i="34"/>
  <c r="G294" i="34"/>
  <c r="G293" i="34"/>
  <c r="G285" i="34"/>
  <c r="G284" i="34"/>
  <c r="G283" i="34"/>
  <c r="G282" i="34"/>
  <c r="G281" i="34"/>
  <c r="G280" i="34"/>
  <c r="G272" i="34"/>
  <c r="G271" i="34"/>
  <c r="G270" i="34"/>
  <c r="G269" i="34"/>
  <c r="G268" i="34"/>
  <c r="G267" i="34"/>
  <c r="G266" i="34"/>
  <c r="G265" i="34"/>
  <c r="G264" i="34"/>
  <c r="G257" i="34"/>
  <c r="G256" i="34"/>
  <c r="G255" i="34"/>
  <c r="G254" i="34"/>
  <c r="G253" i="34"/>
  <c r="G252" i="34"/>
  <c r="G251" i="34"/>
  <c r="G250" i="34"/>
  <c r="G248" i="34"/>
  <c r="G247" i="34"/>
  <c r="G239" i="34"/>
  <c r="G238" i="34"/>
  <c r="G237" i="34"/>
  <c r="G236" i="34"/>
  <c r="G235" i="34"/>
  <c r="G234" i="34"/>
  <c r="G233" i="34"/>
  <c r="G232" i="34"/>
  <c r="G231" i="34"/>
  <c r="G230" i="34"/>
  <c r="G229" i="34"/>
  <c r="G228" i="34"/>
  <c r="G227" i="34"/>
  <c r="G226" i="34"/>
  <c r="G225" i="34"/>
  <c r="G224" i="34"/>
  <c r="G223" i="34"/>
  <c r="G222" i="34"/>
  <c r="G221" i="34"/>
  <c r="G220" i="34"/>
  <c r="G219" i="34"/>
  <c r="G218" i="34"/>
  <c r="G207" i="34"/>
  <c r="G206" i="34"/>
  <c r="G205" i="34"/>
  <c r="G204" i="34"/>
  <c r="G203" i="34"/>
  <c r="G208" i="34" s="1"/>
  <c r="G12" i="34" s="1"/>
  <c r="G192" i="34"/>
  <c r="G177" i="34"/>
  <c r="G197" i="34" s="1"/>
  <c r="G11" i="34" s="1"/>
  <c r="G168" i="34"/>
  <c r="G167" i="34"/>
  <c r="G166" i="34"/>
  <c r="G156" i="34"/>
  <c r="G155" i="34"/>
  <c r="G154" i="34"/>
  <c r="G153" i="34"/>
  <c r="G152" i="34"/>
  <c r="G151" i="34"/>
  <c r="G150" i="34"/>
  <c r="G149" i="34"/>
  <c r="G148" i="34"/>
  <c r="G147" i="34"/>
  <c r="G146" i="34"/>
  <c r="G145" i="34"/>
  <c r="G142" i="34"/>
  <c r="G140" i="34"/>
  <c r="G138" i="34"/>
  <c r="G137" i="34"/>
  <c r="G136" i="34"/>
  <c r="G135" i="34"/>
  <c r="G134" i="34"/>
  <c r="G131" i="34"/>
  <c r="G130" i="34"/>
  <c r="G127" i="34"/>
  <c r="G126" i="34"/>
  <c r="G124" i="34"/>
  <c r="G123" i="34"/>
  <c r="G122" i="34"/>
  <c r="G119" i="34"/>
  <c r="G118" i="34"/>
  <c r="G116" i="34"/>
  <c r="G115" i="34"/>
  <c r="G114" i="34"/>
  <c r="G113" i="34"/>
  <c r="G112" i="34"/>
  <c r="G111" i="34"/>
  <c r="G110" i="34"/>
  <c r="G103" i="34"/>
  <c r="G102" i="34"/>
  <c r="G101" i="34"/>
  <c r="G100" i="34"/>
  <c r="G99" i="34"/>
  <c r="G98" i="34"/>
  <c r="G97" i="34"/>
  <c r="G91" i="34"/>
  <c r="G90" i="34"/>
  <c r="G89" i="34"/>
  <c r="G88" i="34"/>
  <c r="G87" i="34"/>
  <c r="G85" i="34"/>
  <c r="G84" i="34"/>
  <c r="G83" i="34"/>
  <c r="G82" i="34"/>
  <c r="G79" i="34"/>
  <c r="G78" i="34"/>
  <c r="G76" i="34"/>
  <c r="G74" i="34"/>
  <c r="G72" i="34"/>
  <c r="G70" i="34"/>
  <c r="G68" i="34"/>
  <c r="G66" i="34"/>
  <c r="G64" i="34"/>
  <c r="G52" i="34"/>
  <c r="G51" i="34"/>
  <c r="G50" i="34"/>
  <c r="G49" i="34"/>
  <c r="G48" i="34"/>
  <c r="G46" i="34"/>
  <c r="G44" i="34"/>
  <c r="G42" i="34"/>
  <c r="G40" i="34"/>
  <c r="G38" i="34"/>
  <c r="G36" i="34"/>
  <c r="G522" i="22"/>
  <c r="G21" i="22" s="1"/>
  <c r="G544" i="22"/>
  <c r="G543" i="22"/>
  <c r="G542" i="22"/>
  <c r="G541" i="22"/>
  <c r="G540" i="22"/>
  <c r="G537" i="22"/>
  <c r="G536" i="22"/>
  <c r="G534" i="22"/>
  <c r="G533" i="22"/>
  <c r="G531" i="22"/>
  <c r="G530" i="22"/>
  <c r="G528" i="22"/>
  <c r="G527" i="22"/>
  <c r="G546" i="22" s="1"/>
  <c r="G22" i="22" s="1"/>
  <c r="G520" i="22"/>
  <c r="G519" i="22"/>
  <c r="G518" i="22"/>
  <c r="G517" i="22"/>
  <c r="G516" i="22"/>
  <c r="G515" i="22"/>
  <c r="G508" i="22"/>
  <c r="G507" i="22"/>
  <c r="G506" i="22"/>
  <c r="G505" i="22"/>
  <c r="G510" i="22" s="1"/>
  <c r="G20" i="22" s="1"/>
  <c r="G504" i="22"/>
  <c r="G492" i="22"/>
  <c r="G491" i="22"/>
  <c r="G490" i="22"/>
  <c r="G489" i="22"/>
  <c r="G488" i="22"/>
  <c r="G487" i="22"/>
  <c r="G486" i="22"/>
  <c r="G485" i="22"/>
  <c r="G484" i="22"/>
  <c r="G494" i="22" s="1"/>
  <c r="G19" i="22" s="1"/>
  <c r="G476" i="22"/>
  <c r="G475" i="22"/>
  <c r="G474" i="22"/>
  <c r="G473" i="22"/>
  <c r="G472" i="22"/>
  <c r="G471" i="22"/>
  <c r="G470" i="22"/>
  <c r="G469" i="22"/>
  <c r="G468" i="22"/>
  <c r="G467" i="22"/>
  <c r="G466" i="22"/>
  <c r="G478" i="22" s="1"/>
  <c r="G18" i="22" s="1"/>
  <c r="G465" i="22"/>
  <c r="G464" i="22"/>
  <c r="G456" i="22"/>
  <c r="G455" i="22"/>
  <c r="G454" i="22"/>
  <c r="G453" i="22"/>
  <c r="G452" i="22"/>
  <c r="G451" i="22"/>
  <c r="G450" i="22"/>
  <c r="G449" i="22"/>
  <c r="G448" i="22"/>
  <c r="G447" i="22"/>
  <c r="G446" i="22"/>
  <c r="G445" i="22"/>
  <c r="G443" i="22"/>
  <c r="G440" i="22"/>
  <c r="G437" i="22"/>
  <c r="G436" i="22"/>
  <c r="G435" i="22"/>
  <c r="G434" i="22"/>
  <c r="G431" i="22"/>
  <c r="G430" i="22"/>
  <c r="G420" i="22"/>
  <c r="G458" i="22" s="1"/>
  <c r="G17" i="22" s="1"/>
  <c r="G413" i="22"/>
  <c r="G412" i="22"/>
  <c r="G411" i="22"/>
  <c r="G410" i="22"/>
  <c r="G409" i="22"/>
  <c r="G408" i="22"/>
  <c r="G407" i="22"/>
  <c r="G406" i="22"/>
  <c r="G405" i="22"/>
  <c r="G404" i="22"/>
  <c r="G403" i="22"/>
  <c r="G402" i="22"/>
  <c r="G401" i="22"/>
  <c r="G398" i="22"/>
  <c r="G397" i="22"/>
  <c r="G396" i="22"/>
  <c r="G415" i="22" s="1"/>
  <c r="G16" i="22" s="1"/>
  <c r="G393" i="22"/>
  <c r="G385" i="22"/>
  <c r="G384" i="22"/>
  <c r="G383" i="22"/>
  <c r="G382" i="22"/>
  <c r="G381" i="22"/>
  <c r="G380" i="22"/>
  <c r="G379" i="22"/>
  <c r="G378" i="22"/>
  <c r="G377" i="22"/>
  <c r="G376" i="22"/>
  <c r="G375" i="22"/>
  <c r="G374" i="22"/>
  <c r="G373" i="22"/>
  <c r="G372" i="22"/>
  <c r="G371" i="22"/>
  <c r="G370" i="22"/>
  <c r="G369" i="22"/>
  <c r="G368" i="22"/>
  <c r="G366" i="22"/>
  <c r="G365" i="22"/>
  <c r="G364" i="22"/>
  <c r="G363" i="22"/>
  <c r="G362" i="22"/>
  <c r="G387" i="22" s="1"/>
  <c r="G15" i="22" s="1"/>
  <c r="G360" i="22"/>
  <c r="G352" i="22"/>
  <c r="G351" i="22"/>
  <c r="G350" i="22"/>
  <c r="G349" i="22"/>
  <c r="G354" i="22" s="1"/>
  <c r="G14" i="22" s="1"/>
  <c r="G342" i="22"/>
  <c r="G341" i="22"/>
  <c r="G340" i="22"/>
  <c r="G339" i="22"/>
  <c r="G338" i="22"/>
  <c r="G337" i="22"/>
  <c r="G336" i="22"/>
  <c r="G335" i="22"/>
  <c r="G334" i="22"/>
  <c r="G333" i="22"/>
  <c r="G332" i="22"/>
  <c r="G331" i="22"/>
  <c r="G330" i="22"/>
  <c r="G329" i="22"/>
  <c r="G328" i="22"/>
  <c r="G327" i="22"/>
  <c r="G326" i="22"/>
  <c r="G302" i="22"/>
  <c r="G344" i="22" s="1"/>
  <c r="G13" i="22" s="1"/>
  <c r="G260" i="22"/>
  <c r="G258" i="22"/>
  <c r="G295" i="22" s="1"/>
  <c r="G12" i="22" s="1"/>
  <c r="G238" i="22"/>
  <c r="G237" i="22"/>
  <c r="G236" i="22"/>
  <c r="G235" i="22"/>
  <c r="G234" i="22"/>
  <c r="G233" i="22"/>
  <c r="G240" i="22" s="1"/>
  <c r="G11" i="22" s="1"/>
  <c r="G224" i="22"/>
  <c r="G223" i="22"/>
  <c r="G222" i="22"/>
  <c r="G220" i="22"/>
  <c r="G219" i="22"/>
  <c r="G218" i="22"/>
  <c r="G217" i="22"/>
  <c r="G216" i="22"/>
  <c r="G211" i="22"/>
  <c r="G210" i="22"/>
  <c r="G209" i="22"/>
  <c r="G208" i="22"/>
  <c r="G207" i="22"/>
  <c r="G204" i="22"/>
  <c r="G203" i="22"/>
  <c r="G201" i="22"/>
  <c r="G199" i="22"/>
  <c r="G198" i="22"/>
  <c r="G197" i="22"/>
  <c r="G196" i="22"/>
  <c r="G195" i="22"/>
  <c r="G194" i="22"/>
  <c r="G192" i="22"/>
  <c r="G191" i="22"/>
  <c r="G189" i="22"/>
  <c r="G188" i="22"/>
  <c r="G187" i="22"/>
  <c r="G186" i="22"/>
  <c r="G185" i="22"/>
  <c r="G184" i="22"/>
  <c r="G183" i="22"/>
  <c r="G182" i="22"/>
  <c r="G180" i="22"/>
  <c r="G179" i="22"/>
  <c r="G178" i="22"/>
  <c r="G177" i="22"/>
  <c r="G176" i="22"/>
  <c r="G226" i="22" s="1"/>
  <c r="G10" i="22" s="1"/>
  <c r="G168" i="22"/>
  <c r="G167" i="22"/>
  <c r="G166" i="22"/>
  <c r="G165" i="22"/>
  <c r="G170" i="22" s="1"/>
  <c r="G9" i="22" s="1"/>
  <c r="G164" i="22"/>
  <c r="G163" i="22"/>
  <c r="G155" i="22"/>
  <c r="G154" i="22"/>
  <c r="G153" i="22"/>
  <c r="G152" i="22"/>
  <c r="G151" i="22"/>
  <c r="G150" i="22"/>
  <c r="G149" i="22"/>
  <c r="G148" i="22"/>
  <c r="G147" i="22"/>
  <c r="G146" i="22"/>
  <c r="G144" i="22"/>
  <c r="G142" i="22"/>
  <c r="G141" i="22"/>
  <c r="G138" i="22"/>
  <c r="G137" i="22"/>
  <c r="G135" i="22"/>
  <c r="G133" i="22"/>
  <c r="G131" i="22"/>
  <c r="G129" i="22"/>
  <c r="G127" i="22"/>
  <c r="G125" i="22"/>
  <c r="G124" i="22"/>
  <c r="G157" i="22" s="1"/>
  <c r="G8" i="22" s="1"/>
  <c r="G112" i="22"/>
  <c r="G111" i="22"/>
  <c r="G110" i="22"/>
  <c r="G109" i="22"/>
  <c r="G108" i="22"/>
  <c r="G107" i="22"/>
  <c r="G105" i="22"/>
  <c r="G103" i="22"/>
  <c r="G101" i="22"/>
  <c r="G98" i="22"/>
  <c r="G113" i="22" s="1"/>
  <c r="G7" i="22" s="1"/>
  <c r="G75" i="22"/>
  <c r="G93" i="22" s="1"/>
  <c r="G6" i="22" s="1"/>
  <c r="G76" i="22"/>
  <c r="G77" i="22"/>
  <c r="G78" i="22"/>
  <c r="G79" i="22"/>
  <c r="G80" i="22"/>
  <c r="G81" i="22"/>
  <c r="G82" i="22"/>
  <c r="G83" i="22"/>
  <c r="G84" i="22"/>
  <c r="G85" i="22"/>
  <c r="G86" i="22"/>
  <c r="G87" i="22"/>
  <c r="G88" i="22"/>
  <c r="G89" i="22"/>
  <c r="G90" i="22"/>
  <c r="G91" i="22"/>
  <c r="G74" i="22"/>
  <c r="G466" i="8"/>
  <c r="G344" i="8"/>
  <c r="G343" i="8"/>
  <c r="G93" i="34" l="1"/>
  <c r="G7" i="34" s="1"/>
  <c r="G170" i="34"/>
  <c r="G10" i="34" s="1"/>
  <c r="G259" i="34"/>
  <c r="G14" i="34" s="1"/>
  <c r="G301" i="34"/>
  <c r="G17" i="34" s="1"/>
  <c r="G323" i="34"/>
  <c r="G18" i="34" s="1"/>
  <c r="G53" i="34"/>
  <c r="G6" i="34" s="1"/>
  <c r="G20" i="34" s="1"/>
  <c r="D11" i="11" s="1"/>
  <c r="G287" i="34"/>
  <c r="G16" i="34" s="1"/>
  <c r="G148" i="32"/>
  <c r="G6" i="32" s="1"/>
  <c r="G240" i="34"/>
  <c r="G13" i="34" s="1"/>
  <c r="G158" i="34"/>
  <c r="G9" i="34" s="1"/>
  <c r="G274" i="34"/>
  <c r="G15" i="34" s="1"/>
  <c r="G105" i="34"/>
  <c r="G8" i="34" s="1"/>
  <c r="G336" i="34"/>
  <c r="G19" i="34" s="1"/>
  <c r="G23" i="22"/>
  <c r="D10" i="11" s="1"/>
  <c r="G77" i="29"/>
  <c r="G203" i="35"/>
  <c r="G6" i="35" s="1"/>
  <c r="G278" i="35"/>
  <c r="G7" i="35" s="1"/>
  <c r="G155" i="33"/>
  <c r="G6" i="33" s="1"/>
  <c r="G213" i="33"/>
  <c r="G7" i="33" s="1"/>
  <c r="G302" i="33"/>
  <c r="G8" i="33" s="1"/>
  <c r="G334" i="32"/>
  <c r="G9" i="32" s="1"/>
  <c r="G261" i="32"/>
  <c r="G7" i="32" s="1"/>
  <c r="G323" i="32"/>
  <c r="G8" i="32" s="1"/>
  <c r="G310" i="31"/>
  <c r="G8" i="31" s="1"/>
  <c r="G298" i="31"/>
  <c r="G7" i="31" s="1"/>
  <c r="G181" i="31"/>
  <c r="G6" i="31" s="1"/>
  <c r="G178" i="18"/>
  <c r="G8" i="18" s="1"/>
  <c r="G168" i="18"/>
  <c r="G7" i="18" s="1"/>
  <c r="G99" i="18"/>
  <c r="G6" i="29" l="1"/>
  <c r="F85" i="29"/>
  <c r="G85" i="29" s="1"/>
  <c r="G10" i="32"/>
  <c r="D18" i="11" s="1"/>
  <c r="G90" i="29"/>
  <c r="G7" i="29" s="1"/>
  <c r="G8" i="29" s="1"/>
  <c r="D15" i="11" s="1"/>
  <c r="G9" i="35"/>
  <c r="D14" i="11" s="1"/>
  <c r="F308" i="33"/>
  <c r="G308" i="33" s="1"/>
  <c r="G312" i="33" s="1"/>
  <c r="G9" i="33" s="1"/>
  <c r="G6" i="18"/>
  <c r="G9" i="18" s="1"/>
  <c r="D13" i="11" s="1"/>
  <c r="G558" i="8"/>
  <c r="G556" i="8"/>
  <c r="G47" i="6"/>
  <c r="G520" i="8" l="1"/>
  <c r="G435" i="8"/>
  <c r="G87" i="30"/>
  <c r="E422" i="8"/>
  <c r="G256" i="8"/>
  <c r="G88" i="8" l="1"/>
  <c r="G87" i="8"/>
  <c r="E241" i="6" l="1"/>
  <c r="G241" i="6" s="1"/>
  <c r="E230" i="6"/>
  <c r="G230" i="6" s="1"/>
  <c r="E229" i="6"/>
  <c r="G229" i="6" s="1"/>
  <c r="E228" i="6"/>
  <c r="G228" i="6" s="1"/>
  <c r="E227" i="6"/>
  <c r="G227" i="6" s="1"/>
  <c r="E238" i="6"/>
  <c r="G238" i="6" s="1"/>
  <c r="E237" i="6"/>
  <c r="G237" i="6" s="1"/>
  <c r="E236" i="6"/>
  <c r="G236" i="6" s="1"/>
  <c r="E235" i="6"/>
  <c r="G235" i="6" s="1"/>
  <c r="G451" i="8"/>
  <c r="G445" i="8"/>
  <c r="G448" i="8"/>
  <c r="G84" i="6"/>
  <c r="C6" i="31" l="1"/>
  <c r="C7" i="31"/>
  <c r="B7" i="31"/>
  <c r="B6" i="31"/>
  <c r="C6" i="18"/>
  <c r="C7" i="18"/>
  <c r="C8" i="18"/>
  <c r="B8" i="18"/>
  <c r="B7" i="18"/>
  <c r="B6" i="18"/>
  <c r="E230" i="30"/>
  <c r="G230" i="30" s="1"/>
  <c r="G228" i="30"/>
  <c r="G226" i="30"/>
  <c r="G224" i="30"/>
  <c r="E248" i="6"/>
  <c r="G248" i="6" s="1"/>
  <c r="E247" i="6"/>
  <c r="G247" i="6" s="1"/>
  <c r="E246" i="6"/>
  <c r="G246" i="6" s="1"/>
  <c r="G234" i="30"/>
  <c r="E208" i="30"/>
  <c r="G208" i="30" s="1"/>
  <c r="G207" i="30"/>
  <c r="E203" i="30"/>
  <c r="G203" i="30" s="1"/>
  <c r="E201" i="30"/>
  <c r="G201" i="30" s="1"/>
  <c r="G199" i="30"/>
  <c r="G197" i="30"/>
  <c r="G194" i="30"/>
  <c r="G191" i="30"/>
  <c r="G171" i="30"/>
  <c r="G169" i="30"/>
  <c r="G161" i="30"/>
  <c r="G157" i="30"/>
  <c r="G156" i="30"/>
  <c r="G155" i="30"/>
  <c r="G149" i="30"/>
  <c r="G142" i="30"/>
  <c r="G132" i="30"/>
  <c r="G99" i="30"/>
  <c r="G98" i="30"/>
  <c r="G93" i="30"/>
  <c r="G88" i="30"/>
  <c r="G86" i="30"/>
  <c r="G85" i="30"/>
  <c r="G84" i="30"/>
  <c r="G83" i="30"/>
  <c r="G66" i="30"/>
  <c r="G64" i="30"/>
  <c r="G62" i="30"/>
  <c r="G60" i="30"/>
  <c r="G58" i="30"/>
  <c r="G56" i="30"/>
  <c r="G54" i="30"/>
  <c r="C10" i="30"/>
  <c r="B10" i="30"/>
  <c r="C9" i="30"/>
  <c r="B9" i="30"/>
  <c r="C8" i="30"/>
  <c r="B8" i="30"/>
  <c r="C7" i="30"/>
  <c r="B7" i="30"/>
  <c r="C6" i="30"/>
  <c r="B6" i="30"/>
  <c r="G554" i="8"/>
  <c r="E280" i="6"/>
  <c r="G277" i="6"/>
  <c r="G271" i="6"/>
  <c r="G270" i="6"/>
  <c r="G269" i="6"/>
  <c r="G158" i="21"/>
  <c r="E352" i="6"/>
  <c r="E340" i="6"/>
  <c r="E328" i="6"/>
  <c r="G69" i="6"/>
  <c r="G211" i="30" l="1"/>
  <c r="G9" i="30" s="1"/>
  <c r="G10" i="33"/>
  <c r="D19" i="11" s="1"/>
  <c r="G237" i="30"/>
  <c r="G10" i="30" s="1"/>
  <c r="G101" i="30"/>
  <c r="G7" i="30" s="1"/>
  <c r="G174" i="30"/>
  <c r="G8" i="30" s="1"/>
  <c r="G68" i="30"/>
  <c r="G6" i="30" s="1"/>
  <c r="G537" i="8"/>
  <c r="G430" i="8"/>
  <c r="G253" i="8"/>
  <c r="G306" i="8"/>
  <c r="G305" i="8"/>
  <c r="G304" i="8"/>
  <c r="G303" i="8"/>
  <c r="G288" i="8"/>
  <c r="G285" i="8"/>
  <c r="G284" i="8"/>
  <c r="G281" i="8"/>
  <c r="G278" i="8"/>
  <c r="G277" i="8"/>
  <c r="G9" i="31" l="1"/>
  <c r="D17" i="11" s="1"/>
  <c r="G12" i="30"/>
  <c r="D9" i="11" s="1"/>
  <c r="C53" i="11" l="1"/>
  <c r="C52" i="11"/>
  <c r="C10" i="6" l="1"/>
  <c r="B10" i="6"/>
  <c r="E395" i="6"/>
  <c r="G395" i="6" s="1"/>
  <c r="G378" i="6"/>
  <c r="G59" i="6"/>
  <c r="E540" i="8"/>
  <c r="E569" i="8"/>
  <c r="E526" i="8"/>
  <c r="G526" i="8" s="1"/>
  <c r="E525" i="8"/>
  <c r="G525" i="8" s="1"/>
  <c r="G515" i="8"/>
  <c r="G503" i="8"/>
  <c r="G491" i="8"/>
  <c r="G488" i="8"/>
  <c r="E485" i="8"/>
  <c r="G481" i="8"/>
  <c r="G437" i="8"/>
  <c r="G436" i="8"/>
  <c r="G426" i="8"/>
  <c r="G422" i="8"/>
  <c r="G410" i="8"/>
  <c r="E405" i="8"/>
  <c r="G405" i="8" s="1"/>
  <c r="E404" i="8"/>
  <c r="G404" i="8" s="1"/>
  <c r="G380" i="8"/>
  <c r="D16" i="11" l="1"/>
  <c r="G398" i="6"/>
  <c r="G10" i="6" s="1"/>
  <c r="G374" i="8" l="1"/>
  <c r="E298" i="8" l="1"/>
  <c r="E299" i="8" s="1"/>
  <c r="G318" i="8"/>
  <c r="G317" i="8"/>
  <c r="G316" i="8"/>
  <c r="G315" i="8"/>
  <c r="G314" i="8"/>
  <c r="G313" i="8"/>
  <c r="G310" i="8"/>
  <c r="G269" i="8"/>
  <c r="G266" i="8"/>
  <c r="G263" i="8"/>
  <c r="G260" i="8"/>
  <c r="G250" i="8"/>
  <c r="G247" i="8"/>
  <c r="G244" i="8"/>
  <c r="G233" i="8"/>
  <c r="E230" i="8"/>
  <c r="G230" i="8" s="1"/>
  <c r="E227" i="8"/>
  <c r="G227" i="8" s="1"/>
  <c r="G218" i="8"/>
  <c r="G213" i="8"/>
  <c r="E123" i="8"/>
  <c r="G123" i="8" s="1"/>
  <c r="G83" i="8"/>
  <c r="C7" i="8" l="1"/>
  <c r="B7" i="8"/>
  <c r="G84" i="8"/>
  <c r="G80" i="8"/>
  <c r="G77" i="8"/>
  <c r="G76" i="8"/>
  <c r="G75" i="8"/>
  <c r="G74" i="8"/>
  <c r="G73" i="8"/>
  <c r="G70" i="8"/>
  <c r="G69" i="8"/>
  <c r="G68" i="8"/>
  <c r="G67" i="8"/>
  <c r="G63" i="8"/>
  <c r="G91" i="8" l="1"/>
  <c r="G7" i="8" s="1"/>
  <c r="G210" i="6" l="1"/>
  <c r="G165" i="6"/>
  <c r="G536" i="8"/>
  <c r="G299" i="8"/>
  <c r="G296" i="8"/>
  <c r="G295" i="8"/>
  <c r="G26" i="21" l="1"/>
  <c r="G29" i="21"/>
  <c r="G34" i="21"/>
  <c r="G41" i="21"/>
  <c r="G45" i="21"/>
  <c r="G49" i="21"/>
  <c r="G52" i="21"/>
  <c r="G55" i="21"/>
  <c r="G57" i="21"/>
  <c r="G64" i="21"/>
  <c r="G70" i="21"/>
  <c r="G74" i="21"/>
  <c r="G80" i="21"/>
  <c r="G82" i="21"/>
  <c r="G93" i="21"/>
  <c r="G102" i="21"/>
  <c r="G107" i="21"/>
  <c r="G112" i="21"/>
  <c r="G117" i="21"/>
  <c r="G122" i="21"/>
  <c r="G128" i="21"/>
  <c r="G133" i="21"/>
  <c r="G139" i="21"/>
  <c r="G143" i="21"/>
  <c r="G152" i="21"/>
  <c r="G155" i="21"/>
  <c r="G169" i="21"/>
  <c r="G176" i="21"/>
  <c r="G183" i="21"/>
  <c r="G190" i="21"/>
  <c r="G194" i="21"/>
  <c r="G198" i="21"/>
  <c r="G202" i="21"/>
  <c r="G205" i="21"/>
  <c r="G208" i="21"/>
  <c r="G212" i="21"/>
  <c r="G216" i="21"/>
  <c r="G224" i="21"/>
  <c r="G227" i="21"/>
  <c r="G230" i="21"/>
  <c r="G233" i="21"/>
  <c r="G236" i="21"/>
  <c r="G239" i="21"/>
  <c r="G241" i="21"/>
  <c r="G247" i="21"/>
  <c r="G463" i="8"/>
  <c r="G459" i="8"/>
  <c r="G458" i="8"/>
  <c r="C12" i="21"/>
  <c r="B12" i="21"/>
  <c r="B11" i="21"/>
  <c r="B10" i="21"/>
  <c r="B9" i="21"/>
  <c r="B8" i="21"/>
  <c r="B7" i="21"/>
  <c r="C11" i="21"/>
  <c r="C10" i="21"/>
  <c r="C9" i="21"/>
  <c r="C8" i="21"/>
  <c r="C7" i="21"/>
  <c r="G353" i="6"/>
  <c r="G352" i="6"/>
  <c r="G340" i="6"/>
  <c r="G159" i="6"/>
  <c r="G160" i="6"/>
  <c r="G157" i="6"/>
  <c r="G136" i="6"/>
  <c r="G135" i="6"/>
  <c r="G134" i="6"/>
  <c r="G131" i="6"/>
  <c r="G144" i="6"/>
  <c r="G143" i="6"/>
  <c r="G142" i="6"/>
  <c r="G141" i="6"/>
  <c r="G122" i="6"/>
  <c r="G218" i="21" l="1"/>
  <c r="G10" i="21" s="1"/>
  <c r="G243" i="21"/>
  <c r="G11" i="21" s="1"/>
  <c r="G145" i="21"/>
  <c r="G8" i="21" s="1"/>
  <c r="G160" i="21"/>
  <c r="G9" i="21" s="1"/>
  <c r="G249" i="21"/>
  <c r="G12" i="21" s="1"/>
  <c r="G95" i="21"/>
  <c r="G7" i="21" s="1"/>
  <c r="G59" i="21"/>
  <c r="G6" i="21" s="1"/>
  <c r="G118" i="6"/>
  <c r="G119" i="6"/>
  <c r="G120" i="6"/>
  <c r="G121" i="6"/>
  <c r="G103" i="6"/>
  <c r="G418" i="8"/>
  <c r="G241" i="8"/>
  <c r="G205" i="8"/>
  <c r="G204" i="8"/>
  <c r="G198" i="8"/>
  <c r="G14" i="21" l="1"/>
  <c r="G221" i="6"/>
  <c r="G222" i="6"/>
  <c r="G429" i="6" l="1"/>
  <c r="G222" i="8"/>
  <c r="G392" i="8"/>
  <c r="G220" i="6"/>
  <c r="G219" i="6"/>
  <c r="G203" i="8"/>
  <c r="G202" i="8"/>
  <c r="G200" i="8"/>
  <c r="G201" i="8"/>
  <c r="G199" i="8"/>
  <c r="G197" i="8"/>
  <c r="G196" i="8"/>
  <c r="G195" i="8"/>
  <c r="G280" i="6" l="1"/>
  <c r="G276" i="6"/>
  <c r="G282" i="6" s="1"/>
  <c r="G442" i="8"/>
  <c r="G274" i="8"/>
  <c r="G140" i="6" l="1"/>
  <c r="G148" i="6"/>
  <c r="G149" i="6"/>
  <c r="G150" i="6"/>
  <c r="G151" i="6"/>
  <c r="G152" i="6"/>
  <c r="G153" i="6"/>
  <c r="G154" i="6"/>
  <c r="G155" i="6"/>
  <c r="G156" i="6"/>
  <c r="G158" i="6"/>
  <c r="G161" i="6"/>
  <c r="G162" i="6"/>
  <c r="G163" i="6"/>
  <c r="G147" i="6"/>
  <c r="G123" i="6"/>
  <c r="G124" i="6"/>
  <c r="G125" i="6"/>
  <c r="G126" i="6"/>
  <c r="G127" i="6"/>
  <c r="G128" i="6"/>
  <c r="G129" i="6"/>
  <c r="G130" i="6"/>
  <c r="G132" i="6"/>
  <c r="G138" i="6"/>
  <c r="G133" i="6"/>
  <c r="G137" i="6"/>
  <c r="G139" i="6"/>
  <c r="G116" i="6"/>
  <c r="G115" i="6"/>
  <c r="G114" i="6"/>
  <c r="C6" i="21" l="1"/>
  <c r="B6" i="21"/>
  <c r="G502" i="8"/>
  <c r="G414" i="8"/>
  <c r="G101" i="6"/>
  <c r="G110" i="6"/>
  <c r="G238" i="8" l="1"/>
  <c r="G444" i="6" l="1"/>
  <c r="G442" i="6"/>
  <c r="G367" i="6"/>
  <c r="G328" i="6"/>
  <c r="G214" i="6"/>
  <c r="G212" i="6"/>
  <c r="G209" i="6"/>
  <c r="G96" i="6"/>
  <c r="G95" i="6"/>
  <c r="G94" i="6"/>
  <c r="G90" i="6"/>
  <c r="G88" i="6"/>
  <c r="G86" i="6"/>
  <c r="G46" i="6"/>
  <c r="G569" i="8"/>
  <c r="G567" i="8"/>
  <c r="G551" i="8"/>
  <c r="G549" i="8"/>
  <c r="G547" i="8"/>
  <c r="G545" i="8"/>
  <c r="G543" i="8"/>
  <c r="G540" i="8"/>
  <c r="G532" i="8"/>
  <c r="G531" i="8"/>
  <c r="G509" i="8"/>
  <c r="G485" i="8"/>
  <c r="G480" i="8"/>
  <c r="G379" i="8"/>
  <c r="G373" i="8"/>
  <c r="G298" i="8"/>
  <c r="G297" i="8"/>
  <c r="G217" i="8"/>
  <c r="G117" i="8"/>
  <c r="G113" i="8"/>
  <c r="G143" i="8" s="1"/>
  <c r="G47" i="8"/>
  <c r="G45" i="8"/>
  <c r="G41" i="8"/>
  <c r="G8" i="8" l="1"/>
  <c r="G168" i="6"/>
  <c r="G6" i="6" s="1"/>
  <c r="G347" i="8"/>
  <c r="G9" i="8" s="1"/>
  <c r="G49" i="8"/>
  <c r="G6" i="8" s="1"/>
  <c r="G571" i="8"/>
  <c r="G12" i="8" s="1"/>
  <c r="G561" i="8"/>
  <c r="G11" i="8" s="1"/>
  <c r="G446" i="6"/>
  <c r="G12" i="6" s="1"/>
  <c r="G257" i="6"/>
  <c r="G7" i="6" s="1"/>
  <c r="G8" i="6"/>
  <c r="G384" i="6"/>
  <c r="G9" i="6" s="1"/>
  <c r="G436" i="6"/>
  <c r="G11" i="6" s="1"/>
  <c r="G469" i="8"/>
  <c r="G10" i="8" s="1"/>
  <c r="G15" i="6" l="1"/>
  <c r="D8" i="11" s="1"/>
  <c r="G14" i="8"/>
  <c r="D7" i="11" s="1"/>
  <c r="D12" i="11" l="1"/>
  <c r="F6" i="27"/>
  <c r="E6" i="27"/>
  <c r="G26" i="27" l="1"/>
  <c r="G6" i="27" s="1"/>
  <c r="G8" i="27" s="1"/>
  <c r="D21" i="11" s="1"/>
  <c r="D6" i="27" l="1"/>
  <c r="C6" i="27"/>
  <c r="B6" i="27"/>
  <c r="C12" i="6"/>
  <c r="B12" i="6"/>
  <c r="C11" i="6"/>
  <c r="B11" i="6"/>
  <c r="C9" i="6"/>
  <c r="B9" i="6"/>
  <c r="C8" i="6"/>
  <c r="B8" i="6"/>
  <c r="C7" i="6"/>
  <c r="B7" i="6"/>
  <c r="C6" i="6"/>
  <c r="B6" i="6"/>
  <c r="C11" i="8"/>
  <c r="B11" i="8"/>
  <c r="C10" i="8"/>
  <c r="B10" i="8"/>
  <c r="C9" i="8"/>
  <c r="B9" i="8"/>
  <c r="C8" i="8"/>
  <c r="B8" i="8"/>
  <c r="C6" i="8"/>
  <c r="B6" i="8"/>
  <c r="D20" i="11" l="1"/>
  <c r="D22" i="11" s="1"/>
  <c r="D23" i="11" l="1"/>
  <c r="D24" i="11" s="1"/>
  <c r="D55" i="11" l="1"/>
  <c r="D56" i="11"/>
</calcChain>
</file>

<file path=xl/sharedStrings.xml><?xml version="1.0" encoding="utf-8"?>
<sst xmlns="http://schemas.openxmlformats.org/spreadsheetml/2006/main" count="5270" uniqueCount="2623">
  <si>
    <t>I.</t>
  </si>
  <si>
    <t>GRADBENA DELA</t>
  </si>
  <si>
    <t>A.</t>
  </si>
  <si>
    <t>GRADBENA DELA:</t>
  </si>
  <si>
    <t>GRADBENA DELA SKUPAJ:</t>
  </si>
  <si>
    <t>OPIS IZDELKA</t>
  </si>
  <si>
    <t>količina</t>
  </si>
  <si>
    <t>cena v € /enota</t>
  </si>
  <si>
    <t>cena skupaj v €</t>
  </si>
  <si>
    <t>PRIPRAVLJALNA DELA:</t>
  </si>
  <si>
    <t>SPLOŠNA DOLOČILA</t>
  </si>
  <si>
    <t>Pred začetkom gradnje je potreben pregled projekta in ostale dokumentacije z projektantom, investitorjem, nadzornikom in izvajalcem, kar omogoča vsem stranem, da se podrobneje seznanijo z gradnjo, zahtevami gradnje in potekom gradnje načrtovanega objekta.</t>
  </si>
  <si>
    <t xml:space="preserve"> Dela morajo zajemati tudi odvoz materialov na končno deponijo, vključno s plačilom potrebnih taks. Izbrati stalne deponije v neposredni bližini gradbišča, oz. najbližje deponije.</t>
  </si>
  <si>
    <t>V dela mora biti zajeto varovanje gradbene jame, predviden je široki odkop, izvajalec mora zagotoviti varovanje gradbene jame v primeru hujših nalivov, maksimalna globina izkopa je ocenjena na 5m.</t>
  </si>
  <si>
    <t>1.</t>
  </si>
  <si>
    <t>Zakoličba objekta v skladu s projektno dokumentacijo. Izvedba zakoličbe predvidenega objekta. Izdelava količbenega načrta in izdelava načrta PID.</t>
  </si>
  <si>
    <t>komp</t>
  </si>
  <si>
    <t>3.</t>
  </si>
  <si>
    <t>4.</t>
  </si>
  <si>
    <t>Izpolniti vse zahteve iz načrta gradbišča in varnostnega načrta! Vključno z vsemi ostalimi stroški za organizacijo gradbišča, zavarovanje gradbišča in ostale zakonske zahteve.</t>
  </si>
  <si>
    <t>Postavitev gradbiščne table, v skladu z zahtevami zakonodaje. Zogatavljanje nemotega dostopa v obstoječ objekt.</t>
  </si>
  <si>
    <t>komp.</t>
  </si>
  <si>
    <t>5.</t>
  </si>
  <si>
    <t>PRIPRAVLJALNA DELA SKUPAJ:</t>
  </si>
  <si>
    <t>III.</t>
  </si>
  <si>
    <t>ZEMELJSKA DELA:</t>
  </si>
  <si>
    <t>Zemeljska dela se morajo izvajati po določilih veljavnih tehničnih predpisov in normativov v soglasju z geotehničnim poročilom o pogojih temljenja objekta in ureditve povoznih površin.</t>
  </si>
  <si>
    <t>Izvajalec je dolžan zagotoviti poleg izdelave del v opisu posamezne postavke tudi:</t>
  </si>
  <si>
    <t xml:space="preserve"> - dela in ukrepe po določilih veljavnih predpisov varstva pri delu</t>
  </si>
  <si>
    <t xml:space="preserve"> - pregled bočnih strani izkopa vsak dan pred pričetkom dela, zlasti po deževnem vremenu in mrazu.</t>
  </si>
  <si>
    <t xml:space="preserve"> - črpanje vode iz gradbene jame in temeljev</t>
  </si>
  <si>
    <t xml:space="preserve"> - čiščenje izkopov neposredno pred betoniranjem</t>
  </si>
  <si>
    <t>Kot široki izkop se smatra izkop širine preko 2m. Kot površinski široki izkop pa široki izkop, ki ne presega globine 30cm.</t>
  </si>
  <si>
    <t>Stroški dovoza, montaže, demontaže in odvoza strojev za zemeljska dela so osnovni kriterij za določitev strojne oziroma ročne izvršitve zemeljskih del.</t>
  </si>
  <si>
    <t>Označevanje kamnin: I. ktg - plodna zemljina, II. Ktg, slabo nosilna zemljina, III. Ktg vezljiva in nevezljiva zrnata zemljina, IV. Ktg mehka kamnina, V. trda kamnina.</t>
  </si>
  <si>
    <t>Izkopi za ceste in elemente zunanje ureditve, so zajeti v popisu del zunanje ureditve.</t>
  </si>
  <si>
    <r>
      <t>m</t>
    </r>
    <r>
      <rPr>
        <vertAlign val="superscript"/>
        <sz val="10"/>
        <rFont val="Arial Narrow"/>
        <family val="2"/>
        <charset val="238"/>
      </rPr>
      <t>3</t>
    </r>
  </si>
  <si>
    <t>2.</t>
  </si>
  <si>
    <t>ZEMELJSKA DELA SKUPAJ:</t>
  </si>
  <si>
    <t>IV.</t>
  </si>
  <si>
    <t>BETONSKA IN ARMIRANOBETONSKA DELA:</t>
  </si>
  <si>
    <t>Vključno s črpanjem betonov in izvedbo vseh prebojev po projektni dokumentaciji!</t>
  </si>
  <si>
    <t>Vključno z izdelavo projekta betona, skladno z veljavnimi standardi.</t>
  </si>
  <si>
    <t>BETONIRANJE</t>
  </si>
  <si>
    <t>Cena na enoto mora vsebovati, dobavo in vgrajevanje betona skladno s pravili stroke, tretiranje betona v času sušenja (zaščite, močenje…), vključno z vsem potrebnim delom in materialom potrebnim za izvedbo končnega izdelka!</t>
  </si>
  <si>
    <t>6.</t>
  </si>
  <si>
    <t>kg</t>
  </si>
  <si>
    <t>7.</t>
  </si>
  <si>
    <t>8.</t>
  </si>
  <si>
    <t>9.</t>
  </si>
  <si>
    <t>10.</t>
  </si>
  <si>
    <t>11.</t>
  </si>
  <si>
    <t>12.</t>
  </si>
  <si>
    <r>
      <t>m</t>
    </r>
    <r>
      <rPr>
        <vertAlign val="superscript"/>
        <sz val="10"/>
        <rFont val="Arial Narrow"/>
        <family val="2"/>
        <charset val="238"/>
      </rPr>
      <t>2</t>
    </r>
  </si>
  <si>
    <t>13.</t>
  </si>
  <si>
    <t>14.</t>
  </si>
  <si>
    <t>BETONSKA IN ARMIRANOBETONSKA DELA SKUPAJ:</t>
  </si>
  <si>
    <t>V.</t>
  </si>
  <si>
    <t>TESARSKA DELA:</t>
  </si>
  <si>
    <t>OPAŽI</t>
  </si>
  <si>
    <t>Cena izdelave opaženja, mora zajemati tudi eventuelni strošek dletanja reg za opaženjem oziroma izravnavo vseh neravnin v prostorih kjer se polaga keramiko!</t>
  </si>
  <si>
    <t xml:space="preserve">Pri izdelavi opažev je potrebno pregledati načrte strojnih in elektro inštalacij, ter v  opaže vgraditi vse potrebno, za izvedbo žlebov, utorov ali za vgradnjo potrebnega elektro in strojnega materiala! </t>
  </si>
  <si>
    <t>TESARSKA DELA SKUPAJ:</t>
  </si>
  <si>
    <t>VI.</t>
  </si>
  <si>
    <t>ZIDARSKA DELA:</t>
  </si>
  <si>
    <t>m'</t>
  </si>
  <si>
    <t>kos</t>
  </si>
  <si>
    <t>15.</t>
  </si>
  <si>
    <t>Zidarska pomoč pri vgradnji elementov za izvedbo Pluvia vtočnikov.</t>
  </si>
  <si>
    <t>16.</t>
  </si>
  <si>
    <t>Zidarska pomoč pri vgradnji elementov za izvedbo varnostnih prelivov.</t>
  </si>
  <si>
    <t>17.</t>
  </si>
  <si>
    <t>18.</t>
  </si>
  <si>
    <t>19.</t>
  </si>
  <si>
    <t>ZIDARSKA DELA SKUPAJ:</t>
  </si>
  <si>
    <t>VII.</t>
  </si>
  <si>
    <t>V postavki je potrebno zajeti vse dobave materialov tudi sidernih, podložni material, armaturo, distančniki vse prevoze, premike materila in vso potrebno delo za dokončan izdelek - objekt po postavki!</t>
  </si>
  <si>
    <t>ARMIRANJE</t>
  </si>
  <si>
    <t>Vsi preboji v stenah, ploščah do premera 25 cm, se vrtajo na sami lokaciji gradnje, za preboje večje od fi 25 je izvajalec dolžan upoštevati odprtine označene po načrtih PZI. Vratanja morajo biti zajeta v strošek betona!</t>
  </si>
  <si>
    <t>TESARSKI IZDELKI</t>
  </si>
  <si>
    <t>Upoštevati in izdelati je potrebno ležišča noslnih konstrukcijskih elementov skladno s projektno PZI dokumentacijo načrta arhitekture in gradbenih konstrukcij.</t>
  </si>
  <si>
    <t>TALNE KONSTRUKCIJE</t>
  </si>
  <si>
    <t>SPLOŠNA DOLOČILA ZA OPAŽE IN TESARSKE IZDELKE:</t>
  </si>
  <si>
    <t>ZIDARSKA POMOČ NA GRADBIŠČU</t>
  </si>
  <si>
    <t>Zidarska pomoč pri vgradnji vrat.</t>
  </si>
  <si>
    <t>20.</t>
  </si>
  <si>
    <t>21.</t>
  </si>
  <si>
    <t>22.</t>
  </si>
  <si>
    <t>VIII.</t>
  </si>
  <si>
    <t>DELOVNI ODRI:</t>
  </si>
  <si>
    <t>DELOVNI ODRI SKUPAJ:</t>
  </si>
  <si>
    <t>23.</t>
  </si>
  <si>
    <t>- Tekstura vidnega betona: T3</t>
  </si>
  <si>
    <t>- Poroznost: P4</t>
  </si>
  <si>
    <t>- Barvni ton: FT2</t>
  </si>
  <si>
    <t>- Delovni in opažni stik: AFS 4</t>
  </si>
  <si>
    <t>- Ravnost betonske površine: E3</t>
  </si>
  <si>
    <t>- Razred opažne površine: SHK3</t>
  </si>
  <si>
    <t>POTREBNO JE UPOŠTEVATI TEHNIČNE ZAHTEVE ZA VIDNE BETONE:</t>
  </si>
  <si>
    <t>24.</t>
  </si>
  <si>
    <t>OBRTNIŠKA DELA:</t>
  </si>
  <si>
    <t>II.</t>
  </si>
  <si>
    <t>OBRTNIŠKA DELA</t>
  </si>
  <si>
    <t>B.</t>
  </si>
  <si>
    <t>OBRTNIŠKA DELA SKUPAJ:</t>
  </si>
  <si>
    <t>KROVSKA IN KLEPARSKA DELA:</t>
  </si>
  <si>
    <t>Proizvajalec:</t>
  </si>
  <si>
    <t>Tip:</t>
  </si>
  <si>
    <t>Kataloška številka</t>
  </si>
  <si>
    <t>Opombe:</t>
  </si>
  <si>
    <t>KROVSKA IN KLEPARSKA DELA SKUPAJ:</t>
  </si>
  <si>
    <t>KLJUČAVNIČARSKA DELA:</t>
  </si>
  <si>
    <t>OPOZORILO</t>
  </si>
  <si>
    <t>Antikorozijsko zaščito (AKZ) izvesti skladno s standardi in pod standardi standardov: SIST EN ISO 12944, ISO 4628, ISO 8501, ISO 8503, ISO 2812, ISO 6270, ISO 7253 in ostale standarde, ki so potrebni za zagotavljenje zaščite vseh kovinskih elementov objekta!</t>
  </si>
  <si>
    <t xml:space="preserve">Vse kovinske dele je potrebno pred dokončno vgradnjo je potrebno očistiti površinski nečistoč in rje. Skladno s standardi je vse površine očisititi. Čista površina mora biti brez vidnih nečistoč, površina enotnega kovinskega izgleda, brez rjastih površin. </t>
  </si>
  <si>
    <t>Za konstrukcije se skladno SIST EN ISO 12944-2 predvidevajo v nadaljevanju navedeni atmosferski pogoji:</t>
  </si>
  <si>
    <t>Notranje konstrukcije - razred korozivnosti C1</t>
  </si>
  <si>
    <t>Zunanje konstrukcije - razred korozivnosti C3</t>
  </si>
  <si>
    <t>Izvajalec mora zagotoviti trajnost premaznih sistemov skladno s ISO 12944-1. Izvajalec mora navesti izbor sistema antikorozijskega premaza, ki mora imeti dokazljiva laboratorijska testiranja premaznih sistemov na jekleni podlagi skladno s preglednico 2.6 , standarda ISO 12944-6:</t>
  </si>
  <si>
    <t>Za AKZ zaščito pri zahtevah trajnosti C3 /H in C5-I /H predvideti vročecinkanje in barvanje po tako imenovanih duplex sistemih ali ekvivalentnem, laboratorijsko dokazljivem sistemu!</t>
  </si>
  <si>
    <t>Cena na enoto mora vsebovati izdelavo delavniške dokumentacije, navodil za vzdrževanje in vseh potrebnih dokazil.</t>
  </si>
  <si>
    <t>Navodila za vzdrževanje morajo vsebovati program vzdrževanja trajnosti protikorozijskega sistema.</t>
  </si>
  <si>
    <t>Izvajalec je dolžan izdelati delavniško dokumentacijo, skladno z načrtom arhitekture in/ali načrtom gradbenih konstrukcij, ki jo potrdita odgovorna projektanta arhitekture in gradbenih konstrukcij! Delavniška dokumentacija mora biti izdelana skladno z zahtevami standarda SIST EN ISO 12944-3.</t>
  </si>
  <si>
    <t>Potrebno je izvesti ozemljitev vseh posameznih kovinskih ter ALU konstrukcij na obstoječo ozemljitev stavbe.</t>
  </si>
  <si>
    <t>KLJUČAVNIČARSKA DELA SKUPAJ:</t>
  </si>
  <si>
    <t>FASADERSKA DELA:</t>
  </si>
  <si>
    <t>STEKLARSKA in ALU DELA Z VRATI IN OKNI:</t>
  </si>
  <si>
    <t>Označene zasteklitve navedene v nadaljevanju, se ponudijo in izdelajo skladno z splošnimi navodili.</t>
  </si>
  <si>
    <t>Vključno z: obdelavo vseh špalet, z vgradnjo vseh talnih sistemskih profilov z drenažnimi odprtinami, vgradnja vseh horizontalnih in vertikalnih profilov ter vseh ostalih del potrebnih za dokončno izdelavo fasadne obloge! Vključno s podkonstrukcijo - razen kjer je navedeno drugače!. Navedene so neto količine! Upoštevati vsa dela za dokončanje fasade.</t>
  </si>
  <si>
    <t>Vse kljuke, potezala in panična okovja, po izboru arhitekta, skladno z navodili po detajlu ali shemi.</t>
  </si>
  <si>
    <t>Na objektu je potrebno uporabiti poenoten sistem zasteklitve, ki mora ustrezati splošnemu opisu zasteklitev, navedenemu v nadaljevanju:</t>
  </si>
  <si>
    <t>Za izdelavo, dobavo in montažo zasteklitev je potrebno upoštevati spodaj naštete zakone, pravilnike, standarde in smernice o steklu:
SIST: EN356, EN410,  EN673, EN1063, EN1279, EN1363, ENV1627, DIN V 11 535, EN ISO 12 543, DIN 18 095</t>
  </si>
  <si>
    <t>Obveznost izvajalca je tudi prilklučitev celotne tehnološke in ostale opreme po navodilih in nadzoru dobavitelja opreme, prav tako je potrebno v ceno zajeti in zagotoviti usklajevanja med izvedbenimi detajli ključavničarskih in fasaderskih del!</t>
  </si>
  <si>
    <t>25.</t>
  </si>
  <si>
    <t>26.</t>
  </si>
  <si>
    <t>27.</t>
  </si>
  <si>
    <t>STEKLARSKA IN ALU DELA Z VRATI IN OKNI SKUPAJ:</t>
  </si>
  <si>
    <t>kom</t>
  </si>
  <si>
    <t>Pri postavkah montažnih pregradnih sten in stropov iz mavcnih plošc se upoštevajo vsi stiki, lomi, kaskade, preboji, izrezi in zakljucki - glej projekt arhitekture, ki je sestavni del razpisne dokumentacije!</t>
  </si>
  <si>
    <t>TALNE IN STENSKE OBLOGE</t>
  </si>
  <si>
    <t>SLIKOPLESKARSKA DELA:</t>
  </si>
  <si>
    <t>SLIKOPLESKARSKA DELA SKUPAJ:</t>
  </si>
  <si>
    <t>XI.</t>
  </si>
  <si>
    <t>GASILSKA OPREMA:</t>
  </si>
  <si>
    <t>Montaža gasilnih aparatov, vključno z montažo kaset za vstavljanje aparatov za aparate. Gasilni hidranti so zajeti med strojnimi napravami oziroma aparati med opremo. Zajeti dodatek za vgradne omarice s steklenimi vrati z ustrezno - zakonsko predpisano označbo!</t>
  </si>
  <si>
    <t>GASILSKA OPREMA SKUPAJ:</t>
  </si>
  <si>
    <t>XII.</t>
  </si>
  <si>
    <t>PROJEKT:</t>
  </si>
  <si>
    <t>PROJEKT SKUPAJ:</t>
  </si>
  <si>
    <t>TALNE IN STENSKE OBLOGE DELA SKUPAJ:</t>
  </si>
  <si>
    <t>FASADERSKA DELA SKUPAJ</t>
  </si>
  <si>
    <t>Vključno z vsem pritrdilnim materialom.</t>
  </si>
  <si>
    <t xml:space="preserve">Pred izdelavo, montažo in polaganjem lesenih konstrukcijskih nosilnih elementov mora izvajalec preveriti in izmeriti dejanske izmere na gradbišču in na podlagi njegovih izmer izdelati delavniško dokumentacijo lesenih </t>
  </si>
  <si>
    <t>konstrukcijskih elementov skladno po navodilih prizvajalca. V postavki je potrebo zajeti in izdelati vsa vezna sredstva po navodilih proizvajalca, skladno s projektno dokumentacijo PZI.</t>
  </si>
  <si>
    <t>Upoštevane morajo biti vse sestave konstrukcij po tej projektni dokumentaciji.</t>
  </si>
  <si>
    <t>V vseh mavčnih stenah so vogali zaščiteni s tipskimi pocinkanimi pločevinastimi vogalniki sistema proizvajalca predelnih sten.</t>
  </si>
  <si>
    <t>Pri postavkah montažnih pregradnih sten in stropov iz mavcnih plošc se upoštevajo vsi stiki, lomi, kaskade, preboji, izrezi in zakljucki - glej projekt arhitekture, ki je sestavni del razpisne dokumentacije.</t>
  </si>
  <si>
    <t>Izdelava zaključkov z visokopolimerni tesnilni trak kot npr. FPO Sarnafil TS 77-18(1,8mm) dvojno armiranmehansko pritjen v podlago. Okoli varnostnih prelivov na strehi.</t>
  </si>
  <si>
    <t>.</t>
  </si>
  <si>
    <t>Upoštevati je potrebno vse zaključke na stene in ostale konzole, po načrtih stropov! Uporabljen je sistem kot naprimer KNAUF.</t>
  </si>
  <si>
    <t>Pred izdelavo, montažo in polaganjem predelnih sten mora izvajalec preveriti in izmeriti dejanske izmere na gradbišču</t>
  </si>
  <si>
    <t>in izvesti gradnjo skladno po navodilih prizvajalca. V postavki je potrebo zajeti in izdelati vsa vezna sredstva po navodilih proizvajalca, skladno s projektno dokumentacijo PZI.</t>
  </si>
  <si>
    <t>1</t>
  </si>
  <si>
    <t>DELA V GISPU</t>
  </si>
  <si>
    <t>DELA V GIPSU SKUPAJ:</t>
  </si>
  <si>
    <t>Vrsta projekta:</t>
  </si>
  <si>
    <t>Številka projekta:</t>
  </si>
  <si>
    <t>Vsebina mape:</t>
  </si>
  <si>
    <t>Vrsta gradnje:</t>
  </si>
  <si>
    <t>Objekt in lokacija:</t>
  </si>
  <si>
    <t>Datum iztisa:</t>
  </si>
  <si>
    <t>Investitor:</t>
  </si>
  <si>
    <t>Vrsta projektne dokumentacije:</t>
  </si>
  <si>
    <t xml:space="preserve">Za projektantsko podjetje: </t>
  </si>
  <si>
    <t>žig podjetja:</t>
  </si>
  <si>
    <t>Odgovorni projektant:</t>
  </si>
  <si>
    <t>evidentirana pri projektantu:</t>
  </si>
  <si>
    <t>kraj:</t>
  </si>
  <si>
    <t>datum:</t>
  </si>
  <si>
    <t>OPOMBA</t>
  </si>
  <si>
    <t>OPOMBA: Izvajalec mora pri pripravi ponudbe upoštevati ter pri izvedbi zagotavljati :</t>
  </si>
  <si>
    <t>►</t>
  </si>
  <si>
    <t>vsa potrebna pripravljalna dela za gradbena dela</t>
  </si>
  <si>
    <t>vsa potrebna merjenja</t>
  </si>
  <si>
    <t>vse potrebne transporte do mesta vgrajevanja</t>
  </si>
  <si>
    <t>skladiščenje materiala na gradbišču</t>
  </si>
  <si>
    <t>vso potrebno delo za dokončanje izdelka</t>
  </si>
  <si>
    <t>vsa potrebna pomožna sredstva na objektu kot so lestve, odri ...</t>
  </si>
  <si>
    <t>usklajevanje z osnovnim načrtom in posvetovanje s projektantom preiskušnje kvalitete materiala, ki se vgrajuje in dokazovanje kvalitete z atesti</t>
  </si>
  <si>
    <t>popravilo eventuelne škode povzročene ostalim izvajalcem</t>
  </si>
  <si>
    <t>čiščenje in odvoz odvečnega materiala v stalno deponijo</t>
  </si>
  <si>
    <t>plačilo komunalnih prispevkov za stalno deponijo</t>
  </si>
  <si>
    <t>ozemljitev vseh ALU in jeklenih elementov</t>
  </si>
  <si>
    <t>pri sistemih avtomatike mora zagotavljati kompletni elektro-instalacijski sistem za končno delovanje proizvodov.</t>
  </si>
  <si>
    <t>nadzor in koordinacijo izvedbe vseh elektro napeljav, ki so predmet končne instalacije proizvoda ( senčila, vrata, okna,…)</t>
  </si>
  <si>
    <t>Delovne odre višine do 2 m je potrebno zajeti v cenah posameznih postavk in se ne obračunavajo posebej!</t>
  </si>
  <si>
    <t>Vsa delovne stroje za dvigovanje bremen in delovne košare za dostope do delovišč je potrebno zajeti v cenah posameznih postavk in se ne obračunavajo posebej!</t>
  </si>
  <si>
    <t>MOREBITNE RAZLIKE ALI ODSTOPANJA MED ARHITEKTURNIMI, DETAJLNIMI IN PREGLEDNIMI NAČRTI JE POTREBNO PREGLEDATI IN USKLADITI S PROJEKTANTSKIM PODJETJEM STYRIA ARHITEKTURA d.o.o.</t>
  </si>
  <si>
    <t>OKOLIŠČINE NEUSKLAJENOSTI IZVAJALCEV IN PODIZVAJALCEV TER ODSTOPANJA OD OSNOVNIH NAVODIL PROJEKTA PZI NISO OBJEKTIVNI RAZLOGI ZA SPREMEMBO DETAJLOV !</t>
  </si>
  <si>
    <t>REKAPITULACIJA GOI DEL</t>
  </si>
  <si>
    <t>28.</t>
  </si>
  <si>
    <t>29.</t>
  </si>
  <si>
    <t>30.</t>
  </si>
  <si>
    <t>31.</t>
  </si>
  <si>
    <t>32.</t>
  </si>
  <si>
    <t xml:space="preserve">Projekt za razpis
(v nadaljevanju PZR)
</t>
  </si>
  <si>
    <t>POPIS GRADBENO OBRTNIŠKIH IN INŠTALACIJSKIH DEL</t>
  </si>
  <si>
    <t>Projekt za razpis
(v nadaljevanju PZR)</t>
  </si>
  <si>
    <t xml:space="preserve">Styria arhitektura d.o.o. 
Cankarjeva ul. 6E, 
2000 Maribor
</t>
  </si>
  <si>
    <t xml:space="preserve">Styria arhitektura d.o.o. </t>
  </si>
  <si>
    <t>Maribor</t>
  </si>
  <si>
    <t>David Mišič u.d.i.a.</t>
  </si>
  <si>
    <t>ZAKLJUČNA DELA</t>
  </si>
  <si>
    <t>SKUPAJ TUJE STORITVE</t>
  </si>
  <si>
    <t>ur</t>
  </si>
  <si>
    <t>m</t>
  </si>
  <si>
    <t>4.03</t>
  </si>
  <si>
    <t>Izdelava preizkusa vodotesnosti</t>
  </si>
  <si>
    <t>4.02</t>
  </si>
  <si>
    <t>4.01</t>
  </si>
  <si>
    <t>TUJE STORITVE</t>
  </si>
  <si>
    <t>SKUPAJ KANALIZACIJA</t>
  </si>
  <si>
    <t>mm iz litega železa z zaklepanjem</t>
  </si>
  <si>
    <t>Dobava in vgraditev pokrova fi 600</t>
  </si>
  <si>
    <t>Dobava in vgradnja PE jaška  fi 800</t>
  </si>
  <si>
    <t>plastičnih mas, vgrajenih na</t>
  </si>
  <si>
    <t>Izdelava kanalizacije iz cevi iz</t>
  </si>
  <si>
    <t>KANALIZACIJA</t>
  </si>
  <si>
    <t xml:space="preserve">SKUPAJ ZEMELJSKA DELA </t>
  </si>
  <si>
    <t>m3</t>
  </si>
  <si>
    <t>2.03</t>
  </si>
  <si>
    <t>2.02</t>
  </si>
  <si>
    <t>2.01</t>
  </si>
  <si>
    <t xml:space="preserve">ZEMELJSKA DELA </t>
  </si>
  <si>
    <t>SKUPAJ PREDDELA</t>
  </si>
  <si>
    <t>profilov</t>
  </si>
  <si>
    <t xml:space="preserve"> 1.02</t>
  </si>
  <si>
    <t xml:space="preserve"> 1.01</t>
  </si>
  <si>
    <t>PREDDELA</t>
  </si>
  <si>
    <t>E.</t>
  </si>
  <si>
    <t>C.</t>
  </si>
  <si>
    <t>kpl</t>
  </si>
  <si>
    <t>m2</t>
  </si>
  <si>
    <t>-</t>
  </si>
  <si>
    <t xml:space="preserve"> </t>
  </si>
  <si>
    <t>OGREVANJE IN HLAJENJE</t>
  </si>
  <si>
    <t>2.1.1</t>
  </si>
  <si>
    <t>l</t>
  </si>
  <si>
    <t>- integrirani merilniki diferenčnega tlaka</t>
  </si>
  <si>
    <t>- termična zaščita EM</t>
  </si>
  <si>
    <t>- z naslednjimi možnostmi oz. opremo, ki to omogoča:</t>
  </si>
  <si>
    <t xml:space="preserve">             - daljinski vklop/izklop s CNS</t>
  </si>
  <si>
    <t xml:space="preserve">             - javljanje delovanje/motnja na CNS</t>
  </si>
  <si>
    <t>vključno zagon - vregulacija in nastavitev frekvenčno regulirane črpalke na projektno predvidene parametre</t>
  </si>
  <si>
    <t>- protiprirobnice, tesnilni in pritrdilni material</t>
  </si>
  <si>
    <t>DN 32</t>
  </si>
  <si>
    <t>Gumijasti dušilec vibracij črpalke, za vgradnjo med prirobnice v cevovode, za vodo 5°C in tlake do 10 bar, naslednjih dimenzij:</t>
  </si>
  <si>
    <t>Temperaturno tipalo za merjenje temperature  (Pt100) do 90oC, vključno s pretvornikom 4 do 20 mA za prenos podatkov na CNS in potopna tulka ter tesnilni in pritrdilni material</t>
  </si>
  <si>
    <t>Odzračna kapa, izdelana iz kosa cevi, obojestransko zaključena z bombiranimi pokrovi, vključno z navojno krogelno pipo DN 15 in 8 m</t>
  </si>
  <si>
    <t>cevi DN 15, cev odzračne kape naslednjih dimenzij:</t>
  </si>
  <si>
    <t>Polnilno praznilni ventil z navojem, vključno tesnilni</t>
  </si>
  <si>
    <t>in pritrdilni material</t>
  </si>
  <si>
    <t>DN 15 NP 16</t>
  </si>
  <si>
    <t>Predizdelan podporni in obešalni material, izdelan iz</t>
  </si>
  <si>
    <t>pocinkanih jeklenih trakov in profilov, z gumijastimi</t>
  </si>
  <si>
    <t>vložki za preprečitev toplotnih mostov.</t>
  </si>
  <si>
    <t>Manometer za vodo 5°C in tlak 6 bar, vključno s</t>
  </si>
  <si>
    <t>tesnilnim materialom</t>
  </si>
  <si>
    <t>33.</t>
  </si>
  <si>
    <t>Toplotna izolacija zapornih elementov in regulacijskih ventilov, izdelava smernih puščic in napisov v ustrezni barvi za namestitev na odcepe in razdelilnik</t>
  </si>
  <si>
    <t>skupaj</t>
  </si>
  <si>
    <t>Dodatna toplotna izolacija, stiropor, 30kg/m2, debeline 30 mm</t>
  </si>
  <si>
    <t>Obrobni trak iz mineralne volne po DIN 18560,</t>
  </si>
  <si>
    <t>materialna grupa, A-negorljiv, višine H = 180 m</t>
  </si>
  <si>
    <t xml:space="preserve">Estrih plastifikatov  </t>
  </si>
  <si>
    <t>zaščitna cevna diletacija fi 25 mm, l = 500 mm.</t>
  </si>
  <si>
    <t>Podometna razdelilna omarica za vgradnjo v zid, AKZ zaščitena in finalno obarvana z barvo po izbiri arhitekta, po globini in višini nastavljiva, primerna za razdelilnik talnega ogrevanja, skupaj z vratci s ključavnico</t>
  </si>
  <si>
    <t>pripadajočih priključnih matic za spoj cevi z razdelilnikom za za naslednje število ogrevalnih krogov:</t>
  </si>
  <si>
    <t>DN 25 (fi 33,7 x 2,6)</t>
  </si>
  <si>
    <t>Transportni stroški in carinski stroški, t.j. stroškov prevozov, nakladanja, razkladanja opreme in materiala, zavarovanja gradbišča in opreme, stroški taks, provizij in carine.</t>
  </si>
  <si>
    <t>Šolanje uporabnikov in tehnične službe z izvedbo preverbe znanja in usposobljenosti</t>
  </si>
  <si>
    <t>PREZRAČEVANJE</t>
  </si>
  <si>
    <t>Dodatna oprema:</t>
  </si>
  <si>
    <t>Obračun izkopov in prevozov zemlje se vrši v m³, merjeno na osnovi profilov posnetih pred izvršenim izkopom in po njem. Količine zemljine v popisu so upoštevane v nerazsutem stanju, v izračunu za odvoz in skladiščenje je potrebno upoštevati faktor razsutosti zemljine.</t>
  </si>
  <si>
    <t>V suhomontažnih stenah iz mavčno-kartonskih plošč ob vratnih in okenjskih odprtinah, inštalacijskih odprtinah se skladno s tehničnimi smernicami proizvajalca kot npr. KNAUF vgradijo ustrezne ojačitve, odvisne od višine, širine in teže vratnih ter okenjskih kril.</t>
  </si>
  <si>
    <t>Protipožarno tesnjenje prehodov instalacij skozi stene in plošče med požarnimi sektorji. Izvedba v skladu s požarnim elaboratom.</t>
  </si>
  <si>
    <t>Dodatek za sušenje estrihov do zahtevane vlažnosti in izdelava dodatnega zapornega sloja pod talno oblogo proti vlagi.</t>
  </si>
  <si>
    <t>Razni drobni RF izdelki.</t>
  </si>
  <si>
    <t>Razni drobni vroče cinkani in pleskani  ključavničarski izdelki.</t>
  </si>
  <si>
    <t>kompl</t>
  </si>
  <si>
    <t>Dobava/najem in postavitev gradbiščnega pisarniškega kontejnerja za ves čas gradnje, za potrebe OP pri izvajanju projektantskega nadzora. Prostor gradbene pisarne s možnostjo ogrevanja in hlajenja.
Opremljen mora biti z mizo in stoli za potrebe sestankovanja min. 10 oseb. V zabojniku mora biti omogočen (brezplačni) dostop do WI-Fi omrežja.</t>
  </si>
  <si>
    <t>SPLOŠNE OPOMBE</t>
  </si>
  <si>
    <t xml:space="preserve">Skladno s 84. členom ZGO mora izvajalec pred začetkom in med izvajanjem posameznih del opraviti pregled projekta za izvedbo in opozoriti investitorja, projektanta in revidenta ter nadzornika na morebitne ugotovljene pomanjkljivosti. </t>
  </si>
  <si>
    <t>V vsaki ceni po enoti je potrebno zajeti vse za gotove montirane in finalno obdelane izdelke - kot kompleten izdelek v skladu s projektom, brez dodatnih del za izvedbo posamezne postavke, kompletno z izdelavo vse potrebne izvedbene delavniške in montažne tehnične dokumentacije ter detajlov izvedbe. Vse rešitve je potrebno uskladiti s OVP oziroma pridobiti potrditev s strani OVP. V ceni vseh postavk je potrebno zajeti še vse ostalo iz splošnih razpisnih pogojev za izbor izvajalca, kar s tem popisom ni zajeto.</t>
  </si>
  <si>
    <t>Podlaga za izvedbo so delavniški načrti, izdelani iz strani izvajalca in potrjeni iz strani OVP, OPA. Podlaga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OPA, OVP in
ON, izroči vsem trem navedenim osebam dokončno potrjene načrte, ter potrebni čas za izdelavo in potrditev upošteva v terminskem planu. V primeru nejasnosti je izvajalec del oz. ponudnik, že v času izdelovanja ponudbe dolžan postaviti OVP zahtevo po pojasnitvi na način, ki je v skladu z izvajanjem javnega razpisa. Izmere so izvedene skladno z GN normami.</t>
  </si>
  <si>
    <t>Ponudnik mora vkalkulirati strošek izvedbe začasne deponije za material za ponovni zasip in sicer v odvisnosti od možnosti ali deponija ob objektu ali pa na začasni deponiji izven lokacije gradnje, zajeti v ceni izkopov. V ceni na enoto je potrebno upoštevati vse prenose, transporte, pomožne dela, začasna podpiranja, premične odre in čiščenje po zaključku del, vso potrebno zaščito pred uničenjem oz. poškodovanjem, vsa nakladanja in prevoz odvečnega materiala oz. izkopa na začasno in stalno deponijo s plačilom takse za deponijo.</t>
  </si>
  <si>
    <t>Brežine izkopov je potrebno kopati pod naklonom, glede na trdnost kopane zemlje. Če se koplje v večjo globino je treba kopati v obliki stopnic, oziroma izvesti ustrezno opiranje bočnih sten, kar je zajeti že v fazi oddaje ponudbe v ceni posamezne postavke za izkope. Izpodkopavanje zemlje je prepovedano. Količine vseh izkopov, zasipov kot tudi odvozov so podane v raščenem stanju.</t>
  </si>
  <si>
    <t>Standardi, ki se nanašajo zemeljska dela, oziroma materiale, ki se uporabljajo pri zemeljskih delih.
Geotekstilije in geotekstilijam sorodni izdelki – Značilnosti, ki se zahtevajo pri nasipih, temeljih in trdnih strukturah
SIST EN 13251:2001
SIST EN 13251:2001/ A1:2005
Geotekstilije in geotekstilijam sorodni izdelki – Značilnosti, ki se zahtevajo pri drenažnih sistemih
SIST EN 13252:2001
SIST EN 13252:2001/ A1:2005
OP: Montažni piloti zajeti pri ab montažnih delih!
Geosintetične ovire-Zahtevane karakteristike pri gradnji rezervarjev in nasipov.
SIST EN 13361:2004
SIST EN 13361:2004/A1:2007
Izkopi se izvajajo v pretežno prodno peščenih plasteh. Lokalno so se pojavljajo tanjše plasti peska, nekaj konglomerata in tudi bolj zaglinjenih plasti.</t>
  </si>
  <si>
    <t>Skladno s 84. členom ZGO mora izvajalec pred začetkom in med izvajanjem posameznih del opraviti pregled projekta za izvedbo in opozoriti investitorja, projektanta in revidenta ter nadzornika na morebitne ugotovljene pomanjkljivosti.
Vsi projekti z načrti in vsemi grafičnimi prilogami, kot tudi ves tekstovni del, vsa poročila in vsi opisi ter sheme so sestavni del tega popisa del in jih mora ponudnik obvezno upoštevati pri sami izdelavi ponudbe. Navedene načrte, grafične priloge, ves tekstualni del, vsa poročila, vsa  oročila in vsi opisi ter sheme mora ponudnik upoštevati tudi če se besedilo popisa ne sklicuje na konkretne sheme.</t>
  </si>
  <si>
    <t>Vse izmere je potrebno preveriti po posameznih projektih, in na objektu samem. V primeru nejasnosti kontaktirati OVP.
Podlaga za izvedbo so delavniški načrti, izdelani iz strani izvajalca in potrjeni iz strani OVP. Podlaga za izvedbo delavniških načrtov so sheme iz posamičnih načrtov.</t>
  </si>
  <si>
    <t>Lahki agregati – 1. del: Lahki agregati za beton, malto in injekcijsko malto
SIST EN 13055-1:2002
SIST EN 13055-1:2002/AC:2004</t>
  </si>
  <si>
    <t>Beton - 1.del - Specifikacija, lastnosti, proizvodnja in skladnost
SIST EN 206-1:2003
SIST EN 206-1:2003/A1:2004
SIST EN 206-1:2003/A2:2005
SIST EN 1026 (OP: Uporablja se zadnja veljavna izdaja standarda z vsemi dopolnili in popravki)
Armatura slovensko tehnično soglasje STS-05/007
STS-05/012 za armaturne mreže
STS-06/042 za rezano in krivljeno armaturo
Vlakna za beton-1.del:Jeklena vlakna-definicije,specifikacije in skladnost
SIST EN 14889-1:2006
Vlakna za beton-2.del: Polimerna vlakna- efinicije,specifikacije in skladnost
SIST EN 14889-2:2006
Konstrukcijska ležišča- 5.del:Lončna ležišča
SIST EN 1337-5:2005
Konstrukcijska ležišča- 6.del:Linijska in točkovna zasučna ležišča
SIST EN 1337-6:2004
Konstrukcijska ležišča- 7.del:Sferična in cilindrična PTFE ležišča
SIST EN 1337-7:2004
Konstrukcijska ležišča- 8.del:Vodila za ležišča in pritrjene konstrukcije
SIST EN 1337-8:2008
Betonarna ki proizvede beton o kontroli proizvodnje</t>
  </si>
  <si>
    <t>Proizvodi in sistemi za zaščito in popravilo betonskih konstrukcij –
Definicije, zahteve, kontrola kakovosti in ovrednotenje skladnosti – 6. del:
Sidranje armaturne palice
SIST EN 1504-6:2006
Proizvodi in sistemi za zaščito in popravilo betonskih konstrukcij –
Definicije, zahteve, kontrola kakovosti in ovrednotenje skladnosti – 7.del:
Zaščita armature proti koroziji
SIST EN 1504-7:2006
Mikro silika za beton – 1.del: Definicije, zahteve in merila skladnosti
SIST EN 13263-1:2005+A1:2009
Vsi AB stebri, slopi in nosilci stene izdelani v kvaliteti vidnega betona morajo imeti perfektne 90 stopinjske robove
Pri postavkah so v oklepajih podani podatki o betonu in sicer v zaporedju (tlačna trdnost/razred  postavljenosti/kloridi/maksimalno
zrno/zaščitna plast-zgoraj-spodaj-bočno)</t>
  </si>
  <si>
    <t>Odri:
Za vse odre je izdelati statični izračun izdelan s strani izvajalca, z upoštevanjem standarda SIST EN 12811. Odre je izdelati, pregledovati in voditi dokumentacijo v skladu s predpisi. Upoštevati je SIST HD 1000 za
sistemske delovne odre. Vsi odri na zgradbi morajo biti napravljeni, premeščeni in odstranjevani z delavci predpisane kvalifikacije in pod nadzorstvom  dgovorne strokovne osebe gradbišča. Ves material za napravo odrov mora biti kvaliteten in ustreznih dimenzij, kar je treba pred vgraditvijo preveriti.
Pred uporabo ter vsaj enkrat tedensko med uporabo in pred ponovno uporabo po daljši prekinitvi del, mora vse odre pregledati odgovorna strokovna oseba iz strani izvajalca.</t>
  </si>
  <si>
    <t>Izdelava tampona in priprava temeljnih tal</t>
  </si>
  <si>
    <t>Izkopi za pripravo gradbene jame</t>
  </si>
  <si>
    <t>Antikorozijska zaščta jekla za konstrukcijo izpostavljeno atmosferskim vplivom - zunanja:</t>
  </si>
  <si>
    <t>Za izvedbo vročega cinkanja so merodajne SIST EN , EN DIN –norma 1461, kakor tudi strokovno tehnične smernice za vroče cinkanje.
Preverjanje debeline cinkove prevleke mora potekati po DIN 50 981. Po standardu ( normi) znaša minimalna debelina sloja nanosa za material od debeline 6 mm naprej 85 mikronov, vendar mora za področje mestnega zraka in za trajnost zaščite cca. 30 let biti zvišana na cca. 70 – 100
mikronov. Za doseganje boljšega oprijema bi naj vsi za vroče cinkanje predvideni jekleni deli bili najprej odgovarjajoče predobdelani , očiščeni in šele nato vroče cinkani.</t>
  </si>
  <si>
    <t>Zunanje jeklene konstrukcije so zaščitene z nanosom cinkove prevleke, ki nastane s potapljanjem v tekoči cink. Celotne konstrukcije morajo biti konstruirane, oz. sestavljene v vijačeni izvedbi, zvari morajo biti popolnoma zaprti in očiščeni žlindre in ne smejo imeti nobenih por ali
dotoka žlindre. Morajo biti izvedeni neprekinjeno in ne kot prekinjeni zvari. Ostanki žlindre, ki nastaja pri varjenju morajo biti popolnoma odstranjeni.</t>
  </si>
  <si>
    <t>Standardi, ki se nanašajo ključavničarska dela, oziroma materiale, ki se uporabljajo pri ključavničarskih delih.</t>
  </si>
  <si>
    <t>Izvajale oziroma podizvajalec - pripravljalec kovinskih nosilnih elementov, mora evidentirati vse procesne korake priprave površine kovinskih nosilnih elementov objekta.</t>
  </si>
  <si>
    <t>Jeklena konstrukcija, ki je vroče cinkana je potrebno pred cinkanjem določiti zvarjence kar bo razvidno iz delavniških
načrtov.
Vsi zaprti profili jeklene konstrukcije so na priključne pločevine varjeni z obdelanimi polno nosilnimi zvari. Na mestih kjer se vijačenje izvaja skozi cev je potrebno v cevi vgraditi jeklene nastavke t.i. puše na mestih, da vijak ne vijačimo v prazno.</t>
  </si>
  <si>
    <t>Vse polno nosilne zvare je potrebno kontrolirati z ultrazvokom. Pregledano mora biti vsaj 40% vseh zvarov. Obseg kontrole se poveča ob pojavu slabih rezultatov – določi institucija, ki bo kontrolirala kvaliteto izvedbe. Vizualni pregled se vrši na vseh zvarih.</t>
  </si>
  <si>
    <t>Vsi vijačeni spoji jeklenih konstrukcij se izvajajo z inbus vijaki iz nerjaveče pločevine, ki morajo ustrezati standardu ISO 10462, z ugreznjeno glavo. Razred vzdržljivosti vijakov je 8.8. in 10.9.</t>
  </si>
  <si>
    <t>Vse spoje se vijači kontrolirano z momentnim ključem. Pri običajnih spojih kategorija A se privijači tako, da je spoj popolnoma stisnjen. Pri vseh spojih kategorije B je zahtevana polna sila prednapetja ter minimalni koeficient trenja  =0.30.</t>
  </si>
  <si>
    <t>Standardi, ki se nanašajo na okovja, stavbno pohištvo, stekla:</t>
  </si>
  <si>
    <r>
      <rPr>
        <b/>
        <sz val="10"/>
        <rFont val="Arial Narrow"/>
        <family val="2"/>
        <charset val="238"/>
      </rPr>
      <t>Okna in vrata</t>
    </r>
    <r>
      <rPr>
        <sz val="10"/>
        <rFont val="Arial Narrow"/>
        <family val="2"/>
        <charset val="238"/>
      </rPr>
      <t xml:space="preserve"> – Standard za proizvod, zahtevane lastnosti – 1. del: Okna in vrata brez določenih lastnosti požarne odpornosti in dimotesnosti, vendarz vključeno odpornostjo strešnih oken proti požaru z zunanje strani SIST EN 14351-1:2006+A1:2010</t>
    </r>
  </si>
  <si>
    <r>
      <rPr>
        <b/>
        <sz val="10"/>
        <rFont val="Arial Narrow"/>
        <family val="2"/>
        <charset val="238"/>
      </rPr>
      <t>Stavbno okovje</t>
    </r>
    <r>
      <rPr>
        <sz val="10"/>
        <rFont val="Arial Narrow"/>
        <family val="2"/>
        <charset val="238"/>
      </rPr>
      <t xml:space="preserve"> – Naprave za zasilne izhode z vzvodno ročico ali pritisnim pedalom za evakuacijske poti – Zahteve in preskusne metode SIST EN 179:2008</t>
    </r>
  </si>
  <si>
    <r>
      <rPr>
        <b/>
        <sz val="10"/>
        <rFont val="Arial Narrow"/>
        <family val="2"/>
        <charset val="238"/>
      </rPr>
      <t>Požarna vrata okovje</t>
    </r>
    <r>
      <rPr>
        <sz val="10"/>
        <rFont val="Arial Narrow"/>
        <family val="2"/>
        <charset val="238"/>
      </rPr>
      <t xml:space="preserve">
Ključavnice in stavbno okovje – Zapore z vodoravnim potisnim drogom za izhod ob paniki – Zahteve in preskusne metode SIST EN 1125:2008
Stavbno okovje – Naprave za samodejno zapiranje vrat – Zahteve in preskusne metode
SIST EN 1154:2000
SIST EN 1154:2000/ A1:2003
SIST EN 1154:2000/ A1:2003/AC:2006
Stavbno okovje – Električne naprave za nadzor zapiranja vrat –Zahteve in preskusne metode
SIST EN 1155:2000
SIST EN 1155:2000/ A1:2003
SIST EN 1155:2000/ A1:2003/AC:2006
Stavbno okovje – Naprave za usklajeno zapiranje vrat –Zahteve in preskusne metode
SIST EN 1158:2000
SIST EN 1158:2000/ A1:2003
SIST EN 1158:2000/ A1:2003/AC:2006</t>
    </r>
  </si>
  <si>
    <r>
      <rPr>
        <b/>
        <sz val="10"/>
        <rFont val="Arial Narrow"/>
        <family val="2"/>
        <charset val="238"/>
      </rPr>
      <t>Okovje</t>
    </r>
    <r>
      <rPr>
        <sz val="10"/>
        <rFont val="Arial Narrow"/>
        <family val="2"/>
        <charset val="238"/>
      </rPr>
      <t xml:space="preserve">
Stavbno okovje – Ključavnice in zapahi – Mehanske ključavnice,zapahi in prijemniki – Zahteve in preskusne metode 
SIST EN 12209:2004
SIST EN 12209:2004/ AC:2006
Stavbno okovje – Enoosni tečaji – Zahteve in klasifikacija
SIST EN 1935:2002
SIST EN 1935:2002/ AC:2004
Stavbno okovje-ključavnice in zapahi-Elektromehanske ključavnice in
zaporne plošče-Zahteve in preskusne metode
SIST EN 14846:2009</t>
    </r>
  </si>
  <si>
    <r>
      <rPr>
        <b/>
        <sz val="10"/>
        <rFont val="Arial Narrow"/>
        <family val="2"/>
        <charset val="238"/>
      </rPr>
      <t>Industrijska vrata</t>
    </r>
    <r>
      <rPr>
        <sz val="10"/>
        <rFont val="Arial Narrow"/>
        <family val="2"/>
        <charset val="238"/>
      </rPr>
      <t xml:space="preserve">
Vrata v industrijske in javne prostore ter garažna vrata – Standard za proizvod – 1. del: Proizvodi brez določenih lastnosti požarne odpornosti in dimotesnosti
SIST EN 13241-1:2003+A1:2011</t>
    </r>
  </si>
  <si>
    <r>
      <rPr>
        <b/>
        <sz val="10"/>
        <rFont val="Arial Narrow"/>
        <family val="2"/>
        <charset val="238"/>
      </rPr>
      <t>Senčila</t>
    </r>
    <r>
      <rPr>
        <sz val="10"/>
        <rFont val="Arial Narrow"/>
        <family val="2"/>
        <charset val="238"/>
      </rPr>
      <t xml:space="preserve">
Zunanja senčila – Zahtevane lastnosti, vključno z varnostjo
SIST EN 13561:2004+A1:2009 Polkna – Zahtevane lastnosti, vključno z varnostjo SIST EN 13659:2004+A1:2009</t>
    </r>
  </si>
  <si>
    <r>
      <rPr>
        <b/>
        <sz val="10"/>
        <rFont val="Arial Narrow"/>
        <family val="2"/>
        <charset val="238"/>
      </rPr>
      <t>Stekla</t>
    </r>
    <r>
      <rPr>
        <sz val="10"/>
        <rFont val="Arial Narrow"/>
        <family val="2"/>
        <charset val="238"/>
      </rPr>
      <t xml:space="preserve">
Steklo v stavbah – Posebni osnovni izdelki – Boro silikatno steklo – 1-2. del:
Ovrednotenje skladnosti/standard za izdelke
SIST EN 1748-1-2:2005
Steklo v stavbah – Posebni osnovni izdelki – 2-2.del: Steklena keramika –
Ovrednotenje skladnosti/standard za izdelek
SIST EN 1748-2-:2005
Steklo v stavbah – Toplotno utrjeno natrij-kalcijevo silikatno steklo –2.del: ovrednotenje skladnosti/standard za izdelek
SIST EN 1863-2:2005
Steklo v stavbah – Toplotno kaljeno boro silikatno varnostno steklo – 2.del:
Ovrednotenje skladnosti/standard za izdelek
SIST EN 13024-2:2005
Steklo v stavbah – Steklo z nanosi – 4. del: Ovrednotenje
skladnosti/standard za izdelek
SIST EN 1096-4:2005
Steklo v stavbah – Toplotno kaljeno natrij-kalcijevo silikatno varnostno
steklo – 2. del: Ovrednotenje skladnosti/standard za izdelek
SIST EN 12150-2:2005</t>
    </r>
  </si>
  <si>
    <t>Steklo v gradbeništvu – Toplotno kaljeno natrij-kalcijevo silikatno utorjeno
varnostno steklo – 2. del: Ovrednotenje skladnosti/standard za izdelek
SIST EN 15683-2:2014
Steklo v stavbah Kemično utrjeno natrij-kalcijevo silikatno steklo – 2. del:
Ovrednotenje skladnosti/standard za izdelek
SIST EN 12337-2:2005
Steklo v stavbah – Osnovni izdelki iz zemljo alkalijskega silikatnega stekla –
2. del: Ovrednotenje skladnosti/standard za izdelek
SIST EN 14178-2:2005
Steklo v stavbah – Osnovni izdelki iz natrij-kalcijevega silikatnega stekla –
9. del: Ovrednotenje skladnosti/standard za izdelek
SIST EN 572-9:2005
Steklo v gradbeništvu – HS-preskus kaljenega natrijevega kalcijevegasilikatnega
varnostnega stekla – 2. del:Ovrednotenje skladnosti/standard
za izdelek
SIST EN 14179-2:2005
Steklo v gradbeništvu – Kaljeno zemljo alkalijsko silikatno varnostno steklo
– 2. del: Ocena skladnosti/standard za izdelek
SIST EN 14321-2:2006</t>
  </si>
  <si>
    <t>Steklo v gradbeništvu -HS – preskus kaljenega zemljo alkalijsko silikatnega
varnostnega stekla – 2. del: Vrednotenje skladnosti/standard za izdelek
SIST EN 15682-2:2013
Steklo v gradbeništvu – Lepljeno steklo in lepljeno varnostno steklo –
Ovrednotenje skladnosti/standard za izdelek
SIST EN 14449:2005
SIST EN 14449:2005 /AC:2006
Steklo v gradbeništvu – Izolacijsko steklo – 5. del: Ovrednotenje skladnosti
SIST EN 1279-5:2005+A2:2010
Tesnilne mase za nekonstrukcijske stike v stavbah in na sprehajalnih
površinah – 2.del: Tesnilne mase za zasteklitev
SIST EN 15651-2:2013</t>
  </si>
  <si>
    <r>
      <rPr>
        <b/>
        <sz val="10"/>
        <rFont val="Arial Narrow"/>
        <family val="2"/>
        <charset val="238"/>
      </rPr>
      <t>Izdelki iz stekla</t>
    </r>
    <r>
      <rPr>
        <sz val="10"/>
        <rFont val="Arial Narrow"/>
        <family val="2"/>
        <charset val="238"/>
      </rPr>
      <t xml:space="preserve">
Steklo v gradbeništvu- Ogledala iz stekla s srebrno prevleko za uporabo v
notranjosti stavb -2.del: Ovrednotenje skladnosti/standard za izdelek
SIST EN 1036-2:2008
Steklo v gradbeništvu-Stekleni zidaki in stekleni tlakovci-2.del:
Ovrednostenje skladnosti, standard za izdelek
SIST EN 1051-2:2008</t>
    </r>
  </si>
  <si>
    <r>
      <rPr>
        <b/>
        <sz val="10"/>
        <rFont val="Arial Narrow"/>
        <family val="2"/>
        <charset val="238"/>
      </rPr>
      <t>Tesnost stavbnega pohištva</t>
    </r>
    <r>
      <rPr>
        <sz val="10"/>
        <rFont val="Arial Narrow"/>
        <family val="2"/>
        <charset val="238"/>
      </rPr>
      <t xml:space="preserve">
Stavbno pohištvo, ki je izpostavljeno atmosferskim padavinam, mora biti ob upoštevanju lokalnih podnebnih razmer grajeno tako, da stavbo v skladu s 3. členom Pravilnika o zaščiti stavb pred vlago, ščiti pred atmosferskimi padavinami.</t>
    </r>
  </si>
  <si>
    <t>Stavbno pohištvo iz prejšnjega odstavka mora po standardu SIST EN 12208 izpolnjevati naslednje zahteve glede vodotesnosti:
okna ter vhodna in balkonska vrata, vgrajena v pritličje ali prvo nadstropje
stavbe, morajo ustrezati razredu 4A,
okna ter vhodna in balkonska vrata, vgrajena v drugo ali tretje nadstropje
stavbe, morajo ustrezati razredu 7A,
okna ter vhodna in balkonska vrata, vgrajena v četrto ali višje nadstropje
stavbe, morajo ustrezati razredu 9A.
Vodotesnost stavbnega pohištva iz prejšnjega odstavka mora biti izmerjena po standardu SIST EN 1027</t>
  </si>
  <si>
    <t>kompl.</t>
  </si>
  <si>
    <t>Vroče valjani izdelki iz konstrukcijskih jekel – 1. del: Splošni tehnični dobavni pogoji
SIST EN 10025-1:2004
Dodajni materiali za varjenje – Splošni produktni standard za dodajne materiale in praške za talilno varjenje kovinskih materialov
SIST EN 13479:2005
Visokotrdnostne vijačne zveze za prednapetje-1.del:Splošne zahteve
SIST EN 14399-1:2005
Lepila za splošne namene montaže v gradbeništvu – zahteve in preskusne metode
SIST EN 15274:2009
Izvedba jeklenih konstrukcij in aluminijastih konstrukcij – 1.del: Zahteve za ugotavljanje skladnosti sestavnih delov konstrukcij
SIST EN 1090-1:2009+A1:2012
Vijačni sestavi brez predhodne strukturne obremenitve – 1.del: Splošne zahteve
SIST EN 15048-1:2007
Nerjavna jekla-4.del:Tehnični dobavni pogoji za tanko in debelo pločevino in trakove iz nerjavnih konstrukcijskih jekel
SIST EN 10088-4:2009
Nerjavna jekla-5.del:Tehnični dobavni pogoji za drogove, palice, žico, profile in svetle izdelke iz nerjavnih konstrukcijskih jekel
SIST EN 10088-5:2009
Vroče valjani votli profili iz nelegiranih in drobnozrnatih konstrukcijskih jekel – 1. del: Tehnični dobavni pogoji
SIST EN 10210-1:2006</t>
  </si>
  <si>
    <t>Hladno oblikovani varjeni votli konstrukcijski profili iz nelegiranih in
drobnozrnatih jekel-1.del:Tehnični dobavni pogoji
SIST EN 10219-1:2006
Nelegirane jeklene cevi za varjenje in vrezovanje navojev – Tehnični dobavni pogoji
SIST EN 10255:2004+A1:2007
Jekleni ulitki za uporabo v gradbeništvu
SIST EN 10340:2007
SIST EN 10340:2007/AC:2008
Konstrukcijska jekla za kaljenje in popuščanje – Tehnični dobavni pogoji
SIST EN 10343:2009
Samonosilne izolacijske sendvič plošče z obojestranskim kovinskim oplaščenjem -Tovarniško izdelani proizvodi – Specifikacije
SIST EN 14509:2014
Samonosilna pločevina za pokrivanje streh ter zunanje in notranje obloge – Specifikacija proizvoda in zahteve
SIST EN 14782:2006
Povsem podprta pločevina in trakovi za pokrivanje streh ter zunanje in notranje obloge – Specifikacija za izdelek in zahteve
SIST EN 14783:2006
Aluminij in aluminijeve zlitine – Gradbeni proizvodi za konstrukcijska dela- Tehnični pogoji za prevzem in dobavo
SIST EN 15088:2006</t>
  </si>
  <si>
    <t>Varovalni sistem za vzdrževanje strehe in fasade.</t>
  </si>
  <si>
    <t xml:space="preserve">dolžina jeklenice </t>
  </si>
  <si>
    <t>pomožni material, končni element, vmesni element, voglaniki</t>
  </si>
  <si>
    <t>V vseh mavčnih stenah so vogali zaščiteni s tipskimi pocinkanimi pločevinastimi vogalniki sistema proizvajalca predelnih mavčnih sten!</t>
  </si>
  <si>
    <t>V sanitarnih stenah je upoštevati vgradnjo elementov za pritrjevanje sanitarnih elementov - glej projekt arhitekture in strojnih instalacij - sanitarna oprema!
Prav tako je potrebno všteti vsa bandažiranja in kitanja stikov!</t>
  </si>
  <si>
    <t>Dela je treba izvajati po določilih veljavnih normativov in skladno z obveznimi standardi
Pri izvedbi je treba upoštevati tudi navodila proizvajalca materiala, ki se uporablja pri izvedbi.
Delo obrtnika obsega:
dobavo vsega osnovnega in pomožnega materiala;
prevoz materiala na objekt, z nakladanjem, razkladanjem, skladiščenjem in prenosi na objektu;
čiščenje izdelkov oz. podlog pred pričetkom del;
nanašanje osnovnih in končnih premazov z vsemi med fazami;
čiščenje prostorov in izdelkov po opravljenem delu in zaščita do predaje naročniku;
vsa dela v delavnici in na objektu z vsemi dajatvami;
vsa dela in ukrepi po predpisih varstva pri delu.
Vse manjše izreze za instalacije, bandažiranje in kitanje stikov ter vijakov, kitanje vseh stikov med nosilnimi konstrukcijami in mavčnokartonskimi elementi z akrilnim kitom je zajeto v cenah na enoto.
Mavčnokartonska dela se morajo izvajati po detajlih in navodilih proizvajalcev plošč.
V primeru da posamezne postavke v popisu ne zajemajo celotnega opisa potrebnega za funkcionalno dokončanje postavke, mora ponudnik izvedbo le tega vključiti v ceno na enoto!
Na mestih odprtin z vgradnjo vrat je izvesti ustrezno podkonstrukcijo, kar je zajeti v ceni po enoti posameznih sten!</t>
  </si>
  <si>
    <t>Dela lahko izvaja le pooblaščeni izvajalec.</t>
  </si>
  <si>
    <t>Standardi, ki se nanašajo mavčno kartonska dela, oziroma materiale, ki se uporabljajo pri mavčno kartonskih delih:
Mavčne plošče – Definicije, zahteve in preskusne metode
SIST EN 520:2005+A1:2009
Mavčni proizvodi, ojačeni z vlakni – Definicije, zahteve in preskusne metode
SIST EN 13815:2006
Predizdelani paneli mavčnih plošč s kartonskim jedrom – Definicije, zahteve in preskusne metode
SIST EN 13915:2007
Mavčne plošče za toplotno/zvočno izolacijo kompozitnih panelov – Definicije, zahteve in preskusne metode
SIST EN 13950:2006
Mavčne plošče, ojačane z vlakni – Definicije,zahteve in preskusne metode-
1.del:Mavčne plošče, ojačane z mrežo iz vlaken
SIST EN 15283-1:2008+A1:2009
Mavčne plošče, ojačane z vlakni – Definicije,zahteve in preskusne metode-
2.del:Mavčne plošče z vlakni
SIST EN 15283-2:2008+A1:2009
Tesnilni materiali za mavčne plošče – Definicije, zahteve in preskusne metode
SIST EN 13963:2005
SIST EN 13963:2005/ AC:2006
Mavčne plošče iz reciklaže – Definicije, zahteve in preskusne metode
SIST EN 14190:2005
Elementi s kovinskimi okvirji za mavčne plošče – Definicije,zahteve in preskusne metode
SIST EN 14195:2005
SIST EN 14195:2005/ AC:2006</t>
  </si>
  <si>
    <t>Predoblikovane mavčne plošče – Definicije, zahteve in preskusne metode
SIST EN 14209:2006
Mavčni elementi za viseče strope – Definicije, zahteve in preskusne metode
SIST EN 14246:2006
SIST EN 14246:2006/AC:2007
Pomožni in dodatni kovinski profili za mavčne plošče – Definicije, zahteve in preskusne metode
SIST EN 14353:2008+A1:2010
Lepila na osnovi mavca za toplotno, zvočno izolacijo kompozitnih panelov in mavčne plošče – Definicije, zahteve in preskusne metode
SIST EN 14496:2006
Lepila za splošne namene montaže v gradbeništvu – zahteve in preskusne metode
SIST EN 15274:2009
Združene polnilne in tesnilne mase-1.del:Specifikacija za toplo nanosljive tesnilne mase
SIST EN 14188-1:2005
Tesnilne in zalivne mase-2.del:Specifikacija za hladne tesnilne mase
SIST EN 14188-2:2005
Polnilne in tesnilne mase za stike – 3.del: Specifikacija za elastomerne tesnilne profile
SIST EN 14188:3:2006</t>
  </si>
  <si>
    <t>V primeru nejasnosti je izvajalec del oz. ponudnik, že v času izdelovanja ponudbe dolžan postaviti OVP zahtevo po pojasnitvi na način, ki je v skladu z izvajanjem javnega razpisa.
Dela je potrebno izvajati v skladu z tehničnimi predpisi in normativi v soglasju z obveznimi standardi za polaganje tlakov.
Delo obrtnika obsega:
dobavo osnovnega materiala za talne obloge
dobavo ostalega materiala
masa za izravnavo podloge
lepilo za lepljenje talnih oblog
obrobne letve
pritrdilni material za obrobne letve
snemanje izmer v objektu
pregled in čiščenje podlog
nanašanje izravnalne mase
vsa dela v delavnici in na objektu z dajatvami
prevoz materiala in orodja na objekt, z nakladanjem, razkladanjem
polaganje, prikrojitev in lepljenje talne obloge
pritrjevanje obrob
popravilo zidov ali stenskih oblog, če se poškodujejo</t>
  </si>
  <si>
    <r>
      <t xml:space="preserve">Opombe:
</t>
    </r>
    <r>
      <rPr>
        <sz val="10"/>
        <rFont val="Arial Narrow"/>
        <family val="2"/>
        <charset val="238"/>
      </rPr>
      <t>izvajalec mora predložiti vzorce v potrditev OVP in ON
ves vgrajeni material mora imeti ustrezne izjave o skladnosti
V kolikor ni nizkostenska obroba popisana ločeno jo je zajeti v ceni osnovne postavke tlaka.
V kolikor je v načrtu arhitekture predviden kitani stik med horizontalno in vertikalno površino, je potrebno PU kit zajeti v osnovni postavki tlaka.</t>
    </r>
  </si>
  <si>
    <t>V primeru da posamezne postavke v popisu ne zajemajo celotnega opisa potrebnega za funkcionalno dokončanje postavke, mora ponudnik izvedbo le tega vključiti v ceno na enoto!
Pri vseh delih je upoštevati sorazmerje stroškov rganizacije in čiščenja po končanju vseh del.</t>
  </si>
  <si>
    <r>
      <rPr>
        <b/>
        <sz val="10"/>
        <rFont val="Arial Narrow"/>
        <family val="2"/>
        <charset val="238"/>
      </rPr>
      <t>Standardi</t>
    </r>
    <r>
      <rPr>
        <sz val="10"/>
        <rFont val="Arial Narrow"/>
        <family val="2"/>
        <charset val="238"/>
      </rPr>
      <t>, ki se nanašajo tlakarska dela, oziroma materiale, ki se uporabljajo pri tlakarskih delih.
Lesene talne obloge – Lastnosti, ovrednotenje skladnosti in označevanje
SIST EN 14342:2013
Netekstilne, tekstilne in laminirane (plastene) talne obloge – Bistvene značilnosti
SIST EN 14041:2005
SIST EN 14041:2005/AC:2007
Podloge za športne dejavnosti – Notranje podloge za večnamensko uporabo – Specifikacija
SIST EN 14904:2006
Površinske prevleke – zahteve
SIST EN 12271:2007
Tankoplastne prevleke po hladnem postopku-Specifikacija
SIST EN 12273:2009
Lepila za splošne namene montaže v gradbeništvu – zahteve in preskusne metode
SIST EN 15274:2009
Združene polnilne in tesnilne mase
-1.del:Specifikacija za toplo nanosljive tesnilne mase
SIST EN 14188-1:2005
Tesnilne in zalivne mase
-2.del:Specifikacija za hladne tesnilne mase
SIST EN 14188-2:2005
Polnilne in tesnilne mase za stike
– 3.del: Specifikacija za elastomerne tesnilne profile
SIST EN 14188:3:2006
Tesnilne mase za nekonstrukcijske stike v stavbah in na sprehajalnih površinah
– 4.del: Tesnilne mase za sprehajalne površine
SIST EN 15651-4:2013</t>
    </r>
  </si>
  <si>
    <t>Končni izbor materialov in barv za finalne tlake potrdi OPA.</t>
  </si>
  <si>
    <t>V ceni postavk je zajeti tudi izvedbo vzorcev vseh tlakov in oblog , vsak vzorec min. površine 1,5m2.
Podane so dejanske neto površine tlakov.</t>
  </si>
  <si>
    <t>Izbor barve vseh finalnih tlakov in oblog potrdi projektant.</t>
  </si>
  <si>
    <t>Dodatek za šivanje in sanacijo razpok v etrihu</t>
  </si>
  <si>
    <t>V primeru nejasnosti je izvajalec del oz. ponudnik, že v času izdelovanja ponudbe dolžan postaviti OVP zahtevo po pojasnitvi na način, ki je v skladu z izvajanjem javnega razpisa.
Izdela se vzorec barve vsake  v velikosti najmanj 1,5m2, na licu mesta, na površini in v prostoru, ki se bo barval. Vzorec se izdela bodisi na končnem zaključnem sloju, ali v sklopu vzorca zaključnega sloja.
Dela je treba izvajati po določilih veljavnih normativov in skladno z obveznimi standardi.
Pri izvedbi je treba upoštevati tudi navodila proizvajalca materiala, ki se uporablja pri izvedbi.</t>
  </si>
  <si>
    <r>
      <rPr>
        <sz val="10"/>
        <rFont val="Arial Narrow"/>
        <family val="2"/>
        <charset val="238"/>
      </rPr>
      <t>V ceni posameznih postavk je zajeti tudi:
dobavo vsega osnovnega in pomožnega materiala;
prevoz materiala na objekt, z nakladanjem, razkladanjem, skladiščenjem in prenosi ;
čiščenje izdelkov oz. podlog pred pričetkom del;
nanašanje osnovnih in končnih premazov z vsemi med fazami;
čiščenje prostorov in izdelkov po opravljenem delu in zaščita do predaje naročniku;
vsa dela v delavnici in na objektu z vsemi dajatvami;
vsa dela in ukrepi po predpisih varstva pri delu.</t>
    </r>
    <r>
      <rPr>
        <b/>
        <sz val="10"/>
        <rFont val="Arial Narrow"/>
        <family val="2"/>
        <charset val="238"/>
      </rPr>
      <t xml:space="preserve">
Druge opombe: </t>
    </r>
    <r>
      <rPr>
        <sz val="10"/>
        <rFont val="Arial Narrow"/>
        <family val="2"/>
        <charset val="238"/>
      </rPr>
      <t>vsa dela se izvajajo po barvni študiji ali po potrditvi projektanta in naročnik
V primeru da posamezne postavke v popisu ne zajemajo celotnega opisa potrebnega za funkcionalno dokončanje postavke, mora ponudnik izvedbo le tega vključiti v ceno na enoto!
Pri vseh delih je upoštevati sorazmerje stroškov organizacije in čiščenja po končanju vseh del.</t>
    </r>
  </si>
  <si>
    <r>
      <t xml:space="preserve">Kleparska
</t>
    </r>
    <r>
      <rPr>
        <sz val="10"/>
        <rFont val="Arial Narrow"/>
        <family val="2"/>
        <charset val="238"/>
      </rPr>
      <t>Povsem podprta pločevina in trakovi za pokrivanje streh ter zunanje in notranje obloge – Specifikacija za izdelek in zahteve SIST EN 14783:2006
Samonosilna pločevina za pokrivanje streh ter zunanje in notranje obloge – Specifikacija proizvoda in zahteve
SIST EN 14782:2006
OP: Glej še standarde pri ključavničarskih delih in pri pasarskih delih!</t>
    </r>
  </si>
  <si>
    <r>
      <rPr>
        <b/>
        <sz val="10"/>
        <rFont val="Arial Narrow"/>
        <family val="2"/>
        <charset val="238"/>
      </rPr>
      <t>Ravne strehe</t>
    </r>
    <r>
      <rPr>
        <sz val="10"/>
        <rFont val="Arial Narrow"/>
        <family val="2"/>
        <charset val="238"/>
      </rPr>
      <t xml:space="preserve">
Hidroizolacijski trakovi – Ojačeni bitumenski trakovi za tesnjenje streh – Definicije in lastnosti
SIST EN 13707:2005+A2:2009
Hidroizolacijski trakovi – Definicije in lastnosti podložnih folij – 1. del:
Podložne folije za strehe SIST EN 13859-1:2010
Hidroizolacijski trakovi – Definicije in lastnosti podložnih folij – 2. del:
Podložne folije za stene SIST EN 13859-2:2010
Hidroizolacijski trakovi – Polimerni in elastomerni trakovi za tesnjenje streh – Definicije in lastnosti
SIST EN 13956:2013</t>
    </r>
  </si>
  <si>
    <r>
      <rPr>
        <b/>
        <sz val="10"/>
        <rFont val="Arial Narrow"/>
        <family val="2"/>
        <charset val="238"/>
      </rPr>
      <t>Lepila</t>
    </r>
    <r>
      <rPr>
        <sz val="10"/>
        <rFont val="Arial Narrow"/>
        <family val="2"/>
        <charset val="238"/>
      </rPr>
      <t xml:space="preserve"> za splošne namene montaže v gradbeništvu – zahteve in preskusne
metode
SIST EN 15274:2009</t>
    </r>
  </si>
  <si>
    <t>Standardi, ki se nanašajo na ravne strehe oz. materiale, ki se uporabljajo pri ravnih strehah: ravne strehe</t>
  </si>
  <si>
    <r>
      <rPr>
        <b/>
        <sz val="10"/>
        <rFont val="Arial Narrow"/>
        <family val="2"/>
        <charset val="238"/>
      </rPr>
      <t>Hidroizolacija ravnih streh:</t>
    </r>
    <r>
      <rPr>
        <sz val="10"/>
        <rFont val="Arial Narrow"/>
        <family val="2"/>
        <charset val="238"/>
      </rPr>
      <t xml:space="preserve">
IFD- Direktives pour la conception et la mise en oeuvre de toitures avec
etancheite (evropska smernica za projektiranje in izvajanje ravnih streh)</t>
    </r>
  </si>
  <si>
    <t>Izvajalec mora za vse vidne pločevinaste obrobe in kape pripraviti delavniške načrte in jih dati v potrditev projektantu. Strošek izdelave delavniških načrtov izvajalec upošteva v postavkah popisa.</t>
  </si>
  <si>
    <t>Dobava in montaža</t>
  </si>
  <si>
    <t>- Ponudnik izjavlja, da je preveril pravilnost nastavljenih formul in izračunavanja ponudbene cene!</t>
  </si>
  <si>
    <t>- Ponudnik s ponudbo izjavlja, da je pregledal projektno dokumentacijo, da je z njo v celoti seznanjen in se z njo strinja, da jo smatra kot logično in celovito ter da poseduje strokovno znanje, da bo dela izvedel skladno s projektnimi zahtevami in določili!!!</t>
  </si>
  <si>
    <t>- Pred izdelavo ponudbe je potrebno opraviti ogled obstoječega stanja in se seznaniti z dejanskim stanjem na objektu!</t>
  </si>
  <si>
    <t>- V ponudbi je potrebno zajeti dobavo in montažo vseh potrebnih materialov in opreme za pravilno delovanje sistemov, razen če v posamezni postavki ni drugače navedeno!</t>
  </si>
  <si>
    <t>- V ceni mora biti zajeta izvedba vseh prehodov instalacij skozi stene, prehodi skozi  stene morajo biti ustrezno tesnjeni!</t>
  </si>
  <si>
    <t>Pri izvedbi je potrebno upoštevati najmanj naslednje pravilnike in standarde:</t>
  </si>
  <si>
    <t xml:space="preserve">1. </t>
  </si>
  <si>
    <t>Pravilnik o učinkoviti rabi energije v stavbah (Ur.l. R.S. št.52/2010)</t>
  </si>
  <si>
    <t xml:space="preserve">2. </t>
  </si>
  <si>
    <t>Tehnična smernica TSG-1-004:2010 – Učinkovita raba energije</t>
  </si>
  <si>
    <t xml:space="preserve">3. </t>
  </si>
  <si>
    <t>Tehnična smernica TSG-1-005:2012 – Zaščita pred hrupom v stavbah</t>
  </si>
  <si>
    <t xml:space="preserve">4. </t>
  </si>
  <si>
    <t>Pravilnik o prezračevanju in klimatizaciji stavb</t>
  </si>
  <si>
    <t xml:space="preserve">5. </t>
  </si>
  <si>
    <t>SIST EN 12831 – izračun transmisijskih izgub</t>
  </si>
  <si>
    <t xml:space="preserve">6. </t>
  </si>
  <si>
    <t>VDI 2078 – izračun toplotnih dobitkov</t>
  </si>
  <si>
    <t>SIST EN 13779 – Prezračevanje nestanovanjskih stavb - Zahtevane lastnosti za prezračevalne naprave in klimatizirne sisteme</t>
  </si>
  <si>
    <t xml:space="preserve">8. </t>
  </si>
  <si>
    <t xml:space="preserve">SIST EN 13053 – Prezračevanje stavb – Klimati - Ocenitev in lastnosti klimatov, sestavnih delov in </t>
  </si>
  <si>
    <t xml:space="preserve">9. </t>
  </si>
  <si>
    <t>VDI 6022 – Higienske zahteve za prezračevalne naprave</t>
  </si>
  <si>
    <t xml:space="preserve">10. </t>
  </si>
  <si>
    <t>Tehnična smernica TSG-1-001:2010 – požarna varnost v stavbah</t>
  </si>
  <si>
    <t xml:space="preserve">11. </t>
  </si>
  <si>
    <t>Smernica SZPV 408 – požarnovarnostne zahteve za elektroinstalacije in cevne napeljave v stavbah</t>
  </si>
  <si>
    <t xml:space="preserve">12. </t>
  </si>
  <si>
    <t>Pravilnik o tehničnih normativih za hidrantno omrežje</t>
  </si>
  <si>
    <t xml:space="preserve">13.  </t>
  </si>
  <si>
    <t>Pravilnik o pitni vodi</t>
  </si>
  <si>
    <t xml:space="preserve">14. </t>
  </si>
  <si>
    <t>DIN 1988 – vodovodna instalacija</t>
  </si>
  <si>
    <t xml:space="preserve">15. </t>
  </si>
  <si>
    <t>DIN 1986 – kanalizacija</t>
  </si>
  <si>
    <t xml:space="preserve">16. </t>
  </si>
  <si>
    <t>Recknagel, Sprenger, Schramek: Taschenbuch für Heizung und Klimatechnik 2000, R. Oldenbourg Verlag, München, 2000</t>
  </si>
  <si>
    <t xml:space="preserve">17. </t>
  </si>
  <si>
    <t>Feurich, Sanitär-technik</t>
  </si>
  <si>
    <t>34.</t>
  </si>
  <si>
    <t xml:space="preserve">Tlačna preizkušnja celotnega sistema </t>
  </si>
  <si>
    <t>35.</t>
  </si>
  <si>
    <t xml:space="preserve">kpl </t>
  </si>
  <si>
    <t>Funkcionalni preizkus izvedenih instalacij kompletno z izdelavo zapisnika.</t>
  </si>
  <si>
    <t>kos.</t>
  </si>
  <si>
    <r>
      <t xml:space="preserve">  </t>
    </r>
    <r>
      <rPr>
        <i/>
        <sz val="9"/>
        <color indexed="8"/>
        <rFont val="NewsGoth Cn BT"/>
        <family val="2"/>
      </rPr>
      <t>osebni žig:</t>
    </r>
  </si>
  <si>
    <t>PODLOŽNI BETON</t>
  </si>
  <si>
    <t>Pri izvajanju betonskih del je nujno upoštevati vsa navodila statika, ki so podana v njegovem tehničnem poročilu.</t>
  </si>
  <si>
    <t>Vse po detajlih projekta PZI.</t>
  </si>
  <si>
    <t>Betonska dela splošno:
 - Konstrukcije iz betona morajo biti ravne, izdelane po opažnem načrtu, brez votlih mest in brez iztekanj cementnega mleka na stikih opažev.
- Nega betona vsebuje zaščito vgrajenega betona do polne trdnosti pred prevelikim izhlapevanjem vode iz betona, kakor tudi zaščito pred nizkimi temperaturami. Izvajalec mora pustiti v vseh betonskih konstrukcijah odprtine za montažo instalacij, ki jih je dolžan pred opaženjem režijsko kordinirati med posameznimi izvajalci in po potrebi vključiti projektanta električnih in strojnih instalacij.
- Pred izvedbo AB del je preveriti in upoštevati vsa navodila in opombe, ki so navedene pri opažih.</t>
  </si>
  <si>
    <t>vsi transporti materiala, pol vsi potrebni delovni odri
Za obliko in mesto morebitne delovne rege oz. prekinitve betoniranja se je potrebno obvezno predhodno dogovoriti s projektantoma arhitekture in gradbenih konstrukcij.
Betonska armatura mora biti obdelana v skladu z veljavnimi predpisi in točno po armaturnih načrtih; pritrjena mora biti tako, da ostane med betoniranjem na svojem mestu in v zahtevanem položaju.</t>
  </si>
  <si>
    <t>Za izvajalca del so merodajne zahtevane trdnosti betonov, ki so navedene v posamezni postavki popisa oziroma v statičnem računu in armaturnih načrtih. V primeru neskladnosti velja tolmačenje statika. V primeru da posamezne postavke v popisu ne zajemajo celotnega opisa
potrebnega za funkcionalno dokončanje dela, mora  ponudnik izvedbo le tega vključiti v ceno na enoto!</t>
  </si>
  <si>
    <t>Certifikat kontrole proizvodnje s strani certifikacijskega organa
Kemijski dodatki za beton, malto in injekcijsko maso – 2.del: Kemijski dodatki za beton – Definicije, zahteve, skladnost, označevanje in etiketiranje
SIST EN 934-2:2009+A1:2012
Kemijski dodatki za beton, malto in injekcijsko maso – 5.del: Kemijski dodatki za brizgan beton – Definicije, zahteve, skladnost, označevanje in obeleževanje
SIST EN 934-5:2008
Proizvodi in sistemi za zaščito in popravilo betonskih konstrukcij – Definicije, zahteve, kontrola kakovosti in ovrednotenje skladnosti – 2.del:
Sistemi za zaščito površine betona
SIST EN 1504-2:2004</t>
  </si>
  <si>
    <t>Proizvodi in sistemi za zaščito in popravilo betonskih konstrukcij – Definicije, zahteve, kontrola kakovosti in ovrednotenje skladnosti – 3.del:
Konstrukcijska in nekonstrukcijska popravila
SIST EN 1504-3:2006
Proizvodi in sistemi za zaščito in popravilo betonskih konstrukcij – Definicije, zahteve, kontrola kakovosti in ovrednotenje skladnosti – 4.del:
Konstrukcijsko povezovanje
SIST EN 1504-4:2005
Proizvodi in sistemi za zaščito in popravilo betonskih konstrukcij – Definicije, zahteve, kontrola kakovosti in ovrednotenje skladnosti – 5.del:
Injektiranje betona
SIST EN 1504-5:2005</t>
  </si>
  <si>
    <t>Dela je treba izvajati po določilih veljavnih tehničnih predpisov in normativov in skladno z obveznimi standardi.
Vgrajeni materiali za ta dela morajo po kvaliteti ustrezati določilom veljavnih tehničnih predpisov in veljavnim standardom. V ceni posameznih postavk za betonska dela je zajeti poleg izdelave dobave in vgradnje po opisu še:
dela in ukrepe po določilih veljavnih predpisov varstva pri delu; čiščenje in vlaženje opažev neposredno pred pričetkom betoniranja; manjša popravila opažev med betoniranjem; vgrajevanje betona v opaže ter premeščanje lijaka ali transportne cevi med betoniranjem;
 - zgoščevanje betona
 - nega betona: močenje, zaščita pred mrazom, vetrom, resljaji, soncem itd;
 - čiščenje betonskega železa od blata, rje, ki se lušči, maščobe;
 - postavljanje podložk in začasno vezanje
 - kontrolirati, da so vsa sidra, škatle, vložki, doze, cevi in podobno, na predvidenih mestih.
V ceni za enoto mora biti upoštevano poleg del, opisanih v posamezni postavki ter del in ukrepov iz točke 3. tega splošnega opisa še:
 - nabava vsega potrebnega materiala z vsemi transporti in manipulativnimi stroški ter ustreznim skladiščenjem in transporti do mesta mešanja; izdelava betona;</t>
  </si>
  <si>
    <t>1. Beton bele barve - za njegovo pripravo se bo uporabljal beli cement izbrane vrste in izvora. Predlaga se beli cement proizvajalca kot npr.:KEMA Puconci. Vse ostale komponente in njihove količine se bodo določile v okviru laboratorijskih preskusov, pri čemer se bo upošteval njihov vpliv na:
 barvo betona in na zahteve za vidni beton, obdelovalnost svežega betona (samo-zgoščevalni beton) in   lastnosti strjenega betona (tlačno trdnost, geološko obnašanje).
2. Samo-zgoščevalni beton ima lastnost, da doseže potrebno zgoščenost brez dodatnega zgoščevanja (vibriranja). Zato mora imeti tako konsistenčno  topnjo, ki omogoči betonu, da teče, pri čemer ne sme priti do segregacije in odvajanja odvečne vode (krvavljenje). V strjenem stanju pa mora doseči vse s projektom predpisane lastnosti. Njegova sestava se določi v okviru predhodnih laboratorijskih  preskusov,oziroma začetnih tipskih preiskav.
3. Kriteriji za vidni beton so povzeti iz veljavnega standarda za izvajanje betonskih konstrukcij – Nacionalni dodatek SIST EN 13670:2010/A101:2010.</t>
  </si>
  <si>
    <t>Zakoličba in zaščita obstoječih instalacij. Izvajalec je dolžan obvestiti vse upravljalce komunalne infrastrukture o predvidenih posegih  skladno z navodili soglasij.</t>
  </si>
  <si>
    <r>
      <rPr>
        <b/>
        <sz val="10"/>
        <rFont val="Arial Narrow"/>
        <family val="2"/>
        <charset val="238"/>
      </rPr>
      <t>Priprava gradbišča</t>
    </r>
    <r>
      <rPr>
        <sz val="10"/>
        <rFont val="Arial Narrow"/>
        <family val="2"/>
        <charset val="238"/>
      </rPr>
      <t>; postavitev kontejnerjev, ograditev območja gradbišča s primerno ograjo (za vsako fazo poseba objekt cca 90m in severna parkirišča cca 180 m), postavitev sanitarij, vodne oskrbe, gradbiščnega toka, postavitev gradbiščnega dvigala, priprava območij za deponiranje materiala, ipd.</t>
    </r>
  </si>
  <si>
    <t>PRI IZDELAVI TEMELJNE BLAZINE JE POTREBNO ZAGOTOVITI KONTROLO GEOMEHANIKA IN IZVESTI MERITVE TEMELJNIH TAL.</t>
  </si>
  <si>
    <t>Izkop humusa v debelini 30cm z nakladanjem in odvozom na začasno deponijo, v oddaljenosti do 10 km.</t>
  </si>
  <si>
    <t>Utrjevanje terena gradbene jame, do primerne trdnosti, nabijanje tal po strojnem izkopu z bagerji z vibracijskim nabijačem (žaba do 500 kg).</t>
  </si>
  <si>
    <t>Cena na enoto za montažne elemente, mora vsebovati izmere na gradbišču, izdelavo delavniških načrtov, izdelavo kalupov, izdelavo in vgradnjo armature, izdelavo odlitkov, tretiranje, zaščita z impregnacijo, koordinacijo z jeklarjem za izdelavo sider/mozničenja, montaža prefabrikatov z/ali lepljenjem, brušenje in rezanje elementov na gradbišču, končo treitranje prefarikatov in zapolnjevanje fug s primernim UV stabilnim materialom.</t>
  </si>
  <si>
    <t>HORIZONTALNE KONSTRUKCIJE</t>
  </si>
  <si>
    <t>Materiali za gradnjo:
- podbetoni C25/30
- betoni za podjemanje C 25/30
- beton za temelje C30/37
- beton za plošče C30/37
- beton za stebre C30/37
- beton nosilcev (tudi fasadnih) C30/37
- beton za stene C30/37
- jeklo: palice B500b in mreže B500a</t>
  </si>
  <si>
    <t>STEBRI - ST-AB</t>
  </si>
  <si>
    <t>TEMELJNA PLOŠČA / TP1</t>
  </si>
  <si>
    <t>ZIDARSKE OBDELAVE</t>
  </si>
  <si>
    <t>KITANJE in BRUŠENJE AB</t>
  </si>
  <si>
    <t>STENE</t>
  </si>
  <si>
    <t>NOSILCI</t>
  </si>
  <si>
    <t>Cena na enoto mora vsebovati, dobavo, vgradnjo in krivljenje armature. Upoštevati je potrebno kriterije krivljenja armature glede na premer palice. Zajeti je potrebno vse potrebne distančnike za izvedbo zaščitnega sloja armature, skladno z navodili gradbenih konstrukcij.</t>
  </si>
  <si>
    <t>Q 335</t>
  </si>
  <si>
    <t xml:space="preserve"> palična armatura - ravna; do fi 14</t>
  </si>
  <si>
    <t xml:space="preserve"> palična armatura - ravna; fi 14 in več</t>
  </si>
  <si>
    <t xml:space="preserve"> palična armatura - krivljena; do fi 14</t>
  </si>
  <si>
    <t xml:space="preserve"> palična armatura - krivljena; fi 14 in več</t>
  </si>
  <si>
    <t>Cena mora zajemati vsa potrebna dela, opaževanje, razopaževanje, čiščenje, material za razpiranje in opiranje, podpiranje in orodja, za končno izvedbo posameznega opaža in končne ravne površine betona!</t>
  </si>
  <si>
    <t>Opaž roba temeljne plošče z opažnimi ploščami, vključno z bočnim opiranjem opaža, opaženje razopaženje in čiščenje. Višina plošče 30cm, priprava opaža na XPS izolaciji.</t>
  </si>
  <si>
    <t>opaženje in podpiranje plošče</t>
  </si>
  <si>
    <t>Naprava, odstranitev in čiščenje, dvostranskega zidnega opaža. Vključno z izdelavo opaža za odprtine.</t>
  </si>
  <si>
    <t>Hladni bitumenski premaz kot npr. IBITOL</t>
  </si>
  <si>
    <t>Dobava in polaganje vertikalne bitumenske hidroizolacije po celotnem zunanjem obodu objekta in podzidkov. Polaganje po detailu SPD v različnih višinah na temeljne grede in stene, hidroizolacija položena pod toplotno izolacije XPS.</t>
  </si>
  <si>
    <t>Večplastna bitumenska hidroizolacija sestava hladni bitumenski premaz in bitumenski varilni trak, v skladu s SIST EN 13969 tip A in SIST 1031, v področju cokla (podzidka) min. 30 cm nad terenom. Hidroizolacija za vkopan objekt, pritisk do 4m, kot npr. IZOTEKT T4 PLUS ali IZOTEKT P4 PLUS v dveh slojih.
V območju talne izolacije zaščita XPS plošč pred plamenom, kot npr., samolepilni bitumenski trak 10/20/33cm IZOSELF PE plus – rezan ali IZOSELF P3.
Izvedba na stene v zemlji, na podjemanja, izdelava priklopov na horizontalno hidroizolacijo, izvedba hidroizolacije na cokle in  na atike vključno s preklopi preko atik.</t>
  </si>
  <si>
    <t xml:space="preserve">Obrezovanje in zaščita </t>
  </si>
  <si>
    <t>zaščitni slioj debeline 10cm, lepljenje na bitumensko lepenko
XPS 300</t>
  </si>
  <si>
    <t>POLAGANJE HIDROIZOLACIJE</t>
  </si>
  <si>
    <t xml:space="preserve"> m²</t>
  </si>
  <si>
    <t>Vse finalne obloge in izravnave so zajete med obrtniškimi deli.</t>
  </si>
  <si>
    <t>Vključno z vgradnjo robnega traku na stene, za preprečitev prehpoda udarnega zvoka - Vgradnja elastificiranega EPS traku kot izolator udarnega zvoka na spoju estrih / stena - sistemska rešitev</t>
  </si>
  <si>
    <t>Zidarska pomoč pri vgradnji zasteklitev, oken, notranjih okenskih polic, obdelava špalet večjih prebojev, ipd</t>
  </si>
  <si>
    <t>Strojno vrtanje lukenj za prehod instalacij skozi AB konstrukcije premera do 200 mm.</t>
  </si>
  <si>
    <t>cm</t>
  </si>
  <si>
    <t xml:space="preserve">Vzidava instalacijskih omaric </t>
  </si>
  <si>
    <t>vel. do 0,50 m2 - ocenjeno</t>
  </si>
  <si>
    <t>vel. do 1 m2 - ocenjeno</t>
  </si>
  <si>
    <t>Kitanje betonskih sten in stropov z disperzijskim kitom z izravnavo stikov, kitanje vidnik površin AB stebrov in stopnišča 2x - brušenje, kitanje, brušenje, kitanje.</t>
  </si>
  <si>
    <t>Vsi projekti z načrti in vsemi grafičnimi prilogami, kot tudi ves tekstovni del, vsa poročila in vsi opisi ter sheme so sestavni del tega popisa del in jih mora ponudnik obvezno upoštevati pri sami izdelavi ponudbe. Navedene načrte, grafične priloge, ves tekstualni del, vsa poročila, vsa poročila in vsi opisi ter sheme mora ponudnik upoštevati tudi če se besedilo popisa ne sklicuje na konkretne sheme.
Vse izmere je potrebno preveriti po posameznih projektih, in na objektu samem. V primeru nejasnosti kontaktirati OVP.
Podlaga za izvedbo so delavniški načrti, izdelani iz strani izvajalca in potrjeni iz strani OVP. Podlaga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OPA, OVP in ON, izroči vsem trem navedenim osebam dokončno potrjene načrte, ter potrebni čas za izdelavo in potrditev upošteva v terminskem planu.</t>
  </si>
  <si>
    <t>Dela je potrebno izvajati v skladu z tehničnimi predpisi, normativi in standardi.
Material za ta dela mora po kvaliteti ustrezati določilom veljavnih normativov in standardov.
Pri pripravi ponudbe in izvedbi je potrebno upoštevati tudi navodila, pogoje in podatke proizvajalca krovnega materiala ter v ceni na enoto zagotoviti ves potrebni material, za funkcionalno izvedbo posameznega materiala.
V ceni za enoto je potrebno upoštevati, poleg del, opisanih v posamezni postavki še:
snemanje potrebnih izmer na objektu;
pregled pripravljenih podlog in fino čiščenje pred pričetkom dela;
dobavo in polaganje enega sloja strešne lepenke pod pločevinastimi oblogami na opeki, malti in betonu;
dobavo osnovnega, pritrdilnega in pomožnega materiala, z vsemi transportnimi in manipulativnimi stroški;
delo v delavnici in na objektu, z vsemi dajatvami;
prevoz izdelkov in materiala na objekt, z nakladanjem, razkladanjem, skladiščenjem in prenosi do mesta vgraditve;
montažo vseh slojev po opisu v skladu s pravili stroke
čiščenje izdelkov po končanem delu in podobno;
vsa dela in ukrepe po določilih zakona o varstvu pri delu.
V primeru da posamezne postavke v popisu ne zajemajo celotnega opisa potrebnega za funkcionalno dokončanje dela oz. posamezne postavke del, mora ponudnik izvedbo le tega vključiti v ceno na enoto!</t>
  </si>
  <si>
    <t>Zunanje in nosilne konstrukcije
C3 /H (zagotovitev dolge trajnosti nad 15let)</t>
  </si>
  <si>
    <t>teža jekla konstrukcije OCENA:</t>
  </si>
  <si>
    <t>Izdelava po načrtu PZI</t>
  </si>
  <si>
    <r>
      <t>m</t>
    </r>
    <r>
      <rPr>
        <vertAlign val="superscript"/>
        <sz val="10"/>
        <color theme="6" tint="-0.499984740745262"/>
        <rFont val="Arial Narrow"/>
        <family val="2"/>
        <charset val="238"/>
      </rPr>
      <t>2</t>
    </r>
  </si>
  <si>
    <t>FASADNA ZASTEKLITEV</t>
  </si>
  <si>
    <t>Okno Schüco AWS 75. SI</t>
  </si>
  <si>
    <t xml:space="preserve">Vrata Schüco ADS 75 HD. HI     </t>
  </si>
  <si>
    <t xml:space="preserve">Toplotna izolativnost vrat glede na tip vgrajenega stekla:       
Troslojno steklo Ug = 0,6 W/m2K       
Okovje vrat je sistemsko po izboru glede na zahteve v objektu. Opremljeno z okovjem za izhod v paniki po SIST EN1125 standardu; funkcija (B, C, D,  E, P) , valjčni tečaji, cilindrični vložek, samozapiralo. Vse kljuke, ročaji po izbiri projektanta iz Schüco asortimana.       
Upoštevati vse potrebne zaporne, tesnilne in zaključne elemente.       
Barva konstrukcije RAL po izbiri projektanta, strikturno, metalik končni sloj.
</t>
  </si>
  <si>
    <t>Toplotna izolativnost okna glede na tip vgrajenega stekla:       
Troslojno steklo Ug = 0,6 W/m2K       
Tipsko okovje Schüco Avantec SimplySmart. Odpiranje oken na Ventus z ročko, oziroma mehatronično odpiranje TipTronic (Poz. SD 5).       
Upoštevati vse potrebne zaporne, tesnilne in zaključne elemente.
Barva konstrukcije RAL po izbiri projektanta, strikturno, metalik končni sloj.</t>
  </si>
  <si>
    <t>Požarna stena Schüco ADS 80 FR 30</t>
  </si>
  <si>
    <t>Kompleten sistem protipožarne fasade iz aluminijskih profilov
vse vste fasad vključno z dvojnimi fasadami
okenski elementi z različnimi načini odpiranja
nadgradnja fiksnih ali gibljivih lamel za sončno zaščito.
inovativna integracija kablov za elektrifikacijo oken, senčil, senzorjev..
najmodernejša fasadna in protipožarna tehnika
fasadna konstrukcija za vse protivlomne razrede</t>
  </si>
  <si>
    <t>Vgradnja vrat T30</t>
  </si>
  <si>
    <t>Schueco FW 50+; Ucw &lt; 0,9 W/m2K, nizka kapa</t>
  </si>
  <si>
    <t>Notranja steklena ograja</t>
  </si>
  <si>
    <t>Izdelava, dobava in montaža konzolno vpete steklene ograje z vpetim ročajem po načrtu.</t>
  </si>
  <si>
    <t>Konzolno vpeto steklo, kaljeno in lepljeno 2x 10mm, nepravilnih oblik po načrtu</t>
  </si>
  <si>
    <t>ALU vrata</t>
  </si>
  <si>
    <t xml:space="preserve">V montažnih predelnih stenah  je potrebno upoštevati dodatne jeklene konstrukcijske ojačitve iz načrta gradbenih konstrukcij. Ojačitve kot naprimer jekleni stebri v stenah, jeklene nosilne ojačitve vratnih in okenskih okvirjev.
</t>
  </si>
  <si>
    <t>Potrebno je upoštevati uporabnost in delitev prostorov:
 - mokri prostori in temu primerno izbrati material - vodoodbojen,
 - komunikacijske površine - vsi sloji iz trde plošče kot npr. Knauf Diamant!</t>
  </si>
  <si>
    <t>V sanitarnih stenah je upoštevati vgradnjo elementov za pritrjevanje sanitarnih elementov - glej projekt arhitekture in strojnih instalacij - sanitarna oprema! Prav tako je potrebno všteti vsa bandažiranja in kitanja stikov.
Prav tako je potrebno upoštevati v nišah v učilnicah dodatne ojačitve v stenah, za vpenjanje visečih omaric.</t>
  </si>
  <si>
    <t>Dobava in vgradnja talne dilatacije pod vrata in na stikih menjave tlakov.  Sistemski profil iz ALU pločevine, kot npr.: Deflex 414. Vključno z vsemi deli in materialom.</t>
  </si>
  <si>
    <t>Tlak ASHFORD formula - izdelava tlaka je zajeta med gradbenimi - zidarskimi deli - glej estrihi</t>
  </si>
  <si>
    <t xml:space="preserve">Vse stene na objektu se sistemsko prebarva z visoko-kvalitetnim latex mat premazom, primernim za zaščito in dekoracijo močno obremenjenih notranjih stenskih površin v  hodnikih, avlah, stopniščih javnih površin – šol., v barvnih tonih, skladno z načrtom opreme oz/ali barvne študije. Preko končnega sloja se izvede še brezbarvni zaščitni premaz, primeren za premazovanje visoko kakovostnih disperzijskih premazov.
Predvidena je novogradnja in rekonstrukcije obstoječega objekta, zato se zahteva oplesk, ki se lahko nanaša na različne površine in zagotavlja enakomeren ter enovit izgled, odpornost na pranje in razenje, pri čemer mora biti oplesk primeren za pleskanje:
- vseh vrst mineralnih ometov, novi in starih,
- vlakno cementnih plošč,
- betona,
- mavčno-kartonskih plošč,
- starih premazov.
</t>
  </si>
  <si>
    <t xml:space="preserve">LASTNOSTI OPLESKA
- visoka pralnost
- odpornost na razenje
- ne vsebuje topil
- enostavno čiščenje
- odpornost na kemikalije
- široka izbira barvnih tonov
</t>
  </si>
  <si>
    <t xml:space="preserve">TEHNIČNE KARAKTERISTIKE
Oplesk (premaz in zaščitni sloj) mora izpolnjevati skladno s standardom EN 13300:
- pralnost - odpornost na mokro abrazijo = 1. razred
- prekrivnost (v dveh, po potrebi v treh slojih) = 1. razred
- sijaj = mat
Osnovni barvni ton je bel, možnost niansiranja s pigmentnimi pastami, ki so primerne za barve na vodni osnovi, do 3% in z disperzijskimi barvami, ki so primerne za toniranje. Možnost nanašanja z valjčkom, čopičom ali z brizganjem.
</t>
  </si>
  <si>
    <t xml:space="preserve">PRIPRAVA PODLAGE IN SLOJI
Izvajalec mora zagotoviti in izvesti ustrezno pripravo podlage, skladno z navodili sistemske rešitve proizvajalca premaza. Vsa potrebna dela in material je potrebno zajeti v ponudbeno ceno.
</t>
  </si>
  <si>
    <t xml:space="preserve">Zahteva se:
1. Odstranitev praha, slabo vezanih delcev in druge nečistoče iz podlage.
a. stare opleske, ki odpadajo, se odstrani,
b. večje razpoke in poškodovane dele podlage, se z ustreznimi materiali na mineralni osnovi zapolni,
c. zdrave in ne-razpokane podlage, obarvane z gladkimi, sijajnimi ali polsijajnimi emajli ali diperzijskimi barvami se očisti in zbrusi.
2. Impregnacija:
a. Beton – izvesti globinsko impregnacijo,
a. apneno-cementni ometi, mavčno-kartonske plošče, več slojev vpojnih, nepralnih premazov, gladki, sijajni, pralni premazi – izvesti akrilno impregnacijo.
3. Glajenje – 2x kitanje s sistemskim kitom, z vmesnim in končnim brušenjem.
4. Končni premaz – minimalno 2x barvanje, pri neizpolnjevanju zahtevane prekrivnosti (1. razred ≥ 99,5% prekrivnost!) s ponudbo zagotoviti 3. Sloj.
5. Zaščitni sloj – sistemski zaščitni premaz, mat sijaj, ki ustreza podlogi navedeni v točki 4, brezbarvni zaključni premaz za zaščito močno obremenjenih, z disperzijskimi barvami prebarvanih notranjih stenskih površin.
</t>
  </si>
  <si>
    <t>Kasete za gasilne aparate in hidrant 90/160 cm</t>
  </si>
  <si>
    <t>- Vsa deponirana oprema in gradbiščni odpadki se odpeljejo na deponijo. Potrebno priložiti potrdilo o predaji opreme na deponijo. Potrebno zajeti v ceni!</t>
  </si>
  <si>
    <t xml:space="preserve">Poševnosedežni ventil za hidravlično uravnovešanje, namenjen za delovno temperaturo od –10°C do 120°C. Ventil ima proporcionalno karakteristiko dušenja, merne priključke za instrument za nastavljanje pretoka, ročno </t>
  </si>
  <si>
    <t>Navojni lovilec nečistoč s fino mrežico iz nerjavečega materiala za vodo 90°C in tlak 6 bar, vključno navojni nastavki, pritrdilni in tesnilni material</t>
  </si>
  <si>
    <t>vključno s pritrdilnim ter obešalnim materialom</t>
  </si>
  <si>
    <t>1.1.</t>
  </si>
  <si>
    <t>kompaktne izvedbe z inverter kompresorjem,</t>
  </si>
  <si>
    <t>uparjalniki ter zračno hlajenimi kondenzatorji. Stroj je kompletne izvedbe z vsemi internimi</t>
  </si>
  <si>
    <t>cevmi in priključki za medij ter električno napeljavo, varnostno ter funkcijsko</t>
  </si>
  <si>
    <t>mikroprocesorsko avtomatiko, vključno z instrumenti za nadzor in kontrolo delovanja.</t>
  </si>
  <si>
    <t>Senzor in stikalo visokega tlaka, zaščita proti pregretju, preobremenitvi ventilatorja</t>
  </si>
  <si>
    <t>in previsokem toku. Elektronski ekspanzijski ventil (EEV).</t>
  </si>
  <si>
    <t>Avtomatska regulacija je mikroprocesorska, programska, z regulacijo vsake notranje enote</t>
  </si>
  <si>
    <t>posebej z lastnim režimom delovanja. Vsebuje avtomatsko tipalo z avtomatiko za</t>
  </si>
  <si>
    <t>preprečevanje zamrzovanje uparjalnikov.</t>
  </si>
  <si>
    <t>Električni priklop: 3F / 380~415V / 50Hz</t>
  </si>
  <si>
    <t>Medij: R410A</t>
  </si>
  <si>
    <t>- krmiljenje hladilnega kroga</t>
  </si>
  <si>
    <t>- krmiljenje preklopnega ventila</t>
  </si>
  <si>
    <t>- možnost daljinskega vklopa</t>
  </si>
  <si>
    <t>1.2.</t>
  </si>
  <si>
    <t>1.5.</t>
  </si>
  <si>
    <t>1.6.</t>
  </si>
  <si>
    <t>1.7.</t>
  </si>
  <si>
    <t>Tlačni preizkus razvoda</t>
  </si>
  <si>
    <t>v skladu s predpisi. O preizkusu se vodi zapisnik, prisoten mora biti nadzorni organ.</t>
  </si>
  <si>
    <t>Testiranje in zagon</t>
  </si>
  <si>
    <t>- nastavitev parametrov delovanja</t>
  </si>
  <si>
    <t>- poskusni zagon in 24 urni nadzor delovanja</t>
  </si>
  <si>
    <t>- poučevanje osebja</t>
  </si>
  <si>
    <t>Vsi tipi izdelkov - trgovska imena in proizvajalci navedeni v popisu del in materiala so omenjeni izključno zaradi natančnega definiranja tehničnih karakteristik, standardov in predpisov po katerih so izdelani, certifikatov ter atestov, ki jih imajo z namenom natančneje opredeliti tehnične zahteve in postopke izdelave za podobne izdelke, ki jih nudi izvajalec del.
V predračunskem popisu niso upoštevana spremljajoča gradbena (preboji in popravila le teh), ter elektro (ozemljitev) dela. 
Zagon vse dobavljene opreme mora izvesti pooblaščeni serviser.
Zajeti je potrebno dobavo in montažo navedene opreme in priključitev na električne inštalacije in sodelovanje z elektro izvajalcem.</t>
  </si>
  <si>
    <t xml:space="preserve"> - omarica tip 10 (D x G x V= 1050x110x710 mm)</t>
  </si>
  <si>
    <t>Zagon sistema, regulacija pretokov</t>
  </si>
  <si>
    <t>Polnjenje sistema z mehko vodo v skladu s standardom, Hidravlično vreguliranje sistema,</t>
  </si>
  <si>
    <t>z nastavitvijo vseh parametrov, skladno z izračuni.</t>
  </si>
  <si>
    <t>Pavšal</t>
  </si>
  <si>
    <t>Meritev zimske in letne mikroklime</t>
  </si>
  <si>
    <t>Pripravljalna in zaključna dela, t.j. vsa dela vezana na odpiranje in varovanje gradbišča, varno delo, uporabo varnih in namenskih pripomočkov dela, tekoče in končno čiščenje gradbišča, kontrole in atestiranja opravljenih del, meritev, dokazovanje garancij</t>
  </si>
  <si>
    <t>SKUPAJ</t>
  </si>
  <si>
    <t>Izdelava PID vodilne mape in načrta arhitekture</t>
  </si>
  <si>
    <t>Izdelava PID načrta zunanje ureditve</t>
  </si>
  <si>
    <t>Izdelava PID načrta gradbenih konstrukcij inštalacij</t>
  </si>
  <si>
    <t>Izdelava PID načrta za pridobitev uporabnega dovoljenja, izvajalec je ovezan vrisati vse spremembe v načrte posameznih projektantov in jih pravočasno predati projektantom za pripravo PID dokumentacije.</t>
  </si>
  <si>
    <t>Izdelava navodil za obratovanje in vzdrževanja objekta.</t>
  </si>
  <si>
    <t>REKAPITULACIJA OGREVANJE IN HLAJENJE OBJEKTA</t>
  </si>
  <si>
    <t>OKOLJE IN KANALIZACIJA</t>
  </si>
  <si>
    <t>SKUPNA REKAPITULACIJA</t>
  </si>
  <si>
    <t>SKUPAJ ZAKLJUČNA DELA</t>
  </si>
  <si>
    <t>ocena</t>
  </si>
  <si>
    <t xml:space="preserve"> 3.01</t>
  </si>
  <si>
    <t xml:space="preserve"> 2.00</t>
  </si>
  <si>
    <t>1.00</t>
  </si>
  <si>
    <t>Čiščenje gradbišča po končanih delih</t>
  </si>
  <si>
    <t>8.01</t>
  </si>
  <si>
    <t>8.00</t>
  </si>
  <si>
    <t>5.11</t>
  </si>
  <si>
    <t>5.08</t>
  </si>
  <si>
    <t>5.07</t>
  </si>
  <si>
    <t>5.06</t>
  </si>
  <si>
    <t>5.05</t>
  </si>
  <si>
    <t>5.04</t>
  </si>
  <si>
    <t>5.03</t>
  </si>
  <si>
    <t>podložno plast iz betona in polno</t>
  </si>
  <si>
    <t>5.02</t>
  </si>
  <si>
    <t>5.01</t>
  </si>
  <si>
    <t>SKUPAJ ODVODNJAVANJE</t>
  </si>
  <si>
    <t>ODVODNJAVANJE</t>
  </si>
  <si>
    <t xml:space="preserve"> 4.00</t>
  </si>
  <si>
    <t>SKUPAJ VOZIŠČNE KONSTRUKCIJE</t>
  </si>
  <si>
    <t>nosilne plasti pred vgrajevanjem</t>
  </si>
  <si>
    <t>Fino planiranje planuma nevezane</t>
  </si>
  <si>
    <t xml:space="preserve"> 3.02</t>
  </si>
  <si>
    <t>MN/m2.</t>
  </si>
  <si>
    <t>Izdelava nevezane nosilne plasti</t>
  </si>
  <si>
    <t>VOZIŠČNE KONSTRUKCIJE</t>
  </si>
  <si>
    <t xml:space="preserve"> 3.00</t>
  </si>
  <si>
    <t>ustroja je 98 % po SPP.</t>
  </si>
  <si>
    <t>zgoščenost planuma spodnjega</t>
  </si>
  <si>
    <t>3.0 cm v lahki zemljini. Zahtevana</t>
  </si>
  <si>
    <t>spodnjega ustroja do točnosti +/-</t>
  </si>
  <si>
    <t>Planiranje in valjanje planuma</t>
  </si>
  <si>
    <t>ob robu izkopanega jarka.</t>
  </si>
  <si>
    <t>4.0 m v lahki zemljini z deponijo</t>
  </si>
  <si>
    <t>Izkop za kanalizacijo globine do</t>
  </si>
  <si>
    <t>Rezanje asfalta debeline do 10 cm</t>
  </si>
  <si>
    <t>1.07</t>
  </si>
  <si>
    <t>1.06</t>
  </si>
  <si>
    <t>1.05</t>
  </si>
  <si>
    <t>stroških.</t>
  </si>
  <si>
    <t>zaščite. ) Obračun po dejanskih</t>
  </si>
  <si>
    <t>(poglobitve, prestavitve in razne</t>
  </si>
  <si>
    <t>instalacij med gradnjo, kot so:</t>
  </si>
  <si>
    <t>potrebni ukrepi za zavarovanje</t>
  </si>
  <si>
    <t>Zakoličba obstoječih instalacij in</t>
  </si>
  <si>
    <t xml:space="preserve"> 1.04</t>
  </si>
  <si>
    <t>Obračun po dejanskih stroških</t>
  </si>
  <si>
    <t>ki se po končanih delih odstrani.</t>
  </si>
  <si>
    <t>pripadajočo prometno signalizacijo,</t>
  </si>
  <si>
    <t>Naprava delne zapore cestišča s</t>
  </si>
  <si>
    <t xml:space="preserve"> 1.03</t>
  </si>
  <si>
    <t xml:space="preserve">Postavitev in zavarovanje prečnih </t>
  </si>
  <si>
    <t>XIII.</t>
  </si>
  <si>
    <t>JAVLJANJE POŽARA</t>
  </si>
  <si>
    <t>X.</t>
  </si>
  <si>
    <t xml:space="preserve">priklop elementov </t>
  </si>
  <si>
    <t xml:space="preserve">Dobava in montaža TV končne vtičnice,  vgrajene v PPK </t>
  </si>
  <si>
    <t>STRELOVOD</t>
  </si>
  <si>
    <t>VODA IN KANALIZACIJA</t>
  </si>
  <si>
    <t>PROJEKT</t>
  </si>
  <si>
    <t>F.</t>
  </si>
  <si>
    <t>Izdelava PID načrta strojnih inštalacij (objekt, vročevod)</t>
  </si>
  <si>
    <t>Izdelava geodetskega posntka - izvedenega stanja objekta in vse podzemne kanalizacije, za pridobitev uprabnega dovoljenja. Priprava elaborata za vpis stavbe v kataster stavb, izdelava posameznih podlog za vris podzemne kanalizacije v uradne evidence in predaja potrebnih inforamcij posameznim soglasjedajalcem.</t>
  </si>
  <si>
    <t xml:space="preserve">OSTALE STORITVE
V ceno na enoto je potrebno zajeti vse stroške pripravljalnih in zaključnih del, t.j. vsa dela vezana na odpiranje in varovanje gradbišča, varno delo, uporabo varnih in namenskih pripomočkov dela, tekoče in končno čiščenje gradbišča, kontrole in atestiranja opravljenih del, meritev, dokazovanje garancij.
Vse potrebne transportne stroške, t.j. stroškov prevozov, nakladanja, razkladanja opreme in materiala, zavarovanja gradbišča in opreme, stroški taks.
Zagotoviti šolanje uporabnikov in tehnične službe z izvedbo preverbe znanja in usposobljenosti za ravnanje z vgrajenimi napravami, stropji, opremo in vgrajenimi materiali.
Zagotoviti tlačne preizkuse vodovodne instalacije ter odtočne kanalizacije, dezinfekcija vodovodne instalacije. </t>
  </si>
  <si>
    <t>Zagotoviti izdelave elaboratov izvršilne tehnične dokumentacije kabelske kanalizacije in ostalih podzemnih vodov, kjer je osnova  geodetski posnetek.
Izdelavo PID-ov z uporabo obstoječih elaboratov izvršilno tehnične dokumentacije. Vnos sprememb v obstoječo izvršilno tehnično dokumentacijo. Storitve raznih komunalnih in drugih organizacij. Stroški nadzora posameznih soglasjedajalcev. Tehnični nadzor upravljalca/soglasjedajalca in koordinacija generalnega izvajalca s sogalsjedajalcem in poasameznimi podizvajalci.
Priprava in organizacija gradbišča.</t>
  </si>
  <si>
    <t>C.1</t>
  </si>
  <si>
    <t>D.1</t>
  </si>
  <si>
    <t>ELEKTRO INŠTALACIJSKA DELA - OBJEKT</t>
  </si>
  <si>
    <t>Izdelava načrta  ureditve gradbišča, po pravilih stroke in zakonodaje, skladno z gradbenim dovoljenjem,navodili investitorja, projektanta in nadzora. Vsebina mora zajemati terminski plan, sezname izvajalcev del, delavcev, seznam tehnologije opravljanja dela in tehnologije izvedbe ter vse ostale zakonsko predpisane podatke.</t>
  </si>
  <si>
    <t>enota</t>
  </si>
  <si>
    <t>REKAPITULACIJA F. PROJEKT</t>
  </si>
  <si>
    <t>ELEKTROINŠTALACIJSKA DELA</t>
  </si>
  <si>
    <t>2.1.2.</t>
  </si>
  <si>
    <t>Poz.</t>
  </si>
  <si>
    <t>Opis del</t>
  </si>
  <si>
    <t>Cena
(v € brez DDV)</t>
  </si>
  <si>
    <t>REKAPITULACIJA GRADBENIH DEL:</t>
  </si>
  <si>
    <t>REKAPITUALCIJA OBRTNIŠKIH DEL:</t>
  </si>
  <si>
    <t>REKAPITULACIJA ELEKTROINŠTALACIJSKIH DEL</t>
  </si>
  <si>
    <t>STROJNA INŠTALACIJSKA DELA - OGREVANJE IN HLAJENJE</t>
  </si>
  <si>
    <t>* tabele pri posameznih postavkah so namenjene vpisu alternativnega produkta, ki ga ponudnih ponuja, v skladu z zahtevami iz splošnih določil ter posamezne postavke.
V kolikor ponudnik tabele ne izpolni, se smatra, da ponuja produkt naveden v postavki.
Ponujeni tip produkta je zavezojuč, v skladu z določili tega popisa, ter z veljavno zakonodajo.
V tabelo se vpišejo:
- Proizvajalec:
- Tip:
- Kataloška številka: (v kolikor za produkt obstaja)
- Opombe: (v kolikor so potrebne)</t>
  </si>
  <si>
    <t>VREDOST INVESTICIJE BREZ DDV:</t>
  </si>
  <si>
    <t>TEMELJNA PLOŠČA KLET / TP01</t>
  </si>
  <si>
    <r>
      <rPr>
        <b/>
        <sz val="10"/>
        <rFont val="Arial Narrow"/>
        <family val="2"/>
        <charset val="238"/>
      </rPr>
      <t>Zasipanje pod in ob stenami objekta</t>
    </r>
    <r>
      <rPr>
        <sz val="10"/>
        <rFont val="Arial Narrow"/>
        <family val="2"/>
        <charset val="238"/>
      </rPr>
      <t xml:space="preserve">
Kombinirano strojno/ročno zasipanje z gramozom, z nabijanjem in komprimiranjem v plasteh debeline 30 cm. Vključno s strojnim nabijanjem nasute zemlje za kletnimi zidovi, z vibracijskim nabijačem (žaba do 500 kg). Uporaba izkopanega materiala, upoštevajoč prevoz do 3 km iz začasne deponije.</t>
    </r>
  </si>
  <si>
    <t>MEDETAŽNA PLOŠČA / MP 01</t>
  </si>
  <si>
    <t>NN 02 - NOSILNE STENE - AB konstrukcije d=20cm</t>
  </si>
  <si>
    <t>Dobava in vgraditev betona C 30/37 v armirano betonske stene v nivoju kleti, pritličja in nadstropja, stene debeline d=20cm, višine do 4,4 m, preseka d= 0,2 m3/m2.</t>
  </si>
  <si>
    <t>Izdelava, dobava in montaža aluminijastega stavbnega pohištva iz sistema Schüco. Uporaba tehnično sistemske rešitve opisane v nadaljevanju po posameznih postavkah in karakteristikah  proizvajalca sistema Schüco za vse vgrajene elemente. Proizvod mora biti izdelan po navodilih proizvajalca, skladno s sistemskimi priročniki in skladno z veljavnimi harmoniziranimi standardi.                                                                                            Zaključki na gradbene elemente, morajo biti izvedeni, znotraj paro-nepropustni, zunaj pa paro-propustni in vodotesni (izvedeni po smernicah RAL montaže).                                                                                                                   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projektantom.</t>
  </si>
  <si>
    <t xml:space="preserve">Fasada FWS 50. SI       
</t>
  </si>
  <si>
    <t xml:space="preserve">Toplotna izolativnost okna glede na tip vgrajenega stekla:       
Troslojno steklo Ug = 0,5 W/m2K - varnostno steklo, v nadstropju zaščita pred padcem v globino
Skupna toplotna prevodnost fasade Ucw ≤ 0,65 W/m2K - fiksna zasteklitev, za pozicije z vrati Ucw ≤ 1,0 W/m2K   
Upoštevati vse potrebne zaporne, tesnilne in zaključne elemente. Upoštevati tudi vso potrebno pod konstrukcijo in sidrne elemente.    
Barva konstrukcije RAL po izbiri projektanta, strikturno, metalik končni sloj.
</t>
  </si>
  <si>
    <t>paneli sestavljeni iz fiksne troslojne zasteklitve</t>
  </si>
  <si>
    <t>SD 01 - fasadna zasteklitev FW50 SI v pritličju</t>
  </si>
  <si>
    <t xml:space="preserve"> - 12,5 cm Mineralna volna, utreza zahtevam, SIST EN 13162 λD = 0,032 W/Mk;A1 po SIST EN 13501-1; kot naprimer URSA TSP; kovinska podkonstrukcija C125</t>
  </si>
  <si>
    <t>kupola za ODT z el. Motornim pogonom komplet z krmilno centralo in rezervnim virom napajanja. 1 komp.</t>
  </si>
  <si>
    <t xml:space="preserve">Elektromagnetni aktivator 24V (0,29A) za možnost priključitve in proženja iz požarne centrale </t>
  </si>
  <si>
    <t>OKENSKA ZASTEKLITEV
Kot naprimer: SCHÜCO AWS 75 BS. SI
Visoko toplotno izoliran sistem za okna (Super Insulation) s 75 mm osnovne globine podboja, z večprekatnim sredinskim tesnilom. V področju prekinjenega toplotnega mosta je vstavljen dodatni izolativni material, spojni elementi so večkomorni.
Integriran sistem, krila so nameščena za naležnim tesnilom na podboju. Svetla mera odpirajočih kril je enaka svetli meri fiksnih zasteklitev in/ali drugih polnitev.
Stiki zunanje letvice za steklo so pokriti z zveznim (neprekinjenim) tesnilnim okvirjem, ki je na vogalih vulkaniziran. 
Vsi vogalni in T-spojniki so opremljeni z veznimi elementi, ki z svojo labirintno strukturo omogočajo kontrolirano razporeditev lepila. Spoji so na stikih opremljeni še s posebnimi tesnilnimi elementi oz. z ustreznim kotnikom. 
Zatesnitev T-spojev se izvede s sistemskimi tesnilnimi blazinicami in trajno elastičnim tesnilnim materialom v področju stičnih tesnilnih elementov labirintne oblike.</t>
  </si>
  <si>
    <t xml:space="preserve">IZDELAVA RAVNE STREHE </t>
  </si>
  <si>
    <t>zaključni sloj strehe v sestavi:</t>
  </si>
  <si>
    <t>Dobava, montaža in izdelava sestava ravne pohodne strehe na nosilno strešno konstrukcije po načrtu PZI dokumentacije, streha z oznako ST 01.</t>
  </si>
  <si>
    <t>-  polno varjena parna zapora Bauder Super AL-E (deb. 3,5 mm), homogeno priključena na in preko atike.</t>
  </si>
  <si>
    <t>-Tesnilna folija na bazi FPO Thermoplan T 18, mehansko pritrjena v podlago po kritrijih EC1, robno zvezno stabilizirana s pritrdilnim profilom in varilno vrvico</t>
  </si>
  <si>
    <t>- TOPLOTNA IZOLACIJA kot npr.FIBRANxps 300-L z deklarirano tlačno trdnostjo pri 10% deformaciji CS(10\Y)300. Plošča z gladko površino in z robovi, obdelanimi v obliki črke » L « za preprečevanje nastajanja toplotnih mostov, za vlažno okolje in kjer so ekstremno velike mehanske obremenitve, skladna z EN 13164, EN 13501-1, EN ISO 11925-2: 2002.</t>
  </si>
  <si>
    <t>- Nasutje pranega prodca fi 16-32 v debelini 5 cm</t>
  </si>
  <si>
    <t>- Ločilna filterska tkanina SV500</t>
  </si>
  <si>
    <t>Izdelava zaključkov okoli Pluvija vtočnikov, v materialu kot hidroizolacijski sloj strehe.</t>
  </si>
  <si>
    <t>Izdelava in montaža PVC varnostnih prelivov, vljučno z izvedbo in prebojev v konstrukcijo atike.</t>
  </si>
  <si>
    <t>številko dirsnih točk</t>
  </si>
  <si>
    <t>Zaključni sloj kot na primer STO Stolit K1,5 v barvi 37307 s prednanosom. Izravnava z Stolit MB barve 37307-
Nanos Stolit MP v barvi 37307 z zpbato lopatico 4x4 mm ploskovno poglajena do reliefne gladkosti 2mm.
Strukturizacija površine s strukturnim valjem po reliefni zahtevi arhitekta, vključno z nanosom prašnega sloja.
Nanos Stolit Milano bele barve na strukturirano površino z odstranjevanjem vrhnje plasti s pomočjo jeklene gladilne .
Po sušenju se izvede površinsko brušenje za poudarjeno strukturno in reliefno površino.</t>
  </si>
  <si>
    <t>VOGALNI ZAKLJUČKI - leseni profil</t>
  </si>
  <si>
    <t>Skladno s splošnimi navodili -  kitanje, brušenje in 1-kratno slikanje AB sten s kakovostno pralno disperzijsko barvo in končnim slojem za bolj obremenjene notranje stenske površine, pralno po EN 13300, dobro pokrivno, z vsemi preddeli, transporti in potrebnim materialom - SKLADNO Z NAVODILI, VKLJUČNO S PRIPRAVO POVRŠINE!</t>
  </si>
  <si>
    <t>Dvakratno slikanje  stropov iz AB plošč, s kakovostno pralno disperzijsko barvo za bolj obremenjene notranje stenske in stropne površine, pralno po EN 13300, dobro pokrivno, z vsemi preddeli, transporti in potrebnim materialom - brez latex sloja</t>
  </si>
  <si>
    <t>Armirano cementni estrih
mikroarmiran betonski estrih, mikroarmatura jeklena vlakna 5kg/m3 in PP vlakna 0,9 kg/m3, granulacija agregata 0-8mm.
Neto globina 6cm</t>
  </si>
  <si>
    <t>PLOŠČA / MP1</t>
  </si>
  <si>
    <t>Dobava in vgradnja podložnega betona pod temeljno ploščo, pod pohodne zunanje betonske površine, kinete in jaške; debelina 10cm, vključno z minimalnim armiranjem 7kg/m2. Beton C25/30</t>
  </si>
  <si>
    <t>Naprava in odstranitev opaža medetažne AB plošče, opiranje do 3,55 m. Plošča debeline 30cm; opaž med zidi, vključno s potrebnimi zapolnitvami in vgradnjami polnil, za izvedbo utorov in prebojev, po projektu (upoštevajoč vse načrte).
Način izvedbe zahteva minimalna odstopanja ravnosti, maksimalno odstopanje je lahko 2,0mm. Izvajalec mora zagotoviti primerno ravnost z opažom ali z obdelavo stropa kleti z brušenjem do primerne ravnosti!</t>
  </si>
  <si>
    <t>NN 02 STENE - AB konstrukcije d=20cm</t>
  </si>
  <si>
    <t xml:space="preserve">Dobava in polaganje toplotne izolacije XPS 300, kot zaščite hidroizolacije na vertikalne stene, cokle in atike. kot npr. FIBRAM XPS 300-L in XPS 500, v skladu s SIST EN 13163, 10cm, na hidroizolacijo lepiti z namensko PU peno kot npr. TERMIFIX
</t>
  </si>
  <si>
    <t>Toplotna izolacija za talno ogrevanje, elastificirana plošča iz ekspandiranega polistirena s PE folijo (parna zapora) - kot npr. STIROTERMAL SILENT, sistemska plošča talnega ogrevanja z dušenjem udarnega zvoka (≥26dB), debeline 30/33 mm + 25 mm (čepi), plastificirana s PE folijo. debeline 2,5 cm
ZAJETO MED STROJNIMI INSTALACIJAMI!</t>
  </si>
  <si>
    <t>Toplotna izolacija EPS 150 kPa, trde stiroporne plošče med inštalacijami z izolativnostjo, λD ≤ 0,034 W/mK, CS(10)150kPa, stalna in enakomerna obtežba do 3000kg/m2.
Instalacijske zapolnitve -  Lahki izolacijski beton kot npr. POLITERM BLU, za zalivanje inštalacij, 200kg/m3, λ≤0,065 W/mK, v izogib toplotnemu mostu in zapolnjevanju praznin. debelina 3,5cm</t>
  </si>
  <si>
    <t>OPOMBE:</t>
  </si>
  <si>
    <t>2.1.</t>
  </si>
  <si>
    <t>TOPLOTNA POSTAJA IN HLADILNA STROJNICA</t>
  </si>
  <si>
    <t>Dp = 80 kPa</t>
  </si>
  <si>
    <t>medij: voda 70oC</t>
  </si>
  <si>
    <t>Protipovratna loputa z vzmetjo, za medprirobnično vgradnjo</t>
  </si>
  <si>
    <t>DN 80</t>
  </si>
  <si>
    <t>Zaporna prirobnična krogelna pipa za vodo 90°C in tlak 6 bar, vključno protiprirobnice, tesnilni in pritrdilni material</t>
  </si>
  <si>
    <t>Alkoholni termometer za vodo 5-80°C, vključno s pritrdilnim in tesnilnim materialom</t>
  </si>
  <si>
    <t>N = 9-185 W (1 x 230 V)</t>
  </si>
  <si>
    <t>prirobnični priključek DN 25</t>
  </si>
  <si>
    <r>
      <t>Grundfoss, tip Magna3 25-120</t>
    </r>
    <r>
      <rPr>
        <sz val="10"/>
        <rFont val="Arial Narrow"/>
        <family val="2"/>
        <charset val="238"/>
      </rPr>
      <t>, ali enakovredno, vključno naslednja oprema:</t>
    </r>
  </si>
  <si>
    <t>Dp = 60 kPa</t>
  </si>
  <si>
    <t>N = 2x18-290 W (1 x 230 V)</t>
  </si>
  <si>
    <t>DN 25</t>
  </si>
  <si>
    <t>DN 65</t>
  </si>
  <si>
    <r>
      <t xml:space="preserve">nastavitveno kolo z numerično skalo, funkcijo zapornega elementa. </t>
    </r>
    <r>
      <rPr>
        <u/>
        <sz val="10"/>
        <rFont val="Arial Narrow"/>
        <family val="2"/>
        <charset val="238"/>
      </rPr>
      <t xml:space="preserve">Postavka vključuje nastavitev pretoka s pomočjo merilnega instrumenta in izdelavo zapisnika o doseženih pretokih, </t>
    </r>
  </si>
  <si>
    <t>- navojni priključek PN 6</t>
  </si>
  <si>
    <t>- vključno z navojnimi nastavki, pritrdilnim in tesnilnim materialom</t>
  </si>
  <si>
    <r>
      <t xml:space="preserve">izdelek TA – IMI International, </t>
    </r>
    <r>
      <rPr>
        <b/>
        <sz val="10"/>
        <rFont val="Arial Narrow"/>
        <family val="2"/>
        <charset val="238"/>
      </rPr>
      <t>tip STAD</t>
    </r>
    <r>
      <rPr>
        <sz val="10"/>
        <rFont val="Arial Narrow"/>
        <family val="2"/>
        <charset val="238"/>
      </rPr>
      <t>, ali enakovredno</t>
    </r>
  </si>
  <si>
    <t>- vključno originalna toplotna izolacija dobavitelja ventilov, kpl 1</t>
  </si>
  <si>
    <t>DN 50</t>
  </si>
  <si>
    <t>Zaporna navojna krogelna pipa za vodo 90°C in tlak 66 bar, vključno navojni nastavki, tesnilni in pritrdilni material</t>
  </si>
  <si>
    <t>Jeklena brezšivna cev po  (DIN 2448) EN 10216-4, skupaj z varilnimi loki po EN10253-2l (r=2,5D),</t>
  </si>
  <si>
    <t>zmanjševalnimi kosi po EN10253-2, z varilnim materialom in dodatkom za odrez,</t>
  </si>
  <si>
    <t xml:space="preserve">pritrdilnim ter obešalnim materialom in dvakratnim </t>
  </si>
  <si>
    <t>antikorozijskim premazom s temeljno barvo, naslednjih nazivnih velikosti:</t>
  </si>
  <si>
    <t>DN 65 (fi 76,1 x 2,9)</t>
  </si>
  <si>
    <t>Toplotna izolacija iz sintetičnega kavčuka zaprtocelične strukture za izolacijo jeklenih cevi naslednjih dimenzij in debelin (Kaiflex EF,  ali enakovredno), z naslednjimi karakteristikami:</t>
  </si>
  <si>
    <t>- razreda gorljivosti B-s3, d0, v skladu z DIN EN 13501</t>
  </si>
  <si>
    <t>- koeficient upora proti difuziji vodne pare mi&gt;=8000, v skladu z DIN EN ISO 13469</t>
  </si>
  <si>
    <t>- toplotna prevodnost L&lt;=0,036W/mK, v skladu z DIN ISO 8497</t>
  </si>
  <si>
    <t>za cev DN 50, debelina izolacije 32 mm</t>
  </si>
  <si>
    <t>za cev DN 32, debelina izolacije 32 mm</t>
  </si>
  <si>
    <t>za cev DN 25, debelina izolacije 19 mm</t>
  </si>
  <si>
    <t>Cevni nosilci za preprečitev toplotnih mostov,  za spajanje s toplotno izolacijo iz sintetičnega kavčuka, za izolacijo jeklenih cevi naslednjih dimenzij in debelin (Armacell AC, ali enakovredno),</t>
  </si>
  <si>
    <t>Alkoholni termometer za vodo 0-35°C, vključno s pritrdilnim in tesnilnim materialom</t>
  </si>
  <si>
    <t>Zagon sistema, regulacija pretokov, polnjenje sistema z mehko vodo, Hidravlično ureguliranje sistema, z nastavitvijo vseh parametrov, skladno z izračuni.</t>
  </si>
  <si>
    <t>Tehnični podatki:</t>
  </si>
  <si>
    <t>2.2.</t>
  </si>
  <si>
    <t>2.3.</t>
  </si>
  <si>
    <t>OGREVANJE IN HLAJENJE OBJEKTA</t>
  </si>
  <si>
    <t>Sistemske plošče Profix 30kg/m2, debeline 45 mm, s snemljivo folijo, predoblikovano po čepkih sistemskih plošč</t>
  </si>
  <si>
    <t>Polietilenska folija za zaščito toplotne izolacije pod strihom, izdelek DTSi</t>
  </si>
  <si>
    <t xml:space="preserve">Cevna spojka za spajanje cevi fi 20x2,3 mm </t>
  </si>
  <si>
    <t xml:space="preserve"> - omarica tip 12 (D x G x V= 1250x110x710 mm)</t>
  </si>
  <si>
    <t>Nadometna razdelilna omarica za vgradnjo v zid, AKZ zaščitena in finalno obarvana z barvo po izbiri arhitekta, po globini in višini nastavljiva, primerna za razdelilnik talnega ogrevanja, skupaj z vratci s ključavnico</t>
  </si>
  <si>
    <r>
      <t xml:space="preserve">Razdelilnik </t>
    </r>
    <r>
      <rPr>
        <b/>
        <sz val="10"/>
        <rFont val="Arial Narrow"/>
        <family val="2"/>
        <charset val="238"/>
      </rPr>
      <t>DT</t>
    </r>
    <r>
      <rPr>
        <sz val="10"/>
        <rFont val="Arial Narrow"/>
        <family val="2"/>
        <charset val="238"/>
      </rPr>
      <t xml:space="preserve"> iz nerjaveče pločevine (</t>
    </r>
    <r>
      <rPr>
        <b/>
        <sz val="10"/>
        <rFont val="Arial Narrow"/>
        <family val="2"/>
        <charset val="238"/>
      </rPr>
      <t>INOX</t>
    </r>
    <r>
      <rPr>
        <sz val="10"/>
        <rFont val="Arial Narrow"/>
        <family val="2"/>
        <charset val="238"/>
      </rPr>
      <t xml:space="preserve">-a) tip </t>
    </r>
    <r>
      <rPr>
        <b/>
        <sz val="10"/>
        <rFont val="Arial Narrow"/>
        <family val="2"/>
        <charset val="238"/>
      </rPr>
      <t>COMFORT za talno ogrevanje</t>
    </r>
    <r>
      <rPr>
        <sz val="10"/>
        <rFont val="Arial Narrow"/>
        <family val="2"/>
        <charset val="238"/>
      </rPr>
      <t>. Sestavljeni so iz: povratka z vgrajenimi termostatskimi ventili, ki se regulirajo ročno; dovoda z vgrajenimi merilci pretoka, ki omogočajo natančno</t>
    </r>
  </si>
  <si>
    <t xml:space="preserve">nastavitev pretoka; na priključkih termomanometer-2 kos, kroglični zaporni ventil DN 25-1 kos, regulacijski poševnosedežni ventil TA-STAD-DN25-1 kos, na povratku; avtomatskih odzračnikov, pritrdilnih konzol in </t>
  </si>
  <si>
    <t>- 12 ogrevalnih krogov (neto dolžina cca 970mm):</t>
  </si>
  <si>
    <t>DN 50 (fi 60,3 x 2,9)</t>
  </si>
  <si>
    <t>DN 32 (fi 42,4 x 2,6)</t>
  </si>
  <si>
    <t>za cev DN 65, debelina izolacije 2x32 mm</t>
  </si>
  <si>
    <t>Predizolirane radiatorske in konvektorske cevi iz visokozamreženega VPE po DIN 16892 in DIN 4729; z difuzijsko zaporo za kisik v skladu s standardom DIN 4726 in tanko kovinsko prevleko za večjo stabilnost pri polaganju, :</t>
  </si>
  <si>
    <t>sistem spajanja je nakrčni s končnim stiskanje (press-fitting), možno oblikovanje lokov za priklope radiatorjev s cevjo fi 16 z roko, brez orodja, izdelek UPONOR Unipipe, ali enakovredno, vključno fitingi in toplotna izolacija zaprtocelične strukture debeline 13 mm.</t>
  </si>
  <si>
    <t>Dodatna naknadna izolacija spojnih mest ( fitingov)</t>
  </si>
  <si>
    <t>2.1.3.</t>
  </si>
  <si>
    <t>Splošno</t>
  </si>
  <si>
    <t>STROJNA INŠTALACIJSKA DELA - PREZRAČEVANJE</t>
  </si>
  <si>
    <t>2.2.1</t>
  </si>
  <si>
    <t>OPREMA IN NAPRAVE</t>
  </si>
  <si>
    <t xml:space="preserve">Naprava ima vsa potrebna posluževalna vrata ali posluževalne pokrove za dostop do funkcijskih elementov znotraj ohišja. Po obodu le teh pa je nameščen votli gumijasti tesnilni profil kvalitete EPDM. Vrata so na okvir pritrjena s tečaji zapirajo pa s kljukami, katere je mogoče odpreti le s ključem, skladno z evropsko direktivo o strojih. </t>
  </si>
  <si>
    <t>Zaradi zaščite elementov dna in zaradi montaže ima naprava na spodnji strani integriran temeljni okvir iz aluminija višine 125 mm.</t>
  </si>
  <si>
    <t>DOVOD ZRAKA:</t>
  </si>
  <si>
    <r>
      <rPr>
        <b/>
        <sz val="10"/>
        <color indexed="8"/>
        <rFont val="Arial Narrow"/>
        <family val="2"/>
        <charset val="238"/>
      </rPr>
      <t xml:space="preserve">Zajemna sekcija:   </t>
    </r>
    <r>
      <rPr>
        <sz val="10"/>
        <color indexed="8"/>
        <rFont val="Arial Narrow"/>
        <family val="2"/>
        <charset val="238"/>
      </rPr>
      <t xml:space="preserve">                                                                                  zajemna havba ter regulacijska žaluzija v modulnem ohišju, sestavljena iz protismernih vležajenih lamel s centralno osjo za motorni pogon.</t>
    </r>
  </si>
  <si>
    <r>
      <rPr>
        <b/>
        <sz val="10"/>
        <color indexed="8"/>
        <rFont val="Arial Narrow"/>
        <family val="2"/>
        <charset val="238"/>
      </rPr>
      <t xml:space="preserve">Filterska sekcija:                                                                           </t>
    </r>
    <r>
      <rPr>
        <sz val="10"/>
        <color indexed="8"/>
        <rFont val="Arial Narrow"/>
        <family val="2"/>
        <charset val="238"/>
      </rPr>
      <t xml:space="preserve">Vrečasti filtri kvalitete F7 - ePM2.5 70% za sveži zrak. Zapiralni mehanizem omogoča enostavno ter hitro menjavo filtrov, istočasno pa zagotavlja dobro tesnenje. Za dodatno tesnenje pa skrbijo tesnila na obodu filterske sekcije.
</t>
    </r>
  </si>
  <si>
    <t>Tehnični podatki pri projektnih pogojih:</t>
  </si>
  <si>
    <t>Pozimi:</t>
  </si>
  <si>
    <t>- stanje notranjega zraka: 22°C, 40%RH</t>
  </si>
  <si>
    <t>Poleti:</t>
  </si>
  <si>
    <t>- stanje zunanjega zraka: 35°C, 30%RH</t>
  </si>
  <si>
    <t>- stanje notranjega zraka: 26°C, 50%RH</t>
  </si>
  <si>
    <t>ODVOD:</t>
  </si>
  <si>
    <t>Dimenzije:</t>
  </si>
  <si>
    <t xml:space="preserve">Opomba: </t>
  </si>
  <si>
    <t>Proizvajalec:   Systemair</t>
  </si>
  <si>
    <t>2.1</t>
  </si>
  <si>
    <t>2.2.2</t>
  </si>
  <si>
    <t>ZRAČNA ARMATURA IN PLOČEVINA</t>
  </si>
  <si>
    <r>
      <rPr>
        <b/>
        <sz val="10"/>
        <rFont val="Arial Narrow"/>
        <family val="2"/>
        <charset val="238"/>
      </rPr>
      <t>Fazonski kosi kanalskega razvoda</t>
    </r>
    <r>
      <rPr>
        <sz val="10"/>
        <rFont val="Arial Narrow"/>
        <family val="2"/>
        <charset val="238"/>
      </rPr>
      <t xml:space="preserve"> iz pocinkane pločevine debeline po SIST EN 1505, za tlake do ± 1000 Pa, vzdolžno zarobljeni, med seboj spojeni prirobnično, skupaj z vodilnimi usmerniki v lokih, obešalnim in pritrdilnim materijalom. Zračni kanali naj bodo pri večjih dimenzijah diagonalno izbočeni ali ojačani z blagim izmeničnim vbočenjem in izbočenjem. Debelina pločevine glede na nazivno dimenzijo:</t>
    </r>
  </si>
  <si>
    <t>100-530 mm      -    0,6 mm</t>
  </si>
  <si>
    <t>560-1000 mm    -    0,8 mm</t>
  </si>
  <si>
    <t>1060-2000 mm  -    1,0 mm</t>
  </si>
  <si>
    <t>2050&lt;                -     1,1 mm</t>
  </si>
  <si>
    <t>Skupna teža zračnih kanalov, skupaj z obešalnim in pritrdil. mat.</t>
  </si>
  <si>
    <t>1.1</t>
  </si>
  <si>
    <r>
      <t>Spiro kanalski razvoda</t>
    </r>
    <r>
      <rPr>
        <sz val="10"/>
        <rFont val="Arial Narrow"/>
        <family val="2"/>
        <charset val="238"/>
      </rPr>
      <t xml:space="preserve"> iz pocinkane pločevine debeline po SIST EN 1505, za tlake do ± 1000 Pa, vzdolžno zarobljeni, med seboj spojeni prirobnično, skupaj, obešalnim in pritrdilnim materijalom. Debelina pločevine glede na nazivno dimenzijo:</t>
    </r>
  </si>
  <si>
    <r>
      <t>Toplotna in zvočna izolacija</t>
    </r>
    <r>
      <rPr>
        <sz val="10"/>
        <rFont val="Arial Narrow"/>
        <family val="2"/>
        <charset val="238"/>
      </rPr>
      <t xml:space="preserve"> kanalov za zrak:</t>
    </r>
  </si>
  <si>
    <t>Opomba: toplotno izolacijo je potrebno pred predajo 3x obarvati z Armafinish premazov v barvi po želji arhitekta!</t>
  </si>
  <si>
    <r>
      <t xml:space="preserve">iz parozaporne izolacije  iz umetnega kavčuka, debeline 32 mm, </t>
    </r>
    <r>
      <rPr>
        <u/>
        <sz val="10"/>
        <rFont val="Arial Narrow"/>
        <family val="2"/>
        <charset val="238"/>
      </rPr>
      <t>dvojna plast!.</t>
    </r>
    <r>
      <rPr>
        <sz val="10"/>
        <rFont val="Arial Narrow"/>
        <family val="2"/>
        <charset val="238"/>
      </rPr>
      <t xml:space="preserve"> Požarna odpornost je negorljivost po DIN 4102, v požarnem razredu B1. Za kanale SVEŽEGA in ZAVRŽENEGA zraka. Dodatno oplaščenje z AL pločevino v isti površini</t>
    </r>
  </si>
  <si>
    <t>Elementi za distribucijo zraka:</t>
  </si>
  <si>
    <t>Generalna opomba - velja za vse elemente:</t>
  </si>
  <si>
    <t xml:space="preserve"> (BARVA PO IZBORU ARHITEKTA - naknadno prašno barvanje po LGM lestvici ali enakovredno)</t>
  </si>
  <si>
    <t>3.1.</t>
  </si>
  <si>
    <t>3.2</t>
  </si>
  <si>
    <t>3.3</t>
  </si>
  <si>
    <t xml:space="preserve">- priključna komora z regulacijsko loputo, </t>
  </si>
  <si>
    <t>3.4</t>
  </si>
  <si>
    <t>3.5</t>
  </si>
  <si>
    <t>3.6</t>
  </si>
  <si>
    <r>
      <t>Fleksibilne dušilne cevi z izolacijo</t>
    </r>
    <r>
      <rPr>
        <sz val="10"/>
        <rFont val="Arial Narrow"/>
        <family val="2"/>
      </rPr>
      <t xml:space="preserve"> iz mineralne volne debeline 25 mm, v obojestranski aluminijasti oblogi, za priključitev prezračevalnih ventilov, difuzorjev in rešetk,  vključno pritrdilni in tesnilni material. Maksimalna dolžina posameznega kosa je 1 m, razen ko je drugače predpisano</t>
    </r>
  </si>
  <si>
    <t>Izdelek SONODEC NONWOVEN, ali enakovredno, s karakteristikami:</t>
  </si>
  <si>
    <t>- dušilna sposobnost: 30dB/m dolžine 1 m, pri 250Hz</t>
  </si>
  <si>
    <t>- tlačni padec ravne 'cevi': 3Pa/m</t>
  </si>
  <si>
    <t>3.7</t>
  </si>
  <si>
    <r>
      <t>Dušilna loputa</t>
    </r>
    <r>
      <rPr>
        <sz val="10"/>
        <rFont val="Arial Narrow"/>
        <family val="2"/>
        <charset val="238"/>
      </rPr>
      <t xml:space="preserve">,   tip  DL-1 za </t>
    </r>
    <r>
      <rPr>
        <u/>
        <sz val="10"/>
        <rFont val="Arial Narrow"/>
        <family val="2"/>
        <charset val="238"/>
      </rPr>
      <t>okrogle  kanale</t>
    </r>
    <r>
      <rPr>
        <sz val="10"/>
        <rFont val="Arial Narrow"/>
        <family val="2"/>
        <charset val="238"/>
      </rPr>
      <t xml:space="preserve">. Sestavljena je iz ohišja in lamele, ki sta iz pocinkane pločevine ter </t>
    </r>
    <r>
      <rPr>
        <u/>
        <sz val="10"/>
        <rFont val="Arial Narrow"/>
        <family val="2"/>
        <charset val="238"/>
      </rPr>
      <t>ročnega</t>
    </r>
    <r>
      <rPr>
        <sz val="10"/>
        <rFont val="Arial Narrow"/>
        <family val="2"/>
        <charset val="238"/>
      </rPr>
      <t xml:space="preserve"> mehanizma za nastavljanje kota lamele. Izdelek SYSTEMAIR, ali  enakovredno. </t>
    </r>
  </si>
  <si>
    <r>
      <t>Izolirana revizijska odprtina za pregled in čiščenje kanalov, s</t>
    </r>
    <r>
      <rPr>
        <sz val="10"/>
        <rFont val="Arial Narrow"/>
        <family val="2"/>
      </rPr>
      <t>estavjena iz nosilnega okvirja s protiokvirjem, vratic s tečaji,  z zaporami (zapahi), izdelek IPDF, Systemair, ali enakovredno</t>
    </r>
  </si>
  <si>
    <t>in mehkim tesnenjem vrat. Vključno pritrdilni in tesnilni material</t>
  </si>
  <si>
    <t>- IPFD, velikosti  300x150 mm</t>
  </si>
  <si>
    <r>
      <t xml:space="preserve">Kulisni kanalski dušilnik zvoka, </t>
    </r>
    <r>
      <rPr>
        <sz val="10"/>
        <rFont val="Arial Narrow"/>
        <family val="2"/>
        <charset val="238"/>
      </rPr>
      <t>proizvod SYSTEMAIR, HIDRIA,  tip ___ ali enakovredno, s kulisami iz mineralne volne. Kulise so po površini zaščitene s celulozno folijo in delno prekrite s pasovi pocinkane pločevine. Ohišje je iz pocinkane pločevine. Vključno pritrdilni material.</t>
    </r>
  </si>
  <si>
    <t>Hidravlično vreguliranje sistema,</t>
  </si>
  <si>
    <t>z nastavitvijo vseh parametrov, skladno s podatki v projektu</t>
  </si>
  <si>
    <t>Izvedba tesnostnega preizkusa za zračne kanale (razred B) po Pravilniku o prezračevanju in klimatizaciji (v skaldu s SIST prEN 12599</t>
  </si>
  <si>
    <t>Izvedba meritev mikroklime po Pravilniku o prezračevanju in klimatizaciji</t>
  </si>
  <si>
    <t>Izvedba meritev količin zraka po Pravilniku o prezračevanju in klimatizaciji</t>
  </si>
  <si>
    <t>2.2.3</t>
  </si>
  <si>
    <t>HIDRAVLIČNA OPREMA GRELNIKOV IN HLADILNIKOV KLIMATOV</t>
  </si>
  <si>
    <r>
      <t>Grundfoss, tip Magna3 25-100F</t>
    </r>
    <r>
      <rPr>
        <sz val="10"/>
        <rFont val="Arial Narrow"/>
        <family val="2"/>
        <charset val="238"/>
      </rPr>
      <t>, ali enakovredno, vključno naslednja oprema:</t>
    </r>
  </si>
  <si>
    <t>2.2.4</t>
  </si>
  <si>
    <t>PRIPRAVLJALNA IN ZAKLJUČNA DELA</t>
  </si>
  <si>
    <t>VODOVOD IN KANALIZACIJA</t>
  </si>
  <si>
    <t>2.3.1</t>
  </si>
  <si>
    <t>Tlačni preizkusi vodovodne instalacije, dezinfekcija vodovodne instalacije</t>
  </si>
  <si>
    <t>2.3.2</t>
  </si>
  <si>
    <t>Kompozitne plast. vodovodne cevi po DIN 16892/93, (npr. Geberit Mepla), skupaj z Ms ali PE fitingi za stiskanje, vsem potrebnim montažnim in pritrdilnim materialom</t>
  </si>
  <si>
    <t>Vključno:</t>
  </si>
  <si>
    <t>Prof. železo za izdelavo podpor, konzol in obešal, vse antikorozijsko zaščiteno, vključno vijaki in matice (npr. sistem HILTI)</t>
  </si>
  <si>
    <t>NOTRANJE HIDRANTNO OMREŽJE</t>
  </si>
  <si>
    <t>Stenska hidrantna omarica vključno:</t>
  </si>
  <si>
    <t>- 1 kos pločevinasta stenska hidrantna omarica z vrati na jezično zaporo, dim. 75/85/24 cm rdeče opleskana ter s plombo (EURO-hidrant)</t>
  </si>
  <si>
    <t>- 1 kos kotni požarni D-ventil R 2</t>
  </si>
  <si>
    <t>- 1 kos D-ročnik</t>
  </si>
  <si>
    <t>- 30 m trde gum. cevi DN25, navite na izvlečnem kolutu</t>
  </si>
  <si>
    <t>- pritrdilni in tesnilni material</t>
  </si>
  <si>
    <t xml:space="preserve">  skupaj</t>
  </si>
  <si>
    <t>SKUPAJ NOTRANJE  HIDRANTNO OMREŽJE</t>
  </si>
  <si>
    <t>OPOMBA:</t>
  </si>
  <si>
    <t>SPLOŠNI STROŠKI</t>
  </si>
  <si>
    <t>Pripravljalna in zaključna dela, t.j. vsa dela vezana na odpiranje in varovanje gradbišča, varno delo, uporabo varnih in namenskih pripomočkov dela, tekoče in končno čiščenje gradbišča, kontrole in atestiranja opravljenih del, meritev, dokazovanje garanci</t>
  </si>
  <si>
    <t>Transportni stroški , t.j. stroškov prevozov, nakladanja, razkladanja opreme in materiala, zavarovanja gradbišča in opreme, stroški taks</t>
  </si>
  <si>
    <t>Notranje hidrantno omrežje</t>
  </si>
  <si>
    <t>Splošni stroški</t>
  </si>
  <si>
    <t>Zakoličba okolja z zavarovanjem višin</t>
  </si>
  <si>
    <t xml:space="preserve">Rušenje asfalta debeline do 10 cm z </t>
  </si>
  <si>
    <t>Rušenje betonskega robnika z betonskim</t>
  </si>
  <si>
    <t xml:space="preserve">temeljem ter odvoz ruševin v zbirni </t>
  </si>
  <si>
    <t>center gradbenih odpadkov</t>
  </si>
  <si>
    <t>Rušenje požiralnikov z odvozom ruševin</t>
  </si>
  <si>
    <t>v zbirni center gradbenih odpadkov</t>
  </si>
  <si>
    <t>1.08</t>
  </si>
  <si>
    <t>Prilagoditev LTŽ pokrova kanalskega</t>
  </si>
  <si>
    <t xml:space="preserve">jaška novi niveleti </t>
  </si>
  <si>
    <t>1.09</t>
  </si>
  <si>
    <t xml:space="preserve">Široki izkop lahke zemljine z odvozom </t>
  </si>
  <si>
    <t>Dobava in vgradnja geotekstila 300 g</t>
  </si>
  <si>
    <t>drobljenca v debelini 21.0 do 30.0</t>
  </si>
  <si>
    <t>cm, zahtevana nosilnost je Ev2=100</t>
  </si>
  <si>
    <t>vezane nosilne plasti do točnosti</t>
  </si>
  <si>
    <t>+/- 1.0 cm.</t>
  </si>
  <si>
    <t xml:space="preserve">Izdelava dvoplastne površinske prevleke </t>
  </si>
  <si>
    <t xml:space="preserve">na tamponsko podlago z enojnim  </t>
  </si>
  <si>
    <t>posipom drobirja 8/11 in 4/8 mm s</t>
  </si>
  <si>
    <t>kationsko emulzijo proizvedeno na</t>
  </si>
  <si>
    <t>podlagi cestogradbenega bitumna</t>
  </si>
  <si>
    <t>obbetoniranih, PE 80 SN 4, fi 200 mm</t>
  </si>
  <si>
    <t>na kanalsko PE cev ali PE jašek</t>
  </si>
  <si>
    <t>5.00</t>
  </si>
  <si>
    <t>podložno plast iz peska, GRP SN 5000,</t>
  </si>
  <si>
    <t>ø 200 mm, vključno z napravo posteljice</t>
  </si>
  <si>
    <t>in zasipom cevi v coni cevi z gramozom</t>
  </si>
  <si>
    <t>0/16 mm</t>
  </si>
  <si>
    <t>ø 400 mm, vključno z napravo posteljice</t>
  </si>
  <si>
    <t xml:space="preserve">mm, globine 1.0 do 1.5 m iz zasip jaška </t>
  </si>
  <si>
    <t>z gramozom 0/16 mm</t>
  </si>
  <si>
    <t>Dobava in vgradnja PE jaška  fi 1000</t>
  </si>
  <si>
    <t xml:space="preserve">mm, globine 2.0 do 2.5 m iz zasip jaška </t>
  </si>
  <si>
    <t>Dobava in vgradnja PE peskolova fi 400</t>
  </si>
  <si>
    <t>mm, globine 1.50 m.</t>
  </si>
  <si>
    <t>Dobava in vgraditev pokrova 400/400</t>
  </si>
  <si>
    <t>mm iz litega železa, A 50</t>
  </si>
  <si>
    <t>in protihrupnim vložkom, razred C 250</t>
  </si>
  <si>
    <t>5.12</t>
  </si>
  <si>
    <t>kanalizacije, cevi fi do 300 mm</t>
  </si>
  <si>
    <t>kanalizacije, cevi fi 300 do 500 mm</t>
  </si>
  <si>
    <t>kanalizacije, jašek fi 800 do fi 1000 mm</t>
  </si>
  <si>
    <t>Čiščenje kanalizacije in pregled s TV</t>
  </si>
  <si>
    <t>kamero.</t>
  </si>
  <si>
    <t>Geodetski posnetek okolja za potrebe</t>
  </si>
  <si>
    <t>PID-a in katastra</t>
  </si>
  <si>
    <t>Geomehanski nadzor pri izvajanju del</t>
  </si>
  <si>
    <t>8.02</t>
  </si>
  <si>
    <t>ZUNANJA UREDITEV IN ZUNANJA KANALIZACIJA</t>
  </si>
  <si>
    <t>Dobava in vgradnja strešnih vtočnikov in odtokov meteorne vode</t>
  </si>
  <si>
    <t>Dovodi s strehe</t>
  </si>
  <si>
    <t>Strešni vtočnik Geberit Pluvia z vezno prirobnico, za strešne priključne folije: 12l/s</t>
  </si>
  <si>
    <t>Priključek parne zapore Geberit Pluvia: d56mm CrNi-jeklo 1.4301</t>
  </si>
  <si>
    <t>Grelni element Geberit Pluvia 230 V/ 8 W: d56mm</t>
  </si>
  <si>
    <t>Cevi in fazonski kosi</t>
  </si>
  <si>
    <t>Cev Geberit PE: d50mm</t>
  </si>
  <si>
    <t>Cev Geberit PE: d56mm</t>
  </si>
  <si>
    <t>Cev Geberit PE: d75mm</t>
  </si>
  <si>
    <t>Koleno Geberit PE: 45° d50mm</t>
  </si>
  <si>
    <t>Koleno Geberit PE z dolgim krakom: 90° d50mm</t>
  </si>
  <si>
    <t>Elektrovarilna spojka Geberit: d50mm</t>
  </si>
  <si>
    <t>Koleno Geberit PE: 45° d56mm</t>
  </si>
  <si>
    <t>Koleno Geberit PE z dolgim krakom: 90° d56mm</t>
  </si>
  <si>
    <t>Redukcijski kos Geberit PE, ekscentričen, kratek: d56mm d1=50mm</t>
  </si>
  <si>
    <t>Elektrovarilna spojka Geberit: d56mm</t>
  </si>
  <si>
    <t>Koleno Geberit PE: 45° d75mm</t>
  </si>
  <si>
    <t>Redukcijski kos Geberit PE, ekscentričen, kratek: d75mm d1=56mm</t>
  </si>
  <si>
    <t>Elektrovarilna spojka Geberit: d75mm</t>
  </si>
  <si>
    <t>Pritrdilni material</t>
  </si>
  <si>
    <t>Cevna objemka Geberit z navojno spojko M10, nastavljiva: d1=50mm d2=58mm</t>
  </si>
  <si>
    <t>Osnovna pritrdilna plošča Geberit, oglata, z dvema luknjama, z navojno spojko G: G1/2"</t>
  </si>
  <si>
    <t>Navojna palica Geberit</t>
  </si>
  <si>
    <t>Osnovna pritrdilna plošča Geberit, okrogla, s 3 luknjami, z navojno spojko M10</t>
  </si>
  <si>
    <t>Redukcijski spojnik Geberit: G1/2"</t>
  </si>
  <si>
    <t>Element za obešanje Geberit Pluvia</t>
  </si>
  <si>
    <t>Nosilna tračnica Geberit Pluvia</t>
  </si>
  <si>
    <t>Vezni element Geberit Pluvia</t>
  </si>
  <si>
    <t>Pritrdilna zagozda Geberit Pluvia</t>
  </si>
  <si>
    <t>Cevna objemka Geberit z navojno spojko M10, nastavljiva: d1=56mm d2=64mm</t>
  </si>
  <si>
    <t>Elektrovarilni trak Geberit za fiksno točko: d75mm d1=83mm</t>
  </si>
  <si>
    <t>Cevna objemka Geberit z navojno spojko G 1/2, nastavljiva: G1/2" d1=75mm d2=83mm</t>
  </si>
  <si>
    <t>Cevna objemka Geberit z navojno spojko M10, nastavljiva: d1=75mm d2=83mm</t>
  </si>
  <si>
    <t>Cevna objemka Geberit Pluvia, nastavljiva: d1=75mm d2=83mm</t>
  </si>
  <si>
    <t>Dobava in montaža in izdelava zaključnega fasadnega ometa, na predhodno izdelano toplotno izolacijo sten - stene požarnega stopnišča na strehi</t>
  </si>
  <si>
    <t>STEBRI</t>
  </si>
  <si>
    <t>Dobava in vgraditev betona C 30/37  v temeljno ploščo objekta, črpni beton, izdelava skladno s projektno dokumentacijo PZI.
Mrežasta armatura B500A
Rebrasta  armatura B500B
Beton C30/37; XC1; prerez 0,4 m3/m2</t>
  </si>
  <si>
    <t>Za potrebe popisa se za udeležence pri graditvi objekta uporabljajo
naslednje okrajšave:
OVP: odgovorni vodja projekta,
ON: odgovorni nadzornik
OPA: odgovorni projektant arhitekture
OPGK: odgovorni projektant gradbenih konstrukcij
OP: odgovorni projektant
Vsi projekti z načrti in vsemi grafičnimi prilogami, kot tudi ves tekstovni del, vsa poročila in vsi opisi ter sheme so  estavni del tega popisa del in jih mora ponudnik obvezno upoštevati pri sami izdelavi ponudbe. Navedene načrte, grafične priloge, ves tekstualni del, vsa poročila, vsa poročila in vsi opisi ter sheme mora ponudnik upoštevati
tudi če se besedilo popisa ne sklicuje na konkretne sheme.</t>
  </si>
  <si>
    <t>Celotna projektna dokumentacija, ki obsega vključno, a ne omejeno na skice, načrte, popise del, je kot arhitekturno delo varovano avtorsko delo skladno s 5. členom zakona o avtorski in sorodnih pravicah ( Ul. l. RS 21-958/1995 s spremembami, zasp). nosilec materialnih in drugih
pravic na projektni dokumentaciji je družba Scapelab d.o.o. izvajalec del ima pravico do enkratne in namenske uporabe projektne dokumentacije za izvedbo del skladno s to  okumentacijo. v izogib nesporazumom, ne naročnik ne izvajalec del nima pravice do predelave projektne dokumentacije. vsaka sprememba, priredba ali predelava
celotne projektne dokumentacije ali kateregakoli njenega
posameznega dela brez predhodnega soglasja družbe Styria arhitektura d.o.o. je prepovedana. v primeru kršitve ima družba SStyria arhitektura d.o.o. pravico zahtevati, da se odstrani stanje, ki je nastalo s kršitvijo in po potrebi porušijo zgrajeni ali drugače izvedeni deli v nasprotju s projektno dokumentacijo, kršitelj pa je za svoje ravnanje tudi odškodninsko odgovoren.</t>
  </si>
  <si>
    <t>Pred pričetkom izvajanja del ter vgrajevanja proizvodov mora izvajalec obvezno pridobiti pisno potrditev, delavniških načrtov, skic in detajlov OVP. V kolikor zaradi vrste  radbenega proizvoda, delavniške dokumentacije izvajalec ne more zagotoviti je obvezno izdelati vzorec na gradbišču, ki ga potrdita potrdita OVP, ter ON z vpisom v dnevnik.</t>
  </si>
  <si>
    <t>Vse izmere je potrebno preveriti po posameznih projektih, in na objektu samem. V primeru nejasnosti kontaktirati OVP.
V popisu navedena komercialna imena so navedena zaradi natančnega določanja zahtevane kvalitete vgrajenih  aterialov. Izvajalec (ponudnik) mora že v ponudbi   ecificirati, ali ponuja material naveden v razpisu, ali  lternativen  aterial. V koliko ponuja alternativen material mora ponujati najmanj enakovrednega predvidenemu ali boljšega. Enakovrednost ponujene alternative v ponudbi dokazuje skladno z določili razpisa – z izdelavo tehnično ekonomskega elaborata in predložitvijo certifikatov,  tehničnih listov in produktnih pecifikacij.</t>
  </si>
  <si>
    <t>Vgrajeni leseni elementi moraji biti zaščiteni proti zajedalec, primerno sušeni po navodilih proizvajalca za vgraditev in montažo.</t>
  </si>
  <si>
    <t>Konstrukcijsko izdelavo montažnih panelnih sistemov s tehnološkim načrtom in delovno dokumentacijo izdela ponudnik sam in je za to tudi odgovoren. Konstrukcijski sistem je prilagodljiv glede na tehnologijo gradnje in proizvodnje ponudnika.</t>
  </si>
  <si>
    <t xml:space="preserve">V montažnih panelnih sistemih, stenah in strehi je potrebno upoštevati dodatne jeklene konstrukcijske ojačitve iz načrta gradbenih konstrukcij. Ojačitve kot naprimer jekleni stebri v stenah, jeklene nosilne ojačitve okenskih okvirjev.
</t>
  </si>
  <si>
    <t>Potrebno je upoštevati uporabnost in delitev prostorov (mokri, suhi prostori) in temu primerno izbrati material (vodoodbojen).</t>
  </si>
  <si>
    <t>V sanitarnih stenah je upoštevati vgradnjo elementov za pritrjevanje sanitarnih elementov - glej projekt arhitekture in strojnih instalacij - sanitarna oprema! Prav tako je potrebno všteti vsa bandažiranja in kitanja stikov.</t>
  </si>
  <si>
    <t>PREFABRICIRANI AB FASADNI ELEMENTI</t>
  </si>
  <si>
    <t>prefabriciran AB fasadni element AB-PFS20L, višine 3,71, 4kom</t>
  </si>
  <si>
    <t>Dobava, montaža in izdelava jeklenih veznih nastavkov temelja fasadnih prefabriciranih elementov.Z vsem nakladanjem, premiki, veznimi sredstvi, ležišči, dodatnimi podkonstrukcijskimi elementi. kvalitete jekla S235. Vključno z izvedbo zaščite jeklenih elementov v zemlji.</t>
  </si>
  <si>
    <t>AKZ ZAŠČITA: C4
SPOJI: vijačeni
RAZRED POŽARNE ZAŠČITE: brez
KONČNA OBDELAVA: temeljna barva</t>
  </si>
  <si>
    <t>Dobava in montaža opaž stopnišča. Opaženje, razopaženje in čiščenje. Ravno stopnišče.</t>
  </si>
  <si>
    <t>zunanje stopnice dvoriščnega vhoda</t>
  </si>
  <si>
    <t>Dobava in vgraditev betona C 30/37 v zunanje stopnice, črpni beton, izdelava skladno s projektno dokumentacijo PZI.
Mrežasta armatura B500A
Rebrasta  armatura B500B</t>
  </si>
  <si>
    <t>PREPREČEVANJE TOPLOTNIH MOSTOV NA STIKU KONSTRUKCIJE IN FASADE</t>
  </si>
  <si>
    <t>AKZ ZAŠČITA: C3
SPOJI: vijačni
KONČNA OBDELAVA: - prašno barvano RAL 1019</t>
  </si>
  <si>
    <t>Izdelava jeklenega konzolnega vpetja stekla, sestavljenaga iz polnega ploščatega železa, vpetega v AB konstrukcijo, vključno z sidernim materialo. Končni sloj prašno barvano, metalic RAL 1019.</t>
  </si>
  <si>
    <t>Ročaj stopnišča, vpet točkovno v steklo, izvedba po skici, prašno barvano, metalic RAL 1019</t>
  </si>
  <si>
    <t>Sestava po detajlih - glej list SD 4.1, profili zasteklitve v barvi pločevine INTERPRON D2525 - GRIS 2800 SABLE</t>
  </si>
  <si>
    <t xml:space="preserve">Splošna navodila
Dobava in vgradnja enokrilnih in dvokrilnih vrat,  vgrajeno aktivno in pasivno krilo, vključno z okovjev za zaporedno zapiranje vratnih kril. Požarna vrata skladno z navodili požarnega elaborata. Vrata vezana na CNS, vključno z vsem materialom in opremo po shemi vrat. Vrata vsebujejo samozapiralo, kontrolo pristopa, integriran distančin za kot odpiranja, kljuko, cilindrično ključavnico, oz. elektronsko kontrolopo pristopa,
Vsa vrata imajo skrite tečaje.
Vratna krila z polnilom se izvedejo na način da polnilo ojbestransko poravna z okvirjem vratnega krila v barvi pločevine INTERPRON D2525 - GRIS 2800 SABLE.
Požarna vrata opremljena z sistemom konstroliranega dostopa po načrtu in opisu Elektro inštalacij.
Požarna vrata imajo avtomatsko samozapiralo s funkcijo aktivne povezave na požarno centralo vključno z funkcijo odpiranja in zapiranja in senzorjem za automatsko odpiranje.
Vrat se v primeru požara zaprejo
Dvokrilna vrata morajo biti opremljenaz vodilom z funkcijo sosledja zapiranja aktivnega in pasivnega krila.
</t>
  </si>
  <si>
    <t>ATIKE - PREFA</t>
  </si>
  <si>
    <t>Dobava, montaža in izdelava podkonstrukcije atike in atike iz PREFA pločevine. Tip atike izdelan po PZI dokumentaciji po detailu SPD.
Toplotna izolacija in hidroizolacija je zajeta med zidarskimi deli, v postavki je potrebno zajeti vsa potrebna dela za zagotovite tesnjenja na objekte in med posameznimi materiali.
Atika montirana na predhodno izdelano podkonstrukcijo, montaža vključno z vsem pritrdilnim materialom. PREFA atika v barvi bronasto kovinska.</t>
  </si>
  <si>
    <t xml:space="preserve"> - 1,25cm trda gradbena plošča kot naprimer Diamant</t>
  </si>
  <si>
    <t xml:space="preserve"> - 1,25cm mavčno kartonska plošča kot naprimer Knauf GKBI</t>
  </si>
  <si>
    <t>Dobava, montaža in izdelava pregradna stena z oznako PZ 03, debeline 17,5cm, po načrtu PZI.</t>
  </si>
  <si>
    <t>VREDOST INVESTICIJE Z DDV:</t>
  </si>
  <si>
    <t>D.D.V.</t>
  </si>
  <si>
    <t>Izdelava PID načrta električnih inštalacij</t>
  </si>
  <si>
    <t>0./Splošno</t>
  </si>
  <si>
    <t>Izvajalec je dolžan imeti znanja, ki so predpisano zahtevana v 77. členu ZGO-1 in tam opredeljena skozi obvezni delovodski in mojstrski izpit, iz česar izhaja, da je strokovno usposobljena oseba za posamezno vrsto inštalacije in pozna vse potrebne standardne detajle.</t>
  </si>
  <si>
    <t>Izvajalec je dolžan pred pričetkom izvajanja instalacije načrt pregledati in nadzornemu inženirju podati pripombe na morebitne najdene nepravilnosti. Pri izvajanju del se mora sproti usklajevati z izvajalci ostalih instalacij.</t>
  </si>
  <si>
    <t>Prestavitve zaradi morebitnega neusklajevanja gredo na račun izvajalca.Vsa dobavljena oprema mora biti 1. kvalitete. Vsi elementi del morajo biti izdelani strokovno in kvalitetno po detajlih in iz materiala kot je navedeno v opisu.</t>
  </si>
  <si>
    <t xml:space="preserve">Ves vgrajeni material mora po kvaliteti  predpisom in normam.Vse vgrajene naprave in stroji morajo biti certificirane za evropsko tržišče in imeti CE oznako.Vsi stroji in naprave morajo biti opremljeni s tablico z oznako proizvajalca, </t>
  </si>
  <si>
    <t>tipom in nominalnimi karakteristikami tako za strojni kot elektro del, če ta obstaja. Po končanih delih mora vsa originalna navodila in garancijske liste ( v kolikor so prva oziroma druga v tujem jeziku, ta prevedena v slovenščino))predati investitorju.</t>
  </si>
  <si>
    <t>Ponudnik mora dokazati, da za potrebe izvedbe javnega naročila razpolaga z osebo, ki je po programu NPK usposobljena za preglednika zahtevnih električnih inštalacij in inštalacij zaščite pred delovanjem strele.</t>
  </si>
  <si>
    <t>ENOTNA CENA MORA VSEBOVATI:</t>
  </si>
  <si>
    <t>- vsa potrebna pripravljalna dela</t>
  </si>
  <si>
    <t>- vse potrebne transporte, notranje in zunanje</t>
  </si>
  <si>
    <t>- vse potrebne manipulativne stroške in zavarovanja do predaje investitorju</t>
  </si>
  <si>
    <t>- vse potrebno delo</t>
  </si>
  <si>
    <t xml:space="preserve"> vsa potrebna pomožna sredstva za vgrajevanje na objektu kot so lestve, odri in podobno</t>
  </si>
  <si>
    <t>- usklajevanje z osnovnim načrtom in posvetovanje s projektantom, nadzornikom, investitorjem, naročnikom..</t>
  </si>
  <si>
    <t>- terminsko usklajevanje del z ostalimi izvajalci na objektu in uporabnikom</t>
  </si>
  <si>
    <t>- čiščenje prostorov po končanih delih in odvoz odpadnega materiala na stalno mestno deponijo</t>
  </si>
  <si>
    <t>- plačilo komunalnega prispevka za stalno mestno deponijo odpadnega materiala</t>
  </si>
  <si>
    <t>- stroški elektrike v času izvajanja projekta do primopredaje</t>
  </si>
  <si>
    <t xml:space="preserve"> - skladiščenje in zaščita materiala na gradbišču</t>
  </si>
  <si>
    <t>preizkušanje kvalitete za vse materiale, ki se vgrajujejo in dokazovanje kvalitete z atesti</t>
  </si>
  <si>
    <t>ves potreben glavni, pomožni , pritrdilni in vezni material</t>
  </si>
  <si>
    <t>požarnovarno tesnenje prebojev pri prehodu instalacije skozi meje požarnih sektorjev ali celic</t>
  </si>
  <si>
    <t>popravilo eventuelno povzročene škode ostalim izvajalcem na gradbišču</t>
  </si>
  <si>
    <t>merjenje na objektu pred pričetkom izdelave ali vgrajevanja posameznih elementov</t>
  </si>
  <si>
    <t>vse potrebne zaščitne premaze</t>
  </si>
  <si>
    <t xml:space="preserve"> izdelava tehnoloških risb za proizvodnjo s potrebnimi detajli</t>
  </si>
  <si>
    <t>izdelava ustreznih delavniških risb in po potrebi enopolnih in vezalnih shem glede na dejansko dobavljeno opremo!</t>
  </si>
  <si>
    <t>izdelava in izrez odprtin za vgradnjo inštalacijskih in drugih elementov</t>
  </si>
  <si>
    <t>izdelava vseh izračunov vezanih na izdelavo elementov, potrebnih za doseganje predpisanih zahtev</t>
  </si>
  <si>
    <t>meritve električnih inštalacij po posameznih sklopih, izdaja zapisnikov, atestov in potrdil</t>
  </si>
  <si>
    <t>pridobitev certifikatov pooblaščenih organizacij za posamezne sklope</t>
  </si>
  <si>
    <t>sprotno beleženje vseh sprememb nastalih med izvedbo z vrisovanjemv PZI načrt ter obveščanje odgovornega projektanta(OP) o njih s pridobitvijo soglasij nanje in priprava podatkov za izdelavo PID dokumentacije</t>
  </si>
  <si>
    <t>podučitev pooblaščene osebe določene s strani investitorja</t>
  </si>
  <si>
    <t>redno, izredno, periodično in preventivno vzdrževanje v garancijskem obdobju 60 mesecev, vključno z vsemi rezervnimi deli, stroški dela za nemoteno delovanje v tem obdobju.</t>
  </si>
  <si>
    <t>popravilo eventuelno povzročene škode uporabniku oziroma naročniku</t>
  </si>
  <si>
    <t>Meritve  instalacije</t>
  </si>
  <si>
    <t>klp</t>
  </si>
  <si>
    <t>drobni material</t>
  </si>
  <si>
    <t xml:space="preserve">Dobava in montaža sponke za žleb - žica (B) </t>
  </si>
  <si>
    <t>Dobava in montaža sponke KON04 A za medsebojno spajanje okroglih strelovodnih vodnikov. Proizvajalec HERMI ali podobno</t>
  </si>
  <si>
    <t>Dobava in montaža mehanske zaščite odvoda. Proizvajalec HERMI ali podobno</t>
  </si>
  <si>
    <t>Dobava in položitev poc. Valjanca Fe-Zn 25x4mm v temelju v betonu</t>
  </si>
  <si>
    <t>Dobava in montaža cevnih objemk KON11A, za pritrjevanje strelovodnega vodnika AH1 fi 8 mm na odtočne cevi. Proizvajalec HERMI ali podobno</t>
  </si>
  <si>
    <t>Dobava in montaža merilne sponke KON02  za izdelavo merilnega spoja med strelovodnim vodnikom AH1 in ozemljilnim trakom. Proizvajalec HERMI</t>
  </si>
  <si>
    <t>Dobava in montaža  križne sponke za poc. Valjanec . Proizvajalec HERMI ali podobno</t>
  </si>
  <si>
    <t>Dobava in montaža kontaktne sponke  za izvedbo kontaktnih spojev med okroglim strelovodnim vodnikom . Proizvajalec HERMI</t>
  </si>
  <si>
    <t>Dobava in montaža odkapnika KON21. Proizvajalec HERMI</t>
  </si>
  <si>
    <t>meritve strelovoda -pooblaščen merilec</t>
  </si>
  <si>
    <t>pregled strelovodne instalacije</t>
  </si>
  <si>
    <t>SKUPAJ STRELOVOD</t>
  </si>
  <si>
    <t>VARNOSTNA RAZSVETLJAVA</t>
  </si>
  <si>
    <t>Pregled in funkcionalni preizkus varnostne  razsvetljave -1.F, pooblaščena organizacija</t>
  </si>
  <si>
    <t>dobava svetilk in sistema varnostne razsvetljave</t>
  </si>
  <si>
    <t>Nadzorna enota - 9 DIN modul. Modul za nadzor in spremljanje stanja največ 128 svetilk, ki označujejo izhod, zasilnih svetilk ali električnih napajalnikov - autotest.</t>
  </si>
  <si>
    <t>program in  zagon sistema</t>
  </si>
  <si>
    <t>Sodelovanje elektroinstalaterja pri pregledu</t>
  </si>
  <si>
    <t>nu</t>
  </si>
  <si>
    <t xml:space="preserve">Izdelava in nameščanje nalepk na svetilke </t>
  </si>
  <si>
    <t>Dobava in montaža piktogramov</t>
  </si>
  <si>
    <t>Montaža svetilk varnostne razsvetljave, komplet s priklopom</t>
  </si>
  <si>
    <t>SKUPAJ  VARNOSTNA RAZSVETLJAVA</t>
  </si>
  <si>
    <t>V popisu so podani tipi svetil različnih proizvajalcev. Vgradi se lahko oprema proizvajalcev, ki imajo ustrezne ateste za svetilke po slovenski zakonodaji in kvalitetno ustrezajo tehničnemu opisu</t>
  </si>
  <si>
    <t xml:space="preserve">Projektant elektroinštalacij in arhitekt morata pred dobavo in vgradnjo potrditi vse vzorce svetilk. </t>
  </si>
  <si>
    <t xml:space="preserve">Za vse svetilke, ki se vgradijo v spuščen strop, je potrebno pred naročilom svetilk preveriti tip dobavljenega stropa. </t>
  </si>
  <si>
    <t>SPLOŠNA RAZSVETLJAVA</t>
  </si>
  <si>
    <t>dobava svetilk  splošne razsvetljave -Proizvajalec: Intra ali podobno</t>
  </si>
  <si>
    <t>Montaža svetilk , komplet s priklopom</t>
  </si>
  <si>
    <t>Dobava in montaža obešalnega pribora za svetilke, skupaj</t>
  </si>
  <si>
    <t>Dobava in montaža oprema TEM Čatež ali podobno</t>
  </si>
  <si>
    <t xml:space="preserve">  stikalo podometno, šolsko , odporno na udarce,komplet z dozo  - belo</t>
  </si>
  <si>
    <t xml:space="preserve">  tipkalo podometno, šolsko varnostno, odporno na udarce,komplet z dozo  - belo</t>
  </si>
  <si>
    <t>dobava in položitev JC cevi 16mm</t>
  </si>
  <si>
    <t>dobava in položitev JC cevi 23mm</t>
  </si>
  <si>
    <t>dobava in položitev JC cevi 29mm</t>
  </si>
  <si>
    <t xml:space="preserve">SKUPAJ   SPLOŠNA RAZSVETLJAVA                         </t>
  </si>
  <si>
    <t>MOČ SPLOŠNO</t>
  </si>
  <si>
    <t>Izdelava in  namestitev nalepk za označevanje elementov</t>
  </si>
  <si>
    <t>Izdelava in  namestitev trajnih nalepk za oznako  nalepk za označevanje elementov</t>
  </si>
  <si>
    <t xml:space="preserve">Priklopi kompaktnih naprav, ki imajo svoje krmilne omarice in so zajete v popisu strojnih instalacij </t>
  </si>
  <si>
    <t>Izdelava foto dokumentacije izvedbe instalacije  med gradnjo</t>
  </si>
  <si>
    <t xml:space="preserve">Zarisovanje in dokumentiranje sprememb med gradnjo za potrebe izdelave PID načrtov </t>
  </si>
  <si>
    <t>Pregled in meritve  elektroinstalacij za 1.F v skladu s standardi SIST HD 60364, HD 61439 in izdelava zapisnika in poročila  opregledu v skladu s standardom SIST HD 60364. pregled in meritve lahko opravi samopreglednik oz. merilec, ki ima potrdilo o opravljeni kvalifikaciji za preglednika zahtevnih NN električnih instalacij.</t>
  </si>
  <si>
    <t>SKUPAJ MOČ SPLOŠNO</t>
  </si>
  <si>
    <t>V.a</t>
  </si>
  <si>
    <t>MOČ</t>
  </si>
  <si>
    <t xml:space="preserve">dobava in položitev vodnika   H07Z-K-J 4mm2Cu  </t>
  </si>
  <si>
    <t xml:space="preserve">dobava in položitev vodnika   H07Z-K-J 10mm2Cu  </t>
  </si>
  <si>
    <t xml:space="preserve">dobava in položitev vodnika   H07Z-K-J 16mm2Cu  </t>
  </si>
  <si>
    <t>Dobava in montaža kabelske police , komplet z obešalnim priborom, konzolami in ozemljitvami</t>
  </si>
  <si>
    <t xml:space="preserve">       PK 200</t>
  </si>
  <si>
    <t xml:space="preserve">       PK 300 s pokrovom</t>
  </si>
  <si>
    <t>Dobava in montaža oprema TEM Čatež ali podobni</t>
  </si>
  <si>
    <t xml:space="preserve">  enofazna šuko podometna vtičnica,šolska varnostna, odporno na udarce, komplet z dozo-bela, IP20</t>
  </si>
  <si>
    <t xml:space="preserve">  enofazna šuko nadometna vtičnica, bela, IP44</t>
  </si>
  <si>
    <t xml:space="preserve">  enofazna šuko po vtič v PPK -dvojna , komplet z dozo-bela</t>
  </si>
  <si>
    <t>Enako, samo linijska prenapetostna zaščita vgrajena v parapetni kanal,  mini, razred 3 (C ). 275V, 3kA</t>
  </si>
  <si>
    <t>Zatesnitve prebojev skozi požarni zid, komplet z materialom in oznako</t>
  </si>
  <si>
    <t xml:space="preserve">SKUPAJ   MOČ                        </t>
  </si>
  <si>
    <t>V.b</t>
  </si>
  <si>
    <t>MOČ - STROJNICA/CNS</t>
  </si>
  <si>
    <t>Dobava in montaža CNS nadzornega sitema za krmiljenje in nadzor elementov v strojnici. Klimati imajo lasten nadzorni sistem. Regulator klimata se veže na CNS kot priključna točka.</t>
  </si>
  <si>
    <t xml:space="preserve">SKUPAJ MOČ - STROJNICA/CNS                           </t>
  </si>
  <si>
    <t>V.d</t>
  </si>
  <si>
    <t>MOČ - RAZDELILCI</t>
  </si>
  <si>
    <t>Dovodni in odvodni kabli so na zgornji strani razdelilecev</t>
  </si>
  <si>
    <t xml:space="preserve">Opremljeni so z vrati po robu obloženimi z gumijastim profilom. </t>
  </si>
  <si>
    <t>Na vratih razdelilca je tipska ročica s tritočkovnim zapiranjem, polcilindrom Titan - tipsko ključavnico.. Na notransnji strani vrat je žep za načrte.</t>
  </si>
  <si>
    <t>Na zunanji strani vrat morajo biti napisne ploščice in oznake v skladu z zahtevami standarda . Na razdelilniku je označena vrsta napajanja, sistem zaščite, oznaka izdelovalca….</t>
  </si>
  <si>
    <t>Vsak element v razdelilcu mora biti označen z oznako iz  sheme razdelilnika.</t>
  </si>
  <si>
    <t>Vsi razdelilci morajo imeti naravno prezračevanje. Zaščita razdelilcev IP43.</t>
  </si>
  <si>
    <t>Za vsak razdelilec j epotrebno izdelati delavniške risbe izgledov razdelilcev glede na ponujano opremo, ki jo mora potrditi nadzornik.V vsakem razdelilcu mora biti predvideno 25% rezerve v prostoru.</t>
  </si>
  <si>
    <t>Dobava in montaža glavne potencialne zbiralke,  vgrajena v RG razdelilec ali na steno ( zaščitena z ohišjem), Cu zbiralka 500x30x5mm, z izvrtinami , skupaj z vijaki</t>
  </si>
  <si>
    <t>stikalo CLBS40 Eti Izlake                                      kom 1</t>
  </si>
  <si>
    <t xml:space="preserve"> instal. odklopnik Etimat 6/4A                       kom 4</t>
  </si>
  <si>
    <t xml:space="preserve">SKUPAJ MOČ - RAZDELILCI                           </t>
  </si>
  <si>
    <t>INŠTALACIJA KOMUNIKACIJ</t>
  </si>
  <si>
    <t xml:space="preserve"> el. Razdelilec 7x230V                     kom 1</t>
  </si>
  <si>
    <t xml:space="preserve"> ozemljitvena letev (N-101.001)          kom 1                                                      </t>
  </si>
  <si>
    <t xml:space="preserve">  prenapetostna zaščita linij           kom 1</t>
  </si>
  <si>
    <t xml:space="preserve"> ozemljitev                                    kom 1</t>
  </si>
  <si>
    <t>patch vodilo kovinsko odprto, 1 HU, 19",            kom 2</t>
  </si>
  <si>
    <t>optična kaseta s pokrovom in 2 kosov ščit optičnega zvara        kom 1</t>
  </si>
  <si>
    <t>sestavljanje in montaža opt. patch panela (do 12 vlaken)              kom 1</t>
  </si>
  <si>
    <t>vgradnja aktivna oprema za optiko                   kpl 1</t>
  </si>
  <si>
    <t>hladilna enota                                              kom 1</t>
  </si>
  <si>
    <t>Meritev instalacije  in izdelava merilnih protokolov cat 6+E</t>
  </si>
  <si>
    <t xml:space="preserve">Dobava in montaža univerzalne komunikacijske vtičnice-dvojne,  kategorije 6,  vgrajene v PPK </t>
  </si>
  <si>
    <t xml:space="preserve">Dobava in montaža univerzalne komunikacijske vtičnice-enojne,  kategorije 6,  nadometna v ohišju </t>
  </si>
  <si>
    <t>priklopi elementov</t>
  </si>
  <si>
    <t xml:space="preserve">Meritve optičnih vodnikov </t>
  </si>
  <si>
    <t>Dobava in položitev kabelske police, PK100, komplet s pokrovom,  z konzolami in spojnim materialom, pritrjena nakabelsko polico za moč</t>
  </si>
  <si>
    <t>Priklopi optičnega vodnika</t>
  </si>
  <si>
    <t xml:space="preserve">Označitve optičnih vodnikov </t>
  </si>
  <si>
    <t>Vključitev novega porabnika v sistem</t>
  </si>
  <si>
    <t xml:space="preserve">SKUPAJ INŠTALACIJA KOMUNIKACIJ                          </t>
  </si>
  <si>
    <t>Opomba: Aktivna oprema za optiko ni predmet tega popisa. Izvede se v dogovoru z investitorjem.</t>
  </si>
  <si>
    <t xml:space="preserve">
Garancijska doba za AKU baterije mora biti najmanj 24 mesecev !</t>
  </si>
  <si>
    <t>IO500  1 vhod / 1 izhod, nastavljiv vhodno izhodni modul, rele 30Vdc/1A (nc ali no), napajanje preko požarne linije, 1 relejski izhod, 1 el. vhod, 1 el. izhod, v ohišju, izvršilni modul vklop/izklop</t>
  </si>
  <si>
    <t>IOM500  4 vhodi / 4 izhodi, nastavljivi vhodno izhodni modul, rele 30Vdc/1A (nc ali no), napajanje preko požarne linije, zaseda 4 programirljive naslove, 4 relejski izhod, 4 el. vhod, 4 el. izhod, v ohišju modul za signalizacijo loput</t>
  </si>
  <si>
    <t xml:space="preserve">Tablica z nalepko ročni javljalnik </t>
  </si>
  <si>
    <t>FDO500 adresabilni optično dimni javljalnik, zaznava dima na principu foto - optike nastavljiv tudi kot izolator linije, Ø 90 x 31mm (h), požarni centrali posreduje informacije  o nivoju zaprašenosti,  v načinu pregleda omogoča preko led indikatorja prikaz adrese javljalnika, v načinu delovanja pa led indikator prikazuje stanje javljalnika</t>
  </si>
  <si>
    <t>Sirena 24V / 32mA za  notranjo montažo(rdeča),102dB - cooper, IP54 nizka 63mm</t>
  </si>
  <si>
    <t>Označevalna ploščica, rdeče barve z belo vgravirano oznako, 55mm x 30mm</t>
  </si>
  <si>
    <t>Dobava in položitev vodnika N(H)XH - E30/FE180 3x2,5- ognjeodporni 30 minut, napajanjehup in vmesnikov, vključno s certificiranim montažnim in spojnim priborom, položen v JC cevi v steni ali estrihu</t>
  </si>
  <si>
    <t>Požarno odporna PN 16 cev - požarno odporne izvedbe s polaganjem</t>
  </si>
  <si>
    <t>Instalacijska cev JC16 v betonu
s polaganjem</t>
  </si>
  <si>
    <t>Dobava in montaža javljalnikov</t>
  </si>
  <si>
    <t>Dobava in montaža ter priklop vmesnikov</t>
  </si>
  <si>
    <t>Pregled sistema s strani pooblaščenca; pridobitev Potrdila o brezhibnem delovanju - SISTEM ZA JAVLJANJE POŽARA</t>
  </si>
  <si>
    <t>sodelovanje serviserja pri pregledu</t>
  </si>
  <si>
    <t>Meritve električnih instalacij sistema požarnega javljanja s strani pooblaščenega merilca s certificiranim merilnim instrumentom</t>
  </si>
  <si>
    <t>Priklopi klimatov</t>
  </si>
  <si>
    <t>Preboji skozi armirano betonsko konstrukcijo, do fi30 mm, do 50cm</t>
  </si>
  <si>
    <t xml:space="preserve">SKUPAJ JAVLJANJE POŽARA                   </t>
  </si>
  <si>
    <t>VIII</t>
  </si>
  <si>
    <t>ODVOD DIMA IN TOPLOTE</t>
  </si>
  <si>
    <t>Okno na požarnem stopnišču</t>
  </si>
  <si>
    <t xml:space="preserve">Opis krmilnih funkcij:
. 72 ur podpore rezervnega napajanja;
. požarno proženje po požarnih sektorjih;
. proženje preko vmesnika požarne centrale in večfunkcijskega ročnega javljalnika 
. svetlobno javljanje napak (napaka centrale, izpad omrežja, napaka accu, prekinitev linije do motornih pogonov in      
  ročnih javljalnikov), se identificira na ročnih javljalnikih in na osnovni centralni plošči
. sistem prenosa za javljanje požarnega alarma in javljanje napake centrale na nadzorni center
(kabliranje izvedeno skladno z navodili ZIP d.o.o.)                                                                                                                                                                                                                                                                                             </t>
  </si>
  <si>
    <t>Ročni javljalnik RT45/G; funkcija - normalno, napaka, požar, reset -; siv (RAL 7035)</t>
  </si>
  <si>
    <t>Dežni / veterni senzor WRG 82</t>
  </si>
  <si>
    <t>Testiranje, zagon sistema, predaja in šolanje uporabnika</t>
  </si>
  <si>
    <t xml:space="preserve">Vsi krmilni elementi so medsebojno usklajeni 
na krmilno omarico dobavitelja ZIP inženiring d.o.o. Tolmin. </t>
  </si>
  <si>
    <t>Meritve instalacije</t>
  </si>
  <si>
    <t>sodelovanje pri pregledu</t>
  </si>
  <si>
    <t xml:space="preserve">Pregled in funkcionalni preizkus aktivne požarne zaščite -NODT – pooblaščena organizacija </t>
  </si>
  <si>
    <t xml:space="preserve">SKUPAJ ODVOD DIMA IN TOPLOTE                  </t>
  </si>
  <si>
    <t>IX.b</t>
  </si>
  <si>
    <t>Izvedba instalacije za ozvočenja   po kabelskih policah, instalac. ceveh</t>
  </si>
  <si>
    <t>Instalacijski materiali</t>
  </si>
  <si>
    <t>Dobava in montaža opreme</t>
  </si>
  <si>
    <t>Meritve</t>
  </si>
  <si>
    <t>PROTIVLOMNA ZAŠČITA</t>
  </si>
  <si>
    <t>Oprema Urmet Solkan ali podobno</t>
  </si>
  <si>
    <t>Razširitveni modul EP 508, 8 alarmih vhodov + sabotaža, 3 izhodi (2 el. in  1 rele).</t>
  </si>
  <si>
    <t xml:space="preserve">Kodirna tipkovnica KP500DV/N za upravljenje z centralo, LCD displey, osvetlitev tipk, BUS povezava, 2 x alarmni vhod, v skladu z EN50131 + vokalno sporazumevanje </t>
  </si>
  <si>
    <t>Javljalnik DT15AM,  antimask, napajanje 12Vdc, dvojna tehnologija I.R.P ter mikrovalovni na frekvenci 10,5Ghz, domet 15m, del. tem. -10°C/+55°C, dim.:107x61,5x43,5mm, IR pokritost: 90°, MW pokritost: horizontalno 90° - vertikalno 36°</t>
  </si>
  <si>
    <t>Nosilec za javljalnike IR15, IR15P, DT15 in DT15AM , kot nastavljanja 92 stopinj  (horiz/vert)</t>
  </si>
  <si>
    <t>navodila in poučevanje uporabnika</t>
  </si>
  <si>
    <t>Meritve električnih instalacij sistema  s strani pooblaščenega merilca s certificiranim merilnim instrumentom</t>
  </si>
  <si>
    <t>SKUPAJ   PROTIVLOMNA ZAŠČITA</t>
  </si>
  <si>
    <t>VIDEO NAZOR</t>
  </si>
  <si>
    <t>Kompaktna Bullet AHD kamera 1/3 CMOS 4M, ločljivost 4MP (2560x1440@25fps) D&amp;N, občutljivost 0 Lux (vključen IR); mehansko odstranjiv IR Cut filter; IR doseg 15m; objektiv 2,8-12mm; OSD menu; 2DNR; DWDR; IR SMART; OSD Coax UTC; IP66; napajanje 12Vdc; ni kompatibilna z 1092/310 daljinskim upravljalnikom</t>
  </si>
  <si>
    <t xml:space="preserve">Nosilec priključna doza za Bullet kamero </t>
  </si>
  <si>
    <t>Napajalnik 4 kanalni, 230Vac / 12Vdc - 3A - 4 izhodni ( na izhod max 1,5A ),  masa:668g, dimenzije:162V x 47G x 162D</t>
  </si>
  <si>
    <t>BNC konektor 3,3mm za kabel HD4</t>
  </si>
  <si>
    <t xml:space="preserve">SKUPAJ VIDEO NAZOR                       </t>
  </si>
  <si>
    <t>Vodnike za  napajanje kamer pred izvedbo prilagoditi izbrani opremi</t>
  </si>
  <si>
    <t>Lokacije kamer pred izvedbo uskladiti s predstavniki investitorja</t>
  </si>
  <si>
    <t>ELEKTRIČNE URE ZVONCI</t>
  </si>
  <si>
    <t>Dobava in montaža ur</t>
  </si>
  <si>
    <t xml:space="preserve">SKUPAJ ELEKTRO URE                   </t>
  </si>
  <si>
    <t>XIV.</t>
  </si>
  <si>
    <t xml:space="preserve">zagon, nastavitve, programiranje </t>
  </si>
  <si>
    <t>TV INSTALACIJA</t>
  </si>
  <si>
    <t xml:space="preserve">Meritev instalacije  in izdelava merilnih protokolov </t>
  </si>
  <si>
    <t>Dobava in pologanje instalacijska cev JC16 v  estrihu ali steni</t>
  </si>
  <si>
    <t>Izvod  za element z vodnikom H125Cu, položenim  v  JC pod ometom in v tleh</t>
  </si>
  <si>
    <t xml:space="preserve">SKUPAJ TV INSTALACIJA          </t>
  </si>
  <si>
    <t xml:space="preserve">kom </t>
  </si>
  <si>
    <r>
      <t>Investicija na 1m</t>
    </r>
    <r>
      <rPr>
        <vertAlign val="superscript"/>
        <sz val="11"/>
        <color theme="1"/>
        <rFont val="Calibri"/>
        <family val="2"/>
        <charset val="238"/>
        <scheme val="minor"/>
      </rPr>
      <t>2</t>
    </r>
    <r>
      <rPr>
        <sz val="11"/>
        <color theme="1"/>
        <rFont val="Calibri"/>
        <family val="2"/>
        <charset val="238"/>
        <scheme val="minor"/>
      </rPr>
      <t xml:space="preserve"> neto / bruto tlorisne površine BREZ OPREME:</t>
    </r>
  </si>
  <si>
    <t xml:space="preserve">Neto tlorisna površina: </t>
  </si>
  <si>
    <t>Bruto tlorisna površina:</t>
  </si>
  <si>
    <r>
      <t>cena na 1m</t>
    </r>
    <r>
      <rPr>
        <b/>
        <vertAlign val="superscript"/>
        <sz val="8"/>
        <color theme="1"/>
        <rFont val="Arial Narrow"/>
        <family val="2"/>
        <charset val="238"/>
      </rPr>
      <t>2</t>
    </r>
    <r>
      <rPr>
        <b/>
        <sz val="8"/>
        <color theme="1"/>
        <rFont val="Arial Narrow"/>
        <family val="2"/>
        <charset val="238"/>
      </rPr>
      <t xml:space="preserve"> neto površine</t>
    </r>
  </si>
  <si>
    <t>OŠ MIREN IN POSTAVITEV NOVE TELOVADNICE</t>
  </si>
  <si>
    <t>01/18</t>
  </si>
  <si>
    <t>Rušitev in novogradnja</t>
  </si>
  <si>
    <t>12630 - Stavba za izobraževanje in znanstvenoraziskovalno delo</t>
  </si>
  <si>
    <t>12650  - Stavbe za šport</t>
  </si>
  <si>
    <t>12620 - Muzeji in knjižnice</t>
  </si>
  <si>
    <t>OŠ Miren in postavitev nove telovadnice</t>
  </si>
  <si>
    <t>Parc. št.: 622/3, 622/7, 622/8, 623/1, 623/10, 623/4, 623/5, 623/8, 624/2, 624/4, 626/1, 626/7, 660/10, 660/6, 660/7, 660/9, 975, 977/3, 977/4, 978   vse k.o. 2325 - MIREN</t>
  </si>
  <si>
    <t>Občina Miren-Kostanjevica</t>
  </si>
  <si>
    <t>Miren 137</t>
  </si>
  <si>
    <t>SI - 5291 Miren</t>
  </si>
  <si>
    <t>Izdelava, transport in montaža prefabriciranih armiranobetonskih elementov.</t>
  </si>
  <si>
    <t>Vse betonske površine se brusijo do končnega izgleda, po potrditvi vzorčne površine OVP in ON, tehnološko upoštevati, brušenje - kitanje - pesjkanje površine. Površine se tretira in premaže s trajnim premazom za betonske površine, ki mora izpolnjevati antigrafitne lastnosti.</t>
  </si>
  <si>
    <t>Postavka mora zajemati izdelavo betona s kvaitete SB4, T3, P4, FT3, AF4, E3 - opaž SHK3 (zagotoviti ravnost - element se brusi). Brušena končna površina, beton po vzorčenju. Beton z dodatki odporen na sol in zmrzal - po tehnologiji proizvajalca.</t>
  </si>
  <si>
    <t>Prefabrikati se izdelajo z agregatom v beli barvi - po vzočenju in potrditvi OVP in ON.</t>
  </si>
  <si>
    <t>Vklučno z izdelavo kalupov, transportom do gradbišča, vetikalnimi in horizontalnimi premiki na mesto postavitve, mozničenje in/ali lepljenje elementov med sabo in na podlago, fugiranje s trajnoelastičnimi hibridno-polimernimi kiti, odpornimi na vremenske neprilike in UV žarke, vpasovanje in obdelava na gradbišču, ter vsa ostala potrebna dela in storitve za končno izvedbo - postavitev prefabrikata.</t>
  </si>
  <si>
    <t>Izdelava betonskih prefabrikatov, po tehnologiji izvajalca. Izdelava po delavniški dokumentaciji, po potrditvi OVP in ON. Izvajalec lahko predvidi večje elemente kot v osnovnem načrtu arhitekture, pri čemer je potrebno upoštevati rastersko zasnovo fasade, obliko in velikost sestavljenih prefabrikatov ter končno obdelavo.</t>
  </si>
  <si>
    <t>Izdelava, dobava in montaža prefabriciranih AB fasadnih elementov:</t>
  </si>
  <si>
    <t>Dobava in vgradnja armature v AB plošče:</t>
  </si>
  <si>
    <t>Sestava po detajlih - glej list SD</t>
  </si>
  <si>
    <t>ARMATURA NOSILNIH STEN, NOSILCEV IN STEBROV</t>
  </si>
  <si>
    <t>vijaki</t>
  </si>
  <si>
    <t>siderne ploščice</t>
  </si>
  <si>
    <t>Postopni strojni odkop zemljine III. ktg. in istočasno nakladanjem in odvozom na trajno in začasno deponijo, razdalja do 10 km. Izkopi do globine cca. 5,4 m. Vključno z izvedbo potrebnega opiranja proti trgu, maksimalne dolžine 60m in višine 4,5m. Izkop gradbene jame za izgradnjo objekta, široki odkop.Zagotoviti prisotnost geomehanika v času odkopov.</t>
  </si>
  <si>
    <t>prefabriciran AB fasadni element AB-PFS10D, višine 3,71, 10kom</t>
  </si>
  <si>
    <t>prefabriciran AB fasadni element AB-PFS10L, višine 3,71, 5kom</t>
  </si>
  <si>
    <t>prefabriciran AB fasadni element AB-PFS15D, višine 3,71, 3kom</t>
  </si>
  <si>
    <t>prefabriciran AB fasadni element AB-PFS15L, višine 3,71, 3kom</t>
  </si>
  <si>
    <t>prefabriciran AB fasadni element AB-PFS20D, višine 3,71, 3kom</t>
  </si>
  <si>
    <t>prefabriciran AB fasadni element AB-PFS30L, višine 3,71, 7kom</t>
  </si>
  <si>
    <t>prefabriciran AB fasadni element AB-PFSVL2, višine 8,15, 2kom</t>
  </si>
  <si>
    <t>Dobava in vgraditev betona C 30/37 v ploščo objekta nad kletjo; nivo -0,35 m, črpni beton, izdelava skladno s projektno dokumentacijo PZI.
Mrežasta armatura B500A
Rebrasta  armatura B500B
Beton C30/37; XC1; prerez 0,3 m3/m2</t>
  </si>
  <si>
    <t>ZUNANJE STOPNICE POŽARNEGA IZHODA</t>
  </si>
  <si>
    <t>ZZ 01 - ZID PROTI TERENU- AB konstrukcije d=40cm</t>
  </si>
  <si>
    <t>Dobava in vgraditev betona C 30/37 v armirano betonske stene v nivoju kleti, stene debeline d=40cm, višine do 4,65 m, preseka d= 0,4 m3/m2.</t>
  </si>
  <si>
    <t>h do 4,65m</t>
  </si>
  <si>
    <t>ZZ 02 STENE - AB konstrukcije d=40cm</t>
  </si>
  <si>
    <t>nosilne stene proti terenu debeline d=40cm, višine do 4,65 m, preseka d= 0,4 m3/m2.</t>
  </si>
  <si>
    <t>ZZ 04 - ZID V TERENU - AB konstrukcije d=30cm</t>
  </si>
  <si>
    <t>Dobava in vgraditev betona C 30/37 v armirano betonske stene v terenu - stene požarnih stopnic, stene debeline d=30cm, višine do 3,70 m, preseka d= 0,3 m3/m2.</t>
  </si>
  <si>
    <t>ZZ 04 STENE POŽARNEGA STOPNIŠČA- AB konstrukcije d=30cm</t>
  </si>
  <si>
    <t>nosilne stene proti terenu debeline d=40cm, višine do 3,70 m, preseka d= 0,3 m3/m2.</t>
  </si>
  <si>
    <t>Opaž nosilcev z vezmi in opažnimi ploščami, tristranski opaž višina podpiranja do 3,05m, opaženje, razopaženje in čiščenje.</t>
  </si>
  <si>
    <t>steber obsega od 2.20 m</t>
  </si>
  <si>
    <t>Opaž stebrov z vezmi in opažnimi ploščami višine 4.35m opaženje, razopaženje in čiščenje.</t>
  </si>
  <si>
    <t>TK3 - Tlak telovadnice - končni sloj ŠPORTNI PARKET</t>
  </si>
  <si>
    <t>Dobava, montaža, demontaža in amortizacija lahkega fasadnega odra višine 4 m. Za montažo izolacijskega sloja, zasteklitev in končnega sloja fasade. Vključno z zaščito delovnega odra proti okolici s primerno zaščito – zaveso. Fasadni oder iz lanten (alu) višine do 9,1m.</t>
  </si>
  <si>
    <t>Dobava, montaža, demontaža in amortizacija premičnega notranjega delovnega odra višine do 8,50 m.</t>
  </si>
  <si>
    <t>Cev Geberit PE: d90mm</t>
  </si>
  <si>
    <t>Cev Geberit PE: d160mm</t>
  </si>
  <si>
    <t>Koleno Geberit PE z dolgim krakom: 90° d75mm</t>
  </si>
  <si>
    <t>Koleno Geberit PE: 45° d90mm</t>
  </si>
  <si>
    <t>Odcep Geberit PE 45°: d90mm d1=50mm</t>
  </si>
  <si>
    <t>Odcep Geberit PE 45°: d90mm d1=56mm</t>
  </si>
  <si>
    <t>Redukcijski kos Geberit PE, ekscentričen, kratek: d90mm d1=75mm</t>
  </si>
  <si>
    <t>Dolga spojka Geberit PE z dvojnim robom: d90mm</t>
  </si>
  <si>
    <t>Elektrovarilna spojka Geberit: d90mm</t>
  </si>
  <si>
    <t>Redukcijski kos Geberit PE, ekscentričen, kratek: d110mm d1=90mm</t>
  </si>
  <si>
    <t>Elektrovarilna spojka Geberit: d110mm</t>
  </si>
  <si>
    <t>Koleno Geberit PE: 45° d160mm</t>
  </si>
  <si>
    <t>Redukcijski kos Geberit PE, ekscentričen, kratek: d160mm d1=110mm</t>
  </si>
  <si>
    <t>Elektrovarilna spojka Geberit: d160mm</t>
  </si>
  <si>
    <t>Elektrovarilni trak Geberit za fiksno točko: d90mm d1=98mm</t>
  </si>
  <si>
    <t>Cevna objemka Geberit z navojno spojko M10, nastavljiva: d1=90mm d2=98mm</t>
  </si>
  <si>
    <t>Cevna objemka Geberit Pluvia, nastavljiva: d1=90mm d2=98mm</t>
  </si>
  <si>
    <t>SD 02 - fasadna zasteklitev FW50 SI v pritličju</t>
  </si>
  <si>
    <t>SD 05 - fasadna zasteklitev FW50 SI v pritličju</t>
  </si>
  <si>
    <t>2 x ADS 75 HD.HI, dvokrilna vrata, 180/230</t>
  </si>
  <si>
    <r>
      <t xml:space="preserve">IZVEDBA FINALNEGA TLAKA TELOVADNICE - </t>
    </r>
    <r>
      <rPr>
        <b/>
        <sz val="10"/>
        <rFont val="Arial Narrow"/>
        <family val="2"/>
        <charset val="238"/>
      </rPr>
      <t>ŠPORTNI POD</t>
    </r>
  </si>
  <si>
    <t>• Kompletni sestav športnega poda BOEN BOFLEX STADIUM mora ustrezati standardom : DIN 18032, EN14904, FIBA certificate, FSC,  znak modrega angela – emisije</t>
  </si>
  <si>
    <t xml:space="preserve">• Kompletna konstrukcijska višina poda 28 mm </t>
  </si>
  <si>
    <t>• Tovarniško nanešena Površinska obdelava izgotovljenega parketa z UV PUR sport lakom T 79 UV – 6 – kratni nanos, zahtevana drsnost , mehanska trdnost po DIN 18032 ter DIN 14904;  premaz talne obloge, odporen na obrabo in praske: 
nizko emisivni, UV obstojen,</t>
  </si>
  <si>
    <t>• Talna obloga: trislojni izgotovljeni  parket- sestava Sport-hrast,  debeline 26 mm,dimenzija posameznega panela 2200x 137 x 26mm, deb. Zgornjega sloja 3,6mm; 
izvedba panela na posebno dvojno pero in dvojni utor (za laminaren  prenos sil); po spodnji strani panela 2 x rezkani utor z vstavljenim Evazote 50 elastičnim trakom sestave za zagotovitev max, absorbcije šoka pri vadbi , ter v območju izvlečnih tribun</t>
  </si>
  <si>
    <t xml:space="preserve">• Ob stenah izvedba zaključnih letev iz hrasta 80 x 30 mm z izvedenimi prezračevalnimi kanali </t>
  </si>
  <si>
    <t xml:space="preserve">• Zahtevani min . pogoji po EN14904 , tip 4:
o Absorbcija šokov 59%
o Deformacija  2,5mm
o Zvijanje: 86
o Odboj žoge : 97 %
o Kotalna obremenitev: min 1500 N </t>
  </si>
  <si>
    <t>- Zahtevasni minimalni pogoji po EN 13696 – odpornost na obrabo – 2600 ciklov</t>
  </si>
  <si>
    <t>- Minimalni pogoji popr EN 112.73 – odpornost na razenje – SC 3</t>
  </si>
  <si>
    <t>- Minimalni pogoji po DIN 53157 – pendulum trdota – večja od 110 obratov</t>
  </si>
  <si>
    <t>- Razred požarne varnosti – Cfl – S1</t>
  </si>
  <si>
    <t xml:space="preserve">- Nevsebovanje PCP </t>
  </si>
  <si>
    <t>• PE folija debeline 0,1 mm kot sistemska zapora</t>
  </si>
  <si>
    <t xml:space="preserve">• Izvedba cementne poravnave deb. 2-3 mm z izr. Maso SCHONOX ZM na disperzijski predpremaz SCHONOX KH </t>
  </si>
  <si>
    <t>• Cementni estrih ravnost po DIN 18202 , dodatni strožji kriterij za športne dvorane +- 2mm na dolžino 2m, vlažnost preostale vlage max . 1,8 % po CM , v kolikor je  v sloju estriha integrirani sistem talnega ogrevanja tip “Rehau” ali podobno.  Pred izvedbo kpl. Športnega poda obvezno izvesti protokol talnega ogrevanja.</t>
  </si>
  <si>
    <t>ŠPORTNI POD</t>
  </si>
  <si>
    <t>Dobava in vgranja zaključnega profila med tlakom in steno. Leseni tipski profil dobavitelja športnega poda, pričvrstitev s pomočjo posebnega montažnega lepila na ravno in čisto površino.
Vključno z vsemi deli in materialom. Mizarski izdelek!</t>
  </si>
  <si>
    <t xml:space="preserve">Široki izkop obstoječe gramozne utrditve </t>
  </si>
  <si>
    <t xml:space="preserve">z odvozom v posteljico. </t>
  </si>
  <si>
    <t xml:space="preserve">Kvaliteto izkopnega materiala, ki mora </t>
  </si>
  <si>
    <t>odgovarjati zahtevam v TSC 06.100:2003,</t>
  </si>
  <si>
    <t>predhodno ugotovi geomehanik</t>
  </si>
  <si>
    <t>2.06</t>
  </si>
  <si>
    <t>2.07</t>
  </si>
  <si>
    <t>2.08</t>
  </si>
  <si>
    <t>Izdelava posteljice v debelini plasti</t>
  </si>
  <si>
    <t xml:space="preserve">40.0 cm iz kamnitega ali peščeno </t>
  </si>
  <si>
    <t>prodnega materiala 0/125 mm</t>
  </si>
  <si>
    <t xml:space="preserve">Če kvaliteta izkopanega materiala iz  </t>
  </si>
  <si>
    <t xml:space="preserve">post. 2 odgovarja za vgrajevanje v </t>
  </si>
  <si>
    <t>posteljico se lahko ta izkopni material</t>
  </si>
  <si>
    <t>vgradi v posteljico. Kvaliteto izkopnega</t>
  </si>
  <si>
    <t xml:space="preserve">materiala za vgradnjo v posteljico mora </t>
  </si>
  <si>
    <t>ugotoviti geomehanik, ki predpiše tudi</t>
  </si>
  <si>
    <t>način vgrajevanja</t>
  </si>
  <si>
    <t xml:space="preserve"> 3.03</t>
  </si>
  <si>
    <t>Izdelava zgornje nosilne plasti iz</t>
  </si>
  <si>
    <t>asfaltne zmesi bituminiziranega</t>
  </si>
  <si>
    <t>drobljenca AC 22 base B 50/70 A3</t>
  </si>
  <si>
    <t>v debelini 6.0 cm.</t>
  </si>
  <si>
    <t>3.04</t>
  </si>
  <si>
    <t>drobljenca AC 8 surf B 50/70 A3</t>
  </si>
  <si>
    <t>v debelini 3.0 cm.</t>
  </si>
  <si>
    <t>3.05</t>
  </si>
  <si>
    <t>Izdelava obrabnozaporne plasti</t>
  </si>
  <si>
    <t xml:space="preserve">bitumenskega betona iz zmesi </t>
  </si>
  <si>
    <t>AC 8 surf B 70/100 A5 v debelini 4 cm</t>
  </si>
  <si>
    <t>na pločniku</t>
  </si>
  <si>
    <t>3.06</t>
  </si>
  <si>
    <t>3.07</t>
  </si>
  <si>
    <t>Izdelava obrabnozaporne plasti iz</t>
  </si>
  <si>
    <t>cementnega betona C 30/37,  XD3, XF4,</t>
  </si>
  <si>
    <t xml:space="preserve">XM1 ojačanega z mikro armaturo - jeklena </t>
  </si>
  <si>
    <t>vlakna, debeline 20</t>
  </si>
  <si>
    <t>3.08</t>
  </si>
  <si>
    <t>Dobava in polaganje ostrorobih</t>
  </si>
  <si>
    <t xml:space="preserve">tlakovcev debeline 8 cm v barvi </t>
  </si>
  <si>
    <t>betona.</t>
  </si>
  <si>
    <t xml:space="preserve">Položeni so na plast mineralnega </t>
  </si>
  <si>
    <t xml:space="preserve">agregata 4/8 mm, debeline 4 cm. </t>
  </si>
  <si>
    <t>3.09</t>
  </si>
  <si>
    <t>Vgraditev predfabriciranih</t>
  </si>
  <si>
    <t>dvignjenih betonskih robnikov</t>
  </si>
  <si>
    <t>15/25 cm na betonski temelj.</t>
  </si>
  <si>
    <t>Izdelava PE požiralnika fi 400 mm</t>
  </si>
  <si>
    <t>z LTŽ rešetko 400/400 mm.</t>
  </si>
  <si>
    <t>ø 250 mm, vključno z napravo posteljice</t>
  </si>
  <si>
    <t>ø 300 mm, vključno z napravo posteljice</t>
  </si>
  <si>
    <t xml:space="preserve">mm, globine 1.5 do 2.0 m iz zasip jaška </t>
  </si>
  <si>
    <t>in protihrupnim vložkom, razred D 400</t>
  </si>
  <si>
    <t>5.13</t>
  </si>
  <si>
    <t>8.03</t>
  </si>
  <si>
    <t>kanalizacije, jašek do fi 600 mm</t>
  </si>
  <si>
    <t>8.04</t>
  </si>
  <si>
    <t>8.05</t>
  </si>
  <si>
    <t>8.06</t>
  </si>
  <si>
    <t>8.07</t>
  </si>
  <si>
    <t>9.00</t>
  </si>
  <si>
    <t>9.01</t>
  </si>
  <si>
    <t>TESARSKI IZDELKI - LESENE KONSTRUKCIJE</t>
  </si>
  <si>
    <t>Križno lepljena plošča konstrukcije medetaže</t>
  </si>
  <si>
    <t>Izdelava, dobava in montaža križnolepljenih lesenih plošč, polaganje in obdelava skladno s projektno dokumentacijo PZI po pozicijskem načtru. Zahtevana požarna odpornost mikrolaminiranih nosilcev je R30. kot naprimer KLH.</t>
  </si>
  <si>
    <t xml:space="preserve">Izdelava priključka PE cevi ø 200 mm </t>
  </si>
  <si>
    <t>Dobava in vgradnja strešne kupole za odvod dima - vgradna mera 1600/1600 mm</t>
  </si>
  <si>
    <t xml:space="preserve">Izdelava, dostava in montaža svetlobne kupole iz LITEGA akrilnega stekla, tip ALUX, VISS visoko izolativna kupola, akril / prekatna polikarbonatna plošča / akril,  izolativna vrednost U=1,10 W/m2K, IRR HEATSTOP/prozorna ali 
opal/opal ali  opal /prozorna,
DIMENZIJE: N (nazivna oz. zunanja mera) =   180 X 180 cm, L(svetla) = 160 X 160 cm.
Z vsem tesnilnim in pritrdilnim materialom.
</t>
  </si>
  <si>
    <t>Efektivna površina za odvod dima in toplote:  2,56m2 na kupolo.</t>
  </si>
  <si>
    <t>Dobava in vgradnja strešne kupole, vključno z mehanizmom za avtomatsko odpiranje, vezanim na požarno centralo. Dimenzije 1,60/1,60m.</t>
  </si>
  <si>
    <r>
      <t>Talno ogrevanje</t>
    </r>
    <r>
      <rPr>
        <sz val="10"/>
        <rFont val="Arial Narrow"/>
        <family val="2"/>
        <charset val="238"/>
      </rPr>
      <t xml:space="preserve"> s cevmi iz visokozamreženega PE po DIN 16892 in DIN 4729; z difuzijsko zaporo za kisik v skladu s standardom DIN 4726 (sistem s sistemskimi ploščami), dobavitelj DTSi, ali enakovredno</t>
    </r>
  </si>
  <si>
    <r>
      <t xml:space="preserve">Visokotlačno omrežene, polietilenske cevi dimenzije </t>
    </r>
    <r>
      <rPr>
        <b/>
        <sz val="10"/>
        <rFont val="Arial Narrow"/>
        <family val="2"/>
        <charset val="238"/>
      </rPr>
      <t>fi 20x2,0 mm</t>
    </r>
    <r>
      <rPr>
        <sz val="10"/>
        <rFont val="Arial Narrow"/>
        <family val="2"/>
        <charset val="238"/>
      </rPr>
      <t xml:space="preserve"> , izdelek DTSi</t>
    </r>
  </si>
  <si>
    <t xml:space="preserve"> Sobno tipalo, z modulom za prenos signala na CNS (regulacija prostorske temperature na glavnem razdelilniku v toplotni postaji)</t>
  </si>
  <si>
    <r>
      <t>Sistemska cev iz ogljikovega jekla za ogrevanje in hlajenje. Spajanje s stiskanje po siste</t>
    </r>
    <r>
      <rPr>
        <sz val="10"/>
        <rFont val="Arial Narrow"/>
        <family val="2"/>
        <charset val="238"/>
      </rPr>
      <t>mu MAPRESS, ali ena</t>
    </r>
    <r>
      <rPr>
        <sz val="10"/>
        <rFont val="Arial Narrow"/>
        <family val="2"/>
      </rPr>
      <t>kovredno. Ne vsebuje LABS, površinsko cinkane (galvansko), 8-14µm, ni gorljivo, razred gorljivosti A1 v skladu z DIN 4102-1, vključno ves potreben montažni in pritrdilni material, dodatek za razrez vključno fitingi</t>
    </r>
  </si>
  <si>
    <t>Zaščita toplotne izolacije z oblogo iz Al pločevine (za cevi na strehi)</t>
  </si>
  <si>
    <t>pred nabavo se je potrebno z investitorjem ter projektantom notranje opreme dogovoriti o tipih in barvi posameznih elementov sanitarne opreme</t>
  </si>
  <si>
    <t>v ocenitvi stroškov niso zajeta električarska dela,   potrebna za izvedbo instalacije kakor tudi ne potrebni komunalni prispevki</t>
  </si>
  <si>
    <t>Prezračevalna naprava N2 - TELOVADNICA - 2. FAZA</t>
  </si>
  <si>
    <t>KN2 TELOVADNICA                                                                                   Dobava in  montaža modulne dvoetažne klimatske naprave za zunanjo postavitev, sestavljena iz naslednjih elementov:</t>
  </si>
  <si>
    <t>z ohišjem iz nosilnega okvira iz votlih Al profilov s prekinjenim toplotnim mostom in tlačno litih vogalnih elementov iz korozijsko odpornega aluminija ter dvostenskih panelov s toplotno in zvočno izolacijo iz mineralne volne debeline 50 mm s pravokotno orientiranimi vlakni, z notranjim plaščem pocinkane jeklene pločevine ter zunanje praškasto barvane jeklene pločevine. Naprava je znotraj popolnoma gladka, brez vijačnih konic.</t>
  </si>
  <si>
    <t xml:space="preserve">Mehanske lastnosti ohišja klimatske naprave po EN 1886 so naslednje: </t>
  </si>
  <si>
    <t>- mehanska stabilnost: razred D1</t>
  </si>
  <si>
    <t>- tesnost ohišja pri negativnem tlaku -400 Pa: razred L1</t>
  </si>
  <si>
    <t>- tesnost ohišja pri pozitivnem tlaku +700 Pa: razred L1</t>
  </si>
  <si>
    <t>- tesnost vgrajenih filtrov pri negativnem tlaku -400 Pa: razred F9</t>
  </si>
  <si>
    <t>- tesnost vgrajenih filtrov pri pozitivnem tlaku +400 Pa: razred F9</t>
  </si>
  <si>
    <t>- toplotna prehodnost ohišja: razred T2</t>
  </si>
  <si>
    <t>- toplotni mostovi: TB2</t>
  </si>
  <si>
    <t>- razred požarne odpornosti toplotne izolacije A1 po DIN 4102</t>
  </si>
  <si>
    <t>Sekcija izmenjevalca toplote:</t>
  </si>
  <si>
    <t>Sekcija rotacijskega izmenjevalca toplote:</t>
  </si>
  <si>
    <t>Dovodni ventilator:</t>
  </si>
  <si>
    <t xml:space="preserve">Direktno gnani ventilator z EC motorjem. Ventilator je statično in dinamično uravnotežen.Ventilatorski kolo in motor sta montirana na neodvisni podstavek  z vodili, vključno z gumijastimi protivibracijskimi podlogami. Ventilator in ohišje naprave sta spojena z gibljivim priključkom, kar preprečuje prenos vibracij med obratovanjem. </t>
  </si>
  <si>
    <t>Sekcija dogrelnika:</t>
  </si>
  <si>
    <t>Vodni izmenjevalec je sestavljen iz bakrenih cevi z navarjenimi aluminijastimi lamelami. Primerni so za temperature do 130°C in tlake do 10 bar. Grelnik ima notranje priključke!</t>
  </si>
  <si>
    <t>Tehnični podatki                                                                                                                          - medij: voda+glikol 70%+30%</t>
  </si>
  <si>
    <t>- temperaturni režim medija: 50/40°C</t>
  </si>
  <si>
    <t>- temperatura za grelnikom: 24°C</t>
  </si>
  <si>
    <t>Sekcija hladilnika:</t>
  </si>
  <si>
    <t xml:space="preserve"> Izmenjevalec je sestavljen iz bakrenih cevi z navarjenimi aluminijastimi lamelami. Ima prigrajen izločavelnik kapljic in nerjavno kondezno bano. Hladilnik ima notranje priključke!                    </t>
  </si>
  <si>
    <t>Filterska sekcija:</t>
  </si>
  <si>
    <t>Vrečasti filtri kvalitete M5 - ePM10 50% za odvodni zrak. Zapiralni mehanizem omogoča enostavno ter hitro menjavo filtrov, istočasno pa zagotavlja dobro tesnenje. Za dodatno tesnenje pa skrbijo tesnila na obodu filterske sekcije.</t>
  </si>
  <si>
    <t xml:space="preserve">Prazna komora: </t>
  </si>
  <si>
    <t xml:space="preserve">za vgradnjo elektro omare   </t>
  </si>
  <si>
    <t>Odvodni ventilator:</t>
  </si>
  <si>
    <t xml:space="preserve">Sekcija izmenjevalca toplote: </t>
  </si>
  <si>
    <t>opisana v dovodnem delu.</t>
  </si>
  <si>
    <t xml:space="preserve">Izpušna sekcija: </t>
  </si>
  <si>
    <t>izpušna havba ter regulacijska žaluzija v modulnem ohišju, sestavljena iz protismernih vležajenih lamel s centralno osjo za motorni pogon.</t>
  </si>
  <si>
    <t>- fleksibilni priključki    2 kos</t>
  </si>
  <si>
    <t xml:space="preserve">- sifon    1 kos                                                                                                                                              </t>
  </si>
  <si>
    <t xml:space="preserve">- podstavek h=125mm                                                              </t>
  </si>
  <si>
    <t>Regulacija:</t>
  </si>
  <si>
    <t>DDC krmilnik s potrebnim naloženim softwareom je montiran v elektro krmilni omari. Krmilno/reg. sklop omogoča naslednje posebne funkcije:</t>
  </si>
  <si>
    <t>- regulacija pretoka na konstantni pretok</t>
  </si>
  <si>
    <t>- prosto hlajenje</t>
  </si>
  <si>
    <t>- nočno hlajenje</t>
  </si>
  <si>
    <t>- delovanje po tedenskem urniku</t>
  </si>
  <si>
    <t>- vgrajen WEB server za povezavo na računalnik                                                                  - ModBUS vmesnik</t>
  </si>
  <si>
    <t>Skupni podatki naprave:</t>
  </si>
  <si>
    <t>- višina:    2235 mm</t>
  </si>
  <si>
    <t xml:space="preserve"> fi 400</t>
  </si>
  <si>
    <t>iz parozaporne izolacije iz umetnega kavčuka, debeline 13 mm. Požarna odpornost je negorljivost po DIN 4102, v požarnem razredu B1. Za vse kanale DOVODA in ODVODA</t>
  </si>
  <si>
    <r>
      <t xml:space="preserve">Dobava in montaža </t>
    </r>
    <r>
      <rPr>
        <b/>
        <sz val="10"/>
        <color indexed="8"/>
        <rFont val="Arial Narrow"/>
        <family val="2"/>
        <charset val="238"/>
      </rPr>
      <t>difuzorja s termičnim pogonom</t>
    </r>
    <r>
      <rPr>
        <sz val="10"/>
        <color indexed="8"/>
        <rFont val="Arial Narrow"/>
        <family val="2"/>
        <charset val="238"/>
      </rPr>
      <t>. Primeren je tako za hlajenje kot ogrevanje visokih prostorov, saj vrtljiv obroč s pomočjo termičnega mehanizma usmerja tok zraka od vodoravnega do vertikalnega. Difuzor je izdelanega iz notranjega in zunanjega ohišja iz prašno barvane pocinkane pločevine. Kompaktno ohišje je primenro za vgradnjo v telovadnice, saj vrtljivi elementi niso neposredno izpostavljeni udarcem žog.</t>
    </r>
  </si>
  <si>
    <t>Dobava in montaža kanalske okrogle ročne lopute za nastavitev pretokov zraka. Ročica se z vijakom fiksira v željenem položaju.</t>
  </si>
  <si>
    <t xml:space="preserve">Proizvod: Systemair     </t>
  </si>
  <si>
    <t>-TUNE-R-250</t>
  </si>
  <si>
    <r>
      <t xml:space="preserve">Dobava in montaža </t>
    </r>
    <r>
      <rPr>
        <b/>
        <sz val="10"/>
        <color indexed="8"/>
        <rFont val="Arial Narrow"/>
        <family val="2"/>
        <charset val="238"/>
      </rPr>
      <t>prezračevalne odvodne rešetke</t>
    </r>
    <r>
      <rPr>
        <sz val="10"/>
        <color indexed="8"/>
        <rFont val="Arial Narrow"/>
        <family val="2"/>
        <charset val="238"/>
      </rPr>
      <t xml:space="preserve"> iz aluminijaste pločevine, barvane po RAL po izbiri arhitekta. Rešetka ima nastavljive lamele in regulacijski nastavek za regulacjo količine zraka. Rešetka ima komoro s stranskim priklopom fi 400mm, ki mora biti vsebovana v tej postavki.                                                                                                           Proizvod: Systemair                                                                                                     Tip: NOVA-A  + R1                                                                                                                                                                                </t>
    </r>
  </si>
  <si>
    <t xml:space="preserve">NOVA-A-1-1+R1 1025x225 </t>
  </si>
  <si>
    <t>- fi 400</t>
  </si>
  <si>
    <t>vel. 400</t>
  </si>
  <si>
    <t>- KN2-vtočni in odvodni zrak</t>
  </si>
  <si>
    <t>STROJNA INŠTALACIJSKA DELA - VODOVOD IN KANALIZACIJA</t>
  </si>
  <si>
    <t>50 (d63x6,5)</t>
  </si>
  <si>
    <t>Izolacijski cevaki z zaprtocelično strukturo, za izolacijo cevi hladne in tople vode vode (npr. Kaiflex ST  ali enakovredno), položeno v tleh, stenskih utorih, montažnihi stenah</t>
  </si>
  <si>
    <t>ST - 32x064</t>
  </si>
  <si>
    <t xml:space="preserve">ves vgrajeni material mora biti I. kvalitete ter izdelan po SIST, JUS ali DIN standardih oz. mora imeti veljavni atest </t>
  </si>
  <si>
    <t>V ocenitvi stroškov je potrebno zajeti izvedbo prebojev do fi 100mm z vrtanjem, za potrebe strojnih instalacij</t>
  </si>
  <si>
    <t>III.A</t>
  </si>
  <si>
    <t>III.B</t>
  </si>
  <si>
    <t>VI.a</t>
  </si>
  <si>
    <t>komunikacije Arnes</t>
  </si>
  <si>
    <t>OZVOČENJE TELOVADNICA</t>
  </si>
  <si>
    <t>KONTROLA PRISTOPA</t>
  </si>
  <si>
    <t xml:space="preserve">SKUPAJ VREDNOST </t>
  </si>
  <si>
    <t xml:space="preserve"> izdelavo vseh potrebnih detajlov in dopolnilnih del, katera je potrebno izvesti za dokončanje posameznih del, tudi če potrebni detajli niso podrobno obdelani v načrtu navedeni in opisani v popisu del </t>
  </si>
  <si>
    <t>n so ta dopolnila nujna za pravilno funkcioniranje posameznih sistemov in elementov objekta</t>
  </si>
  <si>
    <t>Drobni montažni material, transport in manipulacijski stroški</t>
  </si>
  <si>
    <t>Dobava in montaža plastične izolirne cevi za izolacijo strelovodnega vodnika od kovinskih mas, l=4m</t>
  </si>
  <si>
    <t>Dobava in montaža plastične izolirne cevi za izolacijo strelovodnega vodnika od kovinskih mas, l=10m</t>
  </si>
  <si>
    <t>E6</t>
  </si>
  <si>
    <t xml:space="preserve">Varnostna svetilka tip Logica LED LED 4W, LP, 1h, IP65, SE, LG, iz samougasne plastične mase,  z AUTOTEST funkcijo, opremljena z NiCd akumulatorjem in avtonomijo 1 ure. Svetilo skladno s standardi EN 60598-1, EN60598-2-22, EN1838. Svetilka je opremljena z zaščitno mrežo pred udarci z žogo in z priborom za montažo. Svetilo ima pet (5) letni garancijski rok.                                                                           Beghelli ali podobno  </t>
  </si>
  <si>
    <t>E7</t>
  </si>
  <si>
    <t xml:space="preserve">Varnostna svetilka tip Formula 65 LED (19235), LED 4W, 250lm, 1h, IP20, SA, LG avtotest,  iz samougasne plastične mase,  z AUTOTEST funkcijo, opremljena z NiCd akumulatorjem in avtonomijo 1 ure. Svetilo skladno s standardi EN 60598-1, EN60598-2-22, EN1838. Svetilka je opremljena z zaščitno mrežo pred udarci z žogo inpriborom za montažo.Enostranski piktogram Svetilo ima pet (2) letni garancijski rok.                            Beghelli ali podobno  </t>
  </si>
  <si>
    <t>E8</t>
  </si>
  <si>
    <t xml:space="preserve">Varnostna svetilka tip LOGICA LED (12183), LED 4W, 900lm, 1h, IP20, SE, LG avtotest,  iz samougasne plastične mase,  z AUTOTEST funkcijo, opremljena z NiCd akumulatorjem in avtonomijo 1 ure. Svetilo skladno s standardi EN 60598-1, EN60598-2-22, EN1838. Svetilka je opremljena z zaščitno mrežo pred udarci z žogo in priborom za montažo.Enostranski piktogram Svetilo ima pet (2) letni garancijski rok.                            Beghelli ali podobno  </t>
  </si>
  <si>
    <t>P17</t>
  </si>
  <si>
    <t>KALIS  65 WDI SOP 1640+1230 Im 21W+16W 840 1150 mm F0 IP 20 white + EM 1h</t>
  </si>
  <si>
    <t>P18</t>
  </si>
  <si>
    <t>KALIS C SOP 1640Im 26W  840 1500 mm F0 IP 44 white</t>
  </si>
  <si>
    <t>P21</t>
  </si>
  <si>
    <t>INTRA - Ares tip SAM 520123, LED 11W, E27, 810 Im , IP65, z napajalnikom</t>
  </si>
  <si>
    <t>P22</t>
  </si>
  <si>
    <t>Miva C SOP 1230Im 21W, 1200 mm F0 IP 20 white</t>
  </si>
  <si>
    <t>R</t>
  </si>
  <si>
    <t>nočno stikalo SOU-1 + senzor ( Proizvajalec: ETI Izlake) senzor se namesti na fasadi, stikalo SOU-1 pa v razdelilcu.</t>
  </si>
  <si>
    <t xml:space="preserve">  trofazna šuko nadometna vtičnica-dvojna, bela, IP44</t>
  </si>
  <si>
    <t>Dobava in montaža talne doze UDL90, komplet z vtičnicami in pokrovom in opremo</t>
  </si>
  <si>
    <t xml:space="preserve">  enofazna šuko podometna vtičnica, komplet -bela    kom 4</t>
  </si>
  <si>
    <t xml:space="preserve">  komunikacijska vtičnica RJ45 - dvojna           kom 1</t>
  </si>
  <si>
    <t xml:space="preserve">  vtičnica za ozvočenje                                       kom 1</t>
  </si>
  <si>
    <t>Dobava in montaža UPS napajalnika za komunikacijsko omaro, 230V, 2 kVA, komplet z opremo in zagonom</t>
  </si>
  <si>
    <t xml:space="preserve">Dobava  in montaža omarice za izenačevanje potenciala  - nadometna (OIP)  na stropu </t>
  </si>
  <si>
    <t>priklopi ozemljitve</t>
  </si>
  <si>
    <t>priklopi ozemljitve valjanca na kov. Mase</t>
  </si>
  <si>
    <t>Priklop elementov - tehnologija</t>
  </si>
  <si>
    <t>strojni elementi regulaije: tipala, ventili , termostati so zajeti pri strojnih instalacijah ( zajeto v 1. fazi)</t>
  </si>
  <si>
    <t>STORITEV DDC  vključuje:
 dopolnitev CNS  iz 1. faze z spodaj naštetimi elementi
- elektro načrt in funkcijsko shemo avtomatike
- opise delovanja in navodila za upravljanje
- izdelavo programa za krmilnik
- kontrolo el. priključkov in nalaganje programa
- preizkusni zagon in nastavitev parametrov
- poučitev uporabnikov o upravljanju sistema in predajni zapisnik</t>
  </si>
  <si>
    <t>STORITEV integracija vključuje:
- integracija   tipala za TO preko komunikacije MODBUS RTU RS 485</t>
  </si>
  <si>
    <t>STORITEV integracija vključuje:
- integracija 1x klimatska naprave preko komunikacije MODBUS RTU RS 485</t>
  </si>
  <si>
    <t>STORITEV CNS vključuje:
- dopolnitev programske opreme iz 1. faze - na nivoju CNS-a (nadzorni sistem WEB) z vključitvijo 1 x klimatska naprava
- programiranje komunikacijskih vmesnikov
- testiranje programske opreme
- testiranje povezav
- izdelavo ekranskih grafik</t>
  </si>
  <si>
    <t>pred izvedbo je potrebnp opremo CNS uskladiti na izbrani sistem. Potrebno je izdelati načrt CNS omare - dopolnitev načrtov iz 1. faze.</t>
  </si>
  <si>
    <t>Razdelilec dvorane je modularne prostostoječe izvedbe , izdelan iz dvakrat dekapirane jeklene pločevine in profilov, opleskan z osnovno in končno barvo, barva RAL 7035 ali enakovredno</t>
  </si>
  <si>
    <t>stikalo SS116, na šini, Eti Izlake     kom 1</t>
  </si>
  <si>
    <t>vgdradnja krmilnika INIBIT Logica       kom 1</t>
  </si>
  <si>
    <t>vgradnja fotoreleja SOU-1                     kom 1</t>
  </si>
  <si>
    <t>kontaktor KN9-10                                 kom 2</t>
  </si>
  <si>
    <t xml:space="preserve"> instal. odklopnik Etimat 6/6A                       kom 1</t>
  </si>
  <si>
    <t xml:space="preserve"> instal. odklopnik Etimat 6/16A                       kom 20</t>
  </si>
  <si>
    <t xml:space="preserve"> instal. odklopnik Etimat 6/32A                       kom 6</t>
  </si>
  <si>
    <t xml:space="preserve"> instal. odklopnik Etimat 10/50A                       kom 1</t>
  </si>
  <si>
    <t xml:space="preserve"> instal. odklopnik Etimat 6/16A-B                       kom 6</t>
  </si>
  <si>
    <t xml:space="preserve"> instal. odklopnik Etimat 6/16A-3p-B                       kom 6</t>
  </si>
  <si>
    <t xml:space="preserve"> instal. odklopnik Etimat 6/20A-3p-B                       kom 1</t>
  </si>
  <si>
    <t xml:space="preserve"> instal. odklopnik Etimat 6/32A-3p-B                       kom 1</t>
  </si>
  <si>
    <t>prenapetostni odvodniki.275V, 10kA               kom 4</t>
  </si>
  <si>
    <t xml:space="preserve"> vgradna vtičnica 16A, 3p v vratih spodaj         kom 3</t>
  </si>
  <si>
    <t xml:space="preserve"> vgradna vtičnica 16A, 5p v vratih spodaj         kom 2</t>
  </si>
  <si>
    <t xml:space="preserve"> vgradna vtičnica 32A, 5p v vratih spodaj         kom 2</t>
  </si>
  <si>
    <r>
      <t xml:space="preserve">Opomba: </t>
    </r>
    <r>
      <rPr>
        <i/>
        <sz val="10"/>
        <rFont val="Arial Narrow"/>
        <family val="2"/>
        <charset val="238"/>
      </rPr>
      <t>Telekomunikacijski priključek do objekta  oz. do glavne komunikacijske omare je predmet posebnega načrta.
Opomba :  sistem telefonije se prilagodi  investitorju</t>
    </r>
  </si>
  <si>
    <t>Dobava in montaža zidne komunikacijske omare, dimenzij 600x600x1200mm, komplet z vrati in z opremo:</t>
  </si>
  <si>
    <t xml:space="preserve"> patch panel za 24 Snap-in konektorjev, 19ˇ, 1HU, z izvlečnim mehanizmom                  kom 1</t>
  </si>
  <si>
    <t xml:space="preserve"> LANmark5, snap-in konektor, cat 6+, screened, rear cover, kom 24</t>
  </si>
  <si>
    <t xml:space="preserve"> povezovalni kabel RJ45-RJ45, cat6+,screened, PVC, 1,0m kom 24</t>
  </si>
  <si>
    <t xml:space="preserve">  police                                         kom 1</t>
  </si>
  <si>
    <t>optični panel za 12 LC adapterjev  -4 vlaken 8/125um -               kom 1</t>
  </si>
  <si>
    <t>optični adapter  SM                                            kom 1</t>
  </si>
  <si>
    <t>optični zaključni kabel SM, 9um/125,  1.5m               kom 1</t>
  </si>
  <si>
    <t>varjenje optičnega vlakna                                 kom 4</t>
  </si>
  <si>
    <t>priprava opt. kabla za varjenje (do 12 vlaken )         kom 1</t>
  </si>
  <si>
    <t>Vgradnja modularnega UPS napajalnika 2 kVA       kom 1</t>
  </si>
  <si>
    <t xml:space="preserve">Ethernet stikalo -POE 12 port                                   kom 1        </t>
  </si>
  <si>
    <t>hladilna enota                                     kom 1</t>
  </si>
  <si>
    <t>digitalni termostat s tipalom              kom 1</t>
  </si>
  <si>
    <t>Izvod  med glavno komunikacijsko omaro  in etažno omaricoi  z vodnikom 4x F/UTP cat6A, položenim na KP, l=  50m</t>
  </si>
  <si>
    <t>Izvod  med glavno komunikacijsko omaro  in etažno omaricoi  z optičnim vodnikom FO 4 vlakna, 8/125um, SM , položenim  v betonu v JC23, l=  50m</t>
  </si>
  <si>
    <t>Izvod  za komunikacijsko vtičnico z vodnikom F/UTP cat6A, položenim delno  na KP, delno v  16mm pod ometom in v tleh,</t>
  </si>
  <si>
    <t>Dobava in položitev kabelske police, PK100, komplet s pokrovom,  z konzolami in spojnim materialom</t>
  </si>
  <si>
    <t>Aktivna oprema za dostopne točke, ki jo nabavi šola (zahteva Arnes)</t>
  </si>
  <si>
    <t>Juniper EX-2300-C-12P-12-port 10/100/1000BASE-T POE+ 2x1/10GbE SFP/SFP+</t>
  </si>
  <si>
    <t>Etu -link ES-T1-RJ45-vtični modul SFP -1000Base-T (UTP)</t>
  </si>
  <si>
    <t>ETU-link ES8592-3LCD03 Vtični modul SFP+ -10GBase-SR 850nm domet 300m, enorodno</t>
  </si>
  <si>
    <t>Fortinet FAP -221E-E-dosstopovna točka- osnovna (vsesmerna)</t>
  </si>
  <si>
    <t xml:space="preserve">SKUPAJ AKTIVNA OPREMA                          </t>
  </si>
  <si>
    <t>Požarna centrala z opremo je zajeta v 1. FAZI</t>
  </si>
  <si>
    <t>IO500  1 vhod / 1 izhod, nastavljiv vhodno izhodni modul, rele 30Vdc/1A (nc ali no), napajanje preko požarne linije, 1 relejski izhod, 1 el. vhod, 1 el. izhod, v ohišju, izvršilni modul -alarmne sirene</t>
  </si>
  <si>
    <t>FM500 Ročni javljalnik rdeče barve z povratnim nelomljivim steklom (realarm sistem)</t>
  </si>
  <si>
    <t xml:space="preserve">Vzorčna komora R820  z vgrajenim adresnim optičnim javljalnikom (FD0500) s podnožjem (SD500M);
za montažo na klima kanale, za detekcijo dima v le teh, </t>
  </si>
  <si>
    <t>Tablica z nalepko sirena</t>
  </si>
  <si>
    <t>Programiranje(sprememba programa) - parametriranje sistema, spuščanje sistema v obratovanje, testiranje sistema, predaja sistema</t>
  </si>
  <si>
    <t>Preboji skozi armirano betonsko konstrukcijo, do fi 15 mm, do 50cm</t>
  </si>
  <si>
    <t xml:space="preserve">Krmilna centrala za proženje 24V DC elementov namenjena odvodu dima in toplote.
Avtonomija sekundarne močnostne podpore 72ur, avtomatski preklop na rezervno napajanje in nazaj.
Vse linije kontrolirane.
Dobavitelj: ZIP inženiring d.o.o. Tolmin
skladno z EN 12101-10; Oskrba z energijo
Vsi krmilni elementi so medsebojno usklajeni na krmilno omarico dobavitelja ZIP inženiring. </t>
  </si>
  <si>
    <t>Krmilna centrala CPS; Dobavitelj: ZIP inženiring d.o.o. Tolmin
- 1x kovinsko ohišje
- 1x identifikacija napake; stanje krmilja, kontrola linij, izpad omrežja, napaka Akku, itd.
- 1x požarna linija
- 6x prožilna-motorna linija
- Akku
- Vds certifikat EN 12101-10</t>
  </si>
  <si>
    <t xml:space="preserve">Priklopi motorjev oz. EM prožilnikov </t>
  </si>
  <si>
    <t xml:space="preserve">dobava in montaža končnih stikal na kupolah </t>
  </si>
  <si>
    <t>Centralna naprava ozvočenja -  SEA Sežana, sestavljena iz:</t>
  </si>
  <si>
    <t>10 kanalni  mikser 6 mono MIC/LINE vhodi , 2 x stereo vhod, efekti,  60mm potenciometri,Bluetooth vmesnik, RACK verzija</t>
  </si>
  <si>
    <t>UCD100, CD- mp-3 predvajalnik, rack vgradnja</t>
  </si>
  <si>
    <t>Set   2 X ročni brezžični mikrofon z diversity sprejemnikom, UHF področje, vgrajenim v rack, zunanje antene (U506 UK HHD2)</t>
  </si>
  <si>
    <t>SET naglavni brezžičnim mikrofon , UHF, diversity sprejemnik, vgrajen v rack naprave, zunanje antene ( U506 UK BPHH).</t>
  </si>
  <si>
    <t>E4250 Močnostni ojačevalnik  4 x 250W, vgradni, ločeni regulatorji nivoja.</t>
  </si>
  <si>
    <t>SPU1200/K  Mrežna napajalna /distribucijska enota 230V 50Hz,</t>
  </si>
  <si>
    <t>12HE/19"  prenosno   ohišje  , komplet ožičeno</t>
  </si>
  <si>
    <t>Oprema sodniške kabine:</t>
  </si>
  <si>
    <t>PG-48 - dinamični mikrofon s stikalom, namiznim stojalom in 10m kabla s konektorjem.</t>
  </si>
  <si>
    <t xml:space="preserve">MSŽ-4   mikrofonsko stojalo-žirafa </t>
  </si>
  <si>
    <t>Zvočni viri  športne  dvorane:</t>
  </si>
  <si>
    <t>ACH112 zvočna kombinacija 350W/8 Ohm,50Hz-20kHz, Spl max.131 dB,   12" woofer, 1" visokotonec z exp. Lijakom,zaščitna jeklena mreža, leseno ohišje,   barva črna , nastavki za varnostne jeklenice, primerna za montažo.</t>
  </si>
  <si>
    <t>Konzola za montažo zvočnikov na stropno konstrukcijo z možnostjo obračanja zvočnikov, namenska izdelava.</t>
  </si>
  <si>
    <t>Konzola za montažo zvočnikov na steno konstrukcijo z možnostjo obračanja zvočnikov, namenska izdelava.</t>
  </si>
  <si>
    <t>Nadometni stenski zvočnik 20W/100V, s konzolo</t>
  </si>
  <si>
    <t>Zagon opreme</t>
  </si>
  <si>
    <t>Priklop opreme ozvočenja na izvedeno instalacijo in montirane zvočne vire in razdelilne omarice, zagon in nastavitve opreme, drobni instalacijski material, konektiranje kablov, označevanje,dokumentacija, poučitev uporabnika za uporabo opreme.</t>
  </si>
  <si>
    <t>Instalacijski kabli in dela:</t>
  </si>
  <si>
    <t>Priključna doza (PD-1) z vtičnico 230V in RJ-45</t>
  </si>
  <si>
    <t xml:space="preserve">dobava in položitev FTP cat 6                                                                                 </t>
  </si>
  <si>
    <t>montaža zvočnikov na strop in priklop</t>
  </si>
  <si>
    <t>montaža zvočnikov na steno in priklop</t>
  </si>
  <si>
    <t xml:space="preserve">SKUPAJ OZVOČENJE </t>
  </si>
  <si>
    <t>Protivlomna centrala MP500/8 JE ZAJETA V 1. FAZI</t>
  </si>
  <si>
    <t xml:space="preserve">CP/EXP plastičnoOhišje za razširitveni modul;
</t>
  </si>
  <si>
    <t>Snemalnik 1080p-DVR/HVR AHD - 16 kanalni - zajet v 1. FAZI</t>
  </si>
  <si>
    <t>Kabel Coax + 2x0,75 A400m napajanje/HD4207-SF200 7,2mm</t>
  </si>
  <si>
    <t xml:space="preserve">priklopi </t>
  </si>
  <si>
    <t xml:space="preserve">Povezava na obstoječ sistem </t>
  </si>
  <si>
    <t>matična ura  zajeta v 1. FAZI</t>
  </si>
  <si>
    <t>VME-3 enostranska stranska minutna ura 24V, Fi 300 mm z zaščitno mrežo</t>
  </si>
  <si>
    <t>priklop elementov na obstoječ sistem</t>
  </si>
  <si>
    <t>Pri centralni enoti je vključena rezerva za 3. fazo</t>
  </si>
  <si>
    <t xml:space="preserve">IPassan centralna enota za krmiljenje štirih 2-SMART čitalcev ali sprejemnikov, možnost razširitve do max. 6 čitalcev ali sprejemnikov na centralo, 100.000 ključev, 20.000 dogodkov na centralo, možnost priklopa na TCP/IP omrežje do 64 central (max. 384 vrat), možnost priklopa na RS485 omrežje do 32 central (max. 192 vrat), priklop max. 220 vhodov ali izhodom na eno centralo, upravljanje dvigala (max. 64 dvigal) do 110 nadstropij, DIN ali zidna montaža, napajanje 12V, dim.: 210x145x65mm </t>
  </si>
  <si>
    <t>Razširitveni modul za dva 2-SMART čitalca ali sprejemnika za centralo Ipassan, modul omogoča povečanje kapacitete centrale na 6 vhodov, dim.: 200x70x26mm</t>
  </si>
  <si>
    <t>Kovinska omarica za 2 modula z 3,5A napajalnikom, prostor za akumulatorj (akumulator ni priložen), dim.: 456x342x100mm</t>
  </si>
  <si>
    <t>Akumulator 12V/7Ah</t>
  </si>
  <si>
    <r>
      <t xml:space="preserve">Brezkontaktni RFID ključ 13,56MHz, IP68, IK08, dim. 49,5x36x7mm, ABS VO negorljivo ohišje
</t>
    </r>
    <r>
      <rPr>
        <sz val="10"/>
        <color indexed="10"/>
        <rFont val="Arial Narrow"/>
        <family val="2"/>
        <charset val="238"/>
      </rPr>
      <t xml:space="preserve">OPOMBA: Število ključkov je okvirno in se lahko po potrebi spremeni! </t>
    </r>
  </si>
  <si>
    <t>električna ključavnica ELK 12Vdc 0,25A nastavljiva, več urno delovanje</t>
  </si>
  <si>
    <t>ČELNA PLOŠČA - RAVNA INOX</t>
  </si>
  <si>
    <t>Dobava in polaganje -kabli:</t>
  </si>
  <si>
    <t xml:space="preserve">F/UTP  cat 5Ee </t>
  </si>
  <si>
    <t>Montaža  zagon, nastavitve, dokumentacija , poučevanje uporabnika</t>
  </si>
  <si>
    <t xml:space="preserve">Programiranje pristopne centrale </t>
  </si>
  <si>
    <t>SKUPAJ KONTROLA PRISTOPA</t>
  </si>
  <si>
    <t>Q 636</t>
  </si>
  <si>
    <t>R 424</t>
  </si>
  <si>
    <t>Q 424</t>
  </si>
  <si>
    <t>ARMATURA ZUNANJIH STOPNIC</t>
  </si>
  <si>
    <t>Dobava in vgradnja armature zunanjih stopnic K-P:</t>
  </si>
  <si>
    <t>TK5  - končni sloj brušen beton</t>
  </si>
  <si>
    <t>Brušen armirano betonski tlak.
Dodatek za izdelavo obrabnega sloja betonskega tlaka, kot naprimer Ashford formula - impregnacija betona (globina 8mm), na strojno zaglajeno betonsko ploščo.
Tlak za zagotovitev neupojne, protiprašne ter abrazivno odporne površine.</t>
  </si>
  <si>
    <t>Obdelava prebojev konstrukcijskih stebrov tehničnega podesta čez strešni izolacijski sestav po detajlu SPD projekta PZI arhitektura, vključno s toplotno in hidro izolacijo ter z vsem pritrdilnim materialom za funkcionalno izvedbo. Zaključna izvedba s folcano pločevino preko hidroizolacije.</t>
  </si>
  <si>
    <t>pohodne rešetke 3x3</t>
  </si>
  <si>
    <t>RUŠITVENA DELA:</t>
  </si>
  <si>
    <t>Vse rušitve potekajo</t>
  </si>
  <si>
    <t>Pri izvajanju rušitvenih del, je potrebno dosledno upoštevati vse pogoje iz načrta rušitev. MED RUŠENJEM OBVEZNO PREPREČITI PRAŠENJE Z ZADOSTNIM PRŠENJEM RUŠEVIN Z VODO!</t>
  </si>
  <si>
    <t>Pri izvajanju rušitev je treba upoštevati vsa zakonska določila, posebno pozornost je posvetiti varstvu pri delu.</t>
  </si>
  <si>
    <t>Vse gradbene odpadke je potrebno odpeljati na deponijo komunalnih odpadkov v skladu z Odlokom o ravnanju s komunalnimi odpadki na območju občine in Pravilnikom o ravnanju z odpadki (Uradni list RS št. 84/98). Različni materiali se ločujejo na gradbišču.</t>
  </si>
  <si>
    <t xml:space="preserve"> Dela morajo zajemati tudi odvoz materialov na končno deponijo, izbrati deponije v bližini gradbišča, vključno s plačilom potrebnih taks. </t>
  </si>
  <si>
    <t>PRI VSEH RUŠITVAH NOSILNIH ELEMENTOV UPOŠTEVATI VSE POTREBNA OPIRANJA IN PODPIRANJA TER NAVODILA ODGOVORNEGA PROJEKTANTA GRADBENIH KONSTRUKCIJ IN NADZORNIKA!</t>
  </si>
  <si>
    <t>PRIPRAVA TERENA</t>
  </si>
  <si>
    <t>Rušenje dreves višine nad 10m, v neposredni bližini objekta, vključno z odvozom lesa in izkopavanjem panjev dreves.</t>
  </si>
  <si>
    <t>PRIPRAVA OBJEKTA</t>
  </si>
  <si>
    <t xml:space="preserve">konstrukcijski AB elementi strehe - PVP </t>
  </si>
  <si>
    <t>konstrukcijski AB elementi strehe - palični nosilci</t>
  </si>
  <si>
    <t>valovitka</t>
  </si>
  <si>
    <t>kleparksi izdelki</t>
  </si>
  <si>
    <t>armirani beton - plošča</t>
  </si>
  <si>
    <t>AB zid</t>
  </si>
  <si>
    <t>estrihi s tlaki</t>
  </si>
  <si>
    <t>odstranitev fasadne zasteklitve</t>
  </si>
  <si>
    <t>vrata</t>
  </si>
  <si>
    <t>armirani beton</t>
  </si>
  <si>
    <t>RUŠITVENA DELA SKUPAJ:</t>
  </si>
  <si>
    <t>Izvedba rušitve v nivoju strehe telovadnice; odstranitev strešne kritine - valovitka in rušitev strešne konstrukcije iz armirano betosnkih plošč in AB paličnih nosilcev. Skupna količina materiala cca 78 m3.
Postavka mora zajemati vse odstranitve in rušitve potrebne za pripravo na gradanjo. Odvoz na deponijo, vključno z vsemi taksami.</t>
  </si>
  <si>
    <t>Izvedba rušitve v nivoju telovadnice; odstranjevanje  opreme, odstranitev tlakov in temeljne plošče, odstranitev AB zidov, vključno z vrati, rušitev oken in fasadnih zidov, rušenje nadstrešnice v sestavu strešne kritine -valovitka, AB plošča. Rušitev notranjjih stopnic.
Postavka mora zajemati vse odstranitve in rušitve potrebne za pripravo na gradanjo. Odvoz na deponijo, vključno z vsemi taksami.</t>
  </si>
  <si>
    <t>Izvedba rušitve v nivoju temeljev. Rušitve temeljev obstoječe telovadnice.
Postavka mora zajemati vse odstranitve in rušitve potrebne za pripravo temeljnega nivoja za gradanjo. Odvoz na deponijo, vključno z vsemi taksami.</t>
  </si>
  <si>
    <t>Izkopi za pripravo gradbene jame za telovadnico</t>
  </si>
  <si>
    <t>Postopni strojni odkop zemljine III. ktg. in istočasno nakladanjem in odvozom na trajno in začasno deponijo, razdalja do 10 km. Izkopi do globine cca. 4,5 m. Vključno z izvedbo potrebnega opiranja proti trgu, maksimalne dolžine 60m in višine 4,5m. Izkop gradbene jame za izgradnjo objekta, široki odkop.Zagotoviti prisotnost geomehanika v času odkopov.</t>
  </si>
  <si>
    <t>Izkopi za pripravo gradbene jame za kletne prostore</t>
  </si>
  <si>
    <t>nosilni betonski zid v kleti</t>
  </si>
  <si>
    <t>Izvedba rezanja in rušitve začasnega AB zidu na meji med 1. in 3. fazo prizidka. Rezanje AB konstrukcije z diamantno žago. Vključno z vsem potrebnim podpiranjem in opiranjem. 
Postavka mora zajemati vse odstranitve in rušitve potrebne za pripravo na gradanjo. Odvoz na deponijo, vključno z vsemi taksami.</t>
  </si>
  <si>
    <t>rezanje AB zidu z diamantno žago</t>
  </si>
  <si>
    <t>območje telovadnice</t>
  </si>
  <si>
    <t>območje kletnih prostorov</t>
  </si>
  <si>
    <t>podbeton temeljne plošče - območje telovadnice</t>
  </si>
  <si>
    <t>podbeton temeljne plošče - območje kletnih prostorov</t>
  </si>
  <si>
    <t>NOTRANJE STOPNICE</t>
  </si>
  <si>
    <t>Dobava in vgraditev betona C 30/37 v notranje stopnišče, črpni beton, izdelava skladno s projektno dokumentacijo PZI.
Mrežasta armatura B500A
Rebrasta  armatura B500B</t>
  </si>
  <si>
    <t>Dobava in vgraditev betona C 30/37 v podeste notranjega stopnišča, črpni beton, izdelava skladno s projektno dokumentacijo PZI.
Mrežasta armatura B500A
Rebrasta  armatura B500B</t>
  </si>
  <si>
    <t>stopnice K-P-N- enoramne stopnice 3 kom - POŽARNO STOPNIŠČE</t>
  </si>
  <si>
    <t>podesti stopnic K-P-N, 3 kom</t>
  </si>
  <si>
    <t>pasovni temelj notranjih stopnic K-P</t>
  </si>
  <si>
    <t>Dobava in vgraditev betona C 30/37 v temelj notranjih stopnic kleti proti pritličju, črpni beton, izdelava skladno s projektno dokumentacijo PZI.
Mrežasta armatura B500A
Rebrasta  armatura B500B</t>
  </si>
  <si>
    <t>ZZ 01 - NOSILNE STENE PROTI TERENU - AB konstrukcije d=30cm</t>
  </si>
  <si>
    <t>Dobava in vgraditev betona C 30/37 v armirano betonske stene v nivoju kleti, pritličja in nadstropja, stene debeline d=30cm, višine do 4,00 m, preseka d= 0,3 m3/m2.</t>
  </si>
  <si>
    <t>NN 01 - NOSILNE STENE - AB konstrukcije d=30cm</t>
  </si>
  <si>
    <t>Dobava in vgraditev betona C 30/37 v armirano betonske stene v nivoju kleti in pritličja, stene debeline d=30cm, višine do 4,4 m, preseka d= 0,3 m3/m2.</t>
  </si>
  <si>
    <t>NN 30/70 - 1 kos, dolžina = 3,00m</t>
  </si>
  <si>
    <t>Dobava in vgraditev betona C 30/37 v nosilce, črpni beton, izdelava skladno s projektno dokumentacijo PZI.
Mrežasta armatura B500A
Rebrasta  armatura B500B
Beton C30/37; XC1; prerez do 0,21 m2/m'</t>
  </si>
  <si>
    <t>NN 30/80 - 1 kos, dolžina = 10,45m</t>
  </si>
  <si>
    <t>Dobava in vgraditev betona C 30/37 v nosilce, črpni beton, izdelava skladno s projektno dokumentacijo PZI.
Mrežasta armatura B500A
Rebrasta  armatura B500B
Beton C30/37; XC1; prerez do 0,24 m2/m'</t>
  </si>
  <si>
    <t>NN 30/80 - 1 kos, dolžina = 10,60m</t>
  </si>
  <si>
    <t>NN 30/80 - 1 kos, dolžina = 11,15m</t>
  </si>
  <si>
    <t>ARMATURA PLOŠČE - telovadnica</t>
  </si>
  <si>
    <t>R 335</t>
  </si>
  <si>
    <t>ARMATURA NOTRANJIH STOPNIC</t>
  </si>
  <si>
    <t>Dobava in vgradnja armature notranjih požarnih stopnic K-P z vmestnim podestom:</t>
  </si>
  <si>
    <t>Opaž stopnišča s podporami do 3.5 m višine opaženje, razopaženje in čiščenje. Ravno stopnišče.</t>
  </si>
  <si>
    <t xml:space="preserve">stopnice K-P, 3kom </t>
  </si>
  <si>
    <t>podest stopnic K-P</t>
  </si>
  <si>
    <t>ZZ 01 STENE - AB konstrukcije d=30m</t>
  </si>
  <si>
    <t>stene proti terenu debeline d=30cm, višine do 4,0 m, preseka d= 0,3 m3/m2.</t>
  </si>
  <si>
    <t>NN 01 STENE - AB konstrukcije d=30cm</t>
  </si>
  <si>
    <t>nosilne notranje stene debeline d=30cm, višine do 3,5 m, preseka d= 0,3 m3/m2.</t>
  </si>
  <si>
    <t>NN 30/70</t>
  </si>
  <si>
    <t>NN 30/80</t>
  </si>
  <si>
    <t xml:space="preserve">Dobava in polaganje toplotne izolacije XPS 300, kot dilatacijski sloj med deli objekta različnih faz. kot npr. FIBRAM XPS 300-L in XPS 500, v skladu s SIST EN 13163, 6cm
</t>
  </si>
  <si>
    <t>dilatacijski slioj debeline 6cm, XPS 300</t>
  </si>
  <si>
    <t>Izdelava hidroizolacijskega sloja, z elastičnim - dvokomponentnim polimer-cementnim hidroizolacijskim slojem, ki mora zagotavljati:
oprijemljivost na beton, 28 dni: 1,4 N/mm2
• raztezek pri pretrgu, 28 dni, DIN 53455: 68,1 %,
• pretržna sila, 28 dni, DIN 53455: 1,245 N/mm2,
• popolno hidroizolacijo proti vodnemu pritisku do 7 atm., v skladu z DIN 1048 in EN 12390-8/SIST 1026,
• omogoča visoke raztezke in sposobnost premoščanja razpok ≥ 0,4 mm, ki niso delujoče,
• paroprepustnost,
• odpornost na staranje,
• enostavno in poceni uporabo (dodaja se le voda, nanaša se
s čopičem ali gladilko),
• vezanje na mokre površine brez nanosa predpremaza,
• enostavno in poceni aplikacijo
• nizek kromatski nivo, glede na TRGS 613
 Vključno z vgradnjo elastičnih, dilatacijskih trakov, po sistemu dobavitelja, v vogale tla/stena in stena/stena.</t>
  </si>
  <si>
    <t>izdelava hidroizolacije v sanitarijah/garderobah - tla</t>
  </si>
  <si>
    <t>TK4  Epoksi tlak - dekorativni</t>
  </si>
  <si>
    <t>Armirano cementni estrih
mikroarmiran betonski estrih, mikroarmatura jeklena vlakna 5kg/m3 in PP vlakna 0,9 kg/m3, granulacija agregata 0-8mm, debeline 8cm</t>
  </si>
  <si>
    <t>Toplotna izolacija kot npr. FIBRANxps 300-L, z gladko površino in z robovi obdelanimi v obliki črke » L « za preprečevanje nastajanja toplotnih mostov, skladna z EN 13164, EN 13501-1, EN ISO 11925-2: 2002; debeline 6cm</t>
  </si>
  <si>
    <t>Toplotna izolacija kot npr. FIBRANxps 300-L, z gladko površino in z robovi obdelanimi v obliki črke » L « za preprečevanje nastajanja toplotnih mostov, skladna z EN 13164, EN 13501-1, EN ISO 11925-2: 2002. med inštalacijami z izolativnostjo, λD ≤ 0,035 W/mK, CS(10\Y)300. Instalacijske zapolnitve -  Lahki izolacijski beton kot npr. POLITERM BLU, za zalivanje inštalacij, 200kg/m3, λ≤0,065 W/mK, v izogib toplotnemu mostu in zapolnjevanju praznin, debeline 10cm</t>
  </si>
  <si>
    <t>Vključno z vgradnjo robnega traku na stene, za preprečitev prehpoda udarnega zvoka.</t>
  </si>
  <si>
    <t>IZVEDBA NASTOPNIH IN ČELNIH PLOSKEV STOPNIŠČA</t>
  </si>
  <si>
    <t>Izdelava, dobava in montaža nastopnih in čelnih ploskev stopnic iz poliranega betona, vključno z rezanjem po predizmerah, vsemi premiki na gradbišču in veznimi sredstvi za pritrditev na AB konstrukcijo stopnic. Plošče debeline 3 cm.</t>
  </si>
  <si>
    <t>Glajene armirano betonske plošče.
Dodatek za izdelavo obrabnega sloja betonskega tlaka, kot naprimer Ashford formula - impregnacija betona (globina 8mm).
Zagotovitev neupojne, protiprašne ter abrazivno odporne površine.</t>
  </si>
  <si>
    <t>Vrata VS01, avtomatska drsna steklena vrata, svetla odprtina 90/210. Stekleno vratno krilo iz kaljenega stekla.
Izdelava, dobava in montaža avtomatskih drsnih popolnoma steklenih vrat brez profilov, kot npr. DOORSON product line 300 thales s porabo električne energije v načinu delovanja ODPRTO ali ZAPRTO manjšo od 0,5Wh. Uporaba enostavnega programskega stikala z gumbom za izbiro načina delovanja in LED indikatorjem za diagnostiko napak in opozoril ali naprednega programskega stikala z osvetljenim barvnim grafičnim zaslonom na dotik, ki omogoča enostavno upravljanje vrat in izbiro sedmih načinov delovanja ter diagnostični opis opozoril in napak v besedi. Varnost prehoda zagotavljata kombinirana senzorja gibanja in prisotnosti s samo-preverjanjem delovanja. Dodatno se lahko vgradijo stranski senzorji prisotnosti s samo-preverjanjem delovanja, ki zagotavljajo varnost pri odpiranju vrat. Vse v skladu s standardom EN 16005, ki določa varnost pri uporabi avtomatskih vrat. Baterijska podpora omogoča odprtje vrat ob izpadu omrežne napetosti, elektromehanska ključavnica pa služi za zaklepanje vrat. Vitek pogonski mehanizem, višine 10cm, s poudarjeno polkrožno linijo po celotni dolžini maske nudi možnost uporabe različnih dekorjev maske pogona po izbiri naročnika ali arhitekta. Vsi vidni kovinski deli so v barvnem tonu eloksiran aluminij ali RAL barvnem tonu po izbiri.</t>
  </si>
  <si>
    <t>NOTRANJA VRATA -ALU</t>
  </si>
  <si>
    <r>
      <t xml:space="preserve">Dobava in vgradnja dvokrilnih vrat z oznako </t>
    </r>
    <r>
      <rPr>
        <b/>
        <sz val="10"/>
        <rFont val="Arial Narrow"/>
        <family val="2"/>
        <charset val="238"/>
      </rPr>
      <t xml:space="preserve">VS 03 EI 30
</t>
    </r>
    <r>
      <rPr>
        <sz val="10"/>
        <rFont val="Arial Narrow"/>
        <family val="2"/>
        <charset val="238"/>
      </rPr>
      <t>kot npr Schüco ADS 80 FR 30.
V kolikor je vgrajeno aktivno in pasivno krilo, vključno z okovjev za zaporedno zapiranje vratnih kril. Vključno z vsem materialom in opremo po shemi vrat. Smer odpiranja skladno s shemo.
Vsa vrata so opremljena z cilindričnimi tečaji.
Barva vrat kot npr. - prašno barvano LGM HR 027.</t>
    </r>
  </si>
  <si>
    <r>
      <t xml:space="preserve">Dobava in vgradnja dvokrilnih vrat z oznako </t>
    </r>
    <r>
      <rPr>
        <b/>
        <sz val="10"/>
        <rFont val="Arial Narrow"/>
        <family val="2"/>
        <charset val="238"/>
      </rPr>
      <t xml:space="preserve">VS 04 EI 30
</t>
    </r>
    <r>
      <rPr>
        <sz val="10"/>
        <rFont val="Arial Narrow"/>
        <family val="2"/>
        <charset val="238"/>
      </rPr>
      <t>kot npr Schüco ADS 80 FR 30.
V kolikor je vgrajeno aktivno in pasivno krilo, vključno z okovjev za zaporedno zapiranje vratnih kril. Vključno z vsem materialom in opremo po shemi vrat. Smer odpiranja skladno s shemo.
Vsa vrata so opremljena z cilindričnimi tečaji.
Barva vrat kot npr. - prašno barvano LGM HR 027.</t>
    </r>
  </si>
  <si>
    <r>
      <t xml:space="preserve">Dobava in vgradnja dvokrilnih vrat z oznako </t>
    </r>
    <r>
      <rPr>
        <b/>
        <sz val="10"/>
        <rFont val="Arial Narrow"/>
        <family val="2"/>
        <charset val="238"/>
      </rPr>
      <t xml:space="preserve">VS 05 EI 30
</t>
    </r>
    <r>
      <rPr>
        <sz val="10"/>
        <rFont val="Arial Narrow"/>
        <family val="2"/>
        <charset val="238"/>
      </rPr>
      <t>kot npr Schüco ADS 80 FR 30.
V kolikor je vgrajeno aktivno in pasivno krilo, vključno z okovjev za zaporedno zapiranje vratnih kril. Vključno z vsem materialom in opremo po shemi vrat. Smer odpiranja skladno s shemo.
Vsa vrata so opremljena z cilindričnimi tečaji.
Barva vrat kot npr. - prašno barvano LGM HR 027.</t>
    </r>
  </si>
  <si>
    <t>Dvokrilna vrata VK 02, svetla odprtina145/205, zidarska mera 153/210,talno tesnilo izboljšane akustične lasnosti 42dB/Rw. Polno vratno krilo.
Kljuka kot naprimer FSB fine matt iz nerjavečega jekla,  skupaj z okovjem, s poglobljenimi rozetami.  Vrata opremljena z kvalitetnim okovjem in cilindrično ključavnico. Proizvod, Schuco ADS75 HD</t>
  </si>
  <si>
    <t>MIZARSKA DELA</t>
  </si>
  <si>
    <t>Pri izvedbi se je treba držati načrtov in navodil OPA. V primeru nejasnosti mora izvajalec del oz. ponudnik že v času izdelave ponudbe iskati ustrezna tolmačenja glavnega projektanta. V primeru, da izvajalec opazi v načrtu oz. detajlu napako, mora nanjo opozoriti, delo pa izvesti strokovno pravilno.
V ceni za enoto je potrebno upoštevati, poleg del, opisanih v posamezni postavki še:
snemanje izmer na licu mesta; dobavo vsega osnovnega in pomožnega materiala ter okovja, kljuk in ključavnic, z vsemi transportnimi in manipulativnimi stroški;
vse delo v delavnici in na objektu z vsemi dajatvami;
prevoz izdelkov na objekt, z nakladanjem, razkladanjem, skladiščenjem in prenosi do mesta vgraditve oz. montaže; vsi izdelki morajo biti ustrezno zaščiteni, da se med transporti in prenosi ne poškodujejo;
čiščenje po izvršeni montaži in zaščita do predaje naročniku; vse potrebne tesnitve notranjih in zunanjih zapir; izdelki, ki so predvideni za pleskanje, morajo biti obdelani do faze za pleskanje ali skupaj s finalizacijo, če je v opisu navedena; pri izdelkih v naravni izvedbi je treba upoštevati dvakrat premaz s
sandolinom ali drugim ustreznim (ekvivalentnim) premazanim sredstvom
za les in lakiranjem;
dobava vseh slepih podbojev in okvirjev;
dobava in vgrajevanje stekla po opisih;
vsa dela in ukrepi po predpisih varstva pri delu.</t>
  </si>
  <si>
    <t>Druge opombe:
Izvajajec izdela delavniško dokumentacijo, ki jo potrdi OPA. Podlaga za izdelavo delavniške dokumentacije so načrti arhitekture iz PZI projektne dokumentacije. Vse mere preveriti na mestu po izvršenih gradbenih delih.
Stavbno pohištvo se izdela na podlagi delavniške dokumentacije, ki je potrjena iz strani OPA.
vso stavbno pohištvo mora imeti ustrezne ateste
vse materiale mora pred vgradnjo potrditi OVP kovinski vratni podboji so prašno barvani V primeru da posamezne postavke v popisu ne zajemajo celotnega opisa potrebnega za funkcionalno dokončanje dela, mora ponudnik izvedbo le
tega vključiti v ceno na enoto!
Izvajalec mora izdelati vse delavniške in montažne načrte elementov in jih dati v pisno potrditev OVP, kot tudi izdelati vzorce finalnih obdelav in dobiti potrditev OVP.
Pri vseh delih je upoštevati sorazmerje stroškov  rganizacije in čiščenja po končanju vseh del.</t>
  </si>
  <si>
    <t>Standardi, ki se nanašajo mizarska dela, oziroma materiale, ki se uporabljajo pri mizarskih delih.
Notranje in zunanje obloge iz masivnega lesa – Značilnosti, ovrednotenje skladnosti in označevanje
SIST EN 14915:2013
Lesene konstrukcije – Furnirni slojnat les (LVL) za  onstrukcije – Zahteve
SIST EN 14374:2005
OP.: standarde za okovje glej poglavje okna, zastaklitve, senčila, vrata Dekorativni visokotlačni laminati (HPL) – Plošče na osnovi duromernih smol 
– 7. del: Kompaktni laminati in kompozitni paneli HPL za notranjo in zunanjo oblogo zidov in stropov
SIST EN 438-7:2005
Lepila za splošne namene montaže v gradbeništvu – zahteve in preskusne metode
SIST EN 15274:2009</t>
  </si>
  <si>
    <t>Notranja enokrilna vrata  - zvočna izolativnost 37 Db</t>
  </si>
  <si>
    <t>Dodatki, po shemi vrat, samozapirala, protiprašne pripire, odbojniki/zaustavljalci vrat, rešetke za prezračevanje integrirane v protiprašne pripire - sanitarni prostori.</t>
  </si>
  <si>
    <t>Svetla dimenzije vrat VL01; leva; 900/2100mm, mizarska mera 1000/2150mm, vgradnja v MK steno</t>
  </si>
  <si>
    <t>Svetla dimenzije vrat VL01; desna; 900/2100mm, mizarska mera 1000/2150mm, vgradnja v MK steno</t>
  </si>
  <si>
    <t>LESENE OBLOGE</t>
  </si>
  <si>
    <t>Stene izdelane iz melaminskih kompakt plošč kot npr. EGGER ProAcoustic , dekor po izboruEGGER dekor - barvo/vzorec po projektu PZI, opremljeni z nerjavečim standardnim okovjem in veznimi elementi. V sestavi: 
-EGGER laminat, diagonalno perforiran 1,8/1,8/0,5;
-črni akustični voal;
-EUROSPAN iverna plošča z 18mm perforacijami;
-črni akustični voal;
-laminirana perforiran plošča.
Akustične specifikacije: 
-časovni zamik max. 0,5s</t>
  </si>
  <si>
    <t>Lesena akustična obloga PZ/LO</t>
  </si>
  <si>
    <t>Dobava, montaža in izdelava  lesene akustične stenske obloge na AB stene centralnega jedra, d= 22mm, mehansko pritrjene na kovinsko podkosntrukcijo min 20mm, vključno z vsem potrebnim pritrdilnim materialom.
Obloga iz MDF plošče oplemenitene  z 0,8 mm  Egger - H3349 ST19 dekorjem z videzom masivnega lesa. Raster polaganja po površinskih načrtih arhitekture.
Robovi morajo biti ravni in perfektno obdelani pod kotom 45°, upoštevati je potrebno ves pomožni material, za kvalitetno izdelavo.
Lesena obloga mora biti vizualono in geometrijsko usklajena z lesenimi drsnimi vrati.
V leseni oblogi je potrebno predvideri revizijsko odprtino na klavirskih tečajih za dostop do hidranta.
Plošče se medsebojno po horizontali in vertkali stikujejo po sistemu utor/pero.
Med podkonstrukcijo na AB steni se pritrdi težka kamena volna min 50kg/m3
Na zadnjo stran Akustične plošče se pritrdi sloj črnega filca.
Robovi plošč obdelan iz ABS trakom debelibne 2mm v katere se naredi utor za sistem vezave utor/pero.
Plošče perforirane po sistemu minimalnih krožnih odprtin - luknjic širine 0,5 mm, v ratru 1,8 mm - perforacija 1,8/1,8/0,5</t>
  </si>
  <si>
    <t>LESENI ROČAJI OGRAJE STOPNIC</t>
  </si>
  <si>
    <t>Izdelava, dobava in montaža lesenega ročaja ograj požarnega stopnišča. Okrogel ročaj premera 5 cm iz masivnega lesa, montaža na v naprej pripravljene nastavke za sidranje, vključno z vsem potrebnim materialom za pritrjevanje. Končna obdelava fino brušenje in lakiranje z zaščitnim lakom.</t>
  </si>
  <si>
    <r>
      <t>m</t>
    </r>
    <r>
      <rPr>
        <vertAlign val="superscript"/>
        <sz val="10"/>
        <rFont val="Arial Narrow"/>
        <family val="2"/>
        <charset val="238"/>
      </rPr>
      <t>'</t>
    </r>
  </si>
  <si>
    <t>Lesen ročaj ograje stopnic K-P</t>
  </si>
  <si>
    <t>MIZARSKA DELA SKUPAJ</t>
  </si>
  <si>
    <t>PREDELNA STENA - enojna podkonstrukcija C125, dvojna obloga W112</t>
  </si>
  <si>
    <t>INŠTALACIJSKA STENSKA OBLOGA</t>
  </si>
  <si>
    <t>Dobava, montaža in izdelava stenske obloge z oznako PZ 10, debeline 10cm po načrtu PZI.</t>
  </si>
  <si>
    <t xml:space="preserve"> - 5 cm Mineralna volna, utreza zahtevam, SIST EN 13162 λD = 0,032 W/Mk;A1 po SIST EN 13501-1; kot naprimer URSA TSP; kovinska podkonstrukcija C75</t>
  </si>
  <si>
    <t xml:space="preserve"> - 7,5 cm kovinska podkonstrukcija C75</t>
  </si>
  <si>
    <t>PREDELNA STENA - dvojna podkonstrukcija 2x C75 + instalacijska ravnina, dvojna obloga W116</t>
  </si>
  <si>
    <t>Dobava, montaža in izdelava pregradna stena z oznako PZ 08, debeline 30cm, po načrtu PZI.</t>
  </si>
  <si>
    <t xml:space="preserve"> - 5 cm Mineralna volna, utreza zahtevam, SIST EN 13162 λD = 0,032 W/Mk;A1 po SIST EN 13501-1; kot naprimer URSA TSP; kovinska podkonstrukcija C50</t>
  </si>
  <si>
    <t xml:space="preserve"> - 10 cm instalacijska ravnina</t>
  </si>
  <si>
    <t>SPUŠČEN MAVČNO-KARTONSKI STROP</t>
  </si>
  <si>
    <t>Dobava in montaža spuščenega stropa. Spuščena stropna obloga iz mavčno kartonskih plošč, brez fug s pokrito podkonstrukcijo, sestavljeno iz profilov iz pocinkane jeklene pločevine kot nosilnih (UA-profil 50 x 40) in montažnih (stropni C-profil 60 x 27) profilov, z nonius spodnjim in zgornjim delom / navojno palico M 8*, pritrjeno na nosilni strop. V območju zasteklitev do višine nosilne stropne konstrukcije se izvede kaskada globine 30cm, vključno s podkonstrukcijo in vsem pritrdilnim materialom.</t>
  </si>
  <si>
    <t>Debelina obloge: 2 x 12,5mm, 2,5cm dvoslojna gradbena plošča za vlažne prostore GKBI</t>
  </si>
  <si>
    <t>Kot naprimer sistem: Knauf stropni sistemKnauf Cleaneo. Vključno z bandažiranjem, kitanjem in brušenjem sten, izvedena priprava za beljenje.</t>
  </si>
  <si>
    <t>strop</t>
  </si>
  <si>
    <t>rob stropa</t>
  </si>
  <si>
    <t>Izvedba kaskade</t>
  </si>
  <si>
    <t>SPUŠČEN STROP V SANITARIJAH - KOVINSKI</t>
  </si>
  <si>
    <t>Dobava in montaža spuščenega stropnega sistema kot npr.:Armstrong open cell lay-in CELLIO, izgrajenega iz kovinskih škatlastih vizualno monolitnih preforiranih panelov s perforacijo100x100mm, velikost panelov 600x600x38 mm, obešenih v primarni strop z direktnim obešalom/nonius obešalom, gradbeno nadzorno dopustnim pritrdilnim sredstvom. Možnost enostavnega snemanja panelov za dostop v instalacijsko ravnino.</t>
  </si>
  <si>
    <t>Dobava in montaža aluminijastih linijskih ojačitev za pulte obešene na mavčno kartonske montažne stene  viseče omare, alu ojačitve izdelane po shemi PZI in sladno z navodili proizvajalca mavčnokartonskih sten.</t>
  </si>
  <si>
    <t xml:space="preserve"> - ojačitve v steni - ocena</t>
  </si>
  <si>
    <t>FINALNI TLAK V MOKRIH PROSTORIH - DEKORATIVNI EPOKSIDNI SAMOVLIVNI</t>
  </si>
  <si>
    <t>dobava in polaganje samorazlivnega epoksidnega Yupox–td tlaka v deb. 2-3 mm na ustrezno pripravljeno betonsko podlago pri temperaturi min. +15°c, Vključno z vgradnjo zaokrožnice in premaz preko zaokrožnice, do višine 10cm na tla</t>
  </si>
  <si>
    <t>VOGALNI ZAKLJUČKI - ALU profil</t>
  </si>
  <si>
    <t>Dobava in vgranja zaključnega profila med tlakom in steno. Kot npr. Küffner G60-8, aluminij, prašno barvan RAL 1019
pričvrstitev s pomočjo posebnega montažnega lepila na ravno in čisto površino.
Vključno z vsemi deli in materialom.</t>
  </si>
  <si>
    <t>Izdelava, dobava in montaža pregradnih sten v sanitarijah višine 2150 mm, za 150 mm dvignjenih od tal, z vgrajenimi enokrilnimi vrati (vrata dimenzije 800/2000 mm) in pregrad v sanitarijah višine 700 mm, za 35 mm dvignjeno od tal.</t>
  </si>
  <si>
    <t>Stene,vrata in pregrade izdelani iz melaminskih kompakt plošč kot npr. MAX Compact, debeline 12mm, z obojestransko melaminsko folijo,  barvo določi arhitekt, opremljeni z nerjavečim standardnim okovjem in veznimi elementi; vrata opremljena s tipsko nerjavečo kovinskimo  kljuko dimenzije 25x60mm (kot npr. ASTEC GRIFFKNOPF).</t>
  </si>
  <si>
    <t>SANITARNE KABINE</t>
  </si>
  <si>
    <t>Stena dimenzije 2450/1300/2150 mm (3X vrata 800/2000 mm)</t>
  </si>
  <si>
    <t>Stena dimenzije 2850/1300/2150 mm (3X vrata 800/2000 mm)</t>
  </si>
  <si>
    <t>C1.</t>
  </si>
  <si>
    <t>ELEKTRIČNE INŠTALACIJE - klet 3.faza</t>
  </si>
  <si>
    <t>STROJNE INŠTALACIJE - klet 3.faza</t>
  </si>
  <si>
    <t>OŠ MIREN 2+ FAZA</t>
  </si>
  <si>
    <t>IZVEDBA KERAMIKE V SANITARNIH PROSTORIH</t>
  </si>
  <si>
    <t>stenska keramika po načrtu polaganja</t>
  </si>
  <si>
    <t>horizontalni keramični zaključki</t>
  </si>
  <si>
    <t>Izvedba tlaka in oblaganje sten z granitogres ploščicami, višji srednji cenovni razred.
Izvedba tlaka v sanitarijah po načrtu tlakov iz keramike proizvajalca kot npr. VOGUE, po načrtu površinskih načrtov arhitekture:
- STENSKE 
- deb. 11 mm
lepljenih na AB in GK stene.
Delovni stiki se predvidijo po načrtu polaganja. Način polaganja načrtu. Vsa dela in preddela vključno z izravnavo tal in z vsem potrebnim materialom.
Fugiranje: epoksi fuge, tip Mapei kerapoxi design v barvi po izbiri arhitekta.
Rezanje ploščic pod 45° in polaganje v "gerungo".</t>
  </si>
  <si>
    <t>IZVEDBA DEKORATIVNEGA PREMAZA</t>
  </si>
  <si>
    <t>dekorativni epoksi premaz</t>
  </si>
  <si>
    <t>h do 7,40m</t>
  </si>
  <si>
    <t>h do 3,95m</t>
  </si>
  <si>
    <t>h do 4,50m</t>
  </si>
  <si>
    <t>Dobava in vgradnja armature v vse nosilne AB stene, stebre in nosilce:</t>
  </si>
  <si>
    <t>ARMATURA MEDETAŽNE PLOŠČE - telovadnica tribuna</t>
  </si>
  <si>
    <t>Q335</t>
  </si>
  <si>
    <t>prefabriciran AB fasadni element AB-PFS00, višine 3,71, 20kom</t>
  </si>
  <si>
    <t>prefabriciran AB fasadni element AB-PFS30D, višine 3,71, 2kom</t>
  </si>
  <si>
    <t>prefabriciran AB fasadni element AB-PFSVD2, višine 8,10, 2kom</t>
  </si>
  <si>
    <t>prefabricirani AB fasadni elementi AB-PFNT (s temeljem), skupne dolžine127,02 16kom (pritličje)</t>
  </si>
  <si>
    <t>prefabricirani AB fasadni elementi AB-PFN, skupne dolžine 127,02, 16kom (nadstropje)</t>
  </si>
  <si>
    <t>Dobava in vgraditev betona C 30/37 v armirano betonske stene v nivoju nadstropja, stene debeline d=20cm, višine 4,7 m, preseka d= 0,2 m3/m2.</t>
  </si>
  <si>
    <t>FZ01 - FASADNE STENE - AB konstrukcije d=20cm</t>
  </si>
  <si>
    <t>FZ 01 STENE - AB konstrukcije d=20cm</t>
  </si>
  <si>
    <t>nosilne notranje debeline d=20cm, višine do 4,7m, preseka d= 0,2 m3/m2.</t>
  </si>
  <si>
    <t>Naprava, odstranitev in čiščenje, trostranskega zidnega opaža. Vključno z vsemi pripravami in podporami za opaževanje na višini.</t>
  </si>
  <si>
    <t>Izdelava, dobava in montaža vertikalne toplotne izolacije, kot npr. PUREN AL-K ali enakovredno na mestu stika prefabricirane skeletne konstrukcije s prefabriciranimi fasadnimi elementi po detajlu PZI arhitektura. Debelina izolacije 8 cm in 14 cm, toplotna prevodnost λ = 0,022W/mK.</t>
  </si>
  <si>
    <t>PUREN AL-K d=8cm</t>
  </si>
  <si>
    <t>PUREN AL-K d=14cm</t>
  </si>
  <si>
    <t>-TOPLOTNA IZOLACIJA kot npr.Knauf Insulation SmartRoof Thermal v debelini 18 cm, plošča s preklopom, izvedba v 1 sloju.</t>
  </si>
  <si>
    <t>Dobava, montaža in izdelava sestava ravne pohodne strehe na nosilno strešno konstrukcije po načrtu PZI dokumentacije, streha z oznako ST 02.</t>
  </si>
  <si>
    <t>HIDROIZOLACIJA kot npr. BITALBIT SELF, bitumenski trak za izvedbo parne zapore , v skladu s SIST EN 13970 in SIST 1031</t>
  </si>
  <si>
    <t>TOPLOTNA IZOLACIJA kot npr.FIBRANxps 300-L z deklarirano tlačno trdnostjo pri 10% deformaciji CS(10\Y)300. Plošča z gladko površino in z robovi, obdelanimi v obliki črke » L « za preprečevanje nastajanja toplotnih mostov, za vlažno okolje in kjer so ekstremno velike mehanske obremenitve, skladna z EN 13164, EN 13501-1, EN ISO 11925-2: 2002.</t>
  </si>
  <si>
    <t>HIDROIZOLACIJA kot npr. IZOTEKT T4 PLUS, delno (točkovno) privarjen na podlago, v skladu s SIST EN 13707 in SIST 1031 + 
 IZOTEKT P5 PLUS, varilni trak popolno privarjen na predhodni sloj, v skladu s SIST EN 13707 in SIST 1031</t>
  </si>
  <si>
    <t>TOPLOTNA IZOLACIJA kot npr.FIBRANxps 500-L z deklarirano tlačno trdnostjo pri 10% deformaciji CS(10\Y)&gt;500. Plošča z gladko površino in z robovi, obdelanimi v obliki črke » L « za preprečevanje nastajanja toplotnih mostov, za vlažno okolje in kjer so ekstremno velike mehanske obremenitve, skladna z EN 13164, EN 13501-1, EN ISO 11925-2: 2002.</t>
  </si>
  <si>
    <t>TOPLOTNA IZOLACIJA kot npr.FIBRANxps INCLINE 1% je naklonska toplotno izolacijska plošča iz ekstrudiranega polistirena s površino v naklonu 1% in z ravno odrezanimi robovi, skladna z EN 13164, EN 13501-1, EN ISO 11925-2: 2002. (2 cm -15 cm)</t>
  </si>
  <si>
    <t>Drenaž ni in lo􀄀ilni sloj (poliestrski filc 500 g/m2)</t>
  </si>
  <si>
    <t>Pohodnii sloj betonski tlakovci d= 5 cm)</t>
  </si>
  <si>
    <t>Dobava, montaža in vgradnja varnostnega sistema, sidranega v strešno konstrukcijo, po načrtu arhitekture.
Elementi varnostnega sistema kot npr. Patrol podjetja Rothoblaas se sidrajo na PVP konstrukcijske plošče, cev fi48., višine 60 cm, vključno s sidrno ploščico, vključno vsem pomožnim in pritrdilnim materialom.</t>
  </si>
  <si>
    <t>IZDELAVA RAVNE POHODNE STREHE - NAD KLETJO - začasna streha</t>
  </si>
  <si>
    <t>Izvedba strešnega sestava:</t>
  </si>
  <si>
    <t>Lesne izolacijske plošče - z funkcijo sekundarne kritine, npr. AGEPAND THD, deb. 6cm</t>
  </si>
  <si>
    <t>Izolacija za vpihovanje - celuloza, vpihovanje med strešno konstrukcijo, gostote do 65 kg/ m³, deb. 22cm, tip TI kot npr. Trendisol - vpihana celuloza</t>
  </si>
  <si>
    <t>Paropropustna folija</t>
  </si>
  <si>
    <t>Mavčno kartonska plošča - Knauf GKBI</t>
  </si>
  <si>
    <t>Mavčno kartonska plošča - Knauf DIMANT</t>
  </si>
  <si>
    <t>Atika AT1
Dobava in vgradnja pločevine razvite širine 175cm, iz prefapločevine d=0,75mm.
Vključno XPS ploščami ter materialom za fiksiranje Po detajlu SPD arhitektura.</t>
  </si>
  <si>
    <t>Atika AT2
Dobava in vgradnja pločevine razvite širine 165cm, iz prefapločevine d=0,75mm.
Vključno XPS ploščami ter materialom za fiksiranje Po detajlu SPD arhitektura.</t>
  </si>
  <si>
    <t>Dobava, montaža in izdelava jeklene konstrukcije za strojne naprave na strehi novega prizidka z vsem nakladanjem, premiki, veznimi sredstvi, ležišči, dodatnimi podkonstrukcijskimi elementi ter pohodnimi rešetkami. Kvalitete jekla S235. vključno z ozemljitvijo konstrukcije.</t>
  </si>
  <si>
    <t>siderni element, 70kom</t>
  </si>
  <si>
    <t>jeklena ukrivljena siderna palica, 356kom</t>
  </si>
  <si>
    <t xml:space="preserve">"Zahtevan proizvod: SCHÜCO ADS 75 HD.HI
 Visoko toplotno izolirani sistem za vrata s 75 mm osnovne gradbene globine za navznoter in navzven  odpirajoča enokrilna in dvokrilna vrata, zunaj in znotraj je konstrukcija površinsko poravnana (podboj in krilo), po izbiri pa je lahko krilo pri navznoter odpirajočih vratih na notranji strani tudi 10 mm zamaknjeno nad okvir. Sistem je prirejen za vstavljanje polnitev, ki prekrivajo krilo. Sistem je namenjen tudi integraciji stranskih svetlob in nadsvetlob ter integriranju v Schüco fasadne sisteme. Konstrukcija za vrata je zunaj in znotraj površinsko poravnana – na obeh straneh se v običajni izvedbi sistema pojavi 5 mm neprekinjena senčna fuga, pri dvokrilnih paničnih vratih pa je ta fuga  široka 11 mm.
Na notranji strani naležno krilo vrat z 10 mm zamikom nad okvir podboja, opremljeno s 3 kosi pripirnih tesnil, na zunanji strani 5 mm neprekinjena senčna fuga.
Izolacijske letvice so za povišano izolacijo opremljene s penastim izolacijskim materialom. Profili za krila so opremljeni z deljenimi veznimi izolacijskimi letvicami.
Vsi vogalni in T-spojniki so opremljeni z veznimi elementi, ki z svojo labirintno strukturo omogočajo kontrolirano razporeditev lepila. Spoji so na stikih opremljeni še s posebnimi tesnilnimi elementi oz. z ustreznim kotnikom. 
Zatesnitev T-spojev se izvede s sistemskimi tesnilnimi blazinicami in trajno elastičnim tesnilnim materialom v področju stičnih tesnilnih elementov labirintne oblike.
Max. višina krila 3000 mm, max. širina krila 1400 mm
Max. teža krila 200 kg
Zaključki na gradbeni element morajo biti izvedeni po RAL smernicah montaže - znotraj paronepropustni, zunaj paropropustni, vodotesni.
"       
       </t>
  </si>
  <si>
    <t>fiksna zasteklitev, dimenzij 180/350cm (1kos=6,30m2), št. kos:53</t>
  </si>
  <si>
    <t>fiksna zasteklitev, dimenzij 170/350cm (1kos=5,95m2), št. kos:3</t>
  </si>
  <si>
    <t>fiksna zasteklitev, dimenzij 180/350cm (1kos=6,30m2), št. kos:2</t>
  </si>
  <si>
    <t>Prezračevana fasada - telovadnica</t>
  </si>
  <si>
    <t>Prezračevalna ravnina.</t>
  </si>
  <si>
    <t>Toplotna izolacija iz mineralne volne (toplotna prevodnost λ = 0,034W/mK ), debelina 2 cm, TI, kot npr. URSA FDP 3/V ali enakovredno v ravnini podkonstrukcije notranje obloge.</t>
  </si>
  <si>
    <t>Izdelava, dobava in montaža prezračevane fasade z leseno oblogo iz zunanje in notranje strani, vključno s podkonstrukcijo in vsem potrebnim pritrdilnim materialom za dokončno izvedbo.Izvedba po projektu PZI arhitektura. Montaža na AB fasadni zid FZ01.</t>
  </si>
  <si>
    <t>AB zid - zajeto med armirano betonskimi deli.</t>
  </si>
  <si>
    <t>severna fasada</t>
  </si>
  <si>
    <t>vzhodna fasada</t>
  </si>
  <si>
    <t>južna fasada</t>
  </si>
  <si>
    <t>Izvedba toplotne izolacije iz mineralne volne (toplotna prevodnost λ = 0,034W/mK ), debelina 18 cm, TI, kot npr. URSA FDP 3/V ali enakovredno.
Opomba: Dejanska količina toplotne izolacije je manjša, ker je položena med stebri skeletne konstrukcije objekta - glej načrt arhitekture - tloris nadstropja.</t>
  </si>
  <si>
    <t>zahodna stena telovadnice</t>
  </si>
  <si>
    <t>stene požarnega stopnišča</t>
  </si>
  <si>
    <t>Dobava in montaža izolacijskega sloja kontaktne fasade iz mineralne volne debeline 22 cm, tip kot npr. URSA FDP 3/V ali enakovredno.</t>
  </si>
  <si>
    <t>Sidranje mineralne izolacijske obloge - trda kamena volna URSA FDP 3/V (toplotna prevodnost λ = 0,034W/mK ).</t>
  </si>
  <si>
    <t>Dobava in zidanje plinobetonskih zidov iz blokov kot npr. Ytong d=30cm</t>
  </si>
  <si>
    <t>delno pozidanje odprtin</t>
  </si>
  <si>
    <r>
      <t xml:space="preserve">Prestavitev enokrilnih vrat z oznako </t>
    </r>
    <r>
      <rPr>
        <b/>
        <sz val="10"/>
        <rFont val="Arial Narrow"/>
        <family val="2"/>
        <charset val="238"/>
      </rPr>
      <t xml:space="preserve">VS 08 EI 30
</t>
    </r>
    <r>
      <rPr>
        <sz val="10"/>
        <rFont val="Arial Narrow"/>
        <family val="2"/>
        <charset val="238"/>
      </rPr>
      <t xml:space="preserve">Odstranitev in skladiščenje obstoječih vrat na meji med 1. fazo prizidka ter obstoječo telovadnico, ki se ruši.
Vgradnja vrat na lokaciji po načrtu arhitekture. </t>
    </r>
  </si>
  <si>
    <t>Enokrilna vrata VK03, desna, svetla odprtina 120/230, zidarska mera 130/235, Rw &gt; 32 dB. Polno vratno krilo.Zunanja stran vrat obdelana z Egger compact, dekor Pfleiderer R34015 ML.
Kljuka kot naprimer FSB fine matt iz nerjavečega jekla,  skupaj z okovjem, s poglobljenimi rozetami.  Vrata opremljena z kvalitetnim okovjem in cilindrično ključavnico. Proizvod, kot npr.: Schuco ADS90 SI.</t>
  </si>
  <si>
    <t>Enokrilna vrata VK05, desna, svetla odprtina 120/210, zidarska mera 130/215, Rw &gt; 32 dB. Polno vratno krilo.Zunanja stran vrat obdelana z Egger compact, dekor Pfleiderer R34015 ML.
Kljuka kot naprimer FSB fine matt iz nerjavečega jekla,  skupaj z okovjem, s poglobljenimi rozetami.  Vrata opremljena z kvalitetnim okovjem in cilindrično ključavnico. Proizvod, kot npr.: Schuco ADS75 HD HI.</t>
  </si>
  <si>
    <t>Svetla dimenzije vrat VL04; desna; 1200/2100mm, mizarska mera 1300/2150mm, vgradnja v MK steno</t>
  </si>
  <si>
    <t>AKZ ZAŠČITA:
SPOJI: zvai okvirjev
RAZRED POŽARNE ZAŠČITE: brez
KONČNA OBDELAVA: temeljna barva + RAL 1019</t>
  </si>
  <si>
    <t>ograja iz ploščatega jekla</t>
  </si>
  <si>
    <t>vezna sredstva</t>
  </si>
  <si>
    <t>sidra za leseno držalo</t>
  </si>
  <si>
    <t>Dobava, montaža in izdelava jeklene konstrukcije ograje iz ploščatega jekla po vzoru obstoječe.Z vsem nakladanjem, premiki, veznimi sredstvi, ležišči, dodatnimi podkonstrukcijskimi elementi. kvalitete jekla S235. Ograja stopnišča vijačena na nosilno siderno konstrukcijo. Vključno z ozemljitvijo konstrukcije.</t>
  </si>
  <si>
    <t>OBRTNIŠKA DELA 2+3a faze:</t>
  </si>
  <si>
    <t>B1.</t>
  </si>
  <si>
    <t>B2.</t>
  </si>
  <si>
    <t>OBRTNIŠKA DELA 3b faze:</t>
  </si>
  <si>
    <t>A)</t>
  </si>
  <si>
    <t>OBMOČJE TELOVADNICE</t>
  </si>
  <si>
    <t>TOPLOTNA POSTAJA IN HLADILNA STROJNICA TER KLET 3.FAZE</t>
  </si>
  <si>
    <t>Ultrazvočni merilnik porabljene toplotne energije (kalorimeter) za mešanico vodo in max. tlak 6 bar, z naslednjimi karakteristikami:</t>
  </si>
  <si>
    <t>- vertikalna vgradnja, izveba z ohišjem in merilnim vložkom</t>
  </si>
  <si>
    <t>- vključno elektronska baterijsko napajana števna enota, tipala z električnimi povezavami dolžine 2,5 m, vmesni kos, pritrdilni in tesnilni material,</t>
  </si>
  <si>
    <t>- atestiran in z vsemi potrebnimi potrdili in odobritvami</t>
  </si>
  <si>
    <t>- vključno navojni nastavki, spojni, pritrdilni in tesnilni material in opcijska kartica za priključitev na CNS</t>
  </si>
  <si>
    <r>
      <t xml:space="preserve">Izdelek Almess, tip CF </t>
    </r>
    <r>
      <rPr>
        <b/>
        <sz val="10"/>
        <rFont val="Arial Narrow"/>
        <family val="2"/>
        <charset val="238"/>
      </rPr>
      <t>Echo</t>
    </r>
    <r>
      <rPr>
        <sz val="10"/>
        <rFont val="Arial Narrow"/>
        <family val="2"/>
        <charset val="238"/>
      </rPr>
      <t xml:space="preserve"> , naslednjih velikosti:</t>
    </r>
  </si>
  <si>
    <t>- CFE II 6,0, Q=3,5m3/h, Qn=6,0m3/h DN 25</t>
  </si>
  <si>
    <t>Prevezava po dstropom obstoje strojnice 1.faze - preverava z obstoječe stare telovadnice na cevi za novo telovadnico - demontaža cevi 6 m, izvedba prevezave</t>
  </si>
  <si>
    <t>Požarno tesnenje prehodov med požarnimi sektorji s posebnimi požarnimi masami, ki bo nastanku požara oz. povišanju temperature povečajo volumen. Obliko mase (blazine, obroči ipd.) predpiše dobavitelj v skladu z izvedbo prehoda.</t>
  </si>
  <si>
    <t>Požarno odporna in dimotesna izvedba prehoda cevne inštalacije z izolacijo</t>
  </si>
  <si>
    <t>(posamezne cevi ali šopa cevi) z zapolnitvijo špranj med zunanjim plaščem</t>
  </si>
  <si>
    <t>izolacije in preostalo odprtino manjših od 3 cm z mineralno volno v raztreseni</t>
  </si>
  <si>
    <t>obliki (vrste A1 po SIST EN 13501-1), ki se na obeh straneh prehajane</t>
  </si>
  <si>
    <t>površine zapre z obrobami iz pocinkane jeklene pločevine debeline najmanj 1 mm. Obrobe</t>
  </si>
  <si>
    <t>morajo presegati gradbeno odprtino v vseh smereh vsaj za 3 cm, da je</t>
  </si>
  <si>
    <t>zagotovljena njihova trdna in obstojna pritrditev v nosilno konstrukcijo z vijaki</t>
  </si>
  <si>
    <t xml:space="preserve"> in vložki. Posamezna cevna izolacija mora biti v razdalji 25 cm še dodatno mehansko</t>
  </si>
  <si>
    <t>zaščitena z ovojem pocinkane jeklene pločevine debeline 1 mm. Izvajalec mora</t>
  </si>
  <si>
    <t>pri razporejanju cevi upoštevati dovoljeno razdaljo med površinami toplotnih</t>
  </si>
  <si>
    <t>izolacij posameznih cevi v območju preboja, ki znaša najmanj 5 cm.</t>
  </si>
  <si>
    <t>- dimezije cevi, ki jih je potrebno tesniti:</t>
  </si>
  <si>
    <t>- jeklo, DN 32-DN 100</t>
  </si>
  <si>
    <t>B)</t>
  </si>
  <si>
    <t>OBMOČJE KLET 3.FAZE</t>
  </si>
  <si>
    <t>Zaščita ogrevanja klimatov z glikolom</t>
  </si>
  <si>
    <r>
      <t xml:space="preserve">ČO1-kl, </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</si>
  <si>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6,4 m3/h</t>
  </si>
  <si>
    <r>
      <t xml:space="preserve">Toplotni prenosnik </t>
    </r>
    <r>
      <rPr>
        <b/>
        <sz val="10"/>
        <rFont val="Arial Narrow"/>
        <family val="2"/>
        <charset val="238"/>
      </rPr>
      <t>klimatov</t>
    </r>
    <r>
      <rPr>
        <sz val="10"/>
        <rFont val="Arial Narrow"/>
        <family val="2"/>
        <charset val="238"/>
      </rPr>
      <t>, lotana izvedba iz inox plošč,  ogrevalna voda,</t>
    </r>
  </si>
  <si>
    <t>z naslednjimi karakteristikami:</t>
  </si>
  <si>
    <t>s karakteristikami:</t>
  </si>
  <si>
    <t>- toplotna moč P= 40 kW</t>
  </si>
  <si>
    <t>- režim primar (voda):                                                            48/38oC</t>
  </si>
  <si>
    <r>
      <t xml:space="preserve">- tlačni padec primar                                              </t>
    </r>
    <r>
      <rPr>
        <b/>
        <sz val="10"/>
        <rFont val="Arial Narrow"/>
        <family val="2"/>
        <charset val="238"/>
      </rPr>
      <t xml:space="preserve">  20 kPa</t>
    </r>
  </si>
  <si>
    <t>- režim sekundar (35% mešanica glikol/voda):               45/35oC</t>
  </si>
  <si>
    <t>- tlačni padec sekundar                                            20 kPa</t>
  </si>
  <si>
    <t xml:space="preserve">vključno priključki za izpust in odzračenje ter 2 priključka za termo in manometre, skupaj z izolacijo iz sintetičnega kavčuka zaprtocelične strukture 19 mm, pritrdilni ter obešalni material </t>
  </si>
  <si>
    <r>
      <t xml:space="preserve">Nabava in dostava čistega </t>
    </r>
    <r>
      <rPr>
        <b/>
        <sz val="10"/>
        <rFont val="Arial Narrow"/>
        <family val="2"/>
        <charset val="238"/>
      </rPr>
      <t>etilen-glikola</t>
    </r>
    <r>
      <rPr>
        <sz val="10"/>
        <rFont val="Arial Narrow"/>
        <family val="2"/>
        <charset val="238"/>
      </rPr>
      <t xml:space="preserve"> z dodatki proti korozivnosti, prirejen za uporabo v HVC sistemih in izdelava mešanice etilen-glikol/voda v razmerju 30/70 % ter polnjenje s prenosno črpalko.</t>
    </r>
  </si>
  <si>
    <t>Zaprta raztezna posoda s fiksno zračno blazino, jeklena, varjena,</t>
  </si>
  <si>
    <t>barva berilij, vitka oblika valja, za ogrevanje, solarne in hladilne vodne sisteme,</t>
  </si>
  <si>
    <t>dodatki proti zmrzovanju do 50%;</t>
  </si>
  <si>
    <t>• airproof blazina iz butila skladno z DIN 4807 T3 in internimi standardi</t>
  </si>
  <si>
    <t>Pneumatex;</t>
  </si>
  <si>
    <t>• konzola za obešanje za enostavno montažo, montaža z zgornjim ali spodnjim</t>
  </si>
  <si>
    <t>priklopom;</t>
  </si>
  <si>
    <t>• izvedba CE- testirana skladno s PED/DEP/ 97/23/EC, 5 letna garancija za posodo</t>
  </si>
  <si>
    <t>• vključno zaporna pipa KAH za vzdrževanje in demontažo razteznih posod,</t>
  </si>
  <si>
    <t>zaščitena pred nepooblaščenim zaprtjem, z izpustom, skladno z EN 12828</t>
  </si>
  <si>
    <t>Nominalen volumen: VN 40 litrov</t>
  </si>
  <si>
    <t>Maksimalen dovoljen tlak: PS 3 bar</t>
  </si>
  <si>
    <t>Prednastavljen tlak: P0 1,5 bar</t>
  </si>
  <si>
    <t>tvoda = 40°C</t>
  </si>
  <si>
    <t>Komplet z montažnim in tesnilnim materialom.</t>
  </si>
  <si>
    <t>izdelek PNEUMATEX , tip Statico SU 40.3, ali enakovredno.</t>
  </si>
  <si>
    <t>Prehodni navojni ventil z zaščitno</t>
  </si>
  <si>
    <t>kapo proti nekontrolirani uporabi  PN 6</t>
  </si>
  <si>
    <t>za vodo 90°, skupaj z navojnimi nastavki, tesnilnim</t>
  </si>
  <si>
    <t>in pritrdilnim materialom</t>
  </si>
  <si>
    <t xml:space="preserve">Varnostni ventil na vzmet, vključno pritrdilni in tesnilni material, </t>
  </si>
  <si>
    <t>kot zaščita na toplotnih generatorjih pred</t>
  </si>
  <si>
    <t>previsokim tlakom, rdeča litina, dodatki proti zmrzovanju do 30%, uporaba v</t>
  </si>
  <si>
    <t>sistemih skladno z EN 12828, SWKI 93-1;</t>
  </si>
  <si>
    <t>• vzmetno obremenjen, možnost ročnega izpusta z vzvodom, prostor vzmeti je</t>
  </si>
  <si>
    <t>zaščiten, tlačno uravnoteženo</t>
  </si>
  <si>
    <t>• dovodna in odvodna stran z notranjim navojem, odvodna stran je večja</t>
  </si>
  <si>
    <t>• verzija secuguard, 5-letna garancija</t>
  </si>
  <si>
    <t>• komponente CE-overjene skladno s TRD 721-TÜV SV xx-516 H, PED/DEP</t>
  </si>
  <si>
    <t>97/23/EC-01 202 111-B-00027</t>
  </si>
  <si>
    <t>Reakcijski tlak varnostnega ventila: PSV 3,5 bar</t>
  </si>
  <si>
    <t>Toleranca tlaka zapiranja: ASV 0,5 bar</t>
  </si>
  <si>
    <t>Priključek: SE 1/2"</t>
  </si>
  <si>
    <t>Maksimalen dovoljen tlak: PS 10 bar</t>
  </si>
  <si>
    <t>Maksimalna dovoljena temperatura: TS 120°C</t>
  </si>
  <si>
    <t>Minimalna dovoljena temperatura: TSmin -10°C</t>
  </si>
  <si>
    <t>Ustreza proizvod Pneumatex tip DSV 25-3,5 H DN25/DN40 ali enakovredno</t>
  </si>
  <si>
    <t>DN 25x40</t>
  </si>
  <si>
    <t>DN 40</t>
  </si>
  <si>
    <r>
      <t xml:space="preserve">Sistemska cev iz ogljikovega jekla za ogrevanje in hlajenje. Spajanje s stiskanje po sistemu </t>
    </r>
    <r>
      <rPr>
        <b/>
        <sz val="10"/>
        <rFont val="Arial Narrow"/>
        <family val="2"/>
        <charset val="238"/>
      </rPr>
      <t xml:space="preserve">MAPRESS, </t>
    </r>
    <r>
      <rPr>
        <sz val="10"/>
        <rFont val="Arial Narrow"/>
        <family val="2"/>
        <charset val="238"/>
      </rPr>
      <t>ali enakovredno. Ne vsebuje LABS, površinsko cinkane (galvansko), 8-14µm, ni gorljivo, razred gorljivosti A1 v skladu z DIN 4102-1, vključno ves potreben montažni in pritrdilni material, dodatek za razrez vključno fitingi</t>
    </r>
  </si>
  <si>
    <t xml:space="preserve">vključno s pritrdilnim ter obešalnim materialom in dvakratnim </t>
  </si>
  <si>
    <t>antikorozijskim premazom s temeljno barvo:</t>
  </si>
  <si>
    <t>DN 40 (fi 48,3 x 1,5)</t>
  </si>
  <si>
    <t>za cev DN 40, debelina izolacije 32 mm</t>
  </si>
  <si>
    <t>Izdelava sheme strojnice v okvirju s steklom za namestitev na zid</t>
  </si>
  <si>
    <t>Predelava obstoječega sistema ogrevanja klimatov, ki zajema:</t>
  </si>
  <si>
    <t>- zapiranje ostalega sistema ogrevanja - zapornih pip na razdelilniku</t>
  </si>
  <si>
    <t>- praznjenje sistema ogrevanja klimatov (vključno klimat 1.faze)</t>
  </si>
  <si>
    <t>- izvedba sistema ščitenja z glikolom - opisano v ostalih točkah</t>
  </si>
  <si>
    <t>- polnjenje z glikolno mešanico in odzračevanje obstoječega klimata I.faze</t>
  </si>
  <si>
    <r>
      <t>Talno ogrevanje</t>
    </r>
    <r>
      <rPr>
        <sz val="10"/>
        <rFont val="Arial Narrow"/>
        <family val="2"/>
        <charset val="238"/>
      </rPr>
      <t xml:space="preserve"> s cevmi iz visokozamreženega PE po DIN 16892 in DIN 4729; z difuzijsko zaporo za kisik v skladu s standardom DIN 4726 (sistem s sistemskimi ploščami), dobavitelj Rehau, Profix, ali enakovredno</t>
    </r>
  </si>
  <si>
    <t>Visokotlačno omrežene, polietilenske cevi dimenzije fi 16x2,0 mm , izdelek DTSi</t>
  </si>
  <si>
    <t xml:space="preserve">Cevna spojka za spajanje cevi fi 16x2 mm </t>
  </si>
  <si>
    <t xml:space="preserve"> - omarica tip 9 (D x G x V= 950x110x710 mm)</t>
  </si>
  <si>
    <t xml:space="preserve"> - omarica tip 8 (D x G x V= 850x110x710 mm)</t>
  </si>
  <si>
    <t>- 11 ogrevalnih krogov (neto dolžina cca 840mm):</t>
  </si>
  <si>
    <t>- 8 ogrevalnih krogov (neto dolžina cca 840mm):</t>
  </si>
  <si>
    <t xml:space="preserve"> Sobni termostat Alpha, kompatibilen z elektrotermičnimi pogoni in CNS, za največ 5 ogrevalnih krogov na razdelilniku, natančnost 0,2oC</t>
  </si>
  <si>
    <t>Elektrotermični pogon za ogrevanje (230V oz 24V – preveriti CNS pred nabavo!!), brez napetosti zaprt</t>
  </si>
  <si>
    <t>Sistemska cev iz ogljikovega jekla za ogrevanje in hlajenje. Spajanje s stiskanje po sistemu MAPRESS, ali enakovredno. Ne vsebuje LABS, površinsko cinkane (galvansko), 8-14µm, ni gorljivo, razred gorljivosti A1 v skladu z DIN 4102-1, vključno ves potreben montažni in pritrdilni material, dodatek za razrez vključno fitingi</t>
  </si>
  <si>
    <t xml:space="preserve">Vključno s pritrdilnim materialom za obešanje in pritrjevanje cevi (podpore, cevne objemke, fiksne točke,....) s tipskimi elementi iz vroče cinkane jeklene pločevine in vložki proti tresenju, </t>
  </si>
  <si>
    <t>komplet z izdelavo delavniških risb podpiranja in obešanja ter komplet z montažo. Ustreza proizvod Walraven, ali enakovredno</t>
  </si>
  <si>
    <t>in dvakratnim antikorozijskim premazom s temeljno barvo, naslednjih nazivnih velikosti:</t>
  </si>
  <si>
    <t>DN 50 (fi 54 x 1,5)</t>
  </si>
  <si>
    <t>DN 32 (fi 42,4 x 1,5)</t>
  </si>
  <si>
    <t>DN 25 (fi 33,7 x 1,5)</t>
  </si>
  <si>
    <t>DN 20 (fi 26,9 x 1,5)</t>
  </si>
  <si>
    <t>DN 15 (fi 21,3 x 1,2)</t>
  </si>
  <si>
    <t>Opomba: cevi Mapress pred montažo 1x AK zaščititi z epoksi barvo, po montaži pa drugič, skupaj s fitingi - pred izolacijo</t>
  </si>
  <si>
    <t>za cev DN 20, debelina izolacije 19 mm</t>
  </si>
  <si>
    <t>za cev DN 15, debelina izolacije 15 mm</t>
  </si>
  <si>
    <t>za cev DN 32, debelina izolacije 19 mm</t>
  </si>
  <si>
    <t>fi 32x3</t>
  </si>
  <si>
    <t>fi 25x2,5</t>
  </si>
  <si>
    <t>Regulator tlačne razlike sestavljen iz regulatorja tlaka STAP z membrano na povratnem vodu in poševnosedežnega ventila za hidravlično uravnovešanje STAD z izpustom za priključitev kapilare na predtoku. Priključek je navojni, tlačni razred PN 16,  </t>
  </si>
  <si>
    <t>  namenjen za delovno temperaturo od –20°C do 120°C, maks.tlačna razlika 250 kPa. Oba ventila imata funkcijo zapornega elementa, proporcionalno nastavitev pretoka in tlaka ter merilne priključke. Izdelana iz na staranje odporne zlitine A-metal.</t>
  </si>
  <si>
    <t> Postavka vključuje nastavitev regulatorja tlaka in izdelavo zapisnika o doseženih pretokih, proizvod TA – IMI International</t>
  </si>
  <si>
    <t>STAP + STAD DN 25(10 – 60 kPa)</t>
  </si>
  <si>
    <t>STAP + STAD DN 20(10 – 60 kPa)</t>
  </si>
  <si>
    <t>Zaporna navojna krogelna pipa za vodo 90°C in tlak 6 bar, vključno navojni nastavki, tesnilni in pritrdilni material</t>
  </si>
  <si>
    <t>Podometna zaščitna omarica za vgradnjo v zid (dimenzije cca 300x300mm)</t>
  </si>
  <si>
    <r>
      <t>skupaj s finalno opleskanimi vratci s ključavnico za naslednjo opremo (</t>
    </r>
    <r>
      <rPr>
        <b/>
        <sz val="10"/>
        <rFont val="Arial Narrow"/>
        <family val="2"/>
      </rPr>
      <t>za izvedbo prehoda cevi v tla)</t>
    </r>
    <r>
      <rPr>
        <sz val="10"/>
        <rFont val="Arial Narrow"/>
        <family val="2"/>
      </rPr>
      <t>:</t>
    </r>
  </si>
  <si>
    <t>prehodni kos JE/PE, 2 kos</t>
  </si>
  <si>
    <t xml:space="preserve">Sestavljena je iz rotacijskega regeneratorja, visokega izkoristka pri vračanju temperature in vlage, z zveznim pogonom. Lažje čiščenje omogočajo velika dostopna vratca. </t>
  </si>
  <si>
    <t>Tehnični podatki pri projektnih pogojih - delež svežega zraka 4200m3/h:</t>
  </si>
  <si>
    <t>- stopnja vračanja senzibilne toplote: 83,9 %                                         - stopnja vračanja vlage: 85,2 %</t>
  </si>
  <si>
    <t>- stanje zunanjega zraka: -7°C, 90%RH</t>
  </si>
  <si>
    <t>- stanje notranjega zraka: 20°C, 40%RH</t>
  </si>
  <si>
    <t>- temperatura zunanjega zraka za enoto: 15,7°C</t>
  </si>
  <si>
    <t xml:space="preserve">- vrnjena toplotna energija: 43,9 kW        </t>
  </si>
  <si>
    <t>- stopnja vračanja senzibilne energije: 83,9%</t>
  </si>
  <si>
    <t/>
  </si>
  <si>
    <t>- temperatura zunanjega zraka za enoto: 27,4 °C</t>
  </si>
  <si>
    <t>- vrnjena hladilna energija: 11,1 kW</t>
  </si>
  <si>
    <t xml:space="preserve">Mešalna sekcija:    </t>
  </si>
  <si>
    <t xml:space="preserve">sestavljena iz žaluzije s protismernimi lamelami ter z vgrajenim zveznim pogonom za nastavitev mešalne točke.   </t>
  </si>
  <si>
    <t xml:space="preserve"> Podatki:  </t>
  </si>
  <si>
    <t xml:space="preserve">- sveži zrak: 4.200 m3/h      </t>
  </si>
  <si>
    <t xml:space="preserve">- obtočni zrak: 5.800 m3/h </t>
  </si>
  <si>
    <t>- mešalna temperatura pozimi: 16,9°C, 45%RH</t>
  </si>
  <si>
    <t>- mešalna temperatura poleti: 27°C, 54%RH</t>
  </si>
  <si>
    <t>Dovod zraka: 10.0000 m3/h     300 Pa    Pel=5kW</t>
  </si>
  <si>
    <t>Sekcija dx izmenjevalca:</t>
  </si>
  <si>
    <t>Izmenjevalec na neposredno uparjanje je sestavljen iz bakrenih cevi z navarjenimi aluminijastimi lamelami. Prigrajen izločevalnik kapljic ter kondenzna bana iz nerjavnega materiala.</t>
  </si>
  <si>
    <t xml:space="preserve"> - medij: hladivo R410a</t>
  </si>
  <si>
    <t>- potrebna hladilna moč moč: 65 kW (Tvpih=16°C)</t>
  </si>
  <si>
    <t>- potrebna grelna moč moč: 26 kW (Tvpih=24°C)</t>
  </si>
  <si>
    <t>Odvod zraka: 10.000 m3/h     300 Pa    Pel=3,3kW</t>
  </si>
  <si>
    <t xml:space="preserve">Mešalna sekcija:      </t>
  </si>
  <si>
    <t>opisana v dovodnem delu</t>
  </si>
  <si>
    <r>
      <rPr>
        <sz val="10"/>
        <color indexed="8"/>
        <rFont val="Arial Narrow"/>
        <family val="2"/>
      </rPr>
      <t>Elektro krmilna omara za mo</t>
    </r>
    <r>
      <rPr>
        <sz val="10"/>
        <color indexed="8"/>
        <rFont val="Arial Narrow"/>
        <family val="2"/>
        <charset val="238"/>
      </rPr>
      <t>ntažo v klimat se sestoji iz močnostne opreme (varovalk posameznih sklopov...) ter mikroprocesorskega krmilnika. V sklopu regulacije so upoštevana vsa potrebna tipala oz. stikala (temp. tipala na dovodu, odvodu, protizmrzovalni termostati, tlačna stikala za sign. umazanosti filtrov) potrebna za izvedbo vseh zahtevanih funkcij, finalno ožičena in preizkušena</t>
    </r>
  </si>
  <si>
    <t>- temperaturna kaskadna regulacija odvodnega zraka</t>
  </si>
  <si>
    <t xml:space="preserve">  '- regulacija mešanja zraka glede na temperaturo            </t>
  </si>
  <si>
    <t>- električna moč: 8,5kW, 400V/50Hz/3f</t>
  </si>
  <si>
    <t>- dolžina:  3860 mm</t>
  </si>
  <si>
    <t>- širina:    1665 mm</t>
  </si>
  <si>
    <t>- teža:      1.819 kg</t>
  </si>
  <si>
    <t>naprava ustreza Ecodesign direktivi 2018 ter spada v energijski razred A+.  SFP=768 W/(m3/s)</t>
  </si>
  <si>
    <r>
      <t xml:space="preserve">Tip:               </t>
    </r>
    <r>
      <rPr>
        <b/>
        <sz val="10"/>
        <color indexed="8"/>
        <rFont val="Arial Narrow"/>
        <family val="2"/>
        <charset val="238"/>
      </rPr>
      <t xml:space="preserve"> KA HSO-5/3-D-L-50</t>
    </r>
    <r>
      <rPr>
        <sz val="10"/>
        <color indexed="8"/>
        <rFont val="Arial Narrow"/>
        <family val="2"/>
        <charset val="238"/>
      </rPr>
      <t>, ali enakovredno</t>
    </r>
  </si>
  <si>
    <t>Zunanja kompresorska enota klimata</t>
  </si>
  <si>
    <t>Funkcija neprekinjenega ogrevanja.</t>
  </si>
  <si>
    <t>Možnost dvojnega zaznavanja ter delovanje na podlagi temperature in vlage.</t>
  </si>
  <si>
    <t xml:space="preserve">Enota omogoča vračanje odpadne toplote in se lahko izvede kot 2 ali 3 cevni sistem (HR). </t>
  </si>
  <si>
    <t>Proti korozivna zaščita toplotne izmenjevalca "Ocean Black".</t>
  </si>
  <si>
    <t>Moč:  hlajenje 62.8 kW, gretje 61.3 kW</t>
  </si>
  <si>
    <t>Priključna električna moč: hlajenje 15.7 kW (35/27°C), gretje 16.8 kW (7/20°C)/25.2 kW (-13°C/20°C)</t>
  </si>
  <si>
    <t>COP 4,35; EER 3,92; ESEER 6.68</t>
  </si>
  <si>
    <t>Šumnost: 64.5 dB(A)</t>
  </si>
  <si>
    <t xml:space="preserve">Dimenzije: (1.240x1.690x760) mm </t>
  </si>
  <si>
    <t>Teža: 300 kg</t>
  </si>
  <si>
    <t>Območje delovanja: hlajenje od -15°do +48°C, gretje od -25° do +18°C</t>
  </si>
  <si>
    <t>(ustreza proizvod  LG Electronics tip ARUM220LTE4 ali enakovredno)</t>
  </si>
  <si>
    <t>Komplet za priklop na DX grelec/hladilec</t>
  </si>
  <si>
    <t>prezračevalne naprave. V ključno stermalnim ekspanzijskim ventilom in vso potrebno krmilno avtomatiko in senzoriko. Kombinirani grelec/hladilec je priklopljen na freonski razvod toplotne črpalke preko odcepnega kosa.</t>
  </si>
  <si>
    <t>Qhl  = 50-72 kW</t>
  </si>
  <si>
    <t>Qgr  = 50-72 kW</t>
  </si>
  <si>
    <t>(ustreza proizvod LG Electronics tip PATX20A0E ali enakovredno)</t>
  </si>
  <si>
    <t>1.3.</t>
  </si>
  <si>
    <t>Komplet regulacije za DX grelec/hladilec</t>
  </si>
  <si>
    <t>prezračevalne naprave. Komunikacijski modul omogoča regulacijo temperature dovodnega zraka ! Kontrola s strani DDC klimata.</t>
  </si>
  <si>
    <t>(ustreza proizvod LG Electronics tip PAHCMS000 ali enakovredno)</t>
  </si>
  <si>
    <t>1.4.</t>
  </si>
  <si>
    <t>Žični daljinski upravljalnik-opcijsko</t>
  </si>
  <si>
    <t>(ustreza proizvod LG Electronics tip PREMTB001 ali enakovredno)</t>
  </si>
  <si>
    <t>Bakrene cevi</t>
  </si>
  <si>
    <t>za povezavo med zunanjo in notranjimi enotami, vključno z bakrenimi fitingi za spajanje z mehkim lotanjem, materialom za lotanje in dodatkom za razrez</t>
  </si>
  <si>
    <t>Cu 15,88 mm</t>
  </si>
  <si>
    <t>Cu 28,58 mm</t>
  </si>
  <si>
    <t>Elektro signalni kabel</t>
  </si>
  <si>
    <t>za povezavo med zunanjimi in notranjimi napravami</t>
  </si>
  <si>
    <t>- 1,5 mm2 x 2 oklopljen kabel za signal</t>
  </si>
  <si>
    <t>- CVV-SB 1.0~1.5 x 2C</t>
  </si>
  <si>
    <t>1.8.</t>
  </si>
  <si>
    <t>Vakuumiranje in polnjenje</t>
  </si>
  <si>
    <r>
      <t xml:space="preserve">vključno z vakumiranjem in polnjenjem s hladivom </t>
    </r>
    <r>
      <rPr>
        <b/>
        <sz val="10"/>
        <rFont val="Arial Narrow"/>
        <family val="2"/>
      </rPr>
      <t>R410A - cca. 8,7 kg - preveriti pred zagonom</t>
    </r>
  </si>
  <si>
    <t>1.9.</t>
  </si>
  <si>
    <t>Proizvajalec: Systemair                                                                                                      Tip: BURE-250-TC  RAL9010 (pretok zraka 555m3/h)</t>
  </si>
  <si>
    <t>-DZ-2/F/V/100/8 1.400x1.000x2.500, V=10.000 m3/h / De (dB) pri 250Hz=35</t>
  </si>
  <si>
    <t>skupaj ZRAČNA ARMATURA IN PLOČEVINA</t>
  </si>
  <si>
    <t>Prezračevalna naprava N3 - SPREMLJEVALNI PROSTORI TELOVADNICE</t>
  </si>
  <si>
    <t>KN3 SPREMLJEVALNI PROSTORI                                                                              Dobava in  montaža modulne dvoetažne klimatske naprave za zunanjo postavitev, sestavljena iz naslednjih elementov:</t>
  </si>
  <si>
    <r>
      <rPr>
        <b/>
        <sz val="10"/>
        <color indexed="8"/>
        <rFont val="Arial Narrow"/>
        <family val="2"/>
      </rPr>
      <t xml:space="preserve">Zajemna sekcija:   </t>
    </r>
    <r>
      <rPr>
        <sz val="10"/>
        <color indexed="8"/>
        <rFont val="Arial Narrow"/>
        <family val="2"/>
      </rPr>
      <t xml:space="preserve">                                                                                  zajemna havba ter regulacijska žaluzija v modulnem ohišju, sestavljena iz protismernih vležajenih lamel s centralno osjo za motorni pogon.</t>
    </r>
  </si>
  <si>
    <r>
      <rPr>
        <b/>
        <sz val="10"/>
        <color indexed="8"/>
        <rFont val="Arial Narrow"/>
        <family val="2"/>
      </rPr>
      <t xml:space="preserve">Filterska sekcija: </t>
    </r>
    <r>
      <rPr>
        <sz val="10"/>
        <color indexed="8"/>
        <rFont val="Arial Narrow"/>
        <family val="2"/>
      </rPr>
      <t xml:space="preserve">
</t>
    </r>
  </si>
  <si>
    <t xml:space="preserve">Vrečasti filtri kvalitete F7 - ePM2.5 70% za sveži zrak. Zapiralni mehanizem omogoča enostavno ter hitro menjavo filtrov, istočasno pa zagotavlja dobro tesnenje. Za dodatno tesnenje pa skrbijo tesnila na obodu filterske sekcije.
</t>
  </si>
  <si>
    <t>Sestavljena je iz ploščnega protitočnega rekuperatorja, visokega izkoristka, z bypass loputo, eliminatorjem kapljic in kondenznim koritom. Lažje čiščenje omogočajo velika dostopna vratca.</t>
  </si>
  <si>
    <t>- stopnja vračanja senzibilne toplote: 86,5 %</t>
  </si>
  <si>
    <t>- temperatura zunanjega zraka za enoto: 18,1°C</t>
  </si>
  <si>
    <t xml:space="preserve">- vrnjena toplotna energija:  25,5 kW                                                                   </t>
  </si>
  <si>
    <t>- stopnja vračanja senzibilne energije: 87,2%</t>
  </si>
  <si>
    <t>- stanje zunanjega zraka: 35°C, 40%RH</t>
  </si>
  <si>
    <t>- temperatura zunanjega zraka za enoto: 27,2</t>
  </si>
  <si>
    <t>- vrnjena hladilna energija:  7,4 kW</t>
  </si>
  <si>
    <t xml:space="preserve">Direktno gnani ventilator z EC motorjem. Ventilator je statično in dinamično uravnotežen.Ventilatorsko kolo in motor sta montirana na neodvisni podstavek  z vodili, vključno z gumijastimi protivibracijskimi podlogami. Ventilator in ohišje naprave sta spojena z gibljivim priključkom, kar preprečuje prenos vibracij med obratovanjem. </t>
  </si>
  <si>
    <t>Dovod zraka: 2.850 m3/h     300 Pa    Pel=1,23kW</t>
  </si>
  <si>
    <t>- potrebna grelna moč: 5,7 kW</t>
  </si>
  <si>
    <t>- pretok vode: 0,15 l/s</t>
  </si>
  <si>
    <t>- padec tlaka na vodni strani: 10,5kPa</t>
  </si>
  <si>
    <t>Prazna komora:</t>
  </si>
  <si>
    <t xml:space="preserve">za vgradnjo armatur za grelnik in hladilnik        </t>
  </si>
  <si>
    <t>Tehnični podatki:                                                                                - medij: voda+glikol 70%+30%                                                                                                                                                   - hladilna moč: 12,6 kW                                                                                                                         - režim vode: 7/12°C                                                                                                                                                -  pretok vode: 0,66 l/s</t>
  </si>
  <si>
    <t xml:space="preserve">- padec tlaka na vodni strani: 30,0kPa                                                                                                </t>
  </si>
  <si>
    <t>- temperatura za hladilcem: 18°C</t>
  </si>
  <si>
    <t>Vrečasti filtri  kvalitete M5 - ePM10 50% za odvodni zrak. Zapiralni mehanizem omogoča enostavno ter hitro menjavo filtrov, istočasno pa zagotavlja dobro tesnenje. Za dodatno tesnenje pa skrbijo tesnila na obodu filterske sekcije.</t>
  </si>
  <si>
    <t xml:space="preserve">Prazna komora:  </t>
  </si>
  <si>
    <t xml:space="preserve">za vgradnjo elektro omare  </t>
  </si>
  <si>
    <t xml:space="preserve"> izpušna havba ter regulacijska žaluzija v modulnem ohišju, sestavljena iz protismernih vležajenih lamel s centralno osjo za motorni pogon.</t>
  </si>
  <si>
    <t xml:space="preserve">- sifon    3 kos                                                                                                                                                                                                                          </t>
  </si>
  <si>
    <t xml:space="preserve">- podstavek h=125mm                                                                    </t>
  </si>
  <si>
    <t xml:space="preserve">- okvir s protizmrzovalno zaščito grelnika in protizmrzovalnim termostaom    </t>
  </si>
  <si>
    <t xml:space="preserve">- 3-p mešalni ventil za grelnik: ZTR 20-2,5 z zveznim pogonom           0-10V RVAZ4-24A                                                                                   </t>
  </si>
  <si>
    <t>Elektro krmilna omara za montažo v klimat se sestoji iz močnostne opreme (varovalk posameznih sklopov...) ter mikroprocesorskega krmilnika. V sklopu regulacije so upoštevana vsa potrebna tipala oz. stikala (temp. tipala na dovodu, odvodu, protizmrzovalni termostati, tlačna stikala za sign. umazanosti filtrov) potrebna za izvedbo vseh zahtevanih funkcij, finalno ožičena in preizkušena.</t>
  </si>
  <si>
    <t>- električna moč: 2,7kW, 400V/50Hz/3f</t>
  </si>
  <si>
    <t>- dolžina:  4820 mm</t>
  </si>
  <si>
    <t>- širina:    1055 mm</t>
  </si>
  <si>
    <t>- višina:    1425 mm</t>
  </si>
  <si>
    <t xml:space="preserve">- teža:       1.007 kg                                                                              .                                                                                                         </t>
  </si>
  <si>
    <t xml:space="preserve">                                                                                                        </t>
  </si>
  <si>
    <t>naprava ustreza Ecodesign direktivi 2018 ter spada v energijski razred A+.  SFP=751 W/(m3/s)</t>
  </si>
  <si>
    <r>
      <t xml:space="preserve">Proizvajalec:   </t>
    </r>
    <r>
      <rPr>
        <b/>
        <sz val="10"/>
        <color indexed="8"/>
        <rFont val="Arial Narrow"/>
        <family val="2"/>
      </rPr>
      <t>Systemair</t>
    </r>
  </si>
  <si>
    <r>
      <t xml:space="preserve">Tip:                </t>
    </r>
    <r>
      <rPr>
        <b/>
        <sz val="10"/>
        <color indexed="8"/>
        <rFont val="Arial Narrow"/>
        <family val="2"/>
      </rPr>
      <t>KA HSO-3/1.5-D-L-50</t>
    </r>
    <r>
      <rPr>
        <sz val="10"/>
        <color indexed="8"/>
        <rFont val="Arial Narrow"/>
        <family val="2"/>
        <charset val="238"/>
      </rPr>
      <t>, ali enakovredno</t>
    </r>
  </si>
  <si>
    <t xml:space="preserve"> fi 125</t>
  </si>
  <si>
    <t xml:space="preserve"> fi 160</t>
  </si>
  <si>
    <t xml:space="preserve"> fi 200</t>
  </si>
  <si>
    <t xml:space="preserve"> fi 250</t>
  </si>
  <si>
    <t>iz parozaporne izolacije iz umetnega kavčuka, debeline 19 mm. Požarna odpornost je negorljivost po DIN 4102, v požarnem razredu B1. Za vse kanale DOVODA</t>
  </si>
  <si>
    <t>3.1</t>
  </si>
  <si>
    <r>
      <t xml:space="preserve">Prezračevalni ventili </t>
    </r>
    <r>
      <rPr>
        <sz val="10"/>
        <rFont val="Arial Narrow"/>
        <family val="2"/>
        <charset val="238"/>
      </rPr>
      <t xml:space="preserve">za dovod zraka z navojem za regulacijo pretoka zraka, tip Borea. Proizvod SYSTEMAIR, ali  enakovredno. </t>
    </r>
  </si>
  <si>
    <t>v. 125</t>
  </si>
  <si>
    <r>
      <t>Variabilni vrtinčni difuzorji</t>
    </r>
    <r>
      <rPr>
        <sz val="10"/>
        <rFont val="Arial Narrow"/>
        <family val="2"/>
        <charset val="238"/>
      </rPr>
      <t xml:space="preserve"> za dovod/odvod zraka v prostore višine do 4m, vključno:</t>
    </r>
  </si>
  <si>
    <t>- maska z nastavljivimi elementi za spreminjanje toka zraka ( v barvi difuzorja)</t>
  </si>
  <si>
    <t>tip VVKR, ali enakovredno.</t>
  </si>
  <si>
    <t>vel. 600x32</t>
  </si>
  <si>
    <r>
      <t>Vgradni stropni difuzorji</t>
    </r>
    <r>
      <rPr>
        <sz val="10"/>
        <rFont val="Arial Narrow"/>
        <family val="2"/>
        <charset val="238"/>
      </rPr>
      <t xml:space="preserve"> za dovod/odvod zraka v prostore višine do 4m, vključno:</t>
    </r>
  </si>
  <si>
    <t>- perforirana maska ( v barvi difuzorja)</t>
  </si>
  <si>
    <t>tip TSP, ali enakovredno.</t>
  </si>
  <si>
    <t>vel. 125</t>
  </si>
  <si>
    <t>vel. 160</t>
  </si>
  <si>
    <r>
      <t>Aluminijasta rešetka</t>
    </r>
    <r>
      <rPr>
        <u/>
        <sz val="10"/>
        <rFont val="Arial Narrow"/>
        <family val="2"/>
      </rPr>
      <t xml:space="preserve"> s protiokvirjem za vgradnjo v vrata za izenačevanje tlakov, tip AR-4P .Proizvod HIDRIA IMP KLIMA, ali  enakovredno.  (BARVA PO IZBORU ARHITEKTA)</t>
    </r>
  </si>
  <si>
    <t>vel.525x125</t>
  </si>
  <si>
    <r>
      <t xml:space="preserve">Dobava in montaža </t>
    </r>
    <r>
      <rPr>
        <b/>
        <sz val="10"/>
        <rFont val="Arial Narrow"/>
        <family val="2"/>
        <charset val="238"/>
      </rPr>
      <t>prezračevalne odvodno/dovodne rešetke</t>
    </r>
    <r>
      <rPr>
        <sz val="10"/>
        <rFont val="Arial Narrow"/>
        <family val="2"/>
        <charset val="238"/>
      </rPr>
      <t xml:space="preserve"> iz aluminijaste pločevine, barvane po RAL. Rešetka ima nastavljive lamele in regulacijski nastavek za regulacjo količine zraka. Rešetka se vgradi v komoro, ki mora biti vsebovana v tej poziciji.</t>
    </r>
  </si>
  <si>
    <t>Proizvod: Systemair, Tip: NOVA-A (VA) + VR1, ali enakovredno</t>
  </si>
  <si>
    <t>NOVA-A-2-1 525x75 +VR1</t>
  </si>
  <si>
    <r>
      <t xml:space="preserve">Dobava in montaža </t>
    </r>
    <r>
      <rPr>
        <b/>
        <sz val="10"/>
        <rFont val="Arial Narrow"/>
        <family val="2"/>
        <charset val="238"/>
      </rPr>
      <t>pravokotne požarne lopute</t>
    </r>
    <r>
      <rPr>
        <sz val="10"/>
        <rFont val="Arial Narrow"/>
        <family val="2"/>
        <charset val="238"/>
      </rPr>
      <t xml:space="preserve"> s požarno odpornostjo 90 minut,  za vgradnjo v zid ali strop v skladu z navodili proizvajalca. Požarna loputa mora izpolnjevati tudi zahteve po dimotesnosti (EI-S) ter imeti veljavni CE certifikat v skladu z EN 15650:2010.
Požarna loputa je sestavljena iz ohišja, zaporne lopute, električnega pogona z javljalniki položaja ter elektro termičnega tipala. Pogon je 230V.                                                                                                                                                                                                                                                
                                                             </t>
    </r>
  </si>
  <si>
    <t>Vključno odgovarjajoč požarno odporen tesnilni in pritrdilni material-(tudi za preboje).</t>
  </si>
  <si>
    <t>Proizvajalec: Systemair, 'Tip:  PK-I-S-EI90S, ali enakovredno</t>
  </si>
  <si>
    <t xml:space="preserve">PKIS 450x350 DV7-T </t>
  </si>
  <si>
    <t>- fi 125</t>
  </si>
  <si>
    <t>- fi 160</t>
  </si>
  <si>
    <t>- fi 200</t>
  </si>
  <si>
    <t>3.8</t>
  </si>
  <si>
    <t>vel. Ø125</t>
  </si>
  <si>
    <t>vel. Ø180</t>
  </si>
  <si>
    <t>vel. Ø200</t>
  </si>
  <si>
    <t>vel. Ø250</t>
  </si>
  <si>
    <t>3.9</t>
  </si>
  <si>
    <r>
      <t xml:space="preserve">Dušilna loputa </t>
    </r>
    <r>
      <rPr>
        <sz val="10"/>
        <rFont val="Arial Narrow"/>
        <family val="2"/>
        <charset val="238"/>
      </rPr>
      <t>za</t>
    </r>
    <r>
      <rPr>
        <u/>
        <sz val="10"/>
        <rFont val="Arial Narrow"/>
        <family val="2"/>
        <charset val="238"/>
      </rPr>
      <t xml:space="preserve"> PRAVOKOTNE</t>
    </r>
    <r>
      <rPr>
        <sz val="10"/>
        <rFont val="Arial Narrow"/>
        <family val="2"/>
        <charset val="238"/>
      </rPr>
      <t xml:space="preserve">  kanale. Sestavljena je iz ohišja in lamele, ki sta iz pocinkane pločevine ter </t>
    </r>
    <r>
      <rPr>
        <u/>
        <sz val="10"/>
        <rFont val="Arial Narrow"/>
        <family val="2"/>
        <charset val="238"/>
      </rPr>
      <t>ročnega</t>
    </r>
    <r>
      <rPr>
        <sz val="10"/>
        <rFont val="Arial Narrow"/>
        <family val="2"/>
        <charset val="238"/>
      </rPr>
      <t xml:space="preserve"> mehanizma za nastavljanje kota lamele. Proizvod SYSTEMAIR, ali  enakovredno. </t>
    </r>
  </si>
  <si>
    <t>vel. 450x200</t>
  </si>
  <si>
    <t>3.10</t>
  </si>
  <si>
    <t>3.11</t>
  </si>
  <si>
    <t>- KN3-WC telov-vtočni in odvodni zrak</t>
  </si>
  <si>
    <t>-DZ-2/F/V/100/6 900x500x2.000   pretok=2.850 m3/h / De (dB) pri 250Hz=35</t>
  </si>
  <si>
    <t>3.12</t>
  </si>
  <si>
    <t>Izvedba tesnostnega preizkusa za zračne kanale (razred B) po Pravilniku o prezračevanju in klimatizaciji (v skladu s SIST prEN 12599</t>
  </si>
  <si>
    <t>Opomba: tripotni ventili grelnikov in hladilnikov so v sklopu dobave klimatov)</t>
  </si>
  <si>
    <r>
      <t xml:space="preserve">ČO, ČH-KN3, </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</si>
  <si>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HIDRAVLIČNA OPREMA GRELNIKOV IN HLADILNIKOV KLIMATOV SKUPAJ</t>
  </si>
  <si>
    <t>Nerjavne jeklene cevi za vodovodne instalacije, spajanje s hitrospojnimi fitingi (npr. Geberit Mapress ali enakovredno) – cevni razvodi in povezave v strojnici</t>
  </si>
  <si>
    <t>54x1,5 – DN50</t>
  </si>
  <si>
    <t>ST – 32x054</t>
  </si>
  <si>
    <t>6</t>
  </si>
  <si>
    <t>NOTRANJA VODOVODNA INSTALACIJA</t>
  </si>
  <si>
    <t>40 (d50x5,0)</t>
  </si>
  <si>
    <t>32 (d40x4,0)</t>
  </si>
  <si>
    <t>25 (d32x3,0)</t>
  </si>
  <si>
    <t>20 (d26x3,0)</t>
  </si>
  <si>
    <t>15 (d20x2,5)</t>
  </si>
  <si>
    <t>12 (d16x2,0)</t>
  </si>
  <si>
    <t>Izolacija cevnih razvodov položenih vidno. Izolacijski cevaki iz kamene volne, kaširani z Alu folijo:</t>
  </si>
  <si>
    <t>Debelina izolacije / notranji premer cevaka</t>
  </si>
  <si>
    <t>60/70</t>
  </si>
  <si>
    <t>Izolacijski cevaki z zaprtocelično strukturo, za izolacijo cevi hladne in tople vode vode (npr. Armacell Tubolit  ali enakovredno), položeno v tleh, stenskih utorih, montažnihi stenah</t>
  </si>
  <si>
    <t>ST - 32x054</t>
  </si>
  <si>
    <t>ST - 25x042</t>
  </si>
  <si>
    <t>ST - 25x035</t>
  </si>
  <si>
    <t>ST - 19x028</t>
  </si>
  <si>
    <t>ST - 13x022</t>
  </si>
  <si>
    <t>ST - 13x018</t>
  </si>
  <si>
    <t>Ms krogelni ventil z ročico ter navojnim priključkom</t>
  </si>
  <si>
    <t>R2“</t>
  </si>
  <si>
    <t>R1“</t>
  </si>
  <si>
    <t>R3/4“</t>
  </si>
  <si>
    <t>R1/2“</t>
  </si>
  <si>
    <t>Ms protipovratni ventil, za hladno vodo do 30st.C,  navojne izvedbe, vključno spojni in pritrdilni material</t>
  </si>
  <si>
    <t>Priprava vode – Filtracija ter galvanska zaščita</t>
  </si>
  <si>
    <t>Dovod hladne vode - montirano za zadnjim hidrantom 3. faze:</t>
  </si>
  <si>
    <t>7.0</t>
  </si>
  <si>
    <t>SATI VACUUM SAMOČISTILNI FILTER</t>
  </si>
  <si>
    <t>50 mikron inox AISI 316 filter mrežica</t>
  </si>
  <si>
    <t>mehanizem izpiranja: vodni curek, vakuum</t>
  </si>
  <si>
    <t>max temperatura 45°C</t>
  </si>
  <si>
    <t>tlak 16 bar</t>
  </si>
  <si>
    <t>kapaciteta 20 m3/h</t>
  </si>
  <si>
    <t>DN50</t>
  </si>
  <si>
    <t>7.1</t>
  </si>
  <si>
    <t>POLAR PMS/Pi25C</t>
  </si>
  <si>
    <t>1500 mikron inox filter mrežica</t>
  </si>
  <si>
    <t>magnetni filter</t>
  </si>
  <si>
    <t>galvanski nevtralizator vodnega kamna in korozije</t>
  </si>
  <si>
    <t>permanentni magnet</t>
  </si>
  <si>
    <t>POLAR žrtvena anoda</t>
  </si>
  <si>
    <t>max temperatura 180°C</t>
  </si>
  <si>
    <t>delovni/testni tlak 25/40 bar</t>
  </si>
  <si>
    <t>kapaciteta 2,6 - 10,4 m3/h</t>
  </si>
  <si>
    <t>DN32</t>
  </si>
  <si>
    <t>Topla voda – cirkulacija</t>
  </si>
  <si>
    <t>7.2</t>
  </si>
  <si>
    <t>POLAR Pi18MF</t>
  </si>
  <si>
    <t>magnetni filter rje</t>
  </si>
  <si>
    <t>kapaciteta 0,8-1,6 m3/h</t>
  </si>
  <si>
    <t>max temperatura 120°C</t>
  </si>
  <si>
    <t>dodan vortex sistem za povečan učinek</t>
  </si>
  <si>
    <t>DN25</t>
  </si>
  <si>
    <t>7.3</t>
  </si>
  <si>
    <t>POLAR PCS CIKLONSKI SEPARATOR DELCEV</t>
  </si>
  <si>
    <t>ohišje bron RG5</t>
  </si>
  <si>
    <t>izpustna pipa</t>
  </si>
  <si>
    <t>Termostatski mešalni ventil za zagotavljanje konstantne temperature  sanitarne tople vode, tovarniška nastavitev 50°C. Maks. temperatura vode 100°C, PN10, maks. diferenčni tlak 5bar, material telesa ventila medenina odporna na razcinkanje</t>
  </si>
  <si>
    <t>medenina odporna na razcinkanje. Temperaturno območje 30-70st.</t>
  </si>
  <si>
    <t>Ventil: ustreza izdelek Danfoss TVM-W ali enakovredno</t>
  </si>
  <si>
    <t>DN20</t>
  </si>
  <si>
    <t>Modularni večfunkcijski termostatski obtočni ventil R1/2, z modulom za samodejno termično dezinfekcijo, namestitev v cirkulacijski vod:</t>
  </si>
  <si>
    <t>- dimenzija: DN15</t>
  </si>
  <si>
    <t>- območje nastavljanja temperature 40-60st.C</t>
  </si>
  <si>
    <t>- zapiranje pri porastu dT=5st.C</t>
  </si>
  <si>
    <t>- možnost menjave kalibriranih termostatskih delov med obratovanjem</t>
  </si>
  <si>
    <r>
      <t xml:space="preserve">- možnost programsko vodene termične dezinfekcije </t>
    </r>
    <r>
      <rPr>
        <b/>
        <sz val="10"/>
        <color indexed="8"/>
        <rFont val="Arial Narrow"/>
        <family val="2"/>
        <charset val="238"/>
      </rPr>
      <t>(</t>
    </r>
    <r>
      <rPr>
        <sz val="10"/>
        <color indexed="8"/>
        <rFont val="Arial Narrow"/>
        <family val="2"/>
        <charset val="238"/>
      </rPr>
      <t>opcija nadgradnje</t>
    </r>
    <r>
      <rPr>
        <b/>
        <sz val="10"/>
        <color indexed="8"/>
        <rFont val="Arial Narrow"/>
        <family val="2"/>
        <charset val="238"/>
      </rPr>
      <t>)</t>
    </r>
  </si>
  <si>
    <t>npr. DANFOSS MTCV, verzijal B ali enakovredno</t>
  </si>
  <si>
    <t>Dodatno, vgrajeno skupaj s termostatskimi obtočnimi ventili:</t>
  </si>
  <si>
    <t>Ms povratni ventil R 1/2</t>
  </si>
  <si>
    <t>Revizijska vratca, vključno protiokvir</t>
  </si>
  <si>
    <t>(material in barva po izbiri arhitekta oz. Investitorja)</t>
  </si>
  <si>
    <t>Dimenzije 25x40cm,vgradnja v montažno steno</t>
  </si>
  <si>
    <t>Dimenzije 30x50cm,vgradnja v montažno steno oz. Strop</t>
  </si>
  <si>
    <t>SKUPAJ NOTRANJA VODOVODNA INSTALACIJA</t>
  </si>
  <si>
    <t>FEKALNA ODTOČNA KANALIZACIJA</t>
  </si>
  <si>
    <t xml:space="preserve">PE nizkošumne odtočne cevi, vključno vsi potrebni fazonski kosi, spoji z varilnimi spojkami– fekalna kanalizacija v objektu, razen odduhov v kleti ter horizontalne kanalizacije v temeljih </t>
  </si>
  <si>
    <t>npr. Geberit Silent db20 ali enakovredno</t>
  </si>
  <si>
    <t>d110</t>
  </si>
  <si>
    <t>d75</t>
  </si>
  <si>
    <t>d50</t>
  </si>
  <si>
    <t>d40</t>
  </si>
  <si>
    <t>PE nizkošumni čistilni kosi z okroglo odprtino npr. Geberit Silent db20 ali enakovredno</t>
  </si>
  <si>
    <t>DN100</t>
  </si>
  <si>
    <t>PE odtočne cevi, vključno vsi potrebni fazonski kosi, spoji s čelnim varjenjem -  priključki kondenzata ter umivalnikov</t>
  </si>
  <si>
    <t>DN 30</t>
  </si>
  <si>
    <t>PP odtočne cevi, vključno vsi potrebni fazonski kosi, spoji z mufami z vloženimi gumijastimi tesnili – fekalna kanalizacija v strojnicah, temeljih ter zunanje trase kanalizacije do priključnih jaškov. Izdelek POLO-KAL</t>
  </si>
  <si>
    <t>DN125</t>
  </si>
  <si>
    <t>DN70</t>
  </si>
  <si>
    <t>PE talni sifon s pokrom. rešetko 15/15cm, hor. dovodom ter odvodom DN50, h=90mm, Qodt=1 l/s,  GEBERIT</t>
  </si>
  <si>
    <t>PP kondenčni vgradni sifon z vodno in smradno zaporo s kroglico po DIN 19540, oz. EN12056, DN32, smradotesen tudi brez vodne zapore(npr. HL Hutterer, HL138 ali enakovredno), vključno snemljiva sifonska kaseta s pokrovom</t>
  </si>
  <si>
    <t>PP kondenčni sifon z vodno in smradno zaporo s kroglico po DIN 19540, oz. EN12056, DN32/40, smradotesen tudi brez vodne zapore(npr. HL Hutterer, HL136.2 ali enakovredno)</t>
  </si>
  <si>
    <t>Dimenzije 15x15cm,vgradnja v montažno steno</t>
  </si>
  <si>
    <t>Dimenzije 25x25cm,vgradnja v montažno steno</t>
  </si>
  <si>
    <t>Izolacija vidno pod stropom vodenih cevi odtočne kanalizacije z izolacijskimi ploščami deb. 20mm (npr. ARMSTRONG ITS)</t>
  </si>
  <si>
    <t>Požarna manšeta za kanalizacijske cevi, za odprte zaključke (izvedba U/U), požarna obstojnost skladno z EN 1366-3 (proizvod Valsir, Hilti ali enakovredno)</t>
  </si>
  <si>
    <t>za premer kanalizacijske cevi (DN)</t>
  </si>
  <si>
    <t>DN100 (d110)</t>
  </si>
  <si>
    <t>DN70 (d75)</t>
  </si>
  <si>
    <t>DN50 (d56)</t>
  </si>
  <si>
    <t>Ventil za zadrževanje energije, vključno adapterji za priključitev na vertikale fekalne kanalizacije</t>
  </si>
  <si>
    <t>npr. GEBERIT ERV ali enakofvredno</t>
  </si>
  <si>
    <t>Tlačni preizkusi  odtočne kanalizacije, vključno posnetek s kameno ter predaja posnetka investitorju</t>
  </si>
  <si>
    <t xml:space="preserve"> SKUPAJ ODTOČNA KANALIZACIJA</t>
  </si>
  <si>
    <t>2.3.3.</t>
  </si>
  <si>
    <t>SANITARNA OPREMA</t>
  </si>
  <si>
    <t>1. Pred nabavo celotne sanitarne opreme ter dodatne galanterije je potrebno pridobiti pisno soglasje investitorja oz. nadzora ter projektanta notranje opreme in sicer na podlagi priloženih vzorcev.</t>
  </si>
  <si>
    <t>Stranišče, vključno:</t>
  </si>
  <si>
    <r>
      <t xml:space="preserve">- 1 kos keramična stenska WC-školjka z zadnjim iztokom ter trdo plast. sedežno desko s pokrovom </t>
    </r>
    <r>
      <rPr>
        <sz val="10"/>
        <color indexed="8"/>
        <rFont val="Arial Narrow"/>
        <family val="2"/>
        <charset val="238"/>
      </rPr>
      <t>(izdelek npr. Laufen Kartell 82033ali enakovredno)</t>
    </r>
  </si>
  <si>
    <t>- 1 kpl nosilne konzole za montažo stenske WC-školjke v montažno steno, izdelane iz. poc profilov s pritrditvijo v tla in na zadnjo fiksno steno,  nastavlniv po višini in globini, , vključno podometni plast. vodokotliček s toplotno izolacijo, dvokoličinsk varčevalno tipko, dovodnim plovnim in odtočnim ventilom, pokrom. kotnim reg. ventilom ter spojnimi cevmi in materialom za tesnenje in obešanje ; npr. Geberit Duofix ali enakovredno</t>
  </si>
  <si>
    <t>- 1 kos tipka splakovalnika, barva in material po izbiri arhitekta, vključno daljinsko aktiviranje (npr.  tip GEBERIT SIGMA 60 115.640.GH.1) ali enakovredno)</t>
  </si>
  <si>
    <t>- 1 kos gumi manšeta</t>
  </si>
  <si>
    <t>Stranišče za invalide, vključno:</t>
  </si>
  <si>
    <r>
      <t xml:space="preserve">- 1 kos keramična stenska WC-školjka z zadnjim iztokom ter trdo plast. sedežno desko s pokrovom </t>
    </r>
    <r>
      <rPr>
        <sz val="10"/>
        <color indexed="8"/>
        <rFont val="Arial Narrow"/>
        <family val="2"/>
        <charset val="238"/>
      </rPr>
      <t>(izdelek npr. FRANKE NOVA PRO za invalide ali enakovredno)</t>
    </r>
  </si>
  <si>
    <t>Dodatna oprema stranišča, vključno:</t>
  </si>
  <si>
    <t>- 1 kos držalo za WC-papir v roli, npr. Franke Jumbo roll holder 2000060983 ali enakovredno</t>
  </si>
  <si>
    <t>- 1 kos metlica za stranišče z držalom, npr. Franke Toilet brush holder 2000100000 ali enakovredno</t>
  </si>
  <si>
    <t>- pritrdilni material</t>
  </si>
  <si>
    <t xml:space="preserve">skupaj </t>
  </si>
  <si>
    <t>Dodatna oprema stranišča za invalide, vključno:</t>
  </si>
  <si>
    <t xml:space="preserve"> - 1 kpl invalidsko držala – kotno, npr. Franke Winkelgriff 90 CNTX 21N ali enakovredno</t>
  </si>
  <si>
    <t xml:space="preserve"> - 1 kpl invalidsko držala – dvižno npr.  Franke Wandklappgirff CNTX 73B ali enakovredno</t>
  </si>
  <si>
    <t>Stenski pisoar, vključno:</t>
  </si>
  <si>
    <r>
      <t xml:space="preserve">- 1 kos keram. stenski pisoar z integriranim sifonom </t>
    </r>
    <r>
      <rPr>
        <b/>
        <sz val="10"/>
        <color indexed="8"/>
        <rFont val="Arial Narrow"/>
        <family val="2"/>
        <charset val="238"/>
      </rPr>
      <t>(</t>
    </r>
    <r>
      <rPr>
        <sz val="10"/>
        <color indexed="8"/>
        <rFont val="Arial Narrow"/>
        <family val="2"/>
        <charset val="238"/>
      </rPr>
      <t>npr.LAUFEN ILBAGNOALESSI ONE ali enakovredno</t>
    </r>
    <r>
      <rPr>
        <b/>
        <sz val="10"/>
        <color indexed="8"/>
        <rFont val="Arial Narrow"/>
        <family val="2"/>
        <charset val="238"/>
      </rPr>
      <t>)</t>
    </r>
  </si>
  <si>
    <r>
      <t xml:space="preserve">- 1 kpl kovinske konzole za pritrditev pisoarja na mont. steno, vključno potrebni vijaki, matice, vse antikorozijsko zaščiteno, </t>
    </r>
    <r>
      <rPr>
        <b/>
        <sz val="10"/>
        <color indexed="8"/>
        <rFont val="Arial Narrow"/>
        <family val="2"/>
        <charset val="238"/>
      </rPr>
      <t>(</t>
    </r>
    <r>
      <rPr>
        <sz val="10"/>
        <color indexed="8"/>
        <rFont val="Arial Narrow"/>
        <family val="2"/>
        <charset val="238"/>
      </rPr>
      <t>npr. GEBERIT Duofix ali enokovredno</t>
    </r>
    <r>
      <rPr>
        <b/>
        <sz val="10"/>
        <color indexed="8"/>
        <rFont val="Arial Narrow"/>
        <family val="2"/>
        <charset val="238"/>
      </rPr>
      <t>)</t>
    </r>
  </si>
  <si>
    <r>
      <t xml:space="preserve">- 1 kos Ms pokrom. elektronska izplakovalna enota za stenske pisoarje z brezkontaktnim proženjem,  skupaj s pripadajočim trafom </t>
    </r>
    <r>
      <rPr>
        <b/>
        <sz val="10"/>
        <color indexed="8"/>
        <rFont val="Arial Narrow"/>
        <family val="2"/>
        <charset val="238"/>
      </rPr>
      <t>(</t>
    </r>
    <r>
      <rPr>
        <sz val="10"/>
        <color indexed="8"/>
        <rFont val="Arial Narrow"/>
        <family val="2"/>
        <charset val="238"/>
      </rPr>
      <t>npr. -Preda-116-070-00-1 vključno z elektronskim krmiljenjem ter ustreznim napajalnikom</t>
    </r>
    <r>
      <rPr>
        <b/>
        <sz val="10"/>
        <color indexed="8"/>
        <rFont val="Arial Narrow"/>
        <family val="2"/>
        <charset val="238"/>
      </rPr>
      <t>)</t>
    </r>
    <r>
      <rPr>
        <sz val="10"/>
        <color indexed="8"/>
        <rFont val="Arial Narrow"/>
        <family val="2"/>
        <charset val="238"/>
      </rPr>
      <t>)</t>
    </r>
  </si>
  <si>
    <t>- 1 kpl pitrdilni in tesnilni material</t>
  </si>
  <si>
    <t>Umivalnik, invalidski</t>
  </si>
  <si>
    <t xml:space="preserve">- 1 kos keram.  umivalnik  , izdelek npr. KOLO NOVA PRO M38165  ali enakovredno, </t>
  </si>
  <si>
    <t>- 1 kos Ms pokrom. stenska elektronska mešalna baterija s fiksnim izlivom s perlatorjem, skrito meh. nastavitvijo temperature iztoka vode,  npr. Mode Tate ALEX 06 ali enakovrecno</t>
  </si>
  <si>
    <t>- 1 kpl kovinske konzole za pritrditev umivalnika na montažno steno, vključno potrebni vijaki, matice, ter plastični stenski vložki, vse antikorozijsko zaščiteno (npr.Geberit Duofix ali enakovredno)</t>
  </si>
  <si>
    <t>- 1 kos Ms pokrom. S-sifon z odlivnim ventilom, rozeto, verižico in zamaškom, npr. Hansgrohe Flowstar S 52105000 ali enakovredno</t>
  </si>
  <si>
    <t>- pritrdilni in tesnilni material za vgradnjo umivalnika na pult ter priključitev na instalacije</t>
  </si>
  <si>
    <t xml:space="preserve">      skupaj</t>
  </si>
  <si>
    <t>Umivalnik, vključno:</t>
  </si>
  <si>
    <t>- pritrdilni in tesnilni material za vgradnjo umivalnika na pult ter priključitev na instalacije, vključno kotni reg. ventili</t>
  </si>
  <si>
    <t>- nosilna podkonstrukcija vgradnih umivalnikov se nahaja v projektu arhitekture (opreme)</t>
  </si>
  <si>
    <t xml:space="preserve">Prha, vključno </t>
  </si>
  <si>
    <t>- 1 kos pršna kad - izdelek npr. Laufen SOLUTIONS Square shower tray, 800 x 800 mm ali enakovredno</t>
  </si>
  <si>
    <t>- 1 kos Ms pokrom. podometna stenska mešalna baterija enoročna za pršne kadi z nadglavnim fiksnim tušem, izdelek npr. Franke Shower heads A AQUA756, Franke Aqualine  AQRM677 ali enakovredno</t>
  </si>
  <si>
    <t xml:space="preserve">Skupaj </t>
  </si>
  <si>
    <t xml:space="preserve">Prha invalidi, vključno </t>
  </si>
  <si>
    <t>-zložljivi sedež, izdelek npr. FRANKE Duschklappsitz CNTX 400NF ali enakovredno</t>
  </si>
  <si>
    <t>Keram. trokadero, vključno:</t>
  </si>
  <si>
    <t>- 1 kos keram. stenski trokadero, z notranjim dovodom vode ter zadnjim horizontanim iztokom, vključno s poklopno jekleno kromirano rešetko, npr. LAUFEN BERNINA 854211 ali enakovredno</t>
  </si>
  <si>
    <t>- 1 kos Ms pokrom. stenska mešalna baterija z dolgim gibljivim izlivom , npr. Mode Tate ali enakovredno</t>
  </si>
  <si>
    <t>- 1 kpl nosilne konzole za montažo stenske trokadera v montažno steno, izdelane iz. poc profilov s pritrditvijo v tla in na zadnjo fiksno steno,  nastavlniv po višini in globini, , vključno podometni plast. vodokotliček s toplotno izolacijo, dvokoličinsko varčevalno tipko, dovodnim plovnim in odtočnim ventilom, pokrom. kotnim reg. ventilom ter spojnimi cevmi in materialom za tesnenje in obešanje ; npr. Geberit Duofix 111.565.00.1 ali enakovredno</t>
  </si>
  <si>
    <t>SKUPAJ SANITARNA OPREMA</t>
  </si>
  <si>
    <t>2.3.4</t>
  </si>
  <si>
    <t>D.1.1</t>
  </si>
  <si>
    <t>D.1.2</t>
  </si>
  <si>
    <t>D.1.3</t>
  </si>
  <si>
    <t>D2.</t>
  </si>
  <si>
    <t>D.2.1</t>
  </si>
  <si>
    <t>D.2.2</t>
  </si>
  <si>
    <t>D.2.3</t>
  </si>
  <si>
    <t>STROJNE INŠTALACIJE - telovadnica 2.faza</t>
  </si>
  <si>
    <t>REKAPITULACIJA PREZRAČEVANJE</t>
  </si>
  <si>
    <t>REKAPITULACIJA VODOVOD IN KANALIZACIJA</t>
  </si>
  <si>
    <t>ELEKTRIČNE INŠTALACIJE  - telovadnica 2.faza</t>
  </si>
  <si>
    <t>C2.</t>
  </si>
  <si>
    <t>Izvedba toplotno izolacijskega sloja strehe, vključno z lesenim sendvič panelom (leseni morali 20/10cm, r= 95cm + 2xOSB plošča d=2cm) in vsem potrebnim materialom za izvedbo.</t>
  </si>
  <si>
    <t>Toplotna izolacija iz steklene volne med lesenimi morali d= 20 cm</t>
  </si>
  <si>
    <t>OSB plošča d=2cm</t>
  </si>
  <si>
    <t>Izvedba toplotno izolacijskega sloja strehe požarnega stopnišča, vključno z leseno strešno konstrukcijo in vsem potrebnim materialom za izvedbo. Vključno z zaključno pločevino.</t>
  </si>
  <si>
    <t>Opaž stebrov z vezmi in opažnimi ploščami višine do 7,40m opaženje, razopaženje in čiščenje.</t>
  </si>
  <si>
    <t>steber obsega od 1,4 m</t>
  </si>
  <si>
    <t>Opaž stebrov z vezmi in opažnimi ploščami višine do 3,95m opaženje, razopaženje in čiščenje.</t>
  </si>
  <si>
    <t>steber obsega od 1,6 m</t>
  </si>
  <si>
    <r>
      <t>Izdelava strojno brušenega AB tlaka,
minimalno armiranega z mrežami cca 15kg/m</t>
    </r>
    <r>
      <rPr>
        <vertAlign val="superscript"/>
        <sz val="10"/>
        <rFont val="Arial Narrow"/>
        <family val="2"/>
        <charset val="238"/>
      </rPr>
      <t>2</t>
    </r>
    <r>
      <rPr>
        <sz val="10"/>
        <rFont val="Arial Narrow"/>
        <family val="2"/>
        <charset val="238"/>
      </rPr>
      <t xml:space="preserve">, kvaliteta betona C30/37, bel cement in barva agregata po potrditvi arhitekta. Neto globina 9cm. Minimalno brušenje 8mm do vidnega agregata - izgled teraca. Brez vidnih gnezd in praznin! Končni izgled brušenega betona po vzoru že izvedenega na prizidku 1.faze. Sestav: </t>
    </r>
  </si>
  <si>
    <t>Toplotna izolacija EPS 150 kPa, trde stiroporne plošče med inštalacijami z izolativnostjo, λD ≤ 0,034 W/mK, CS(10)150kPa, stalna in enakomerna obtežba do 3000kg/m2.
Instalacijske zapolnitve -  Lahki izolacijski beton kot npr. POLITERM BLU, za zalivanje inštalacij, 200kg/m3, λ≤0,065 W/mK, v izogib toplotnemu mostu in zapolnjevanju praznin.
debelina EPS 6cm (6+10cm v kleti).</t>
  </si>
  <si>
    <t>Druge opombe:
Izvajajec izdela delavniško dokumentacijo, ki jo potrdi OPA. Podlaga za izdelavo delavniške dokumentacije so načrti arhitekture iz PZI projektne dokumentacije. Vse mere preveriti na mestu po izvršenih gradbenih delih.
Izvajalec mora izdelati vse delavniške in montažne načrte elementov in jih dati v pisno potrditev OVP, kot tudi izdelati vzorce finalnih obdelav in dobiti potrditev OVP.
Pri vseh delih je upoštevati sorazmerje stroškov  organizacije in čiščenja po končanju vseh del.</t>
  </si>
  <si>
    <t>Dobava, montaža in izdelava jeklenih sidernih elementov za povezovanje fasadnih prefabriciranih elementov in skeletne konstrukcije - AB prefabriciranih nosilcev.Z vsem nakladanjem, premiki, veznimi sredstvi, ležišči, dodatnimi podkonstrukcijskimi elementi. kvalitete jekla S235.</t>
  </si>
  <si>
    <t>Dobava, montaža in izdelava jeklenih sidernih elementov za montažo prefabriciranih nosilcev na prefabricirane stebre, z vsem nakladanjem, premiki, veznimi sredstvi, ležišči, vključno z vsem potrebnim delom za pripravo ležišč. Kvalitete jekla S235. vključno z ozemljitvijo konstrukcije.</t>
  </si>
  <si>
    <t>siderna ploščica 330/300/25mm +
siderne palice 3FI25</t>
  </si>
  <si>
    <t>jeklena ukrivljena siderna palica FI16, 246 kom</t>
  </si>
  <si>
    <t xml:space="preserve">siderne ploščice 20/30cm, d=2cm, 246kom </t>
  </si>
  <si>
    <t xml:space="preserve">siderne ploščice 12/30cm z izvrtinami za vijake, d=2cm, 246kom </t>
  </si>
  <si>
    <t>vijaki 3M20 8.8, vključno z maticami, 3x350kom</t>
  </si>
  <si>
    <t>jeklena ukrivljena siderna palica FI16, 334 kom</t>
  </si>
  <si>
    <t xml:space="preserve">siderne ploščice 20/30cm, d=2cm, 334kom </t>
  </si>
  <si>
    <t xml:space="preserve">siderne ploščice 12/30cm z izvrtinami za vijake, d=2cm, 174kom </t>
  </si>
  <si>
    <t>vijaki 3M20 8.8, vključno z maticami, 3x248om</t>
  </si>
  <si>
    <t>januar 2021</t>
  </si>
  <si>
    <t>a.</t>
  </si>
  <si>
    <t>varnostna razsvetljava</t>
  </si>
  <si>
    <t>b.</t>
  </si>
  <si>
    <t>splošna razsvetljava</t>
  </si>
  <si>
    <t xml:space="preserve">c </t>
  </si>
  <si>
    <t>splošna moč</t>
  </si>
  <si>
    <t>d</t>
  </si>
  <si>
    <t xml:space="preserve"> moč</t>
  </si>
  <si>
    <t>e</t>
  </si>
  <si>
    <t>CNS sprememba</t>
  </si>
  <si>
    <t>f</t>
  </si>
  <si>
    <t>razdelilci</t>
  </si>
  <si>
    <t>g</t>
  </si>
  <si>
    <t>komunikacija</t>
  </si>
  <si>
    <t>h</t>
  </si>
  <si>
    <t>javljanje požara</t>
  </si>
  <si>
    <t>i</t>
  </si>
  <si>
    <t>ozvočenje</t>
  </si>
  <si>
    <t>j</t>
  </si>
  <si>
    <t>PVN</t>
  </si>
  <si>
    <t>k</t>
  </si>
  <si>
    <t>ure</t>
  </si>
  <si>
    <t>domofon</t>
  </si>
  <si>
    <t>kontrola pristopa</t>
  </si>
  <si>
    <t>n</t>
  </si>
  <si>
    <t>TV instalacija</t>
  </si>
  <si>
    <t>oprema Hermi Celje ali podobno</t>
  </si>
  <si>
    <t xml:space="preserve">Dobava in montaža žica Al 8mm, položena na nosilcih na strehi, komplet z nosilci </t>
  </si>
  <si>
    <t>Dobava in montaža žica Al 8mm, položena na nosilcih na zidu, komplet nosilci</t>
  </si>
  <si>
    <t>Dobava in montaža paličnega lovilca l=2,5m, komplet s podstavkom. Proizvajalec HERMI ali podobno</t>
  </si>
  <si>
    <t>Dobava in montaža paličnega lovilca l=3,5m, komplet s podstavkom. Proizvajalec HERMI ali podobno</t>
  </si>
  <si>
    <t>Dobava in položitev poc. Valjanca Fe-Zn 25x4mm v zemlji</t>
  </si>
  <si>
    <t>R1</t>
  </si>
  <si>
    <t>simetrični reflektor Intra Mach 5 -HP 20 LED 192W, 800mA, 2x38stopinj, 27660 Im,   white; IP20, montaža na lesene nosilce</t>
  </si>
  <si>
    <t>zaščitna mreža 20LED  (60243)</t>
  </si>
  <si>
    <t>Asimetrični reflektor Intra Mac 5 16 Optica 1C  60, 16810 Im, 115W,   white; IP20</t>
  </si>
  <si>
    <t xml:space="preserve">dobava in položitev vodnika   NYY 4x 70mm2Cu  </t>
  </si>
  <si>
    <t>Dobava in montaža razdelilca telovadnice Rd pločevinasta omarica, dimenzij 1000x2100x250mm, vgrajenega nadometno, vrata  s tipsko ključavnico in opremljenega z opremo po enopolni shemi</t>
  </si>
  <si>
    <t xml:space="preserve"> bremensko stikalo LAS 160D                                kom 1</t>
  </si>
  <si>
    <t>FID EFI-B 40A, Id=0,03A  Eti Izlake         kom 1</t>
  </si>
  <si>
    <t>FID EFI-B 63A, Id=0,03A  Eti Izlake     kom 2</t>
  </si>
  <si>
    <t>impulzni rele IR                               kom  5</t>
  </si>
  <si>
    <t>kontaktor KN6-22                                 kom 4</t>
  </si>
  <si>
    <t>kontaktor R20-20, 1f, Eti                                 kom 15</t>
  </si>
  <si>
    <t>stikalo CLSS 63 Eti Izlake                                      kom 1</t>
  </si>
  <si>
    <t xml:space="preserve"> instal. odklopnik Etimat 6/10A                       kom 33</t>
  </si>
  <si>
    <t>odklopni ločilnik HVL00                                  kom 1</t>
  </si>
  <si>
    <t>varovalka NV100-63A                                  kom 3</t>
  </si>
  <si>
    <t>žarkovni javljalnik OSE-SPW  oddajnik, standardni , napajanje 24V DC</t>
  </si>
  <si>
    <t>sprejemnik OSI  7stopinj , napajanje 24V DC</t>
  </si>
  <si>
    <t>zaščitna merža za javljalnike, pred udraci z žogo</t>
  </si>
  <si>
    <r>
      <t>2-SMART čitalec kartic MULLION 13,56Hz za sistem IPassan; za N/O montažo - zunanji, max. dolžina žic 100m, dim.: 78x43x17mm</t>
    </r>
    <r>
      <rPr>
        <sz val="12"/>
        <rFont val="Times New Roman"/>
        <family val="1"/>
      </rPr>
      <t/>
    </r>
  </si>
  <si>
    <t>E</t>
  </si>
  <si>
    <t xml:space="preserve">Varnostna svetilka tip Lungaluce LED 6W, LP, 1h, IP20, SE, LG avtotest, asimetrična leča
iz samougasne plastične mase,  z AUTOTEST funkcijo, opremljena z NiCd akumulatorjem in avtonomijo 1 ure. Svetilo skladno s standardi EN 60598-1, EN60598-2-22, EN1838. Svetilka je opremljena z priborom za montažo. Svetilo ima pet (5) letni garancijski rok.   Beghelli ali podobno  </t>
  </si>
  <si>
    <t>E1</t>
  </si>
  <si>
    <t xml:space="preserve">nadgradna varnostna svetilka tip Difusaluce LED 6W, LP, 1h, IP20, SE, LG avtotest, difuzna  leča iz samougasne plastične mase,  z AUTOTEST funkcijo, opremljena z NiCd akumulatorjem in avtonomijo 1 ure. Svetilo skladno s standardi EN 60598-1, EN60598-2-22, EN1838. Svetilka je opremljena z priborom za montažo. Svetilo ima pet (5) letni garancijski rok.                              Beghelli ali podobno  </t>
  </si>
  <si>
    <t>E2</t>
  </si>
  <si>
    <t xml:space="preserve">Varnostna svetilka tip Largaluce LED 6W, A1h, IP20, SE, LG avtotest, okrogla  leča iz samougasne plastične mase,  z AUTOTEST funkcijo, opremljena z NiCd akumulatorjem in avtonomijo 1 ure. Svetilo skladno s standardi EN 60598-1, EN60598-2-22, EN1838. Svetilka je opremljena z priborom za montažo. Svetilo ima pet (5) letni garancijski rok.                               Beghelli ali podobno  </t>
  </si>
  <si>
    <t>E4A</t>
  </si>
  <si>
    <t xml:space="preserve">Varnostna svetilka tip Indica 20LED LED 2W, 1h, IP20, SA, LG avtotest,  iz samougasne plastične mase,  z AUTOTEST funkcijo, opremljena z NiCd akumulatorjem in avtonomijo 1 ure. Svetilo skladno s standardi EN 60598-1, EN60598-2-22, EN1838. Svetilka je opremljena z priborom za montažo- obešena. Dvostranski piktogram. Svetilo ima pet (5) letni garancijski rok.         Beghelli ali podobno  </t>
  </si>
  <si>
    <t>E5</t>
  </si>
  <si>
    <t xml:space="preserve">Varnostna svetilka tip Indica 20LED LED 2W, 1h, IP20, SA, LG avtotest,  iz samougasne plastične mase,  z AUTOTEST funkcijo, opremljena z NiCd akumulatorjem in avtonomijo 1 ure. Svetilo skladno s standardi EN 60598-1, EN60598-2-22, EN1838. Svetilka je opremljena z priborom za montažo.MOntaža na zid-Enostranski piktogram Svetilo ima pet (5) letni garancijski rok.          Beghelli ali podobno  </t>
  </si>
  <si>
    <t>.b./</t>
  </si>
  <si>
    <t>K3</t>
  </si>
  <si>
    <t>Stropno svetilo, tip NITOR R SOP_LED moči 9W/770 lm, z integriranim napajalnikom. Temperatura svetlobe 4000K,. barvano na belo barvo RAL 9003, zaščiteno IP44 pred delci prahu in vlago.
Proizvajalec: Intra ali podobno, šifra 148874620011</t>
  </si>
  <si>
    <t>K4</t>
  </si>
  <si>
    <t>Stropno nadgradno svetilo, tip NITOR C HE_LED moči 22W/2200 lm,  z integriranim napajalnikom. Temperatura svetlobe 4000K,. barvano na belo barvo RAL 9003, zaščiteno IP44 pred delci prahu in vlago. Svetilka ustreza standardom CEI EN 60598-1, UNI EN 12464-1. Z delovno dobo 50 000 ur.    Z garancijsko dobo 5 (pet) let.
Proizvajalec: Intra ali podobno, šifra:14840442001</t>
  </si>
  <si>
    <t>K5</t>
  </si>
  <si>
    <t>KALIS 65 WDI SOP 3280+3280 Im 41+41W 840 2255 mm F0 IP 40 white, šifra:13461464071</t>
  </si>
  <si>
    <t>K6</t>
  </si>
  <si>
    <t>KALIS 65 WDI SOP 2460+2460 Im 31+31W 840 1685 mm F0 IP 40 white, šifra:13461464051</t>
  </si>
  <si>
    <t>K7</t>
  </si>
  <si>
    <t>KALIS 65 WDI SOP 1230+1230 Im 16+16W 840 855 mm F0 IP 40 white, šiftra:13461464021</t>
  </si>
  <si>
    <t>K8</t>
  </si>
  <si>
    <t>Stropno nadgradno svetilo,  INTRA tip 5700, LED moči 27W/3250 lm, z integriranim napajalnikom, FO, dolžine 1277mm. Temperatura svetlobe 4000K. IP66. 
Proizvajalec: Intra ali podobno, šifra:15711412000</t>
  </si>
  <si>
    <t>K9</t>
  </si>
  <si>
    <t>MINUS C 6660 Im 75W 840 2535 mm, FO IP40 white. Šifra13316408801</t>
  </si>
  <si>
    <t xml:space="preserve">  stikalo podometno -izmenično, šolsko varnostno, odporno na udarce, komplet z dozo  - belo</t>
  </si>
  <si>
    <t xml:space="preserve">  IR senzor gibanja kot stikalo   - stropni</t>
  </si>
  <si>
    <t>c.</t>
  </si>
  <si>
    <t xml:space="preserve">Drobni montažni material, transport in manipulacijski stroški </t>
  </si>
  <si>
    <t>dobava in položitev trde PVC cevi 60mm v zemlji do 1.f</t>
  </si>
  <si>
    <t>izdelava preboja v 1. fazo</t>
  </si>
  <si>
    <t>vodniki za razvod</t>
  </si>
  <si>
    <t xml:space="preserve">dobava in položitev vodnika   NHXMH 5 x4mm2Cu  </t>
  </si>
  <si>
    <t xml:space="preserve">dobava in položitev vodnika   NHXMH  5 x 6mm2Cu  </t>
  </si>
  <si>
    <t xml:space="preserve">dobava in položitev vodnika   NHXMH 4 x 10mm2Cu  </t>
  </si>
  <si>
    <t xml:space="preserve">dobava in položitev vodnika   N2XH 4x 35mm2Cu  </t>
  </si>
  <si>
    <t xml:space="preserve">dobava in položitev vodnika   H07Z-K 1x 16mm2Cu  </t>
  </si>
  <si>
    <t>dobava in montaža nadometnega parapetnega kanala ELBA ali podobni troprekatni 160/50mm, komplet s pokrovom in končnimi elementi, l=2,0m</t>
  </si>
  <si>
    <t>Dobava in montaža kabelske police , komplet z pritrdilnim priborom (na strehi)  in ozemljitvami, PK200 s pokrovom</t>
  </si>
  <si>
    <t xml:space="preserve">  enofazna šuko podometna vtičnica,šolska varnostna, odporno na udarce, komplet z dozo-bela, IP44 spokrovom</t>
  </si>
  <si>
    <t xml:space="preserve">Dobava  in montaža omarice za izenačevanje potenciala  - nadometna (OIP) v spuščenem stropu </t>
  </si>
  <si>
    <t xml:space="preserve">Dobava  in montaža omarice za izenačevanje potenciala  - podometna (OIP) </t>
  </si>
  <si>
    <t>Priklop elementov</t>
  </si>
  <si>
    <t>Priklopi ozemljitev</t>
  </si>
  <si>
    <t>e./</t>
  </si>
  <si>
    <t>strojni elementi regulaije: tipala, ventili , termostati so zajeti pri strojnih instalacijah</t>
  </si>
  <si>
    <t>Elektro omara krmilniki in moduli so zajeti v 1. fazi</t>
  </si>
  <si>
    <t>dodatno  vključitev v sistem obstočne črpalke , komplet z ožičnjem</t>
  </si>
  <si>
    <t>preprogramiranje sistema in nastavitev parametrov</t>
  </si>
  <si>
    <t>dodatno  vključitev v sistem prezračevalna naprava, komplet z ožičnjem</t>
  </si>
  <si>
    <t>pred izvedbo je potrebnp opremo CNS uskladiti na izbrani sistem. Potrebno je izdelati načrt CNS omare.</t>
  </si>
  <si>
    <t>f./</t>
  </si>
  <si>
    <t>Dobava in montaža razdelilca kleti Rkl2  pločevinasta omarica dimenzij 590x640x200mm, vgrajenega podometno, vrata  s tipsko ključavnico in opremljenega z opremo po enopolni shemi</t>
  </si>
  <si>
    <t>stikalo FID 440 Eti Izlake                                      kom 1</t>
  </si>
  <si>
    <t>impulzni rele IR                                                  kom  1</t>
  </si>
  <si>
    <t>vgradnja krmilnik Inibit Beghelli- avtotest                      kom 1</t>
  </si>
  <si>
    <t xml:space="preserve"> napajalnik 230/24V=, 20W                        kom 1</t>
  </si>
  <si>
    <t>akumulator 24V, 7,5Ah z nadzorom          km 1</t>
  </si>
  <si>
    <t>kontaktor KN9-10                                                kom 2</t>
  </si>
  <si>
    <t>kontaktor KN6-22/24v=                             kom 1</t>
  </si>
  <si>
    <t xml:space="preserve"> instal. odklopnik Etimat 6/10A                       kom 18</t>
  </si>
  <si>
    <t xml:space="preserve"> instal. odklopnik Etimat 6/16A                       kom 12</t>
  </si>
  <si>
    <t xml:space="preserve"> instal. odklopnik Etimat 6/4A                       kom 2</t>
  </si>
  <si>
    <t>prenapetostni odvodniki.275V, 5kA               kom 4</t>
  </si>
  <si>
    <t>Predelava obst.  razdelilca Rg,  vgradnja dodatne opreme:</t>
  </si>
  <si>
    <t xml:space="preserve"> varovalčna letev Slim Izlake  HVL00         kom 1</t>
  </si>
  <si>
    <t>varovalka NV00 -  32A                             kom 3</t>
  </si>
  <si>
    <t>g.</t>
  </si>
  <si>
    <t>glavna komunikacijska omara in razvodi zajeti v 1. fazi</t>
  </si>
  <si>
    <t>Izvod  za komunikacijsko vtičnico z vodnikom F/UTP cat6A, položenim v IC</t>
  </si>
  <si>
    <t>Telefonski aparati niso zajeti v popisu. Dogovor z investitorjem</t>
  </si>
  <si>
    <t>Opomba :  sistem telefonije se prilagodi obstoječemu sistemu</t>
  </si>
  <si>
    <t>h.</t>
  </si>
  <si>
    <t>Oprema URMET-Vezave Solkan ali podobno
Garancijska doba za AKU baterije mora biti najmanj 24 mesecev !   Požarna centrala, paralelni tablo in prenos signala zajeta v 1. fazi</t>
  </si>
  <si>
    <t>Adresni ročni javljalnik požara; FM500
z izolatorjem in pleksi zaščito</t>
  </si>
  <si>
    <t xml:space="preserve">Podnožje za adresne javljalnike </t>
  </si>
  <si>
    <t>R820 vzorčna komora za montažo v prezračevalni jašek</t>
  </si>
  <si>
    <t>Označevalna plošča HUPA, rdeče barve z belim simbolom,
125mm x 125mm</t>
  </si>
  <si>
    <t>Pridržalni elektromagnet; EM300kg, 12/24V
elektromagnet za pridržanje požarnih vrat, 100kg držalne sile, s tipko za deblokado magneta</t>
  </si>
  <si>
    <t>Konzola za elektromagnet;
konzola oziroma nosilec za montažo elektromagnetnega držala, za 300kg elektromagnet</t>
  </si>
  <si>
    <t>Označevalna plošča ROČNI JAVLJALNIK, rdeče barve z belim simbolom,
125mm x 125mm</t>
  </si>
  <si>
    <t>Tipka SOS v WC invalida</t>
  </si>
  <si>
    <t>Izdelava programa za požarni sistem</t>
  </si>
  <si>
    <t>Instalacijska cev JC23 v betonu
s polaganjem</t>
  </si>
  <si>
    <t>i.</t>
  </si>
  <si>
    <t>OZVOČENJE SPLOŠNO - ŠOLSKI DEL</t>
  </si>
  <si>
    <t>Oprema SEA Sežana ali podobno. Ojačevalna naprava je  obstoječa</t>
  </si>
  <si>
    <t>SNZ2110 nadgradni  zvočnik 5W/100Vbele barve-SEA Sežana</t>
  </si>
  <si>
    <t>SNA1040T  regulator glasnosti 35W/100V, vgradni , beli SEA</t>
  </si>
  <si>
    <t>Instalacije in instalacijska dela  (dobavi in vgradi instalater)</t>
  </si>
  <si>
    <t>Globoka doza Fi 60 za regulatorje</t>
  </si>
  <si>
    <t>montaža zvočnikov in priklop</t>
  </si>
  <si>
    <t>montaža regulatorjev</t>
  </si>
  <si>
    <t>SKUPAJ OZVOČENJE SPLOŠNO - ŠOLSKI DEL</t>
  </si>
  <si>
    <t>j.</t>
  </si>
  <si>
    <t>Oprema Urmet Solkan ali podobno (protivlomna centrala, zunanja sirena zajeta v 1. fazi)</t>
  </si>
  <si>
    <t>Preboji skozi opečno konstrukcijo, do fi30mm, do 50cm</t>
  </si>
  <si>
    <t>k.</t>
  </si>
  <si>
    <t>Programator in  matična ura zajeto v 1. fazi</t>
  </si>
  <si>
    <t>2VME-3 dvostranska stranska minutna ura 24V, Fi 300 s stropnim nosilcem</t>
  </si>
  <si>
    <t xml:space="preserve">zagon, nastavitve programiranje </t>
  </si>
  <si>
    <t>DOMOFON</t>
  </si>
  <si>
    <t>Oprema Urmet Solkan ali podobno (centralna enota  in notranje enote so zajeti v 1. fazi)</t>
  </si>
  <si>
    <t>KIT(VIDEO ZUN.ENOTA, 2 tipke+NAPAJALNIK) Sinth. S2 1</t>
  </si>
  <si>
    <t xml:space="preserve">električna ključavnica </t>
  </si>
  <si>
    <t>Izvod  za element z vodnikom F/UTP cat5, položenim  v  JC pod ometom in v tleh</t>
  </si>
  <si>
    <t xml:space="preserve">Dobava in montaža </t>
  </si>
  <si>
    <t xml:space="preserve">SKUPAJ VIDEODOMOFON                   </t>
  </si>
  <si>
    <t>m.</t>
  </si>
  <si>
    <t xml:space="preserve">Oprema Urmet Solkan ali podobno (priklopno stikalo-switch v kom. omari v kleti je zajeto v 1. fazi). </t>
  </si>
  <si>
    <r>
      <t>Razširitveni modul za dva 2-SMART čitalca al</t>
    </r>
    <r>
      <rPr>
        <sz val="9"/>
        <rFont val="Calibri"/>
        <family val="2"/>
        <charset val="238"/>
      </rPr>
      <t xml:space="preserve">i </t>
    </r>
    <r>
      <rPr>
        <sz val="9"/>
        <rFont val="Arial Narrow"/>
        <family val="2"/>
        <charset val="238"/>
      </rPr>
      <t>sprejemnika za centralo Ipassan, modul omogoča povečanje kapacitete centrale na 6 vhodov, dim.: 200x70x26mm</t>
    </r>
  </si>
  <si>
    <r>
      <t>2-SMART čitalec kartic MULLION 13,56Hz za sistem IPassan; za N/O montažo - notranji, max. dolžina žic 100m, dim.</t>
    </r>
    <r>
      <rPr>
        <b/>
        <sz val="10"/>
        <rFont val="Arial Narrow"/>
        <family val="2"/>
        <charset val="238"/>
      </rPr>
      <t xml:space="preserve">: </t>
    </r>
    <r>
      <rPr>
        <sz val="9"/>
        <rFont val="Arial CE"/>
        <charset val="238"/>
      </rPr>
      <t>78x43x17mm</t>
    </r>
  </si>
  <si>
    <t xml:space="preserve">Brezkontaktni RFID ključ 13,56MHz, IP68, IK08, dim. 49,5x36x7mm, ABS VO negorljivo ohišje
OPOMBA: Število ključkov je okvirno in se lahko po potrebi spremeni! </t>
  </si>
  <si>
    <t>ELK 12Vdc 0,25A nastavljiva, več urno delovanje</t>
  </si>
  <si>
    <t>Izvod  za element (napajalno omarico) z vodnikom F/UTP cat5, položenim  v  JC pod ometom in v tleh</t>
  </si>
  <si>
    <t>Izvod  za element ( EK) z vodnikom PP/L  2x1,0mm2Cu, položenim  v  JC pod ometom in v tleh</t>
  </si>
  <si>
    <t>Izvod  za element (čitalec) z vodnikom F/UTP cat5, položenim  v  JC pod ometom in v tleh</t>
  </si>
  <si>
    <t>Instalacijska cev JC16 v betonu s polaganjem</t>
  </si>
  <si>
    <t>Program Ipassan za  obdelavo podatkov</t>
  </si>
  <si>
    <t xml:space="preserve">SKUPAJ KONTROLA PRISTOPA          </t>
  </si>
  <si>
    <t>Dobava in montaža odcepnika MTE-8</t>
  </si>
  <si>
    <t>Dobava in pologanje instalacijska cev JC23 v  estrihu ali steni</t>
  </si>
  <si>
    <t>armirani beton jet ground pilotov</t>
  </si>
  <si>
    <t>armirani beton jet ground izravnalne stene</t>
  </si>
  <si>
    <t>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OPA, OVP in
ON, izroči vsem trem navedenim osebam dokončno potrjene načrte, ter potrebni čas za izdelavo in potrditev upošteva v terminskem planu.</t>
  </si>
  <si>
    <t>V primeru nejasnosti je izvajalec del oz. ponudnik, že v času izdelovanja ponudbe dolžan postaviti OVP zahtevo po pojasnitvi na način, ki je v skladu z izvajanjem javnega razpisa.</t>
  </si>
  <si>
    <t>NN 30/50 - 1 kos, dolžina = 3,00m</t>
  </si>
  <si>
    <t>nosilne notranje debeline d=20cm, višine do 12,5 m, preseka d= 0,2 m3/m2.</t>
  </si>
  <si>
    <t>Dobava in vgraditev betona C 30/37 v stebre v kleti - temelji stebrov, črpni beton, izdelava skladno s projektno dokumentacijo PZI.
Mrežasta armatura B500A
Rebrasta  armatura B500B
Beton C30/37; XC1; prerez do 0,2 m2/m'</t>
  </si>
  <si>
    <t>Izvedba rušitve jet ground pilotov in izravnalne stene na meji med 1. in 3. fazo prizidka. 
Postavka mora zajemati vse odstranitve in rušitve potrebne za pripravo na gradanjo. Odvoz na deponijo, vključno z vsemi taksami.
Opomba: predvidena možnost razbitja materiala na manjše kose ter uporabo za zasip ob objektu.</t>
  </si>
  <si>
    <t>Vse vidne betonske površine se izdelajo v kavaliteti vidnega betona minimalno VB3.
Na mestih vidnih betonov se v strukturi betona uporabi beli cement.
Vidni betoni so definirani v projektu arhitekture na površinskih načrtih (PN).</t>
  </si>
  <si>
    <t>V telovadnici se kletni zidovi premažejo samo s protiprašnim premazom.</t>
  </si>
  <si>
    <t>Izdelava dekorativnega epoksi premaza, izvedba po površinskih načrtih arhitekture. Vključno s kremenčevim peskom. Barva po barvni študiji.</t>
  </si>
  <si>
    <t>Skladno s splošnimi navodili -  kitanje, brušenje in  slikanje AB kletnih sten s protiprašnim premazomn, z vsemi preddeli, transporti in potrebnim materialom - SKLADNO Z NAVODILI, VKLJUČNO S PRIPRAVO POVRŠINE!</t>
  </si>
  <si>
    <t>Skladno s splošnimi navodili - kitanje, brušenje in slikanje AB sten in sten iz mavčno kartonskih plošč, s kakovostno pralno disperzijsko barvo in konllnim slojem za bolj obremenjene notranje stenske površine, pralno po EN 13300, dobro pokrivno, z vsemi preddeli, transporti in potrebnim materialom - SKLADNO Z NAVODILI, VKLJUČNO S PRIPRAVO POVRŠINE! Produkt, kot npr.: STO Piccolo L0228</t>
  </si>
  <si>
    <t>Dobava in vgraditev betona C 30/37 v stebre skeletne konstrukcije, črpni beton, izdelava skladno s projektno dokumentacijo PZI.
Izvedba z belim cementom.
Mrežasta armatura B500A
Rebrasta  armatura B500B
Beton C30/37; XC1; prerez 30/30 cm</t>
  </si>
  <si>
    <t>Dobava in vgraditev betona C 30/37 v stebre skeletne konstrukcije, črpni beton, izdelava skladno s projektno dokumentacijo PZI.
Izvedba z belim cementom.
Mrežasta armatura B500A
Rebrasta  armatura B500B
Beton C30/37; XC1; prerez 40/40 cm</t>
  </si>
  <si>
    <t>Dobava in vgraditev betona C 30/37 v stebre skeletne konstrukcije, črpni beton, izdelava skladno s projektno dokumentacijo PZI.
Izvedba z belim cementom.
Mrežasta armatura B500A
Rebrasta  armatura B500B
Beton C30/37; XC1; prerez 30/80 cm</t>
  </si>
  <si>
    <t>Dobava in vgraditev betona C 30/37 v stebre skeletne konstrukcije, črpni beton, izdelava skladno s projektno dokumentacijo PZI.
Izvedba z belim cementom.
Mrežasta armatura B500A
Rebrasta  armatura B500B
Beton C30/37; XC1; prerez 40/80 cm</t>
  </si>
  <si>
    <r>
      <t xml:space="preserve">Opaži vidnih elementov (vidnih stropov, stebrov, slopov in nosilcev) morajo biti kovinski, s plastično prevleko za doseganje boljše kvalitete. </t>
    </r>
    <r>
      <rPr>
        <b/>
        <sz val="10"/>
        <rFont val="Arial Narrow"/>
        <family val="2"/>
        <charset val="238"/>
      </rPr>
      <t>Vidni betoni morajo dosegati minimalne zahteve VB3.</t>
    </r>
  </si>
  <si>
    <t>balkonski del v pritličju telovadnice 
(debelina EPS=6cm)</t>
  </si>
  <si>
    <t>kletni tlak
(debelina EPS=6+10cm)</t>
  </si>
  <si>
    <t>TK5.1  Beton s kvarc premazom</t>
  </si>
  <si>
    <t>Armirano betonski tlak.
Dodatek za izdelavo obrabnega sloja betonskega tlaka kvarc, na strojno zaglajeno betonsko ploščo.
Tlak za zagotovitev neupojne, protiprašne ter abrazivno odporne površine.</t>
  </si>
  <si>
    <t>Toplotna izolacija EPS 150 kPa, trde stiroporne plošče med inštalacijami z izolativnostjo, λD ≤ 0,034 W/mK, CS(10)150kPa, stalna in enakomerna obtežba do 3000kg/m2.
Instalacijske zapolnitve -  Lahki izolacijski beton kot npr. POLITERM BLU, za zalivanje inštalacij, 200kg/m3, λ≤0,065 W/mK, v izogib toplotnemu mostu in zapolnjevanju praznin.
debelina EPS 6+10cm.</t>
  </si>
  <si>
    <t xml:space="preserve">Proizvod, kot npr. Schüco FWS 50
Samonosilna, toplotno izolirana fasadna konstrukcija iz stebrov in prečk. Vidna širina stebrov in prečk znaša 50 mm.
Osnovni profili pravokotne oblike, globina po statičnih zahtevah - vertikale od 50 do 250 mm, horizontale od 6 do 255 mm. Oblika in globina pokrivnih profilov po katalogu. Sistemski PVC adapter profili za izvedbo priključkov na ostale gradbene konstrukcije.
SI (Super Insulation) izvedba - izolativni sistem, ki omogoča faktor toplotne prevodnosti konstrukcije Uf do 0,7 W/m²K (z upoštevanjem faktorja vijačnih zvez).                            
V fasado so vstavljene fiksne zasteklitve, paneli in vrata sistema Schüco ADS 90. SI simplySmart. Zaključki na gradbeni element morajo biti izvedeni po RAL smernicah montaže - znotraj paronepropustni, zunaj paropropustni, vodotesni.
</t>
  </si>
  <si>
    <t>- PIR trikotne prizme za izvedbo naklonov za potrebe odvodnjavanja; 10 x LES SET</t>
  </si>
  <si>
    <t xml:space="preserve">Izvedba testa zrakotesnosti (T.i. Blower door test) po standardu ISO 9972 za potrebe tesnosti in kvalitete gradnje ter za možnost pridobitve subvencije Ekosklada z vso potrebno dokumentacijo. </t>
  </si>
  <si>
    <t>Pri pripravi ponudbe je za kvalitetno in funkcionalno izvedbo potrebno pri vseh postavkah upoštevati tudi splošne opombe! 
Cena na enoto mora vključevati vsa dela iz posamezne postavke ter ves potreben material in delo za končno in funkcionalno izvedbo po tehnologiji izvajalca!
V kolikor se za posamezne postavke ugotovi, da so potrebna dodatna pojasnila oz. opredelitev obsega del je potrebno le to izpostaviti v času razpisa na portalu, do katerega dostopajo vsi ponudniki GOI del.</t>
  </si>
  <si>
    <t>OPOMBE, DOLOČILA IN OBLIGACIJE</t>
  </si>
  <si>
    <t>Ponudnik z oddajo ponudbe potrjuje in izjavlja, da je prebral, v ponudbi zajel in upošteval vsa v nadaljevanju navedena, zahtevana in opisana določila.</t>
  </si>
  <si>
    <t>PONUDNIK MORA PREVERITI VSE FORMULE V CELICAH IN REKAPITULACIJAH, POSAMEZNIH POSTAVK, TEGA DOKUMENTA V CELOTI! PRAV TAKO JE POTREBNO PREVERITI POSAMEZNE CELICE, DA PRIKAZUJEJO CELOTNI TEKST!
Popis del je izdelan v programski opremi MS Excel in zapisan v formatu, ki omogoča pregled in izpolnjvanje v odprtokodnih aplikacijah.</t>
  </si>
  <si>
    <t>Izvajalec je dolžan zagotoviti in v tem popisu zajeti, izdelavo delaniške dokumentacije za potrditev, vse potrebne preizkuse, meritve, pridobitve certifikatov, navodila in ostalo dokumentacijo potrebno za nemoteno obratovanje naprav in delovanje objekta! Izvajalec mora vrisati vse spremembe v PZI dokumentacijo, obveščati odgovornega vodjo projekta in posamezne odgovorne projektante načrtov o spremembah glede na PZI dokumentacijo, pripraviti vso potrebno dokumentacijo za uspešno izvedbo tehničnega pregleda in pridobitev uporabnega dovoljenja!</t>
  </si>
  <si>
    <t>SPLOŠNE OPOMBE K POPISU DEL</t>
  </si>
  <si>
    <r>
      <t xml:space="preserve">Projektna dokumentacije PGD je bila izdelana skladno z Zakonom o graditvi objektov </t>
    </r>
    <r>
      <rPr>
        <b/>
        <sz val="12"/>
        <rFont val="Arial Narrow"/>
        <family val="2"/>
        <charset val="238"/>
      </rPr>
      <t>ZGO-1</t>
    </r>
    <r>
      <rPr>
        <sz val="12"/>
        <rFont val="Arial Narrow"/>
        <family val="2"/>
        <charset val="238"/>
      </rPr>
      <t xml:space="preserve"> (Uradni list RS, št. 102/04 – uradno prečiščeno besedilo, 14/05 – popr., 92/05 – ZJC-B, 93/05 – ZVMS, 111/05 – odl. US, 126/07, 108/09, 61/10 – ZRud-1, 20/11 – odl. US, 57/12, 101/13 – ZDavNepr, 110/13, 22/14 – odl. US, 19/15, 61/17 – GZ in 66/17 – odl. US). Vsa razpisna določila, popis in projekt se upošteva skladno z navedenim dejstvom.
PZI je izdelan skladno z določili novega gradbenega zakona Gradbeni zakon </t>
    </r>
    <r>
      <rPr>
        <b/>
        <sz val="12"/>
        <rFont val="Arial Narrow"/>
        <family val="2"/>
        <charset val="238"/>
      </rPr>
      <t xml:space="preserve">GZ </t>
    </r>
    <r>
      <rPr>
        <sz val="12"/>
        <rFont val="Arial Narrow"/>
        <family val="2"/>
        <charset val="238"/>
      </rPr>
      <t>(Uradni list RS, št. 61/17, 72/17 – popr. in 65/20), vključno z vsemi veljavnimi podzakonskimi predpisi.</t>
    </r>
  </si>
  <si>
    <t>Popis tvori celoto skupaj z grafičnim in teksualnim delom načrta, zato ga je potrebno brati skupaj s celotnim načrtom (grafike, tehnična poročila)</t>
  </si>
  <si>
    <t>Pri izdelavi ponudbe za posamezne postavke pregledati kompletno tehnično dokumentacijo z vsemi načrti.</t>
  </si>
  <si>
    <t>Izvajalec mora vse posege izvajati s predhodno izdelanim terminskim planom potrjenim s strani investitorja in uporabnika. Izvajalec mora omogočati stalen, prost in vzdrževan dostop za potrebe intervencije oz. vzdrževanja v posamezni etapi izvedbe.</t>
  </si>
  <si>
    <t>Izvajalec je dolžan izvesti vsa dela kvalitetno, v skladu s predpisi, standardi, projektom, tehničnimi pogoji in v skladu z dobro gradbeno prakso.</t>
  </si>
  <si>
    <t>Izvajalec mora v enotnih cenah upoštevati naslednje stroške, v kolikor le-ti niso upoštevani v posebnih postavkah:</t>
  </si>
  <si>
    <t>vse stroške za pridobitev začasnih površin za gradnjo  izven delovnega pasu (soglasja, odškodnine, itd.);</t>
  </si>
  <si>
    <t>vse stroške v zvezi z začasnim odvozom, deponiranjem in vračanjem izkopanega materiala na mestih, kjer ga ne bo možno deponirati na gradbišču;</t>
  </si>
  <si>
    <t>vse stroške za postavitev gradbišča, gradbiščnih objektov, ureditev začasnih deponij, tekoče vzdrževanje in odstranitev gradbišča;</t>
  </si>
  <si>
    <t>vse stroške za sanacijo in kultiviranje površin delovnega pasu in gradbiščnih površin po odstranitvi objektov</t>
  </si>
  <si>
    <t>stroške za postavitev objekta s poslovnim prostorom vključno z opremo za dve delovni mesti in za skupne operativne sestanke vel. cca 40 m2 za potrebe naročnika, s tekočim vzdrževanjem in čiščenjem</t>
  </si>
  <si>
    <t>vse stroške v zvezi s transporti po javnih poteh in cestah: morebitne odškodnine, morebitne sanacije cestišč zaradi poškodb med gradnjo itd.</t>
  </si>
  <si>
    <t>stroške odvoza in zagotovitev odstranjevanja odpadnega gradbenega materiala skladno z zakonodajo na področju ravnanja z odpadki (odvoz na urejene deponije s taksami itd.)</t>
  </si>
  <si>
    <t>vsi stroški za zagotavljanje varnosti in zdravja pri delu, zlasti stroške za vsa dela, ki izhajajo iz zahtev Varnostnega načrta</t>
  </si>
  <si>
    <t>stroški odvoda meteorne vode iz gradbene jame in vode, ki se izceja iz bočnih strani izkopa, če je potrebno</t>
  </si>
  <si>
    <t>stroški dela v kampadah zaradi oteženih geoloških razmer</t>
  </si>
  <si>
    <t>stroški dela v nagnjenem terenu</t>
  </si>
  <si>
    <t>stroški oteženega izkopa v mokrem terenu, izkop v vodi, prekop potokov itd.</t>
  </si>
  <si>
    <t>Pred pričetkom del je treba vse opise, mere, količine in obdelave kontrolirati po zadnje veljavnih načrtrih, detajlih in opisih.</t>
  </si>
  <si>
    <t>V ceno vključiti ves material, delo, dobavo, montažo, prenose in prevoze</t>
  </si>
  <si>
    <t>V kolikor želi izvajalec prilagoditi izvedbo svoji tehnologiji, mora izdelati ustrezno projektno dokumentacijo z detajli. Tehnološke risbe in projektno dokumentacijo z detajli mora pregledati in s podpisom potrditi arhitekt in/ali pristojni pooblaščeni projektant pristojne stroke. Izvajanjena objektu se lahko prične, ko projektant potrdi risbe.</t>
  </si>
  <si>
    <t>Izvajalec mora izdelati delavniške in tehnološke risbe z detajli, ki jih je potrebno izvesti za končanje posameznih del, tudi če niso podrobno navedeni in opisani v popisu in načrtih, so pa nujna za pravilno funkcioniranje posameznih sistemov in elementov. Potrditi jih mora pooblaščeni projektant statike in arhitekture.</t>
  </si>
  <si>
    <t>Izvajalec je dolžan pri sestavi ponudbe (in izvajanju del) upoštevati vse grafične in tekstualne dele projekta (PZI).</t>
  </si>
  <si>
    <t>V primeru tiskarskih napak in neskladij v projektu je dolžan na to opozoriti naročnika pred oddajo ponudbe</t>
  </si>
  <si>
    <t>Izvajalec je dolžan pri ponudbi upoštevati vse povezane stroške za funkcionalno izveedbo, ki so potrebni za skladno s stroko in tehnično pravilno izvedbo del, ki jih ponuja v izvedbo (kot npr. razni pritrdilni material, podložni/distančni material armature, vezni in tesnilni material, stikovanje, sidra, nosilne profile, podkonstrukcije in podobno).</t>
  </si>
  <si>
    <t>Pri izvedbi se je treba držati načrtov in navodil oziroma tolmačenj projektanta. V primeru nejasnosti mora izvajalec del oz. ponudnik že v času izdelave ponudbe iskati ustrezna tolmačenja. V primeru, da izvajalec opazi v načrtu oz. detajlu napako, mora nanjo opozoriti, delo pa izvesti strokovno pravilno.</t>
  </si>
  <si>
    <t>Vsa dela morajo biti izvedena pravilno in po pravilih stroke oz. po določilih veljavnih tehničnih predpisov, normativov ter skladno z obveznimi standardi.</t>
  </si>
  <si>
    <t>Projektant opozarja, da je izbrana oprema sprojektirana z namenom in se je brez privoljenja projektanta, nadzora in uporabnika ne more spreminjati. Izvajalec se s ponudbo zaveže, da je dolžan projektantu predati PZI načrt s čitljivo vnesenimi vsemi popravki in dopolnitvami izvedenimi tekom gradnje, za izdelavo PID dokumentacije skladno z GZ.</t>
  </si>
  <si>
    <t>Pri vseh postavkah upoštevati tudi:</t>
  </si>
  <si>
    <r>
      <t>vsa potrebna pripravljalna in zaključna dela</t>
    </r>
    <r>
      <rPr>
        <sz val="10"/>
        <rFont val="Arial"/>
        <family val="2"/>
        <charset val="238"/>
      </rPr>
      <t/>
    </r>
  </si>
  <si>
    <t>vse potrebne transporte do mesta vgrajevanja (vsi manipulativnimi stroški)</t>
  </si>
  <si>
    <t>vse potrebno delo in material</t>
  </si>
  <si>
    <t>ves potrebni glavni in pomožni, pritrdilni tesnilni in vezni material</t>
  </si>
  <si>
    <t>terminsko usklajevanje del z ostalimi izvajalci na objektu</t>
  </si>
  <si>
    <t>vsa potrebna pomožna sredstva na objektu kot so lestve, odri, …</t>
  </si>
  <si>
    <t>usklajevanje z osnovnim načrtom in posvetovanje s projektantom</t>
  </si>
  <si>
    <t>povračilo morebitne škode povzročene ostalim izvajalcem</t>
  </si>
  <si>
    <t>čiščenje izdelkov in delovnih priprav med delom in po končanem delu</t>
  </si>
  <si>
    <t>čiščenje in odvoz gradbenih odpadkov na trajno deponijo</t>
  </si>
  <si>
    <t>eventuelne poškodbe in čiščenja javnih vozišč ter drugih površin zaradi prevozov bremenijo izvajalca. Izvajalec del mora posebej paziti na vse obstoječe komunalne in energetske priključke</t>
  </si>
  <si>
    <t>dela in ukrepe po določilih veljavnih predpisov varstva pri delu</t>
  </si>
  <si>
    <t>vse potrebne izvedbene sheme elektro instalacij, ki so potrebne za izvedbo elektro sistemov projekta opreme</t>
  </si>
  <si>
    <t>preizkušanje kvalitete materiala, ki se vgrajuje in dokazovanje kvalitete z atesti</t>
  </si>
  <si>
    <t>OBVEZNOSTI IZVAJALCA, KI MORAJO BITI ZAJETE V ENOTNIH CENAH</t>
  </si>
  <si>
    <t>V cenah je potrebno zajeti tudi ves osnovni in pomožni material, vsa pomožna dela, transportne, manipulativne stroške, skratka vse za gotova izvedena dela po postavkah, do funkcionalne izvedbe.</t>
  </si>
  <si>
    <t>Izvajalec del je pred oddajo ponudbe dolžan preveriti ustreznost samih popisov del in količin glede na vse projekte, ki so del razpisne dokumentacije. Prav tako je izvajalec dolžan preveriti vse detajle in sheme. Vse izmere je potrebno preveriti po posameznih projektih oz. načrtih. V primeru ugotovljenih neskladnosti je v času priprave ponudbe obvezan o tem obvestiti naročnika.</t>
  </si>
  <si>
    <t>V vsaki ceni/enoto in za komplet je zajeti vse za gotove montirane in finalno obdelane izdelke - objekt kot celoto v skladu s projektom, brez dodatnih del, z izdelavo vse montažne tehnične dokumentacije, detajlov izvedbe, delavniške dokumentacije, katerih potrditev je obvezna s strani pooblaščenih projektantov.
V ceni vseh postavk je zajeti še vse ostalo iz razpisnih pogojev, kar s tem popisom ni zajeto.</t>
  </si>
  <si>
    <t>V popisu so navedena komercialna imena materialov, naprav in opreme zaradi določitve kvalitete, ki se zahteva za tovrstni objekt. Ponujen material, naprave in oprema  mora biti enake ali boljše kvalitete kot je predpisana s projektom. 
Vsi elementi strojne in elektro opreme, prav tako pa tudi vsi ostali ponujeni elementi, oprema in inštalacije, morajo poleg funkcije in tehničnih karakteristik ustrezati tudi dimenzijsko projektiranim rešitvam. V primeru izvedbe, ki se razlikuje od projektirane, mora izvajalec s tehničnimi izračuni zagotoviti enakovredno funkcionalnost naprav, glede na obravnavane prostore. Oprema ne sme presegati projektiranih dimenzij.</t>
  </si>
  <si>
    <t>V ceni vsakih posameznih del je po potrebi zajeti vse potrebne delovne in pomožne odre kot tudi čiščenje vseh elementov po končanih delih.</t>
  </si>
  <si>
    <t>Ponudnik je odgovoren za računsko pravilnost oddane ponudbe.</t>
  </si>
  <si>
    <t>Popis del je izdelan v programski opremi Microsoft Excel in s tem berljiv v standardni programski opremi, tudi na primer v Open Office, ki je zastonj. Vse celice so berljive in kljub zaklenitvi jih je možno razširiti. Prav tako je možno posamezne celice kopirati, v kolikor vaša programska oprema ne prikazuje pravilno berljivih znakov.</t>
  </si>
  <si>
    <t>Pri oddaji ponudbe naročniku je izvajalec je dolžan sam preveriti zmnožke in seštevke ter prenose le teh v rekapitulacijo. Ponudnik, se s pripravo te ponudbe obvezuje, da je prebral vse celice celotne datoteke, vključno z vsemi postavkami in splošnimi navodili ali določili in je preveril pravilnost preračuna ter s tem zagotavlja ponudbeno vrednost.</t>
  </si>
  <si>
    <t>V ceni posameznih postavk je zajeti vse elemente, ki so navedeni v opisu postavke, ne glede na različnost zahtevanih gradbeno - obrtniških in instalacijskih del, razen v postavkah kjer je eksplicitno navedeno, da so določeni elementi zajeti v drugi postavki oz. pri drugih delih.</t>
  </si>
  <si>
    <t>Dela je treba izvajati po določilih veljavnih tehničnih predpisov in skladno z obveznimi standardi, veljavno zakonodajo in podzakonskimi akti.</t>
  </si>
  <si>
    <t>V cenah na enoto mora ponudnik zajeti vse pričakovane stroške:
• stroške vseh pripravljalnih del,
• stroške priprave, prijave gradbišča, odstranitev eventuelnih ovir in ureditev delovnega platoja, organizacije, označevanja, ureditve, zavarovanja in varovanja gradbišča s predpisano prometno signalizacijo (kot so letve, opozorilne vrvice, znaki, svetlobna telesa,...), izdelave obvestilne table, gradbiščne table, vključno z odstranitvijo po končani izvedbi ter odstranitvijo vseh varoval in prometne signalizacije, ki je tekom izvedbe služila zavarovanju gradbišča; 
• stroške garancij, ki jih mora izvajalec predložiti naročniku;
• stroške izdelave situacij;
• in vse ostale stroške, ki so za izvedbo in končno polno funkcioniranje objekta nujno potrebni;
• stroške za postavitev objekta s poslovnim prostorom za skupne operativne sestanke velikosti cca. 40 m2 za potrebe naročnika.</t>
  </si>
  <si>
    <t xml:space="preserve">• meritve, teste, preizkuse, pripravljalna, zaključna dela, zavarovalne, transportne, manipulativne stroške je potrebno zajeti v posameznih postavkah in se jih ne obračunava ločeno;
• izdelavo varnostnega načrta in poročila;
• izdelava vse potrebne dokumentacije, izkazov, poročil, za pridobitev uporabnega dovoljenja (predvsem pa Izkaz požarne varnosti, Izkaz zaščite pred hrupom v stavbah, Izkaz energijskih lastnosti stavbe, energetska izkaznica, geodetski posnetek, Poročilo o gospodarjenju z gradbenimi odpadki,...);
</t>
  </si>
  <si>
    <t xml:space="preserve">• izdelava Navodil za obratovanje in vzdrževanje; 
• izvajalec je dolžan vse spremembe dokumentirati in mora za potrebe tehničnega pregleda in pridobitve uporabnega dovoljenja priskrbeti oz. predati projektantom vse podloge in podatke za izvedbo PID-ov;
• izvajalec sam izdela zakosnko predpisano delavniško dokumentacijo, montažne skice in detajle za izvedbo konstrukcij, instalacij in drugih sistemov med gradnjo objekta, za kar ni ločene postavke v ponudbenem predračunu;
• stroške nabave in vgradnje vsega materiala in opreme, predvidenega za vgradnjo in montažo
• stroške prevozov, raztovarjanja in skladiščenja na gradbišču ter notranjega transporta na gradbišču;
</t>
  </si>
  <si>
    <t>• nadzor za izvedbo jeklene konstrukcije, nadzor potreben za izdelavo Izkaza požarne varnosti 
• stroške zaključnih del na gradbišču z odvozom odvečnega materiala in stroške vzpostavitve prvotnega stanja, kjer bo to potrebno;
• stroške izdelave ali najema, koriščenja, montaže in demontaže vseh fasadnih odrov, delovnih odrov, zaščitnih odrov in ograj, potrebnih za izvedbo gradbeno obrtniških in instalacijskih del (streha, fasada …), ki jih predvideva popis del; 
• strošek uradne zakoličbe objektov z zapisnikom zakoličbe;
• stroške zavarovanja zakoličbe in vseh geodetskih točk, postavitve reperjev in kontrole posedkov za ves čas gradnje in izdelave končnega poročila o posedanju objektov do tehničnega pregleda;</t>
  </si>
  <si>
    <t>• zagotovitev primernega prostora za izvajanje rednih sestankov na gradbišču;                    
• stroške zadostnega števila kemičnih sanitarij za potrebe vseh, ki izvajajo dela na gradbišču;
• stroške zbiranja in predložitve investitorju vse ustrezne dokumente, ateste, meritve, poročila idr. tudi od vseh svojih podizvajalcev ter ostalih izvajalcev in dobaviteljev na projektu (tudi od dobavitelja tehnološke opreme);
• stroški izvedbe poskusnega obratovanja celotnega objekta s poudarkom na vseh inštalacijah;</t>
  </si>
  <si>
    <t>• morebitne stroške povzročene upravljavcem JGI, ki bi nastali v zvezi z gradnjo predmeta tega razpisa;
• vezano na izgradnjo kanalizacijskega priključka in interne kanalizacije: stroške nadzorstva JP Vodovod – Kanalizacija d.o.o., stroške tlačnega preizkusa, s katerim je potrebno potrditi vodotesnost zunanjega in internega kanalizacijskega sistema, vključno s priključkom na javno kanalizacijo, ter strošek izdaje certifikata na podlagi prej omenjenega preizkusa, strošek izdelave geodetskega posnetka pred zasipom kanalizacijskega priključka;</t>
  </si>
  <si>
    <t>• vezano na izvedbe na vodovodnem omrežju: strošek prevezave obstoječih hišnih priključkov na novo javno vodovodno omrežje, strošek izvedbe vodovodnega priključka od mesta priključitve na javno vodovodno omrežje do obračunskega vodomera, vse morebitne stroške sanacije vodovoda v funkcionalni dolžini in materialu, ki jih določi JP Vodovod – Kanalizacija d.o.o., v primeru poškodb na vodovodu zaradi neustreznih odmikov od obstoječega vodovodnega omrežja in priključkov;</t>
  </si>
  <si>
    <t>• ponudnik mora kanalizacijski priključek in interno kanalizacijo izvajati v vodotesni izvedbi. Pred začetkom gradnje kanalizacijskega priključka ponudnik obvesti Službo priključkov pri JP Vodovod – Kanalizacija d.o.o. zaradi nadzora oz. preverjanja ustreznosti in sicer najmanj 2 dni pred izvajanjem del.- Ponudnik mora en izvod geodetskega posnetka nove GJI in priključkov, ki ga naredi pred zasipom, predati upravljavcu GJI.- Ponudnik pred priključitvijo na javno kanalizacijsko omrežje zaprosi za soglasje upravljavca javne kanalizacije.- Ponudnik mora za morebitne zapore in prekope javnih prometnih površin predhodno pridobiti dovoljenje upravljavca prometne površine.- Vodovodni priključek od mesta priključitve na javno vodovodno omrežje do obračunskega vodomera izvede JP Vodovod – Kanalizacija d.o.o. oziroma izvajalska organizacija s priznano usposobljenostjo, na podlagi posebnega dovoljenja JP Vodovod – Kanalizacija d.o.o.- Ponudnik mora pred pričetkom gradnje javnega vodovodnega omrežja in priključitvijo na javno vodovodno omrežje zaprositi za soglasje upravljavca javnega vodovoda</t>
  </si>
  <si>
    <t>• vezano na izgradnjo priključkov (elektro, vročevod, telekomunikacijsko omrežje,...) stroške nadzorstva javnih služb, stroške preizkusov, strošek prevezave obstoječih hišnih priključkov na novo javno omrežje. Ponudnik pred priključitvijo na javno omrežje zaprosi za soglasje upravljavca javne kanalizacije. Ponudnik mora za morebitne zapore in prekope javnih prometnih površin predhodno pridobiti dovoljenje upravljavca prometne površine.</t>
  </si>
  <si>
    <t>• stroške zavarovanja objekta v času izvedbe del in delavcev ter materiala na gradbišču v času izvajanja del, od začetka del do pridobitve uporabnega dovoljenja za objekt. Zavarovanje mora biti izvršeno pri pooblaščeni zavarovalni družbi najmanj v višini pogodbene vrednosti ali v zakonsko predpisani vrednosti (v kolikor zavarovanje v višini pogodbene vrednosti presega zakonsko dovoljeno), za ves as trajanja izvedbe del do uspešne primopredaje objekta, izvajalec mora kopijo police za vrednost predpisanih del dostaviti naročniku v 10. dneh od podpisa pogodbe;
• stroške zgraditve in vzdrževanja začasnih internih poti na gradbišču in stroške čiščenja javnih ter drugih poti in okolja izven gradbišča, ki jih bo onesnažil s svojimi vozili ali deli izvajalec ali njegov podizvajalec;</t>
  </si>
  <si>
    <t>• stroške čiščenja objekta med izvajanjem del in končnega temeljitega zidarskega ter gospodinjskega čiščenja objekta, kar zadeva delo izvajalca in vseh podizvajalcev, med izvedbo del in pred primopredajo objekta;
• stroške električne energije, vode, TK priključkov in morebitne ostale stroške v času gradnje;
• stroške predpisanih ukrepov varstva pri delu in varstva pred požarom, ki jih mora izvajalec obvezno upoštevati;
• stroške za popravilo morebitnih škod, ki bi nastale na objektu kot celoti oz. delu objekta, dovoznih cestah, zunanjem okolju, komunalnih vodih in priključkih ter na sosednjih objektih po krivdi izvajalca kot posledica izvajanja del;</t>
  </si>
  <si>
    <t>• stroške vseh predpisanih kontrol materialov, atestov in garancij za materiale vgrajene v objekt, stroške nostrifikacije in meritev pooblaščenih institucij, potrebnih za pridobitev uporabnega dovoljenja, pri čemer morajo biti dokumenti obvezno prevedeni v slovenščino in nostrificirani od pooblaščene institucije v RS;
• stroške izdelave elaborata zapore cest, postavitev morebitnih potrebnih cestnih zapor in prometne signalizacije;
• stroške za pridobitev začasnih površin za gradnjo in za organizacijo gradbišča, vključno z morebitnimi odškodninami in taksami zaradi uporabe zemljišč, vključno z elaborati in najemninami;
• stroške v zvezi s transporti po javnih poteh in cestah: morebitne odškodnine, morebitne sanacije cestišč zaradi poškodb med gradnjo;</t>
  </si>
  <si>
    <t>• stroške zagotovitve, vzpostavitve perišča kamionov pred izstopom z gradbišča in njegovo delovanje;
• stroške ogrevanja v času izvajanja del, če so zunanje temperature neustrezne za normalno odvijanje del po terminskem planu;
• stroške izdelave geodetskega načrta novega stanja zemljišča in objektov po končani gradnji;
• stroške izvajanja geodetskih storitev med samo gradnjo (zakoličba stavbe, podajanje višin, kontrola vertikalnosti konstrukcije, postavitev gradbenih profilov, ipd. za ves čas gradnje in za vsa dela);
• stroške dobave posameznih elementov, začasnega deponiranja (npr. vodovodnih cevi ipd.) in zavarovanja deponiranega materiala z vsemi prevozi in prenosi na gradbišču, iz deponije do mesta vgradnje:</t>
  </si>
  <si>
    <t xml:space="preserve">• stroške pomožnih gradbenih del (od zarisovanja, vrtanja zidov, beljenja zidov, vzpostavljanja prvotnega stanja idr.);
• stroške pospravljanja, čiščenja gradbišča in terena po končani gradnji in vzpostavitev gradbišča in okolice v prvotno stanje oz. ureditev okolice;                                                                                                                                                                                               • strošek opravljanja nadzora geomehanika pri izkopu gradbene jame z vpisovanjem ugotovitev in rešitev  v gradbeni dnevnik;
• strošek odvajanja meteorne vode iz gradbene jame in vode, ki se izceja iz bočnih strani izkopa, če je to potrebno;
• strošek usklajevanja z zahtevami predstavnikov Zavoda za varstvo kulturne dediščine Slovenije;                                                                                                                                                             </t>
  </si>
  <si>
    <t>• stroške koordinacije, sodelovanja in usklajevanja z dobavitelji tehnološke in vse ostale pohištvene ter multimedijske opreme ter z vsemi ostalimi so oz. podizvajalci na objektu (ih);
• strošek vodje del, ki bo izvajal tudi koordinacijo z drugimi izvajalci, ki jih bo izbral naročnik in bo opravljal delo vodje gradbišča;
• stroške morebitnih prilagoditev mikrolokacij inštalacijskih priključkov oziroma strojnih in elektro inštalacij glede na izvedbene projekte pohištvene in tehnološke opreme;
stroške prilagoditve projektov oz. preprojektiranja v primeru potrebe po le-tem zaradi ponujenih drugačnih, vendar kvalitetno in tehnično ustreznih, tipov opreme, vključno s potrditvijo projektantov objekta,
• stroške šolanja uporabnika za vse sisteme strojnih, elektro instalacij in ostalih sistemov;</t>
  </si>
  <si>
    <t xml:space="preserve">  Ponudnik je seznanjen, da bo uporbnik v času gradnje izvajali raziskovalni procesi v neposredni bližini in bo izvajalec moral izvajati kontrolo hrupa in kontrolo vibracij, ter voditi natančen dnevnik. Dela, ki so hrupna in dela, ki povzročajo vibracije bo izvajalec moral preprečiti oziroma jih izvesti na način, da povzročajo minimalne vplive. Tehnologijo rušenja in tehnologijo izvedbe ostalih del bo izvajalec moral prilagoditi tako, da bo vpliv minimalen. Izvajalec mora preprečiti in zmanjšati emisije delcev iz gradbišča na najmanjšo možno mero.
  V času gradnje mora ponudnik zagotoviti vse potrebne varnostne ukrepe in tako organizacijo na gradbišču, da bo preprečeno onesnaževanje voda, ki bi nastalo zaradi transporta, skladiščenja in uporabe tekočih goriv in drugih nevarnih snovi oziroma v primeru nezgod zagotoviti takojšnje ukrepanje za to usposobljenih delavcev.
  Vsa začasna skladišča in pretakališča goriv, olj in maziv ter drugih nevarnih snovi morajo biti zaščitena pred možnostjo izliva v tla in vodotok. Po končani gradnji mora ponudnik odstraniti vse za potrebe gradnje postavljene provizorije in odstraniti vse ostanke začasnih deponij. Vse z gradnjo prizadete površine mora krajinsko ustrezno urediti.</t>
  </si>
  <si>
    <r>
      <rPr>
        <b/>
        <sz val="10"/>
        <rFont val="Arial Narrow"/>
        <family val="2"/>
        <charset val="238"/>
      </rPr>
      <t>VZORCI:</t>
    </r>
    <r>
      <rPr>
        <sz val="10"/>
        <rFont val="Arial Narrow"/>
        <family val="2"/>
        <charset val="238"/>
      </rPr>
      <t xml:space="preserve">
• Izvajalec mora za vse proizvode, oziroma elemente za vgradnjo, ki so navedeni v projektu ali drugače zahtevani s strani naročnika dostaviti ali izdelati vzorčne primere na objektu in sicer najmanj v treh enakovrednih vzorcih
• Kot pomoč naročniku za dokončno opredelitev med različnimi proizvodi
• Kot pomoč naročniku za dokončno opredelitev med različnimi površinskimi obdelavami
• Kot referenčni primerek in merilo za kakovost, vključno vizualni izgled
• Kot vzorec za preizkušanje, ki služi za dokazovanje skladnosti proizvodov, kadar je to preizkušanje nujno opraviti na objektu, oziroma kadar gre za utemeljen dvom v izpolnjevanje predpisanih zahtev glede že vgrajenega oziroma dobavljenega proizvoda.
• Vrednost izdelave vzorcev mora biti vključena skupno v ponudbeno ceno. Ustreznost izdelave potrdi naročnik na predlog odgovornega projektanta. Pisna potrditev vzorcev mora biti vnesena v gradbeni dnevnik s strani predstavnika naročnika in odgovornega projektanta predmetnega področja. Elemente brez potrditve vzorcev ni dovoljeno vgrajevati - izvajati pred potrditvijo vzorcev oziroma materialov.</t>
    </r>
  </si>
  <si>
    <t xml:space="preserve">Pomembne splošne opombe:
• Popis je veljaven le v kombinaciji z vsemi grafičnimi prilogami, risbami, načrti, tehničnim poročilom, sestavami konstrukcij, shemami oken in vrat in ostalimi sestavinami PZI projekta. Natančnejši opisi, način in kvaliteta izdelave, barve, velikost elementov, načini pritrjevanja, načini stikovanja z ostalimi elementi objekta, morebitna požarna varnost konstrukcij ali gradbenih elementov in podobno so razvidni iz prej naštetih sestavin PZI projekta. Ponudba mora vsebovati ves pritrdilni material, vgradnjo zaključnih profilov, pločevin in kotnikov, izdelavo vseh potrebnih podkonstrukcij, dodatnega izsekavanja AB in zidanih sten, ponovnega odpiranja montažnih sten in podobna dela potrebna za vgradnjo posameznega elementa objekta, izdelavo vseh drobnih gradbenih, obrtniških in instalacijskih del ter ostalega četudi to ni neposredno navedeno popisu GOI del, a je kljub temu razvidno iz grafičnih prilog in ostalih prej naštetih sestavnih delov PZI projekta. Nujna je tudi kombinacija popisa s požarnim elaboratom, ki opredeljuje požarno varnost posameznih konstrukcij in gradbenih elementov objekta. Obvezno je upoštevati vse zahteve iz študije požarne varnosti. Ponudba, ki se sklicuje zgolj na tekstualni del popisa ni veljavna oziroma je nepopolna in nepravilna. Z oddajo ponudbe vsak ponudnik izjavlja, da je skrbno preučil vse prej omenjene sestavne dele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PZI projekta. Vsak ponudnik z oddajo ponudbe prav tako izjavlja, da je PZI dokumentacija popolna in da je sposoben v popolnosti kvalitetno izvesti predmetni objekt. Za vse nejasnosti mora ponudnik v razpisnem roku, ki je namenjen postavljanju vprašanj, postaviti vprašanje na portalu javnih naročil.
Kontaktiranje ali postavljanje vprašanj neposredno odgovornemu vodji projekta, projektantskim organizacijam, ki so sodelovale pri izdelavi projekta ali posameznim pooblaščenim projektantom NI DOVOLJENO.
</t>
  </si>
  <si>
    <t xml:space="preserve">Vse vrednosti instalacijskih del v posamezni ponudbi (strojna in elektro dela) morajo, četudi ni to posebej označeno ali navedeno v popisu GOI del, upoštevati vsa dela namenjena prilagajanju trenutnemu stanju na gradbišču. V skupni vrednosti ponudbe mora biti vključeno tudi morebitno dodatno izrezovanje utorov in prebojev v kamnite, zidane ali armirano-betonske stene, ponovno demontiranje in montiranje vseh vrst montažnih sten, vsa dodatna dela za zagotavljanje primernih križanj med posameznimi instalacijskimi vodi, izdelava vseh vrst ojačitev konstrukcij in podobna dela, ki zagotavljajo kakovostno vgradnjo vseh vrst instalacijskih vodov in niso posebej navedena v popisu GOI del. V ponudbi morajo biti upoštevana vsa drobna strojna in elektro instalacijska dela in transporti. Skupna ponudbena vrednost mora vključevati vse stroške morebitnega sušenja in  gretja objekta konstrukcij, tlakov ali estrihov.    
</t>
  </si>
  <si>
    <t>IZJAVA:
Posamezni ponudnik z oddajo ponudbe izjavlja, da bo predmetno zgradbo izvajal izključno skladno s PGD, DGD in PZI projektno dokumentacijo. Vse morebitne spremembe in dopolnitve lahko izdelajo izključno projektanti tega objekta, pri čemer bo morala biti vsaka sprememba in dopolnitev pisno zavedena v gradbeni dnevnik, žigosana in podpisana s strani pooblaščenih projektantov in odgovornega nadzornika, oziroma pooblaščenega predstavnika naročnika. Kot spremembe PGD, DGD in PZI projektne dokumentacije se bo štelo vsakršno spreminjanje gabaritov zgradbe, nosilne in nenosilne gradbene konstrukcije, oblike fasad, sestav vertikalnih in horizontalnih konstrukcij (gradbene fizike), instalacijskih vodov in  elementov instalacij, oziroma strojne in elektro opreme, kot tudi spreminjanje gradbenih materialov, materialov in oblike oken ter okvirjev okoli oken, notranjih in zunanjih tlakov, materialov fasad, ograj, finalnih obdelav sten, opreme in podobno.</t>
  </si>
  <si>
    <t>Odpadki:
• Izvajalec je dolžan brezpogojno upoštevati Elaborat gospodarjenja z odpadki, ki je sestavni del projektne dokumentacije PZI ter vso veljavno zakonodajo. Izvajalec je dolžan v imenu (po pooblastilu) naročnika ravnati z odpadki v skladu z Uredbo o ravnanju z odpadki, ki nastanejo pri gradbenih delih (Ur.l.RS št. 34/08) 
• V ceni postavke je potrebno zajeti odvoz materiala na trajno deponijo, s plačilom vseh taks
• Izvajalec je dolžan izdelati elaborat ravnanja z gradbenimi odpadki, voditi evidenco o vrstah in količinah gradbenih odpadkov ter predložiti vse evidenčne liste o odvozu odpadkov.</t>
  </si>
  <si>
    <t>• Obveznost izvajalca je izdelava načrta evakuacije in požarnega reda. Evidentiranje komunalnih vodov in izdelava potrebnih načrtov za predajo projektantu.</t>
  </si>
  <si>
    <t xml:space="preserve">Obveznosti izvajalca, ki morajo biti prav tako zajete v ponudbeno ceno so tudi:
&gt;vsa potrebna pripravljalna dela
&gt;vsa potrebna merjenja
&gt;vse potrebne transporte do mesta vgrajevanja
&gt;skladiščenje materiala na gradbišču
&gt;vse potrebno delo do končnega izdelka
&gt;vsa potrebna pomožna sredstva na objektu kot so lestve, delovni odri…
&gt;usklajevanje z osnovnim načrtom in posvetovanje s projektantom
&gt;plačilo komunalnih prispevkov za stalno deponijo
&gt;preizkušanje kvalitete materiala, ki se vgrajuje in dokazovanje kvalitete z atesti
&gt;popravilo eventualne škode povzročene ostalim izvajalcem
&gt;čiščenje in odvoz odvečnega materiala v stalno deponijo, velja za vsako posamezno delovišče, pred izvedbo posameznega dela po postavki
&gt;evidentiranje, zaščita in prestavitev komunalnih vodov
&gt;šolanje uporabnikov je potrebno izvesti za vse naprave, elemente stavbe in sisteme
&gt;izvajalec mora zagotoviti vso potrebno dokumentacijo za vzdraževanje za vse vgrajene elemente stavbe, naprave in sisteme
&gt;usklajevanje z naročnikom oz. uporabnikom v času trajanja izvedbe projekta v smislu energetsko učinkovitih gradenj stavb in definiranje uporabniških zahtev
&gt;finalno čiščenje objekta: pred vnosom opreme v objekt, za vsemi deli, po vsaki etapi, po vnosu opreme, kot finalno čiščenje za uporabo objekta.
</t>
  </si>
  <si>
    <t>OSTALA SPLOŠNA DOLOČILA</t>
  </si>
  <si>
    <t>vso razpisno dokumentacijo (načrte DGD in PZI)</t>
  </si>
  <si>
    <r>
      <t xml:space="preserve">Za potrebe popisa se za udeležence pri graditvi objekta uporabljajo naslednje okrajšave:
PA: pooblaščeni arhitekt,
PI: pooblaščeni inženir
NI: nadzorni inženir
ZvkdN: nadzornik ZVKDS (Zavod za varstvo kulturne dediščine Slovenije)
</t>
    </r>
    <r>
      <rPr>
        <b/>
        <sz val="10"/>
        <rFont val="Arial Narrow"/>
        <family val="2"/>
        <charset val="238"/>
      </rPr>
      <t>Projekta DGD in PZI z načrti in vsemi grafičnimi prilogami, kot tudi ves tekstovni del, vsa poročila in vsi opisi ter sheme so sestavni del tega popisa del in jih mora ponudnik obvezno upoštevati pri sami izdelavi ponudbe. Navedene načrte, grafične priloge, ves tekstualni del, vsa poročila in vsi opisi ter sheme mora ponudnik upoštevati tudi če se besedilo popisa ne sklicuje na konkretne sheme.</t>
    </r>
  </si>
  <si>
    <t>Ponudnik z oddajo ponudbe izjavlja, da je preveril pravilnost nastavljenih formul in izračunavanja ponudbene cene.</t>
  </si>
  <si>
    <t>Ponudnik z oddajo ponudbe izjavlja, da je pregledal projektno dokumentacijo, da je z njo v celoti seznanjen in se z njo strinja, da jo smatra kot logično in celovito ter da poseduje strokovno znanje, da bo dela izvedel skladno s projektnimi zahtevami in določili.</t>
  </si>
  <si>
    <t>Pred izdelavo ponudbe je potrebno opraviti ogled obstoječega stanja in se seznaniti z dejanskim stanjem na objektu.</t>
  </si>
  <si>
    <t>V ponudbi je potrebno zajeti dobavo in montažo vseh potrebnih materialov in opreme za pravilno delovanje sistemov, razen če v posamezni postavki ni drugače navedeno.</t>
  </si>
  <si>
    <t>Vsa deponirana oprema in gradbiščni odpadki se odpeljejo na deponijo. Potrebno priložiti potrdilo o predaji opreme na deponijo. Potrebno zajeti v ceni.</t>
  </si>
  <si>
    <t>V ceni mora biti zajeta izvedba vseh prehodov instalacij skozi stene, prehodi skozi  stene morajo biti ustrezno tesnjeni.</t>
  </si>
  <si>
    <t xml:space="preserve">V ceni mora biti zajeto vso ščitenje tlakov za čas gradnje tudi po končni vgradnji . </t>
  </si>
  <si>
    <t>V ceni mora biti zajeto vsi potrebni dodatki za hitrejše sušenje estrihov in/ali betonskih razbremenilnih plošč, ter medetažnih plošč</t>
  </si>
  <si>
    <t>DODATNA NAVODILA in OPOZORILA</t>
  </si>
  <si>
    <t>IZVAJALEC MORA SKLADNO Z GRADBENIM ZAKONOM TER ZAKONOM O GRADBENIH PROIZVODIH VGRAJEVATI IZVAJALEC ZAGOTAVLJA DA PONUJA IN VGRAJUJE USTREZNE GRADBENE PROIZVODE. GRADBENE PROIZVODE VGRAJUJE SKLADNO Z VNAPREJ IZDELANIMI DELAVNIŠKIMI NAČRTI, KI JIH MORA SKUPAJ Z PONUDBENIMI ELEMENTI OBJEKTA ZAGOTOVITI PRED VGRADNJO POSAMEZNEGA ELEMENTA OBJEKTA. DELAVNIŠKI NAČRTI MORAJO BITI POTRJENI S STRANI PROJEKTANTA, NADZORNIKA ZVKDS IN NADZORNEGA INŽENIRJA.</t>
  </si>
  <si>
    <t>PRED ZAČETKOM IZVAJANJA DEL TER VGRAJEVANJA  PROIZVODOV MORA IZVAJALEC OBVEZNO PRIDOBITI PISNO POTRDITEV DELAVNIŠKIH NAČRTOV, SKIC IN DETAJLOV OD PA ( Styria arhitektura d.o.o.), PI, NI in ZvkdS ! V KOLIKOR ZARADI VRSTE GRADBENEGA PROIZVODA DELAVNIŠKE DOKUMENTACIJE IZVAJALEC NE MORE ZAGOTOVITI JE OBVEZNO IZDELATI VZOREC NA GRADBIŠČU, KI GA POTRDITA PA ( Styria arhitektura d.o.o.), NADZORNIK ZvkdN TER NADZORNI INŽENIR Z VPISOM V DNEVNIK !
VSAJ V ENI OD VSEH POSTAVK JE POTREBNO ZAJETI ŠE VSE OSTALO IZ SPLOŠNIH RAZPISNIH POGOJEV ZA IZBOR IZVAJALCA, KAR S TEM POPISOM NI POSEBAJ DEFINIRANO ALI ZAJETO.</t>
  </si>
  <si>
    <t>IZVAJALEC MORA PREDATI V PREGLED IN POTRDITEV VZORCE VSEH VGRAJENIH MATERIALOV IN PRODUKTOV (NPR. TLAKI, FINALNE OBDELAVE, ....). ŠTEVILO VZORCEV DOGOVORI Z PA, PI, NI in ZvkdN, V KOLIKOR Z RAZPISOM ZA IZBOR IZVAJALCA ŠTEVILO NI TOČNO DOLOČENO. STROŠEK IZDELAVE DELAVNIŠKIH NAČRTOV IN IZDELAVE VZORCEV IZVAJALEC UPOŠTEVA V POSAMEZNIH POSTAVKAH POPISA. PRED ZAČETKOM IZVAJANJA VSEH DEL JE POTREBNO PREVERITI STANJE NA OBJEKTU in/ali NA GRADBIŠČU.</t>
  </si>
  <si>
    <t>V CENI POSAMEZNIH POSTAVK JE ZAJETI VSE ELEMENTE, KI SO NAVEDENE V OPISU, NE GLEDE NA RAZLIČNOST ZAHTEVANIH DEL, RAZEN KJER JE EKSPLICITNO NAVEDENO, DA SO DOLOČENI ELEMENTI ZAJETI V DRUGI POSTAVKI OZ. PRI DRUGIH DELIH. VSI STANDARDI, KI SO NAVEDENI PRI POSAMEZNIH DELIH SE UPOŠTEVAJO V PRIMERU, DA JE DOLOČEN MATERIAL ALI STORITEV V POSAMEZNIH OPISNIH POSTAVKAH ZAJETA, V NASPROTNEM PRIMERU SO BREZPREDMETNI. ČE PA JE V POSAMEZNI POSTAVKI NAVEDEN DRUGAČEN STANDARD KOT PRI SPLOŠNIH OPISIH, POTEM JE POTREBNO UPOŠTEVATI STANDARD, KI PREDPISUJE VIŠJO KVALITETO!</t>
  </si>
  <si>
    <t xml:space="preserve">PODLAGA ZA IZVEDBO SO DELAVNIŠKI NAČRTI, IZDELANI IZ STRANI IZVAJALCA IN POTRJENI IZ STRANI PA, PI, NI in ZvkdN. 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PA, PI, NI in ZvkdN, IZROČI VSEM  NAVEDENIM OSEBAM DOKONČNO POTRJENE NAČRTE, TER POTREBNI ČAS ZA IZDELAVO IN POTRDITEV UPOŠTEVA V TERMINSKEM PLANU.
V PRIMERU NEJASNOSTI JE IZVAJALEC DEL OZ. PONUDNIK, ŽE V ČASU IZDELOVANJA PONUDBE DOLŽAN POSTAVITI RAZPISOVALCU ZAHTEVO PO POJASNITVI NA NAČIN, KI JE V SKLADU Z IZVAJANJEM JAVNEGA RAZPISA.
Dela je treba izvajati po določilih veljavnih tehničnih predpisov in skladno z obveznimi standardi in z Uredba o zagotavljanju varnosti in zdravja pri delu na začasnih in premičnih gradbiščih (Uradni list RS, št. 83/05 in 43/11 – ZVZD-1).
</t>
  </si>
  <si>
    <t>Pri pripravi ponudbe in izvedbi je potrebno upoštevati tudi navodila, pogoje in podatke dobavitelja ali proizvajalca materiala oz izdelka ter v ceni na enoto zagotoviti ves potrebni material, za funkcionalno izvedbo posameznega izdelka oziroma produkta.</t>
  </si>
  <si>
    <t>POOBLAŠČENI ARHITEKT SI PRIDRŽUJE PRAVICO DO SPREMEMB IN DOPOLNITEV IZVEDBE DETAJLOV OBRTNIŠKIH DEL V KOLIKOR IZVAJALEC LE TEH ZARADI OBJEKTIVNIH RAZLOGOV NE MORE IZVAJATI SKLADNO S PROJEKTOM PZI.</t>
  </si>
  <si>
    <t>VSI ARHITEKTURNI, DETAJLNI IN PREGLEDNI NAČRTI IZDELANI S STRANI IZVAJALCA VELJAJO OD PISNEGA DOVOLJENJA IN TRAJAJO DO PREKLICA LE TEH S STRANI POOBLAŠČENEGA ARHITEKTA ALI POOBLAŠČENEGA INŽENIRJA.</t>
  </si>
  <si>
    <t>Za potrebe popisa se za udeležence pri graditvi objekta uporabljajo
naslednje okrajšave:
PA: pooblaščeni arhitekt,
PI: pooblaščeni inženir
NI: nadzorni inženir
Vsi projekti (DGD in PZI) z načrti in vsemi grafičnimi prilogami, kot tudi ves tekstovni del, vsa poročila in vsi opisi ter sheme so sestavni del tega popisa del in jih mora ponudnik obvezno upoštevati pri izdelavi ponudbe.
Navedene načrte, grafične priloge, ves tekstualni del, vsa poročila, vsa poročila in vsi opisi ter sheme mora ponudnik upoštevati tudi če se besedilo popisa ne sklicuje na konkretne sheme.</t>
  </si>
  <si>
    <t>Celotna projektna dokumentacija, ki obsega vključno, a ne omejeno na skice, načrte, popise del, je kot arhitekturno delo varovano avtorsko delo skladno s 5. členom Zakon o avtorski in sorodnih pravicah (Uradni list RS, št. 16/07 – uradno prečiščeno besedilo, 68/08, 110/13, 56/15, 63/16 – ZKUASP in 59/19)). nosilec materialnih in drugih
pravic na projektni dokumentaciji je družba Styria arhitektura d.o.o. izvajalec del ima pravico do enkratne in namenske uporabe projektne dokumentacije za izvedbo del skladno s to dokumentacijo. V izogib nesporazumom, ne naročnik ne izvajalec del nima pravice do predelave projektne dokumentacije. Vsaka sprememba, priredba ali predelava celotne projektne dokumentacije ali kateregakoli njenega posameznega dela brez predhodnega soglasja družbe Styria arhitektura d.o.o. je prepovedana. 
V primeru kršitve ima družba Styria arhitektura d.o.o. pravico zahtevati, da se odstrani stanje, ki je nastalo s kršitvijo in po potrebi porušijo zgrajeni ali drugače izvedeni deli v nasprotju s projektno dokumentacijo, kršitelj pa je za svoje ravnanje tudi odškodninsko odgovoren.</t>
  </si>
  <si>
    <t xml:space="preserve">Izvajalec mora pred začetkom in med izvajanjem posameznih del opraviti pregled projekta za izvedbo in opozoriti investitorja, projektanta in revidenta ter nadzornika na morebitne ugotovljene pomanjkljivosti. </t>
  </si>
  <si>
    <t>V vsaki ceni po enoti je potrebno zajeti vse za gotove montirane in finalno obdelane izdelke - kot kompleten izdelek v skladu s projektom, brez dodatnih del za izvedbo posamezne postavke, kompletno z izdelavo vse potrebne izvedbene delavniške in montažne tehnične dokumentacije ter detajlov izvedbe. Vse rešitve je potrebno uskladiti s PA oziroma pridobiti potrditev s strani PA. V ceni vseh postavk je potrebno zajeti še vse ostalo iz splošnih razpisnih pogojev za izbor izvajalca, kar s tem popisom ni zajeto.</t>
  </si>
  <si>
    <t>Pred pričetkom izvajanja del ter vgrajevanja proizvodov mora izvajalec obvezno pridobiti pisno potrditev, delavniških načrtov, skic in detajlov PA. V kolikor zaradi vrste  gradbenega proizvoda, delavniške dokumentacije izvajalec ne more zagotoviti, je obvezno izdelati vzorec na gradbišču, ki ga potrdijo PA, PI, NI in ZvkdN z vpisom v dnevnik.</t>
  </si>
  <si>
    <t>Vse izmere je potrebno preveriti po posameznih projektih, in na objektu samem. V primeru nejasnosti kontaktirati PA.
V popisu navedena komercialna imena so navedena zaradi natančnega določanja zahtevane kvalitete vgrajenih  materialov. Izvajalec (ponudnik) mora že v ponudbi specificirati, ali ponuja material naveden v razpisu, ali  alternativen  material. V koliko ponuja alternativen material mora ponujati najmanj funkcionalno in oblikovno enakovrednega predvidenemu ali boljšega. Enakovrednost ponujene alternative v ponudbi dokazuje skladno z določili razpisa – z izdelavo tehnično ekonomskega elaborata in predložitvijo certifikatov,  tehničnih listov in produktnih specifikacij.</t>
  </si>
  <si>
    <t xml:space="preserve">Podlaga za izvedbo so delavniški načrti, izdelani iz strani izvajalca in potrjeni iz strani PA, PI, NI IN ZvkdN. Podlaga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PA, PI, NI IN ZvkdN, izroči vsem trem navedenim osebam dokončno potrjene načrte, ter potrebni čas za izdelavo in potrditev upošteva v terminskem planu. V primeru nejasnosti je izvajalec del oz. ponudnik, že v času izdelovanja ponudbe dolžan postaviti PA zahtevo po pojasnitvi na način, ki je v skladu z izvajanjem javnega razpisa. </t>
  </si>
  <si>
    <t>Izvedba grobega in finega čiščenja kompletnega novega prizidka.</t>
  </si>
  <si>
    <t>Svetla dimenzije vrat VL05; desna; 900/2100mm, mizarska mera 1000/2150mm, vgradnja v AB steno</t>
  </si>
  <si>
    <t>Svetla dimenzije vrat VL05; desna; 900/2100mm, mizarska mera 1000/2150mm, vgradnja v AB steno.
Vrata opremljena s skritimi tečaji in poravnana s stensko leseno oblogo.</t>
  </si>
  <si>
    <t>Svetla dimenzije vrat VL10; leva; 1000/2100mm, mizarska mera 1100/2150mm, vgradnja v AB steno</t>
  </si>
  <si>
    <t xml:space="preserve"> - KLH plošče debeline 8 cm</t>
  </si>
  <si>
    <t>Finalna obdelava lesenih elementov in lepljenega lesa se izvede v kontroliranih pogojih proizvodnega obrata - lakirnice z metodo luženja za katero se uporabijo lužila na vodni bazi (kot npr.:Adler) ter trikratnega lakiranja z brezbarvnim lakom (0% sijaj) UV obstojnim, kot npr.: Adler - Strong. Zahtevana požarna odpornost mikrolaminiranih nosilcev je R30. Slednja se delno zagotovi z predimenzioniranjem nosilca in sicer 20 mm dodatna zahteva se zagotovi z protipožarnimi premazi in sicer  minimalno 2x150g/m2 in 2x40g laka. V fazi potrjevanja delavniške dokumentacije je potrebno priložit certifikat, oz. poročilo testiranja odpornosti na požar. 
Pred izvedbo je potrebno pripraviti delavniško delavnico ter si pridobit pisno potrditev OP GK in OVP.</t>
  </si>
  <si>
    <t xml:space="preserve"> - LN 20/160 cm (primarni nosilci)</t>
  </si>
  <si>
    <t>Dobava materiala in izdelava temeljne gramozne blazine za podlago mineralne toplotne izolacije iz penjenega stekla - glapor.</t>
  </si>
  <si>
    <t>Vključno z dobavo in polaganjem Geotekstilom in PE folije.</t>
  </si>
  <si>
    <t>Izkop mora biti na dnu širši od konture temeljev na vse strani za debelino temeljne blazine. Vgradnja po plasteh do končne debeline 30cm. Kontrola kvalitete vgrajenih plasti se preverja z meritvami modula stisljivosti s krožno dinamično ploščo D=300mm. Na planumu gramozne blazine v kombinaicji z blazino iz penjenega stekla v granulah debeline 30cm mora biti izkazan modul Ms&gt;50MPa.</t>
  </si>
  <si>
    <t>Prekrivanje planuma naravnih tal s geotekstilom 400 g/m2, preklopi min. 50cm. Polaganje filca - politlak I kvalitete.</t>
  </si>
  <si>
    <t>Gramozno nasutje debeline 30 cm.</t>
  </si>
  <si>
    <t>Nasutje na tamponu (gramozno nasutje) izdelano iz penjenega sekla v granulah v debelini 50cm - nasuto med točkovnimi temelji in temeljnimi gredami. Penjeno steklo, kot naprimer Glapor SG 600 t. Vključno z zbijanjem materiala do končne trdnosti. V postavki je upoštevana zbita količina penjenega stekla (dejanska količina dobavljenega materiala je za cca. 25% večja).</t>
  </si>
  <si>
    <t>Pred izdealvo podbetona je potrebno celotno področje pokrit z geotekstilom in PE folijo, ki bo preprirečila pronicanje betona v nasutje.</t>
  </si>
  <si>
    <t>Nasutje penjenega stekla v granulah debeline 50 cm.</t>
  </si>
  <si>
    <t>PE folija in geotekstil 400g/m2</t>
  </si>
  <si>
    <t>Leseni lepljeni nosilci strešne konstrukcije</t>
  </si>
  <si>
    <t>Iz popisov se je odstranila postavka 1. - izdelava XPS toplotne izolacije temeljne plošče. S projektom je predvidena toplotna izolacija temeljne plošče iz penjenega stekla (glaporja).</t>
  </si>
  <si>
    <t>Dobava in vgraditev betona C 20/25 za zalivanje pripravljene armature za kasnejšo fazo, črpni beton, izdelava skladno s projektno dokumentacijo PZI.
Med armaturo se pusti EPS izolacija za prekinitev toplotnega mostu ter kasnejšo lažjo odstranitev betona.
Beton C20/25</t>
  </si>
  <si>
    <t>toplotna izolacija EPS 50 med armaturo debeline 20 cm</t>
  </si>
  <si>
    <t>- Razred vidnega betona: min VB3</t>
  </si>
  <si>
    <t>Opaž zidov za zaščito armature z opažnimi ploščami višine do 1,00m, opaženje, razopaženje in čiščenje. Debelina zidov 30cm.</t>
  </si>
  <si>
    <t>Zajeta dvostranska provršina.</t>
  </si>
  <si>
    <t>ZZ 05 - ZALIVANJE ARMATURE d=30cm</t>
  </si>
  <si>
    <t>STREHA POŽARNEGA STOPNIŠČA - začasna streha - ST 04</t>
  </si>
  <si>
    <t>STREHA NA MESTU ODPRTINE V AB MEDETAŽNI PLOŠČI - začasna streha - ST 05</t>
  </si>
  <si>
    <t>Začasna fasada v času med fazami FZ OB</t>
  </si>
  <si>
    <t xml:space="preserve">dobava in položitev vodnika  NHXMH 3 x 1,5mm2Cu  </t>
  </si>
  <si>
    <t xml:space="preserve">dobava in položitev vodnika   NHXMH 3 x 2,5mm2Cu  </t>
  </si>
  <si>
    <t xml:space="preserve">dobava in položitev vodnika   NHXMH 5 x 1.5mm2Cu  </t>
  </si>
  <si>
    <t xml:space="preserve">dobava in položitev vodnika   NHXMH 5 x 2.5mm2Cu  </t>
  </si>
  <si>
    <t xml:space="preserve">dobava in položitev vodnika   NHXMH 2 x 1,5mm2Cu  </t>
  </si>
  <si>
    <t xml:space="preserve">dobava in položitev vodnika  J-H(St)H  2x2x0,8mm2Cu  </t>
  </si>
  <si>
    <t>dobava in položitev JC cevi 16mm pod ometom v steni ali betonu</t>
  </si>
  <si>
    <t>dobava in položitev JC cevi 23mm pod ometom v steni ali betonu</t>
  </si>
  <si>
    <t>dobava in položitev IRL 16 na  skobah, samougasne, brezhalogenske, komplet z podobnimi  objemkami</t>
  </si>
  <si>
    <t>dobava in položitev IRL 23 na  skobah, samougasne, brezhalogenske, komplet z podobnimi  objemkami</t>
  </si>
  <si>
    <t xml:space="preserve">dobava in položitev vodnika  NHXMH 3x 1,5mm2Cu  </t>
  </si>
  <si>
    <t xml:space="preserve">dobava in položitev vodnika   NHXMH 3x2,5mm2Cu  </t>
  </si>
  <si>
    <t xml:space="preserve">dobava in položitev vodnika   NHXMH 5x2,5mm2Cu  </t>
  </si>
  <si>
    <t xml:space="preserve">dobava in položitev vodnika   NHXMH 5x4mm2Cu  </t>
  </si>
  <si>
    <t xml:space="preserve">dobava in položitev vodnika   NNHXMH 5x10mm2Cu  </t>
  </si>
  <si>
    <t xml:space="preserve">dobava in položitev vodnika J-H(St)H  2x2x0,8mm2Cu  </t>
  </si>
  <si>
    <t xml:space="preserve">dobava in položitev vodnika  N2XCH  3x1,5mm2Cu  </t>
  </si>
  <si>
    <t xml:space="preserve">dobava in položitev vodnika  N2XCH  4x1,5mm2Cu  </t>
  </si>
  <si>
    <t>dobava in položitev JC cevi 29mm pod ometom v steni ali betonu</t>
  </si>
  <si>
    <t>dobava in položitev IRL 29 na  skobah, samougasne, brezhalogenske, komplet z podobnimi  objemkami</t>
  </si>
  <si>
    <t>dobava in montaža Alu nadometnega parapetnega kanala ELBA ali podobni dvoprekatni 130/50mm, komplet s pokrovom in končnimi elementi, l=2,0m</t>
  </si>
  <si>
    <t xml:space="preserve">STORITEV integracija vključuje:
- integracija 1x OBTOČNA ČRPALKA z regulacijo in ožičenjem </t>
  </si>
  <si>
    <t xml:space="preserve">STORITEV integracija vključuje:
- integracija 1x kalorimeter za telovadnico in ožičenjem </t>
  </si>
  <si>
    <t>dobava in položitev JCcevi 16mm pod ometom v steni ali betonu</t>
  </si>
  <si>
    <t>dobava in položitev JCcevi 23mm pod ometom v steni ali betonu</t>
  </si>
  <si>
    <t>dobava in položitev JCcevi 29mm pod ometom v steni ali betonu</t>
  </si>
  <si>
    <t>Dobava in položitev vodnika JB-H(St)H 2x2x0,8mm-Bd (rdeč), položen v JC cevi v steni ali estrihu</t>
  </si>
  <si>
    <t xml:space="preserve">Instalacijska cev IRL16 na skobah s polaganjem, brezhalogenska,samougasna
</t>
  </si>
  <si>
    <t xml:space="preserve">dobava in položitev vodnika J-H(St)H 4x2x0,8mm2Cu  </t>
  </si>
  <si>
    <t xml:space="preserve">dobava in položitev vodnika NHXMH 4 x 2,5mm2Cu  </t>
  </si>
  <si>
    <t xml:space="preserve">dobava in položitev vodnika J-H(St)H 2x2x0,8mm2Cu  </t>
  </si>
  <si>
    <t xml:space="preserve">dobava in položitev vodnika J-H(St)H 2x0,8mm2Cu  </t>
  </si>
  <si>
    <t xml:space="preserve">NHXMH 2x1,5 mm2    kabel za zvočnike                              </t>
  </si>
  <si>
    <t xml:space="preserve">NHXMH 2x4 mm2    kabel za zvočnike                              </t>
  </si>
  <si>
    <t>dobava in položitev JCcevi 36mm pod ometom v steni ali betonu</t>
  </si>
  <si>
    <t>Dobava in položitev vodnika J-H(St)H 2x0,75+4x0,22 -Bd senzorski v cevi</t>
  </si>
  <si>
    <t>Kabel NHXMH 3x1,5 mm2, napajalni s polaganjem</t>
  </si>
  <si>
    <t>Dobava in položitev  JC 16mm pod ometom ali v betonu</t>
  </si>
  <si>
    <t>NHXMH  2 x 1,5mm2</t>
  </si>
  <si>
    <t xml:space="preserve">dobava in položitev vodnika  NHXMH  3x1,5mm2Cu  </t>
  </si>
  <si>
    <t xml:space="preserve">dobava in položitev vodnika   NHXMH 5x1.5mm2Cu  </t>
  </si>
  <si>
    <t xml:space="preserve">dobava in položitev vodnika   NHXMH 4x1,5mm2Cu  </t>
  </si>
  <si>
    <t>dobava in položitev JC cevi 16mm v steni pod ometom ali v betonu</t>
  </si>
  <si>
    <t>dobava in položitev JC cevi 23mm v steni pod ometom ali v betonu</t>
  </si>
  <si>
    <t xml:space="preserve">dobava in položitev vodnika  NHXMH 4 x 1,5mm2Cu  </t>
  </si>
  <si>
    <t xml:space="preserve">dobava in položitev vodnika  NHXMH 5 x 1,5mm2Cu  </t>
  </si>
  <si>
    <t xml:space="preserve">dobava in položitev vodnika J-H(St)H  3x2x0,8mm2Cu  </t>
  </si>
  <si>
    <t xml:space="preserve">dobava in položitev vodnika J-H(St)H  5x2x0,8mm2Cu  </t>
  </si>
  <si>
    <t>dobava in položitev JC cevi pod ometom ali v betonu</t>
  </si>
  <si>
    <t>nadometne razvodne doze  so brezhalogenske</t>
  </si>
  <si>
    <t>Izvod za omarico OIP z vodnikom H07Z-K-rz 6 mm2Cu v JC 016 mm v tleh,   l= 30m</t>
  </si>
  <si>
    <t>Izvod za izenačevanje potenciala z vodnikom H07Z-K-rz 4 mm2Cu v  PN cevi na stropu,   l= 6m</t>
  </si>
  <si>
    <t>Pred izvebo je potrebno uskladiti pogone loput in napajanje</t>
  </si>
  <si>
    <t>Dobava in montažA dodatnega napajalnika, v ohišju, komplet za akumulatorji za napajanje požarnih loput, komplet nadzorom stanja</t>
  </si>
  <si>
    <t xml:space="preserve">NHXMH 3x1,5 mm2    kabel za zvočnike                              </t>
  </si>
  <si>
    <t>dobava in položitev JCcevi 16mm pod ometom ali v betonu</t>
  </si>
  <si>
    <t>Dobava in položitev  JC 16mm v betonu ali pod ometom</t>
  </si>
  <si>
    <t>Kabel NHXMH  3x1,5 mm2, napajalni s polaganjem</t>
  </si>
  <si>
    <t>Dobava in položitev  JC 23mm v steni podometoma ali betonu</t>
  </si>
  <si>
    <t>12.1</t>
  </si>
  <si>
    <t>SKUPAJ TOPLOTNA POSTAJA IN HLADILNA STROJNICA</t>
  </si>
  <si>
    <t>SKUPAJ OGREVANJE IN HLAJENJE OBJEKTA</t>
  </si>
  <si>
    <t>SPLOŠNO SKUPAJ</t>
  </si>
  <si>
    <t>Avtomatski odzračni lonček za vodo 90°C in tlak 6 bar, vključno navojni nastavki, tesnilni in pritrdilni material</t>
  </si>
  <si>
    <t>Izdelek IMI, Zeparo, ali enakovredno</t>
  </si>
  <si>
    <t>SKUPAJ NAPRAVE</t>
  </si>
  <si>
    <t>SKUPAJ ZRAČNA ARMATURA IN PLOČEVINA</t>
  </si>
  <si>
    <t>SKUPAJ  PRIPRAVLJALNA IN ZAKLJUČNA DELA</t>
  </si>
  <si>
    <t>Dovod zraka: 2.950 m3/h     300 Pa    Pel=1,23kW</t>
  </si>
  <si>
    <t xml:space="preserve">- 3-p mešalni ventil za hladilnik: ZTR 20-6,0 z zveznim pogonom          0-10V RVAZ4-24A  </t>
  </si>
  <si>
    <t xml:space="preserve"> fi 180</t>
  </si>
  <si>
    <t xml:space="preserve">PKIS 300x200 DV7-T </t>
  </si>
  <si>
    <t xml:space="preserve">PKIS 200x100 DV7-T </t>
  </si>
  <si>
    <t xml:space="preserve">PKIS 160x100 DV7-T </t>
  </si>
  <si>
    <t>3.6.1</t>
  </si>
  <si>
    <t>Proizvajalec: Systemair, 'Tip:  _____, ali enakovredno</t>
  </si>
  <si>
    <t>Ф125</t>
  </si>
  <si>
    <t>3.13</t>
  </si>
  <si>
    <t>Izdelava zaščitnega pokrova iz jeklene pločevine - za začasno zaščitenje prezračevalnih kanalov, toplotno izoliranega s sintetičnim kavčukom debeline 32mm, naslednjih dimenzij:</t>
  </si>
  <si>
    <t>DxŠxV: 400x400x400mm, A=1m2</t>
  </si>
  <si>
    <t>M = 0,5-1,5 m3/h</t>
  </si>
  <si>
    <t>PRIPRAVLJALNA IN ZAKLJUČNA DELA SKUPAJ</t>
  </si>
  <si>
    <t>SKUPAJ SPLOŠNI STROŠKI</t>
  </si>
  <si>
    <t>odvozom v zbirni center gradbenih odpadkov</t>
  </si>
  <si>
    <t>OPOMBA: povečana površina rušitev, ker se ne izvaja opiranje gradbene jame</t>
  </si>
  <si>
    <t>Prefabrikate se izdela na podlagi že izdelanih na prizidku 1. faze objekta. Ogled fasade po navodilih naročnika. Končna površinska obdelava, barva agregata in cementa, obdelava robov, zrnavost oz. frakcija agregata se izvede po recepturi izvedene fasade prizidka 1.faze. 
Opis vzorca: Po že izvedeni fasadi (izdelalo podjetje Kolektor Koling).
Po že izvedenem iz 1.faze. Beton po standardu C30/37 XC3 XD2 XF1 Cl0,2 Dmax 8 S4.</t>
  </si>
  <si>
    <t>Požarna zaščita jeklenih konstukcij znotraj objekta mora izpolnjevati zahteve iz ŠPV 30min RE30.</t>
  </si>
  <si>
    <t xml:space="preserve">Izvedba, dobava in montaža notranjih enokrilnih vrat, vgrajena po detajlu. Sestava vrat: kovinski podboj izveden po delavniških načrtih iz 1. faze gradnje prizidka v barvi pločevine INTERPRON D2525 - GRIS 2800 SABLE,  vključno z UA ojačitvenim profilom podboja.
Leseno vratno krilo ravno obrezano, krilo iz MDF okvirja ojačano z nasadili, sredina okvirja polnjena z izolativnim polnilom, vgrajeno mehansko protiprašno pripiro, vratna krila prevlečena z melaminsko dekorativno folijo d=2mm, mehansko odporna. Robovi enako zaščiteni. Vratna krila poravnana z leseno stensko oblogo. Dekor po projektu PZI,  kot npr Egger, tip -  EGGER H3078 ST22, dekor z videzom masivnega lesa - White Havana Pine.
Kljuka kot naprimer FSB fine matt iz nerjavečega jekla,  skupaj z okovjem, s poglobljenimi rozetami, model npr. Modell 26 1108
Vrata proti hodniku (K.21) opremljena z kvalitetnim skritim (integriranimi tečaji v vratno krilo) okovje in cilindrično ključavnico. Kljuka - odpiranje z okovjem za invalidske sanitarije.
</t>
  </si>
  <si>
    <t>ARMATURA PLOŠČE - kletni prostori
Temeljna plošča in plošča pritličja</t>
  </si>
  <si>
    <t>Q 524</t>
  </si>
  <si>
    <t>Sidrna mesta, čevlji, naleganja, sidrne ploščice, pritrrdilni material. Po projektu gradbenih konstrukcij.</t>
  </si>
  <si>
    <t>18 kompletov:
4 X siderna ploščica 200/200/20mm +
4 X siderne palice 3FI16 + 
2 X zatege M24</t>
  </si>
  <si>
    <t>5 kompletov:
4 X Peikko HPM24P
4 X Peiko HMP24</t>
  </si>
  <si>
    <t>Dobava in montaža jeklenih Peikko nastavkov za montažo prefabriciranih stebrov skeletne konstrukcije prizidka 3. faze, z vsem nakladanjem, premiki, veznimi sredstvi, ležišči, vključno z vsem potrebnim delom za pripravo ležišč. Kvalitete jekla S235. vključno z ozemljitvijo konstrukcije.
Po načrtu gradbenih konstrukcij.</t>
  </si>
  <si>
    <t>Dobava, montaža in izdelava jeklenih povezij za zavetrovanje konstrukcije, z vsem nakladanjem, premiki, veznimi sredstvi, ležišči, vključno z vsem potrebnim delom za pripravo ležišč. Kvalitete jekla S235. vključno z ozemljitvijo konstrukcije.
Po načrtu gradbenih konstrukcij.</t>
  </si>
  <si>
    <t xml:space="preserve">Izdelava, dobava in montaža finalnega sloja tlaka, športnega poda, proizvod, kot npr. BOEN BOFLEX STADIUM.                                                                   Postavka zajema vsa potrebna dela in pomožni material za kvalitetno izvedbo del. </t>
  </si>
  <si>
    <t>Zaključni sloj iz notranje strani - obloga iz OSB plošče enostransko oplemenitene  z 0,8 mm dekorjem Egger H3349 ST19 z videzom masivnega lesa.</t>
  </si>
  <si>
    <t>Zaključni sloj iz zunanje strani - obloga iz compact plošče Pfleiderer Duropal XTerior compact – single-sided lacquering, dekor Pfleiderer R34015 ML z videzom masivnega lesa.</t>
  </si>
  <si>
    <t>Opomba: Količine penejenega stekla - glaporja se nanašajo na zbito stanje. Dejanska (nazbita) količina je cca. 20-25% večja!</t>
  </si>
  <si>
    <t>Izdelava, dobava in montaža lesenih lepljenih nosilcev, laminiranih v horizontalni smeri, trdota lesa GL32H, za izvedbo strešne konstrukcije, obdelava skladno s projektno dokumentacijo PZI po pozicijskem načrtu. Sidranje in medsebojno povezovanje nosilcev strešne in fasadne konstrukcije izvedeno z nevidnimi tipskimi horizontalnimi in vertikalnimi  sidrnimi elementi, vključno z izdelavno izrezov in ležišč. Zaščita lepljenih nosilcev mora ustrezati naslednjim standardom:
- zaščita pred vlago med transportom in vgradnjo
- zaščita pred UV svetlobo
- dobra absorbcija različnih lakov, barv in zaščitnih olj
- ohranjanje odpornosti in stabilnosti po stadndardu DIN 688oo
Vse pozicije morajo biti PEFC certificirane (DC-COC-000841).
Postavka mora zajemati dodatek za razrez materiala, oblikovanje ležišč, izreze za prezračavanja.</t>
  </si>
  <si>
    <t>grebenasto stikalo CS16-90-u, na vratih, Eti       kom 17</t>
  </si>
  <si>
    <r>
      <t xml:space="preserve">Količina čistega EG, na primer proizvajalca </t>
    </r>
    <r>
      <rPr>
        <b/>
        <sz val="10"/>
        <color rgb="FF0070C0"/>
        <rFont val="Arial Narrow"/>
        <family val="2"/>
        <charset val="238"/>
      </rPr>
      <t>BASF</t>
    </r>
    <r>
      <rPr>
        <sz val="10"/>
        <color rgb="FF0070C0"/>
        <rFont val="Arial Narrow"/>
        <family val="2"/>
        <charset val="238"/>
      </rPr>
      <t xml:space="preserve">, tip </t>
    </r>
    <r>
      <rPr>
        <b/>
        <sz val="10"/>
        <color rgb="FF0070C0"/>
        <rFont val="Arial Narrow"/>
        <family val="2"/>
        <charset val="238"/>
      </rPr>
      <t>Glythermin NF</t>
    </r>
  </si>
  <si>
    <r>
      <t xml:space="preserve">Razdelilnik </t>
    </r>
    <r>
      <rPr>
        <b/>
        <sz val="10"/>
        <color rgb="FF0070C0"/>
        <rFont val="Arial Narrow"/>
        <family val="2"/>
        <charset val="238"/>
      </rPr>
      <t>DT</t>
    </r>
    <r>
      <rPr>
        <sz val="10"/>
        <color rgb="FF0070C0"/>
        <rFont val="Arial Narrow"/>
        <family val="2"/>
        <charset val="238"/>
      </rPr>
      <t xml:space="preserve"> iz nerjaveče pločevine (</t>
    </r>
    <r>
      <rPr>
        <b/>
        <sz val="10"/>
        <color rgb="FF0070C0"/>
        <rFont val="Arial Narrow"/>
        <family val="2"/>
        <charset val="238"/>
      </rPr>
      <t>INOX</t>
    </r>
    <r>
      <rPr>
        <sz val="10"/>
        <color rgb="FF0070C0"/>
        <rFont val="Arial Narrow"/>
        <family val="2"/>
        <charset val="238"/>
      </rPr>
      <t xml:space="preserve">-a) tip </t>
    </r>
    <r>
      <rPr>
        <b/>
        <sz val="10"/>
        <color rgb="FF0070C0"/>
        <rFont val="Arial Narrow"/>
        <family val="2"/>
        <charset val="238"/>
      </rPr>
      <t>COMFORT za talno ogrevanje</t>
    </r>
    <r>
      <rPr>
        <sz val="10"/>
        <color rgb="FF0070C0"/>
        <rFont val="Arial Narrow"/>
        <family val="2"/>
        <charset val="238"/>
      </rPr>
      <t>. Sestavljeni so iz: povratka z vgrajenimi termostatskimi ventili, ki se regulirajo ročno; dovoda z vgrajenimi merilci pretoka, ki omogočajo natančno</t>
    </r>
  </si>
  <si>
    <r>
      <rPr>
        <b/>
        <sz val="10"/>
        <color rgb="FF0070C0"/>
        <rFont val="Arial Narrow"/>
        <family val="2"/>
      </rPr>
      <t>Fazonski kosi kanalskega razvoda</t>
    </r>
    <r>
      <rPr>
        <sz val="10"/>
        <color rgb="FF0070C0"/>
        <rFont val="Arial Narrow"/>
        <family val="2"/>
      </rPr>
      <t xml:space="preserve"> iz pocinkane pločevine debeline po SIST EN 1505, za tlake do ± 1000 Pa, vzdolžno zarobljeni, med seboj spojeni prirobnično, skupaj z vodilnimi usmerniki v lokih, obešalnim in pritrdilnim materijalom. Zračni kanali naj bodo pri večjih dimenzijah diagonalno izbočeni ali ojačani z blagim izmeničnim vbočenjem in izbočenjem. Debelina pločevine glede na nazivno dimenzijo:</t>
    </r>
  </si>
  <si>
    <r>
      <t xml:space="preserve">Dobava in montaža </t>
    </r>
    <r>
      <rPr>
        <b/>
        <sz val="10"/>
        <color rgb="FF0070C0"/>
        <rFont val="Arial Narrow"/>
        <family val="2"/>
        <charset val="238"/>
      </rPr>
      <t>okrogle požarne lopute</t>
    </r>
    <r>
      <rPr>
        <sz val="10"/>
        <color rgb="FF0070C0"/>
        <rFont val="Arial Narrow"/>
        <family val="2"/>
        <charset val="238"/>
      </rPr>
      <t xml:space="preserve"> s požarno odpornostjo 90 minut,  za vgradnjo v zid ali strop v skladu z navodili proizvajalca. Požarna loputa mora izpolnjevati tudi zahteve po dimotesnosti (EI-S) ter imeti veljavni CE certifikat v skladu z EN 15650:2010.
Požarna loputa je sestavljena iz ohišja, zaporne lopute, električnega pogona z javljalniki položaja ter elektro termičnega tipala. Pogon je 230V. </t>
    </r>
  </si>
  <si>
    <r>
      <t>m</t>
    </r>
    <r>
      <rPr>
        <vertAlign val="superscript"/>
        <sz val="10"/>
        <color rgb="FF0070C0"/>
        <rFont val="Arial Narrow"/>
        <family val="2"/>
        <charset val="238"/>
      </rPr>
      <t>3</t>
    </r>
  </si>
  <si>
    <r>
      <t>m</t>
    </r>
    <r>
      <rPr>
        <vertAlign val="superscript"/>
        <sz val="10"/>
        <color rgb="FF0070C0"/>
        <rFont val="Arial Narrow"/>
        <family val="2"/>
        <charset val="238"/>
      </rPr>
      <t>2</t>
    </r>
  </si>
  <si>
    <t>- 4 kos Ms pokrom. stenska elektronska mešalna baterija s fiksnim izlivom s perlatorjem, skrito meh. nastavitvijo temperature iztoka vode,  npr. Mode Tate ALEX 06 ali enakovrecno</t>
  </si>
  <si>
    <t>- 4 kos Ms pokrom. S-sifon z odlivnim ventilom, rozeto, verižico in zamaškom, npr. Hansgrohe Flowstar S 52105000 ali enakovredno</t>
  </si>
  <si>
    <t>- pritrdilni in tesnilni material za vgradnjo umivalnikov na pult ter priključitev na instalacije, vključno kotni reg. ventili</t>
  </si>
  <si>
    <t>- 3 kos Ms pokrom. stenska elektronska mešalna baterija s fiksnim izlivom s perlatorjem, skrito meh. nastavitvijo temperature iztoka vode,  npr. Mode Tate ALEX 06 ali enakovrecno</t>
  </si>
  <si>
    <t>- 3 kos Ms pokrom. S-sifon z odlivnim ventilom, rozeto, verižico in zamaškom, npr. Hansgrohe Flowstar S 52105000 ali enakovredno</t>
  </si>
  <si>
    <t>- 3 kos keram. vgradni umivalnik, izdelek kot npr. AGRES 118370 ali enakovredno ,</t>
  </si>
  <si>
    <t>- 4 kos keram.  vgradni umivalnik, izdelek kot npr. AGRES 118370 ali enakovredno,</t>
  </si>
  <si>
    <r>
      <t xml:space="preserve">Dobava in montaža revizijskih odprtin. Revizijske odprtine poravnane z stropom, pokrite s GK ploščo, odpiranje na "klik", vključno s kitanjem do ravne površine. </t>
    </r>
    <r>
      <rPr>
        <b/>
        <sz val="10"/>
        <color rgb="FF0070C0"/>
        <rFont val="Arial Narrow"/>
        <family val="2"/>
        <charset val="238"/>
      </rPr>
      <t>Končni obračun po dejanski količini revizijskih odprtin.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</si>
</sst>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4" formatCode="_-* #,##0.00\ &quot;€&quot;_-;\-* #,##0.00\ &quot;€&quot;_-;_-* &quot;-&quot;??\ &quot;€&quot;_-;_-@_-"/>
    <numFmt numFmtId="164" formatCode="_-* #,##0.00\ _€_-;\-* #,##0.00\ _€_-;_-* &quot;-&quot;??\ _€_-;_-@_-"/>
    <numFmt numFmtId="165" formatCode="#,##0\ &quot;SIT&quot;;\-#,##0\ &quot;SIT&quot;"/>
    <numFmt numFmtId="166" formatCode="#,##0\ &quot;SIT&quot;;[Red]\-#,##0\ &quot;SIT&quot;"/>
    <numFmt numFmtId="167" formatCode="_-* #,##0.00\ &quot;SIT&quot;_-;\-* #,##0.00\ &quot;SIT&quot;_-;_-* &quot;-&quot;??\ &quot;SIT&quot;_-;_-@_-"/>
    <numFmt numFmtId="168" formatCode="_-* #,##0.00\ _S_I_T_-;\-* #,##0.00\ _S_I_T_-;_-* &quot;-&quot;??\ _S_I_T_-;_-@_-"/>
    <numFmt numFmtId="169" formatCode="#,##0.00\ &quot;€&quot;"/>
    <numFmt numFmtId="170" formatCode="#,##0.00\ [$€-1]"/>
    <numFmt numFmtId="171" formatCode="#,##0.00_ ;[Red]\-#,##0.00\ "/>
    <numFmt numFmtId="172" formatCode="#,##0.00&quot;       &quot;;\-#,##0.00&quot;       &quot;;&quot; -&quot;#&quot;       &quot;;@\ "/>
    <numFmt numFmtId="173" formatCode="_-* #,##0\ _S_I_T_-;\-* #,##0\ _S_I_T_-;_-* &quot;- &quot;_S_I_T_-;_-@_-"/>
    <numFmt numFmtId="174" formatCode="_-* #,##0.00\ _S_I_T_-;\-* #,##0.00\ _S_I_T_-;_-* \-??\ _S_I_T_-;_-@_-"/>
    <numFmt numFmtId="175" formatCode="dd/mm/yyyy"/>
    <numFmt numFmtId="176" formatCode="#,##0.00&quot; €&quot;"/>
    <numFmt numFmtId="177" formatCode="#,##0.00&quot; € &quot;;\-#,##0.00&quot; € &quot;;&quot; -&quot;#&quot; € &quot;;@\ "/>
    <numFmt numFmtId="178" formatCode="#,##0.00&quot; SIT &quot;;\-#,##0.00&quot; SIT &quot;;&quot; -&quot;#&quot; SIT &quot;;@\ "/>
    <numFmt numFmtId="179" formatCode="#,##0.00&quot;    &quot;;\-#,##0.00&quot;    &quot;;&quot; -&quot;#&quot;    &quot;;@\ "/>
    <numFmt numFmtId="180" formatCode="#,##0.00\ [$€-401]"/>
    <numFmt numFmtId="181" formatCode="#,##0.00\ ;[Red]\-#,##0.00\ "/>
    <numFmt numFmtId="182" formatCode="_-* #,##0.0\ &quot;€&quot;_-;\-* #,##0.0\ &quot;€&quot;_-;_-* &quot;-&quot;??\ &quot;€&quot;_-;_-@_-"/>
    <numFmt numFmtId="183" formatCode="_-* #,##0.00&quot; €&quot;_-;\-* #,##0.00&quot; €&quot;_-;_-* \-??&quot; €&quot;_-;_-@_-"/>
    <numFmt numFmtId="184" formatCode="_-* #,##0.00&quot; SIT&quot;_-;\-* #,##0.00&quot; SIT&quot;_-;_-* \-??&quot; SIT&quot;_-;_-@_-"/>
    <numFmt numFmtId="185" formatCode="General_)"/>
    <numFmt numFmtId="186" formatCode="_-* #,##0.00\ _€_-;\-* #,##0.00\ _€_-;_-* \-??\ _€_-;_-@_-"/>
    <numFmt numFmtId="187" formatCode="dd/mmm"/>
    <numFmt numFmtId="188" formatCode="_-* #,##0\ _S_I_T_-;\-* #,##0\ _S_I_T_-;_-* &quot;-&quot;??\ _S_I_T_-;_-@_-"/>
    <numFmt numFmtId="189" formatCode="_-* #,##0.00\ _E_U_R_-;\-* #,##0.00\ _E_U_R_-;_-* &quot;-&quot;??\ _E_U_R_-;_-@_-"/>
    <numFmt numFmtId="190" formatCode="_(* #,##0.00_);_(* \(#,##0.00\);_(* &quot;-&quot;??_);_(@_)"/>
    <numFmt numFmtId="191" formatCode="#,##0&quot;       &quot;;\-#,##0&quot;       &quot;;&quot; -       &quot;;@\ "/>
    <numFmt numFmtId="192" formatCode="#,##0.00&quot; &quot;[$€-424]"/>
    <numFmt numFmtId="193" formatCode="#,##0;[Red]#,##0"/>
    <numFmt numFmtId="194" formatCode="0.0%"/>
    <numFmt numFmtId="195" formatCode="#,##0.00\ [$€-424];\-#,##0.00\ [$€-424]"/>
    <numFmt numFmtId="196" formatCode="0\ %"/>
    <numFmt numFmtId="197" formatCode="_-* #,##0\ _S_I_T_-;\-* #,##0\ _S_I_T_-;_-* &quot;-&quot;\ _S_I_T_-;_-@_-"/>
    <numFmt numFmtId="198" formatCode="00."/>
    <numFmt numFmtId="199" formatCode="#,##0.0&quot; € &quot;;\-#,##0.0&quot; € &quot;;&quot; -&quot;#&quot; € &quot;;@\ "/>
    <numFmt numFmtId="200" formatCode="#,##0.0_ ;[Red]\-#,##0.0\ "/>
    <numFmt numFmtId="201" formatCode="#"/>
    <numFmt numFmtId="202" formatCode="#,##0.00\ [$€-424];[Red]\-#,##0.00\ [$€-424]"/>
  </numFmts>
  <fonts count="208">
    <font>
      <sz val="11"/>
      <color theme="1"/>
      <name val="Calibri"/>
      <family val="2"/>
      <charset val="238"/>
      <scheme val="minor"/>
    </font>
    <font>
      <sz val="9"/>
      <color theme="1"/>
      <name val="Arial Narrow"/>
      <family val="2"/>
      <charset val="238"/>
    </font>
    <font>
      <sz val="9"/>
      <color theme="1"/>
      <name val="Arial Narrow"/>
      <family val="2"/>
      <charset val="238"/>
    </font>
    <font>
      <sz val="9"/>
      <color theme="1"/>
      <name val="Arial Narrow"/>
      <family val="2"/>
      <charset val="238"/>
    </font>
    <font>
      <sz val="11"/>
      <color theme="1"/>
      <name val="Calibri"/>
      <family val="2"/>
      <charset val="238"/>
      <scheme val="minor"/>
    </font>
    <font>
      <sz val="12"/>
      <name val="Times New Roman"/>
      <family val="1"/>
    </font>
    <font>
      <sz val="10"/>
      <name val="Arial Narrow"/>
      <family val="2"/>
      <charset val="238"/>
    </font>
    <font>
      <b/>
      <sz val="10"/>
      <name val="Arial Narrow"/>
      <family val="2"/>
      <charset val="238"/>
    </font>
    <font>
      <sz val="10"/>
      <name val="Arial CE"/>
      <charset val="238"/>
    </font>
    <font>
      <b/>
      <sz val="10"/>
      <color indexed="55"/>
      <name val="Arial Narrow"/>
      <family val="2"/>
      <charset val="238"/>
    </font>
    <font>
      <sz val="10"/>
      <color indexed="55"/>
      <name val="Arial Narrow"/>
      <family val="2"/>
      <charset val="238"/>
    </font>
    <font>
      <sz val="11"/>
      <color indexed="8"/>
      <name val="Calibri"/>
      <family val="2"/>
      <charset val="238"/>
    </font>
    <font>
      <b/>
      <sz val="10"/>
      <color indexed="18"/>
      <name val="Arial Narrow"/>
      <family val="2"/>
      <charset val="238"/>
    </font>
    <font>
      <sz val="10"/>
      <color indexed="8"/>
      <name val="Arial Narrow"/>
      <family val="2"/>
      <charset val="238"/>
    </font>
    <font>
      <u/>
      <sz val="11"/>
      <color theme="10"/>
      <name val="Calibri"/>
      <family val="2"/>
      <charset val="238"/>
    </font>
    <font>
      <u/>
      <sz val="10"/>
      <color indexed="12"/>
      <name val="Arial Narrow"/>
      <family val="2"/>
      <charset val="238"/>
    </font>
    <font>
      <b/>
      <i/>
      <sz val="10"/>
      <name val="Arial Narrow"/>
      <family val="2"/>
      <charset val="238"/>
    </font>
    <font>
      <vertAlign val="superscript"/>
      <sz val="10"/>
      <name val="Arial Narrow"/>
      <family val="2"/>
      <charset val="238"/>
    </font>
    <font>
      <i/>
      <sz val="10"/>
      <name val="Arial Narrow"/>
      <family val="2"/>
      <charset val="238"/>
    </font>
    <font>
      <sz val="10"/>
      <name val="Arial"/>
      <family val="2"/>
      <charset val="238"/>
    </font>
    <font>
      <sz val="11"/>
      <color theme="1"/>
      <name val="Arial"/>
      <family val="2"/>
      <charset val="238"/>
    </font>
    <font>
      <sz val="11"/>
      <color indexed="8"/>
      <name val="Arial"/>
      <family val="2"/>
    </font>
    <font>
      <sz val="11"/>
      <color indexed="9"/>
      <name val="Calibri"/>
      <family val="2"/>
      <charset val="238"/>
    </font>
    <font>
      <sz val="11"/>
      <color indexed="17"/>
      <name val="Calibri"/>
      <family val="2"/>
      <charset val="238"/>
    </font>
    <font>
      <sz val="11"/>
      <color indexed="8"/>
      <name val="Arial CE1"/>
      <charset val="238"/>
    </font>
    <font>
      <sz val="10"/>
      <name val="Arial CE"/>
      <family val="2"/>
    </font>
    <font>
      <b/>
      <sz val="11"/>
      <color indexed="63"/>
      <name val="Calibri"/>
      <family val="2"/>
      <charset val="238"/>
    </font>
    <font>
      <b/>
      <sz val="15"/>
      <color indexed="56"/>
      <name val="Calibri"/>
      <family val="2"/>
      <charset val="238"/>
    </font>
    <font>
      <b/>
      <sz val="18"/>
      <color indexed="56"/>
      <name val="Cambria"/>
      <family val="2"/>
      <charset val="238"/>
    </font>
    <font>
      <b/>
      <sz val="15"/>
      <color indexed="48"/>
      <name val="Calibri"/>
      <family val="2"/>
      <charset val="238"/>
    </font>
    <font>
      <b/>
      <sz val="13"/>
      <color indexed="56"/>
      <name val="Calibri"/>
      <family val="2"/>
      <charset val="238"/>
    </font>
    <font>
      <b/>
      <sz val="13"/>
      <color indexed="48"/>
      <name val="Calibri"/>
      <family val="2"/>
      <charset val="238"/>
    </font>
    <font>
      <b/>
      <sz val="11"/>
      <color indexed="56"/>
      <name val="Calibri"/>
      <family val="2"/>
      <charset val="238"/>
    </font>
    <font>
      <b/>
      <sz val="11"/>
      <color indexed="48"/>
      <name val="Calibri"/>
      <family val="2"/>
      <charset val="238"/>
    </font>
    <font>
      <b/>
      <sz val="18"/>
      <color indexed="48"/>
      <name val="Cambria"/>
      <family val="2"/>
      <charset val="238"/>
    </font>
    <font>
      <sz val="11"/>
      <color theme="1"/>
      <name val="Arial Narrow"/>
      <family val="2"/>
      <charset val="238"/>
    </font>
    <font>
      <sz val="10"/>
      <name val="Arial"/>
      <family val="2"/>
    </font>
    <font>
      <sz val="11"/>
      <name val="Arial Narrow CE"/>
      <charset val="238"/>
    </font>
    <font>
      <sz val="10"/>
      <color rgb="FF000000"/>
      <name val="Times New Roman"/>
      <family val="1"/>
      <charset val="238"/>
    </font>
    <font>
      <sz val="10"/>
      <name val="Arial CE"/>
      <family val="2"/>
      <charset val="238"/>
    </font>
    <font>
      <sz val="11"/>
      <color indexed="60"/>
      <name val="Calibri"/>
      <family val="2"/>
      <charset val="238"/>
    </font>
    <font>
      <sz val="11"/>
      <color indexed="59"/>
      <name val="Calibri"/>
      <family val="2"/>
      <charset val="238"/>
    </font>
    <font>
      <sz val="11"/>
      <color indexed="10"/>
      <name val="Calibri"/>
      <family val="2"/>
      <charset val="238"/>
    </font>
    <font>
      <i/>
      <sz val="11"/>
      <color indexed="23"/>
      <name val="Calibri"/>
      <family val="2"/>
      <charset val="238"/>
    </font>
    <font>
      <sz val="11"/>
      <color indexed="8"/>
      <name val="Times New Roman"/>
      <family val="1"/>
      <charset val="238"/>
    </font>
    <font>
      <sz val="11"/>
      <color indexed="52"/>
      <name val="Calibri"/>
      <family val="2"/>
      <charset val="238"/>
    </font>
    <font>
      <b/>
      <sz val="11"/>
      <color indexed="9"/>
      <name val="Calibri"/>
      <family val="2"/>
      <charset val="238"/>
    </font>
    <font>
      <b/>
      <sz val="11"/>
      <color indexed="52"/>
      <name val="Calibri"/>
      <family val="2"/>
      <charset val="238"/>
    </font>
    <font>
      <b/>
      <sz val="11"/>
      <color indexed="60"/>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color rgb="FFFF0000"/>
      <name val="Arial Narrow"/>
      <family val="2"/>
      <charset val="238"/>
    </font>
    <font>
      <b/>
      <sz val="10"/>
      <color rgb="FFFF0000"/>
      <name val="Arial Narrow"/>
      <family val="2"/>
      <charset val="238"/>
    </font>
    <font>
      <sz val="12"/>
      <name val="Times New Roman"/>
      <family val="1"/>
      <charset val="238"/>
    </font>
    <font>
      <b/>
      <sz val="14"/>
      <color indexed="9"/>
      <name val="Arial Narrow"/>
      <family val="2"/>
      <charset val="238"/>
    </font>
    <font>
      <sz val="14"/>
      <name val="Arial Narrow"/>
      <family val="2"/>
      <charset val="238"/>
    </font>
    <font>
      <b/>
      <sz val="12"/>
      <name val="Arial Narrow"/>
      <family val="2"/>
      <charset val="238"/>
    </font>
    <font>
      <sz val="12"/>
      <name val="Arial Narrow"/>
      <family val="2"/>
      <charset val="238"/>
    </font>
    <font>
      <b/>
      <i/>
      <sz val="10"/>
      <color indexed="23"/>
      <name val="Arial Narrow"/>
      <family val="2"/>
      <charset val="238"/>
    </font>
    <font>
      <b/>
      <sz val="10"/>
      <color indexed="10"/>
      <name val="Arial Narrow"/>
      <family val="2"/>
      <charset val="238"/>
    </font>
    <font>
      <sz val="10"/>
      <color theme="1"/>
      <name val="Arial"/>
      <family val="2"/>
      <charset val="238"/>
    </font>
    <font>
      <sz val="11"/>
      <name val="Arial Narrow CE"/>
      <family val="2"/>
      <charset val="238"/>
    </font>
    <font>
      <b/>
      <sz val="10"/>
      <color indexed="8"/>
      <name val="Arial Narrow"/>
      <family val="2"/>
      <charset val="238"/>
    </font>
    <font>
      <b/>
      <i/>
      <sz val="10"/>
      <color rgb="FFFF0000"/>
      <name val="Arial Narrow"/>
      <family val="2"/>
      <charset val="238"/>
    </font>
    <font>
      <sz val="10"/>
      <color theme="1"/>
      <name val="Arial Narrow"/>
      <family val="2"/>
      <charset val="238"/>
    </font>
    <font>
      <b/>
      <sz val="12"/>
      <color theme="1"/>
      <name val="Arial Narrow"/>
      <family val="2"/>
      <charset val="238"/>
    </font>
    <font>
      <b/>
      <sz val="11"/>
      <color theme="1"/>
      <name val="Arial Narrow"/>
      <family val="2"/>
      <charset val="238"/>
    </font>
    <font>
      <sz val="12"/>
      <name val="Times New Roman"/>
      <family val="1"/>
      <charset val="1"/>
    </font>
    <font>
      <sz val="11"/>
      <color indexed="8"/>
      <name val="Arial"/>
      <family val="2"/>
      <charset val="1"/>
    </font>
    <font>
      <b/>
      <sz val="11"/>
      <color indexed="10"/>
      <name val="Calibri"/>
      <family val="2"/>
      <charset val="238"/>
    </font>
    <font>
      <sz val="10"/>
      <name val="Mangal"/>
      <family val="2"/>
      <charset val="238"/>
    </font>
    <font>
      <sz val="10"/>
      <color indexed="24"/>
      <name val="Arial"/>
      <family val="2"/>
      <charset val="238"/>
    </font>
    <font>
      <sz val="9"/>
      <name val="Futura Prins"/>
      <charset val="238"/>
    </font>
    <font>
      <sz val="9"/>
      <name val="Futura Prins"/>
      <charset val="1"/>
    </font>
    <font>
      <sz val="9"/>
      <name val="Futura Prins"/>
    </font>
    <font>
      <b/>
      <sz val="15"/>
      <color indexed="62"/>
      <name val="Calibri"/>
      <family val="2"/>
      <charset val="238"/>
    </font>
    <font>
      <b/>
      <sz val="13"/>
      <color indexed="62"/>
      <name val="Calibri"/>
      <family val="2"/>
      <charset val="238"/>
    </font>
    <font>
      <b/>
      <sz val="11"/>
      <color indexed="62"/>
      <name val="Calibri"/>
      <family val="2"/>
      <charset val="238"/>
    </font>
    <font>
      <u/>
      <sz val="11"/>
      <color indexed="12"/>
      <name val="Calibri"/>
      <family val="2"/>
      <charset val="238"/>
    </font>
    <font>
      <u/>
      <sz val="10"/>
      <color indexed="12"/>
      <name val="Arial CE"/>
      <charset val="238"/>
    </font>
    <font>
      <u/>
      <sz val="10"/>
      <color indexed="12"/>
      <name val="Arial CE"/>
      <family val="2"/>
      <charset val="238"/>
    </font>
    <font>
      <b/>
      <sz val="11"/>
      <name val="Arial CE"/>
      <family val="2"/>
      <charset val="238"/>
    </font>
    <font>
      <sz val="10"/>
      <name val="MS Sans Serif"/>
      <family val="2"/>
      <charset val="238"/>
    </font>
    <font>
      <sz val="10"/>
      <name val="Arial"/>
      <family val="2"/>
      <charset val="1"/>
    </font>
    <font>
      <sz val="10"/>
      <name val="Times New Roman CE"/>
      <family val="1"/>
      <charset val="238"/>
    </font>
    <font>
      <sz val="10"/>
      <color indexed="8"/>
      <name val="Times New Roman"/>
      <family val="1"/>
      <charset val="238"/>
    </font>
    <font>
      <sz val="10"/>
      <name val="Verdana"/>
      <family val="2"/>
      <charset val="238"/>
    </font>
    <font>
      <sz val="10"/>
      <name val="Century Gothic"/>
      <family val="2"/>
      <charset val="238"/>
    </font>
    <font>
      <sz val="12"/>
      <color theme="1"/>
      <name val="Calibri"/>
      <family val="2"/>
      <scheme val="minor"/>
    </font>
    <font>
      <sz val="11"/>
      <color indexed="19"/>
      <name val="Calibri"/>
      <family val="2"/>
      <charset val="238"/>
    </font>
    <font>
      <sz val="10"/>
      <name val="Courier New"/>
      <family val="1"/>
      <charset val="238"/>
    </font>
    <font>
      <sz val="10"/>
      <name val="Courier"/>
      <family val="1"/>
      <charset val="238"/>
    </font>
    <font>
      <sz val="10"/>
      <name val="Arial CE"/>
    </font>
    <font>
      <sz val="12"/>
      <name val="Courier"/>
      <family val="1"/>
      <charset val="238"/>
    </font>
    <font>
      <sz val="11"/>
      <name val="Times New Roman"/>
      <family val="1"/>
      <charset val="238"/>
    </font>
    <font>
      <sz val="11"/>
      <name val="Futura Prins"/>
      <charset val="238"/>
    </font>
    <font>
      <sz val="11"/>
      <name val="Futura Prins"/>
      <charset val="1"/>
    </font>
    <font>
      <sz val="11"/>
      <name val="Futura Prins"/>
    </font>
    <font>
      <sz val="8"/>
      <color indexed="8"/>
      <name val="Tahoma"/>
      <family val="2"/>
      <charset val="238"/>
    </font>
    <font>
      <sz val="10"/>
      <name val="Arial"/>
      <family val="2"/>
      <charset val="204"/>
    </font>
    <font>
      <b/>
      <sz val="18"/>
      <color indexed="62"/>
      <name val="Cambria"/>
      <family val="2"/>
      <charset val="238"/>
    </font>
    <font>
      <sz val="11"/>
      <color indexed="8"/>
      <name val="Arial"/>
      <family val="2"/>
      <charset val="238"/>
    </font>
    <font>
      <sz val="11"/>
      <color indexed="8"/>
      <name val="Calibri"/>
      <family val="2"/>
    </font>
    <font>
      <b/>
      <i/>
      <sz val="10"/>
      <color indexed="18"/>
      <name val="Arial Narrow"/>
      <family val="2"/>
      <charset val="238"/>
    </font>
    <font>
      <b/>
      <sz val="9"/>
      <name val="Arial Narrow"/>
      <family val="2"/>
      <charset val="238"/>
    </font>
    <font>
      <sz val="10"/>
      <color theme="5" tint="-0.499984740745262"/>
      <name val="Arial Narrow"/>
      <family val="2"/>
      <charset val="238"/>
    </font>
    <font>
      <sz val="11"/>
      <name val="Arial Narrow"/>
      <family val="2"/>
      <charset val="238"/>
    </font>
    <font>
      <b/>
      <sz val="11"/>
      <color rgb="FF8E0000"/>
      <name val="Arial Narrow"/>
      <family val="2"/>
      <charset val="238"/>
    </font>
    <font>
      <b/>
      <sz val="20"/>
      <color theme="3"/>
      <name val="Arial Narrow"/>
      <family val="2"/>
      <charset val="238"/>
    </font>
    <font>
      <b/>
      <sz val="20"/>
      <color theme="0"/>
      <name val="Arial Narrow"/>
      <family val="2"/>
      <charset val="238"/>
    </font>
    <font>
      <b/>
      <sz val="11"/>
      <color theme="0"/>
      <name val="Arial Narrow"/>
      <family val="2"/>
      <charset val="238"/>
    </font>
    <font>
      <b/>
      <sz val="14"/>
      <color rgb="FF8E0000"/>
      <name val="Arial Narrow"/>
      <family val="2"/>
      <charset val="238"/>
    </font>
    <font>
      <u/>
      <sz val="10"/>
      <name val="Arial Narrow"/>
      <family val="2"/>
      <charset val="238"/>
    </font>
    <font>
      <u/>
      <sz val="10"/>
      <color indexed="8"/>
      <name val="Arial Narrow"/>
      <family val="2"/>
      <charset val="238"/>
    </font>
    <font>
      <b/>
      <sz val="10"/>
      <color theme="0" tint="-0.34998626667073579"/>
      <name val="Arial Narrow"/>
      <family val="2"/>
      <charset val="238"/>
    </font>
    <font>
      <sz val="9"/>
      <color theme="1"/>
      <name val="NewsGoth Cn BT"/>
      <family val="2"/>
      <charset val="238"/>
    </font>
    <font>
      <b/>
      <sz val="10"/>
      <color rgb="FF000080"/>
      <name val="NewsGoth Cn BT"/>
      <family val="2"/>
    </font>
    <font>
      <sz val="9"/>
      <color theme="1"/>
      <name val="NewsGoth Cn BT"/>
      <family val="2"/>
    </font>
    <font>
      <b/>
      <sz val="9"/>
      <color rgb="FF000080"/>
      <name val="NewsGoth Cn BT"/>
      <family val="2"/>
    </font>
    <font>
      <sz val="9"/>
      <color rgb="FF000080"/>
      <name val="NewsGoth Cn BT"/>
      <family val="2"/>
    </font>
    <font>
      <b/>
      <sz val="9"/>
      <color theme="1"/>
      <name val="NewsGoth Cn BT"/>
      <family val="2"/>
    </font>
    <font>
      <b/>
      <sz val="11"/>
      <color rgb="FF000080"/>
      <name val="NewsGoth Cn BT"/>
      <family val="2"/>
    </font>
    <font>
      <b/>
      <sz val="14"/>
      <color rgb="FF000080"/>
      <name val="NewsGoth Cn BT"/>
      <family val="2"/>
    </font>
    <font>
      <sz val="11"/>
      <color rgb="FF000000"/>
      <name val="Calibri"/>
      <family val="2"/>
    </font>
    <font>
      <sz val="9"/>
      <name val="Tahoma"/>
      <family val="2"/>
      <charset val="238"/>
    </font>
    <font>
      <sz val="12"/>
      <name val="Courier"/>
      <family val="3"/>
    </font>
    <font>
      <sz val="12"/>
      <name val="Times New Roman CE"/>
      <family val="1"/>
      <charset val="238"/>
    </font>
    <font>
      <sz val="11"/>
      <color indexed="8"/>
      <name val="Arial1"/>
      <charset val="238"/>
    </font>
    <font>
      <sz val="9"/>
      <color theme="6" tint="-0.499984740745262"/>
      <name val="Arial Narrow"/>
      <family val="2"/>
      <charset val="238"/>
    </font>
    <font>
      <sz val="11"/>
      <color rgb="FF000000"/>
      <name val="Calibri"/>
      <family val="2"/>
      <charset val="238"/>
    </font>
    <font>
      <sz val="11"/>
      <color theme="1"/>
      <name val="NewsGoth Cn BT"/>
      <family val="2"/>
    </font>
    <font>
      <sz val="11"/>
      <name val="Calibri"/>
      <family val="2"/>
      <charset val="238"/>
    </font>
    <font>
      <b/>
      <sz val="12"/>
      <color theme="1"/>
      <name val="NewsGoth Cn BT"/>
      <family val="2"/>
    </font>
    <font>
      <sz val="11"/>
      <color rgb="FF000080"/>
      <name val="NewsGoth Cn BT"/>
      <family val="2"/>
    </font>
    <font>
      <strike/>
      <sz val="8"/>
      <color rgb="FFC0C0C0"/>
      <name val="NewsGoth Cn BT"/>
      <family val="2"/>
    </font>
    <font>
      <i/>
      <sz val="11"/>
      <color theme="1"/>
      <name val="NewsGoth Cn BT"/>
      <family val="2"/>
    </font>
    <font>
      <i/>
      <sz val="9"/>
      <color theme="1"/>
      <name val="NewsGoth Cn BT"/>
      <family val="2"/>
    </font>
    <font>
      <b/>
      <sz val="7"/>
      <color theme="1"/>
      <name val="NewsGoth Cn BT"/>
      <family val="2"/>
    </font>
    <font>
      <i/>
      <sz val="9"/>
      <color indexed="8"/>
      <name val="NewsGoth Cn BT"/>
      <family val="2"/>
    </font>
    <font>
      <sz val="10"/>
      <color rgb="FF000000"/>
      <name val="Arial Narrow"/>
      <family val="2"/>
      <charset val="238"/>
    </font>
    <font>
      <vertAlign val="superscript"/>
      <sz val="10"/>
      <color theme="6" tint="-0.499984740745262"/>
      <name val="Arial Narrow"/>
      <family val="2"/>
      <charset val="238"/>
    </font>
    <font>
      <b/>
      <sz val="14"/>
      <name val="Arial Narrow"/>
      <family val="2"/>
      <charset val="238"/>
    </font>
    <font>
      <b/>
      <sz val="11"/>
      <name val="Arial Narrow"/>
      <family val="2"/>
      <charset val="238"/>
    </font>
    <font>
      <b/>
      <sz val="10"/>
      <color theme="1"/>
      <name val="Arial Narrow"/>
      <family val="2"/>
      <charset val="238"/>
    </font>
    <font>
      <sz val="10"/>
      <color indexed="18"/>
      <name val="Arial Narrow"/>
      <family val="2"/>
      <charset val="238"/>
    </font>
    <font>
      <sz val="10"/>
      <name val="MS Sans Serif"/>
      <charset val="238"/>
    </font>
    <font>
      <sz val="10"/>
      <name val="Arial Narrow"/>
      <family val="2"/>
    </font>
    <font>
      <b/>
      <sz val="10"/>
      <name val="Arial Narrow"/>
      <family val="2"/>
    </font>
    <font>
      <sz val="10"/>
      <name val="Century Gothic CE"/>
      <family val="2"/>
      <charset val="238"/>
    </font>
    <font>
      <b/>
      <sz val="10"/>
      <name val="Century Gothic CE"/>
      <family val="2"/>
      <charset val="238"/>
    </font>
    <font>
      <sz val="10"/>
      <name val="Arial Narrow"/>
      <family val="2"/>
      <charset val="1"/>
    </font>
    <font>
      <sz val="10"/>
      <color indexed="8"/>
      <name val="Arial Narrow"/>
      <family val="2"/>
      <charset val="1"/>
    </font>
    <font>
      <b/>
      <sz val="10"/>
      <name val="Arial Narrow"/>
      <family val="2"/>
      <charset val="1"/>
    </font>
    <font>
      <sz val="10"/>
      <color indexed="8"/>
      <name val="Calibri"/>
      <family val="2"/>
      <charset val="238"/>
    </font>
    <font>
      <b/>
      <sz val="10"/>
      <color indexed="8"/>
      <name val="Arial Narrow"/>
      <family val="2"/>
      <charset val="1"/>
    </font>
    <font>
      <sz val="10"/>
      <color indexed="8"/>
      <name val="Arial Narrow1"/>
      <charset val="238"/>
    </font>
    <font>
      <sz val="11"/>
      <color theme="1"/>
      <name val="Calibri"/>
      <family val="2"/>
      <scheme val="minor"/>
    </font>
    <font>
      <sz val="11"/>
      <name val="Arial"/>
      <family val="2"/>
      <charset val="238"/>
    </font>
    <font>
      <sz val="11"/>
      <name val="Arial"/>
      <family val="2"/>
    </font>
    <font>
      <sz val="11"/>
      <name val="Arial Narrow"/>
      <family val="2"/>
    </font>
    <font>
      <sz val="10"/>
      <name val="Times New Roman"/>
      <family val="1"/>
      <charset val="238"/>
    </font>
    <font>
      <sz val="9"/>
      <color rgb="FF979797"/>
      <name val="Calibri"/>
      <family val="2"/>
      <charset val="238"/>
    </font>
    <font>
      <b/>
      <sz val="11"/>
      <color theme="1"/>
      <name val="Calibri"/>
      <family val="2"/>
      <charset val="238"/>
      <scheme val="minor"/>
    </font>
    <font>
      <vertAlign val="superscript"/>
      <sz val="11"/>
      <color theme="1"/>
      <name val="Calibri"/>
      <family val="2"/>
      <charset val="238"/>
      <scheme val="minor"/>
    </font>
    <font>
      <b/>
      <sz val="9"/>
      <color rgb="FF000099"/>
      <name val="NewsGoth Cn BT"/>
      <family val="2"/>
    </font>
    <font>
      <sz val="9"/>
      <color rgb="FF000099"/>
      <name val="NewsGoth Cn BT"/>
      <family val="2"/>
    </font>
    <font>
      <sz val="11"/>
      <name val="Calibri"/>
      <family val="2"/>
      <charset val="238"/>
      <scheme val="minor"/>
    </font>
    <font>
      <b/>
      <sz val="8"/>
      <color theme="1"/>
      <name val="Arial Narrow"/>
      <family val="2"/>
      <charset val="238"/>
    </font>
    <font>
      <b/>
      <vertAlign val="superscript"/>
      <sz val="8"/>
      <color theme="1"/>
      <name val="Arial Narrow"/>
      <family val="2"/>
      <charset val="238"/>
    </font>
    <font>
      <u/>
      <sz val="11"/>
      <color rgb="FF0000FF"/>
      <name val="Calibri"/>
      <family val="2"/>
      <charset val="238"/>
    </font>
    <font>
      <sz val="10"/>
      <color theme="9"/>
      <name val="Arial Narrow"/>
      <family val="2"/>
      <charset val="238"/>
    </font>
    <font>
      <sz val="9"/>
      <name val="Arial CE"/>
      <family val="2"/>
      <charset val="238"/>
    </font>
    <font>
      <sz val="9"/>
      <name val="Arial CE"/>
      <charset val="238"/>
    </font>
    <font>
      <b/>
      <sz val="9"/>
      <color indexed="62"/>
      <name val="Arial CE"/>
      <family val="2"/>
      <charset val="238"/>
    </font>
    <font>
      <b/>
      <sz val="9"/>
      <color indexed="56"/>
      <name val="Arial CE"/>
      <charset val="238"/>
    </font>
    <font>
      <sz val="10"/>
      <color indexed="10"/>
      <name val="Arial Narrow"/>
      <family val="2"/>
      <charset val="238"/>
    </font>
    <font>
      <sz val="8"/>
      <name val="Arial Narrow"/>
      <family val="2"/>
      <charset val="238"/>
    </font>
    <font>
      <b/>
      <u/>
      <sz val="10"/>
      <name val="Arial Narrow"/>
      <family val="2"/>
      <charset val="238"/>
    </font>
    <font>
      <sz val="10"/>
      <color theme="1"/>
      <name val="Arial Narrow"/>
      <family val="2"/>
    </font>
    <font>
      <b/>
      <sz val="10"/>
      <color indexed="8"/>
      <name val="Arial Narrow"/>
      <family val="2"/>
    </font>
    <font>
      <sz val="10"/>
      <color indexed="8"/>
      <name val="Arial Narrow"/>
      <family val="2"/>
    </font>
    <font>
      <b/>
      <i/>
      <sz val="12"/>
      <name val="Arial Narrow"/>
      <family val="2"/>
    </font>
    <font>
      <i/>
      <sz val="12"/>
      <name val="Arial Narrow"/>
      <family val="2"/>
    </font>
    <font>
      <i/>
      <sz val="10"/>
      <name val="Arial Narrow"/>
      <family val="2"/>
    </font>
    <font>
      <b/>
      <i/>
      <sz val="10"/>
      <name val="Arial Narrow"/>
      <family val="2"/>
    </font>
    <font>
      <b/>
      <sz val="10"/>
      <color theme="1"/>
      <name val="Arial Narrow"/>
      <family val="2"/>
    </font>
    <font>
      <b/>
      <u/>
      <sz val="10"/>
      <name val="Arial Narrow"/>
      <family val="2"/>
    </font>
    <font>
      <u/>
      <sz val="10"/>
      <name val="Arial Narrow"/>
      <family val="2"/>
    </font>
    <font>
      <sz val="10"/>
      <name val="Calibri"/>
      <family val="2"/>
      <charset val="238"/>
    </font>
    <font>
      <sz val="10"/>
      <color indexed="8"/>
      <name val="NewsGoth Cn BT"/>
      <family val="2"/>
      <charset val="238"/>
    </font>
    <font>
      <sz val="10"/>
      <name val="NewsGoth Cn BT"/>
      <family val="2"/>
      <charset val="238"/>
    </font>
    <font>
      <sz val="9"/>
      <name val="Arial Narrow"/>
      <family val="2"/>
      <charset val="238"/>
    </font>
    <font>
      <sz val="9"/>
      <name val="Calibri"/>
      <family val="2"/>
      <charset val="238"/>
    </font>
    <font>
      <b/>
      <sz val="16"/>
      <name val="Arial Narrow"/>
      <family val="2"/>
      <charset val="238"/>
    </font>
    <font>
      <b/>
      <sz val="11"/>
      <color indexed="8"/>
      <name val="Arial Narrow"/>
      <family val="2"/>
      <charset val="238"/>
    </font>
    <font>
      <sz val="11"/>
      <color indexed="8"/>
      <name val="Arial Narrow"/>
      <family val="2"/>
      <charset val="238"/>
    </font>
    <font>
      <sz val="11"/>
      <color theme="9"/>
      <name val="Calibri"/>
      <family val="2"/>
      <charset val="238"/>
      <scheme val="minor"/>
    </font>
    <font>
      <sz val="10"/>
      <color rgb="FF002060"/>
      <name val="Arial Narrow"/>
      <family val="2"/>
      <charset val="238"/>
    </font>
    <font>
      <b/>
      <sz val="10"/>
      <color rgb="FF002060"/>
      <name val="Arial Narrow"/>
      <family val="2"/>
      <charset val="238"/>
    </font>
    <font>
      <sz val="10"/>
      <color rgb="FF0070C0"/>
      <name val="Arial Narrow"/>
      <family val="2"/>
      <charset val="238"/>
    </font>
    <font>
      <b/>
      <sz val="9"/>
      <name val="Arial CE"/>
      <family val="2"/>
      <charset val="238"/>
    </font>
    <font>
      <b/>
      <sz val="10"/>
      <color rgb="FF0070C0"/>
      <name val="Arial Narrow"/>
      <family val="2"/>
      <charset val="238"/>
    </font>
    <font>
      <sz val="10"/>
      <color rgb="FF0070C0"/>
      <name val="Arial Narrow"/>
      <family val="2"/>
    </font>
    <font>
      <b/>
      <sz val="10"/>
      <color rgb="FF0070C0"/>
      <name val="Arial Narrow"/>
      <family val="2"/>
    </font>
    <font>
      <sz val="10"/>
      <color rgb="FF0070C0"/>
      <name val="Arial CE"/>
      <family val="2"/>
      <charset val="238"/>
    </font>
    <font>
      <sz val="11"/>
      <color rgb="FF0070C0"/>
      <name val="Calibri"/>
      <family val="2"/>
      <charset val="238"/>
      <scheme val="minor"/>
    </font>
    <font>
      <vertAlign val="superscript"/>
      <sz val="10"/>
      <color rgb="FF0070C0"/>
      <name val="Arial Narrow"/>
      <family val="2"/>
      <charset val="238"/>
    </font>
  </fonts>
  <fills count="76">
    <fill>
      <patternFill patternType="none"/>
    </fill>
    <fill>
      <patternFill patternType="gray125"/>
    </fill>
    <fill>
      <patternFill patternType="solid">
        <fgColor indexed="22"/>
        <bgColor indexed="64"/>
      </patternFill>
    </fill>
    <fill>
      <patternFill patternType="solid">
        <fgColor indexed="31"/>
        <bgColor indexed="22"/>
      </patternFill>
    </fill>
    <fill>
      <patternFill patternType="solid">
        <fgColor indexed="31"/>
        <bgColor indexed="44"/>
      </patternFill>
    </fill>
    <fill>
      <patternFill patternType="solid">
        <fgColor indexed="45"/>
        <bgColor indexed="29"/>
      </patternFill>
    </fill>
    <fill>
      <patternFill patternType="solid">
        <fgColor indexed="45"/>
        <bgColor indexed="46"/>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1"/>
        <bgColor indexed="44"/>
      </patternFill>
    </fill>
    <fill>
      <patternFill patternType="solid">
        <fgColor indexed="47"/>
        <bgColor indexed="22"/>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0"/>
        <bgColor indexed="25"/>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26"/>
        <bgColor indexed="43"/>
      </patternFill>
    </fill>
    <fill>
      <patternFill patternType="solid">
        <fgColor indexed="62"/>
        <bgColor indexed="56"/>
      </patternFill>
    </fill>
    <fill>
      <patternFill patternType="solid">
        <fgColor indexed="62"/>
        <bgColor indexed="48"/>
      </patternFill>
    </fill>
    <fill>
      <patternFill patternType="solid">
        <fgColor indexed="10"/>
        <bgColor indexed="60"/>
      </patternFill>
    </fill>
    <fill>
      <patternFill patternType="solid">
        <fgColor indexed="10"/>
        <bgColor indexed="16"/>
      </patternFill>
    </fill>
    <fill>
      <patternFill patternType="solid">
        <fgColor indexed="57"/>
        <bgColor indexed="21"/>
      </patternFill>
    </fill>
    <fill>
      <patternFill patternType="solid">
        <fgColor indexed="54"/>
        <bgColor indexed="63"/>
      </patternFill>
    </fill>
    <fill>
      <patternFill patternType="solid">
        <fgColor indexed="53"/>
        <bgColor indexed="52"/>
      </patternFill>
    </fill>
    <fill>
      <patternFill patternType="solid">
        <fgColor indexed="25"/>
        <bgColor indexed="60"/>
      </patternFill>
    </fill>
    <fill>
      <patternFill patternType="solid">
        <fgColor indexed="55"/>
        <bgColor indexed="23"/>
      </patternFill>
    </fill>
    <fill>
      <patternFill patternType="solid">
        <fgColor indexed="44"/>
        <bgColor indexed="42"/>
      </patternFill>
    </fill>
    <fill>
      <patternFill patternType="solid">
        <fgColor indexed="31"/>
        <bgColor indexed="27"/>
      </patternFill>
    </fill>
    <fill>
      <patternFill patternType="solid">
        <fgColor indexed="42"/>
        <bgColor indexed="44"/>
      </patternFill>
    </fill>
    <fill>
      <patternFill patternType="solid">
        <fgColor indexed="19"/>
        <bgColor indexed="23"/>
      </patternFill>
    </fill>
    <fill>
      <patternFill patternType="solid">
        <fgColor indexed="25"/>
        <bgColor indexed="61"/>
      </patternFill>
    </fill>
    <fill>
      <patternFill patternType="solid">
        <fgColor indexed="25"/>
        <bgColor indexed="23"/>
      </patternFill>
    </fill>
    <fill>
      <patternFill patternType="solid">
        <fgColor indexed="50"/>
        <bgColor indexed="51"/>
      </patternFill>
    </fill>
    <fill>
      <patternFill patternType="solid">
        <fgColor indexed="50"/>
        <bgColor indexed="19"/>
      </patternFill>
    </fill>
    <fill>
      <patternFill patternType="solid">
        <fgColor indexed="62"/>
      </patternFill>
    </fill>
    <fill>
      <patternFill patternType="solid">
        <fgColor indexed="48"/>
        <bgColor indexed="30"/>
      </patternFill>
    </fill>
    <fill>
      <patternFill patternType="solid">
        <fgColor indexed="48"/>
        <b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4"/>
        <bgColor indexed="23"/>
      </patternFill>
    </fill>
    <fill>
      <patternFill patternType="solid">
        <fgColor indexed="49"/>
      </patternFill>
    </fill>
    <fill>
      <patternFill patternType="solid">
        <fgColor indexed="53"/>
      </patternFill>
    </fill>
    <fill>
      <patternFill patternType="solid">
        <fgColor indexed="45"/>
      </patternFill>
    </fill>
    <fill>
      <patternFill patternType="solid">
        <fgColor indexed="22"/>
      </patternFill>
    </fill>
    <fill>
      <patternFill patternType="solid">
        <fgColor indexed="9"/>
        <bgColor indexed="26"/>
      </patternFill>
    </fill>
    <fill>
      <patternFill patternType="solid">
        <fgColor indexed="55"/>
      </patternFill>
    </fill>
    <fill>
      <patternFill patternType="solid">
        <fgColor indexed="47"/>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indexed="9"/>
        <bgColor indexed="41"/>
      </patternFill>
    </fill>
    <fill>
      <patternFill patternType="solid">
        <fgColor theme="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249977111117893"/>
        <bgColor indexed="25"/>
      </patternFill>
    </fill>
    <fill>
      <patternFill patternType="solid">
        <fgColor indexed="9"/>
      </patternFill>
    </fill>
    <fill>
      <patternFill patternType="solid">
        <fgColor indexed="9"/>
        <bgColor indexed="27"/>
      </patternFill>
    </fill>
    <fill>
      <patternFill patternType="solid">
        <fgColor theme="8" tint="0.39997558519241921"/>
        <bgColor indexed="25"/>
      </patternFill>
    </fill>
    <fill>
      <patternFill patternType="solid">
        <fgColor rgb="FF0070C0"/>
        <bgColor indexed="25"/>
      </patternFill>
    </fill>
    <fill>
      <patternFill patternType="solid">
        <fgColor theme="6" tint="-0.249977111117893"/>
        <bgColor indexed="25"/>
      </patternFill>
    </fill>
    <fill>
      <patternFill patternType="solid">
        <fgColor rgb="FFFCFCFC"/>
        <bgColor indexed="8"/>
      </patternFill>
    </fill>
    <fill>
      <patternFill patternType="solid">
        <fgColor theme="8"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52">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6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8"/>
      </top>
      <bottom style="medium">
        <color indexed="8"/>
      </bottom>
      <diagonal/>
    </border>
    <border>
      <left/>
      <right/>
      <top style="thin">
        <color indexed="8"/>
      </top>
      <bottom style="double">
        <color indexed="8"/>
      </bottom>
      <diagonal/>
    </border>
    <border>
      <left/>
      <right/>
      <top style="thin">
        <color indexed="8"/>
      </top>
      <bottom style="thin">
        <color indexed="8"/>
      </bottom>
      <diagonal/>
    </border>
    <border>
      <left/>
      <right/>
      <top/>
      <bottom style="thin">
        <color indexed="8"/>
      </bottom>
      <diagonal/>
    </border>
    <border>
      <left style="hair">
        <color indexed="8"/>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double">
        <color indexed="8"/>
      </left>
      <right style="double">
        <color indexed="8"/>
      </right>
      <top style="double">
        <color indexed="8"/>
      </top>
      <bottom style="double">
        <color indexed="8"/>
      </bottom>
      <diagonal/>
    </border>
    <border>
      <left style="double">
        <color indexed="64"/>
      </left>
      <right style="double">
        <color indexed="64"/>
      </right>
      <top style="double">
        <color indexed="64"/>
      </top>
      <bottom style="double">
        <color indexed="64"/>
      </bottom>
      <diagonal/>
    </border>
    <border>
      <left/>
      <right/>
      <top style="thin">
        <color indexed="48"/>
      </top>
      <bottom style="double">
        <color indexed="48"/>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indexed="8"/>
      </top>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s>
  <cellStyleXfs count="7872">
    <xf numFmtId="0" fontId="0" fillId="0" borderId="0"/>
    <xf numFmtId="0" fontId="5" fillId="0" borderId="0"/>
    <xf numFmtId="168" fontId="8" fillId="0" borderId="0" applyFont="0" applyFill="0" applyBorder="0" applyAlignment="0" applyProtection="0"/>
    <xf numFmtId="167" fontId="8" fillId="0" borderId="0" applyFont="0" applyFill="0" applyBorder="0" applyAlignment="0" applyProtection="0"/>
    <xf numFmtId="164" fontId="11" fillId="0" borderId="0" applyFont="0" applyFill="0" applyBorder="0" applyAlignment="0" applyProtection="0"/>
    <xf numFmtId="0" fontId="14" fillId="0" borderId="0" applyNumberFormat="0" applyFill="0" applyBorder="0" applyAlignment="0" applyProtection="0">
      <alignment vertical="top"/>
      <protection locked="0"/>
    </xf>
    <xf numFmtId="0" fontId="19" fillId="0" borderId="0"/>
    <xf numFmtId="0" fontId="20" fillId="0" borderId="0"/>
    <xf numFmtId="0" fontId="19" fillId="0" borderId="0"/>
    <xf numFmtId="0" fontId="11" fillId="0" borderId="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21" fillId="0" borderId="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2" fillId="19"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168" fontId="19" fillId="0" borderId="0" applyFont="0" applyFill="0" applyBorder="0" applyAlignment="0" applyProtection="0"/>
    <xf numFmtId="167" fontId="19" fillId="0" borderId="0" applyFont="0" applyFill="0" applyBorder="0" applyAlignment="0" applyProtection="0"/>
    <xf numFmtId="0" fontId="23" fillId="7" borderId="0" applyNumberFormat="0" applyBorder="0" applyAlignment="0" applyProtection="0"/>
    <xf numFmtId="165" fontId="19" fillId="0" borderId="0"/>
    <xf numFmtId="166"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11" fillId="0" borderId="0"/>
    <xf numFmtId="9" fontId="19" fillId="0" borderId="0"/>
    <xf numFmtId="172" fontId="25" fillId="0" borderId="0" applyFill="0" applyBorder="0" applyAlignment="0" applyProtection="0"/>
    <xf numFmtId="0" fontId="26" fillId="24" borderId="4" applyNumberFormat="0" applyAlignment="0" applyProtection="0"/>
    <xf numFmtId="0" fontId="27" fillId="0" borderId="5" applyNumberFormat="0" applyFill="0" applyAlignment="0" applyProtection="0"/>
    <xf numFmtId="0" fontId="28" fillId="0" borderId="0" applyNumberFormat="0" applyFill="0" applyBorder="0" applyAlignment="0" applyProtection="0"/>
    <xf numFmtId="0" fontId="29" fillId="0" borderId="5" applyNumberFormat="0" applyFill="0" applyAlignment="0" applyProtection="0"/>
    <xf numFmtId="0" fontId="30" fillId="0" borderId="6"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3" fillId="0" borderId="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36"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9" fillId="0" borderId="0"/>
    <xf numFmtId="0" fontId="19" fillId="0" borderId="0"/>
    <xf numFmtId="0" fontId="19" fillId="0" borderId="0"/>
    <xf numFmtId="0" fontId="19" fillId="0" borderId="0"/>
    <xf numFmtId="0" fontId="38" fillId="0" borderId="0"/>
    <xf numFmtId="0" fontId="4" fillId="0" borderId="0"/>
    <xf numFmtId="0" fontId="19" fillId="0" borderId="0"/>
    <xf numFmtId="0" fontId="19" fillId="0" borderId="0"/>
    <xf numFmtId="0" fontId="19" fillId="0" borderId="0"/>
    <xf numFmtId="0" fontId="19" fillId="0" borderId="0"/>
    <xf numFmtId="0" fontId="3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0" fillId="25" borderId="0" applyNumberFormat="0" applyBorder="0" applyAlignment="0" applyProtection="0"/>
    <xf numFmtId="0" fontId="41" fillId="25" borderId="0" applyNumberFormat="0" applyBorder="0" applyAlignment="0" applyProtection="0"/>
    <xf numFmtId="0" fontId="19" fillId="0" borderId="0"/>
    <xf numFmtId="9" fontId="36" fillId="0" borderId="0" applyFill="0" applyBorder="0" applyAlignment="0" applyProtection="0"/>
    <xf numFmtId="9" fontId="19" fillId="0" borderId="0" applyFill="0" applyBorder="0" applyAlignment="0" applyProtection="0"/>
    <xf numFmtId="0" fontId="19" fillId="26" borderId="8" applyNumberFormat="0" applyAlignment="0" applyProtection="0"/>
    <xf numFmtId="0" fontId="39" fillId="27" borderId="8"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0" applyBorder="0" applyProtection="0">
      <alignment vertical="top" wrapText="1"/>
    </xf>
    <xf numFmtId="0" fontId="2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45" fillId="0" borderId="9" applyNumberFormat="0" applyFill="0" applyAlignment="0" applyProtection="0"/>
    <xf numFmtId="0" fontId="40" fillId="0" borderId="10" applyNumberFormat="0" applyFill="0" applyAlignment="0" applyProtection="0"/>
    <xf numFmtId="0" fontId="46" fillId="36" borderId="11" applyNumberFormat="0" applyAlignment="0" applyProtection="0"/>
    <xf numFmtId="0" fontId="47" fillId="24" borderId="12" applyNumberFormat="0" applyAlignment="0" applyProtection="0"/>
    <xf numFmtId="0" fontId="48" fillId="24" borderId="12" applyNumberFormat="0" applyAlignment="0" applyProtection="0"/>
    <xf numFmtId="0" fontId="49" fillId="5" borderId="0" applyNumberFormat="0" applyBorder="0" applyAlignment="0" applyProtection="0"/>
    <xf numFmtId="0" fontId="49" fillId="6" borderId="0" applyNumberFormat="0" applyBorder="0" applyAlignment="0" applyProtection="0"/>
    <xf numFmtId="0" fontId="5" fillId="0" borderId="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8" fillId="0" borderId="0" applyFont="0" applyFill="0" applyBorder="0" applyAlignment="0" applyProtection="0"/>
    <xf numFmtId="167" fontId="19"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73" fontId="36"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74" fontId="36"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74" fontId="36"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74" fontId="36"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74" fontId="36" fillId="0" borderId="0" applyFill="0" applyBorder="0" applyAlignment="0" applyProtection="0"/>
    <xf numFmtId="168" fontId="8"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8"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8"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8"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8"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8"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8"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5" fontId="39"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2" fontId="39"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74" fontId="36"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74" fontId="36" fillId="0" borderId="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0" fontId="50" fillId="12" borderId="12" applyNumberFormat="0" applyAlignment="0" applyProtection="0"/>
    <xf numFmtId="0" fontId="50" fillId="13" borderId="12" applyNumberFormat="0" applyAlignment="0" applyProtection="0"/>
    <xf numFmtId="0" fontId="51" fillId="0" borderId="13" applyNumberFormat="0" applyFill="0" applyAlignment="0" applyProtection="0"/>
    <xf numFmtId="0" fontId="54" fillId="0" borderId="0"/>
    <xf numFmtId="172" fontId="11" fillId="0" borderId="0" applyFill="0" applyBorder="0" applyAlignment="0" applyProtection="0"/>
    <xf numFmtId="178" fontId="11" fillId="0" borderId="0" applyFill="0" applyBorder="0" applyAlignment="0" applyProtection="0"/>
    <xf numFmtId="179" fontId="11" fillId="0" borderId="0" applyFill="0" applyBorder="0" applyAlignment="0" applyProtection="0"/>
    <xf numFmtId="0" fontId="4" fillId="0" borderId="0"/>
    <xf numFmtId="168" fontId="8" fillId="0" borderId="0" applyFont="0" applyFill="0" applyBorder="0" applyAlignment="0" applyProtection="0"/>
    <xf numFmtId="0" fontId="61" fillId="0" borderId="0"/>
    <xf numFmtId="0" fontId="4" fillId="0" borderId="0"/>
    <xf numFmtId="0" fontId="19" fillId="0" borderId="0"/>
    <xf numFmtId="0" fontId="62" fillId="0" borderId="0"/>
    <xf numFmtId="0" fontId="19" fillId="0" borderId="0"/>
    <xf numFmtId="174" fontId="11" fillId="0" borderId="0" applyFill="0" applyBorder="0" applyAlignment="0" applyProtection="0"/>
    <xf numFmtId="172" fontId="11" fillId="0" borderId="0" applyFill="0" applyBorder="0" applyAlignment="0" applyProtection="0"/>
    <xf numFmtId="0" fontId="8" fillId="0" borderId="0"/>
    <xf numFmtId="0" fontId="54" fillId="0" borderId="0"/>
    <xf numFmtId="0" fontId="68" fillId="0" borderId="0"/>
    <xf numFmtId="0" fontId="5" fillId="0" borderId="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69" fillId="0" borderId="0"/>
    <xf numFmtId="0" fontId="21" fillId="0" borderId="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0" borderId="0" applyNumberFormat="0" applyBorder="0" applyAlignment="0" applyProtection="0"/>
    <xf numFmtId="0" fontId="22" fillId="52"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53" borderId="0" applyNumberFormat="0" applyBorder="0" applyAlignment="0" applyProtection="0"/>
    <xf numFmtId="0" fontId="49" fillId="54"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54" borderId="0" applyNumberFormat="0" applyBorder="0" applyAlignment="0" applyProtection="0"/>
    <xf numFmtId="0" fontId="47" fillId="55"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47" fillId="55" borderId="12" applyNumberFormat="0" applyAlignment="0" applyProtection="0"/>
    <xf numFmtId="0" fontId="46" fillId="57"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57" borderId="11" applyNumberFormat="0" applyAlignment="0" applyProtection="0"/>
    <xf numFmtId="174" fontId="71" fillId="0" borderId="0" applyFill="0" applyBorder="0" applyAlignment="0" applyProtection="0"/>
    <xf numFmtId="168" fontId="19" fillId="0" borderId="0" applyFont="0" applyFill="0" applyBorder="0" applyAlignment="0" applyProtection="0"/>
    <xf numFmtId="3" fontId="11" fillId="0" borderId="0" applyFill="0" applyBorder="0" applyAlignment="0" applyProtection="0"/>
    <xf numFmtId="3" fontId="71" fillId="0" borderId="0" applyFill="0" applyBorder="0" applyAlignment="0" applyProtection="0"/>
    <xf numFmtId="3" fontId="72" fillId="0" borderId="0" applyFont="0" applyFill="0" applyBorder="0" applyAlignment="0" applyProtection="0"/>
    <xf numFmtId="184" fontId="71" fillId="0" borderId="0" applyFill="0" applyBorder="0" applyAlignment="0" applyProtection="0"/>
    <xf numFmtId="167" fontId="19" fillId="0" borderId="0" applyFont="0" applyFill="0" applyBorder="0" applyAlignment="0" applyProtection="0"/>
    <xf numFmtId="0" fontId="73" fillId="0" borderId="18" applyAlignment="0"/>
    <xf numFmtId="0" fontId="74" fillId="0" borderId="18" applyAlignment="0"/>
    <xf numFmtId="0" fontId="75" fillId="0" borderId="19" applyAlignment="0"/>
    <xf numFmtId="0" fontId="19" fillId="0" borderId="0"/>
    <xf numFmtId="0" fontId="39" fillId="0" borderId="0"/>
    <xf numFmtId="0" fontId="24" fillId="0" borderId="0"/>
    <xf numFmtId="172" fontId="1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7" fillId="0" borderId="5"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27" fillId="0" borderId="5" applyNumberFormat="0" applyFill="0" applyAlignment="0" applyProtection="0"/>
    <xf numFmtId="0" fontId="30" fillId="0" borderId="6"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30" fillId="0" borderId="6" applyNumberFormat="0" applyFill="0" applyAlignment="0" applyProtection="0"/>
    <xf numFmtId="0" fontId="32" fillId="0" borderId="7"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2"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0" fontId="79" fillId="0" borderId="0" applyNumberFormat="0" applyFill="0" applyBorder="0" applyAlignment="0" applyProtection="0"/>
    <xf numFmtId="0" fontId="14" fillId="0" borderId="0" applyNumberFormat="0" applyFill="0" applyBorder="0" applyAlignment="0" applyProtection="0">
      <alignment vertical="top"/>
      <protection locked="0"/>
    </xf>
    <xf numFmtId="0" fontId="81" fillId="0" borderId="0" applyNumberFormat="0" applyFill="0" applyBorder="0" applyAlignment="0" applyProtection="0"/>
    <xf numFmtId="0" fontId="50" fillId="58"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58" borderId="12" applyNumberFormat="0" applyAlignment="0" applyProtection="0"/>
    <xf numFmtId="0" fontId="26" fillId="24" borderId="4" applyNumberFormat="0" applyAlignment="0" applyProtection="0"/>
    <xf numFmtId="0" fontId="45" fillId="0" borderId="9"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5" fillId="0" borderId="9" applyNumberFormat="0" applyFill="0" applyAlignment="0" applyProtection="0"/>
    <xf numFmtId="0" fontId="27"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4" fontId="19" fillId="0" borderId="0" applyAlignment="0"/>
    <xf numFmtId="4" fontId="19" fillId="0" borderId="0" applyAlignment="0"/>
    <xf numFmtId="4" fontId="19" fillId="0" borderId="0" applyAlignment="0"/>
    <xf numFmtId="4" fontId="19" fillId="0" borderId="0" applyAlignment="0"/>
    <xf numFmtId="4" fontId="19" fillId="0" borderId="0" applyAlignment="0"/>
    <xf numFmtId="4" fontId="19" fillId="0" borderId="0" applyAlignment="0"/>
    <xf numFmtId="4" fontId="19" fillId="0" borderId="0" applyAlignment="0"/>
    <xf numFmtId="4" fontId="82" fillId="0" borderId="0" applyAlignment="0"/>
    <xf numFmtId="4" fontId="82" fillId="0" borderId="0" applyAlignment="0"/>
    <xf numFmtId="4" fontId="82" fillId="0" borderId="0" applyAlignment="0"/>
    <xf numFmtId="4" fontId="82" fillId="0" borderId="0" applyAlignment="0"/>
    <xf numFmtId="4" fontId="82" fillId="0" borderId="0" applyAlignment="0"/>
    <xf numFmtId="4" fontId="82" fillId="0" borderId="0" applyAlignment="0"/>
    <xf numFmtId="4" fontId="82" fillId="0" borderId="0" applyAlignment="0"/>
    <xf numFmtId="0" fontId="19" fillId="0" borderId="0"/>
    <xf numFmtId="0" fontId="83" fillId="0" borderId="0" applyNumberFormat="0" applyFont="0" applyFill="0" applyBorder="0" applyAlignment="0" applyProtection="0">
      <alignment vertical="top"/>
    </xf>
    <xf numFmtId="0" fontId="65" fillId="0" borderId="0"/>
    <xf numFmtId="0" fontId="19" fillId="0" borderId="0"/>
    <xf numFmtId="0" fontId="11" fillId="0" borderId="0"/>
    <xf numFmtId="0" fontId="4" fillId="0" borderId="0"/>
    <xf numFmtId="0" fontId="19" fillId="0" borderId="0"/>
    <xf numFmtId="0" fontId="19" fillId="0" borderId="0"/>
    <xf numFmtId="0" fontId="19" fillId="0" borderId="0"/>
    <xf numFmtId="0" fontId="39" fillId="0" borderId="0"/>
    <xf numFmtId="0" fontId="36" fillId="0" borderId="0"/>
    <xf numFmtId="0" fontId="19" fillId="0" borderId="0"/>
    <xf numFmtId="0" fontId="84" fillId="0" borderId="0"/>
    <xf numFmtId="0" fontId="36" fillId="0" borderId="0"/>
    <xf numFmtId="0" fontId="39" fillId="0" borderId="0"/>
    <xf numFmtId="0" fontId="8" fillId="0" borderId="0"/>
    <xf numFmtId="0" fontId="39" fillId="0" borderId="0"/>
    <xf numFmtId="0" fontId="8" fillId="0" borderId="0"/>
    <xf numFmtId="0" fontId="11" fillId="0" borderId="0"/>
    <xf numFmtId="0" fontId="39" fillId="0" borderId="0"/>
    <xf numFmtId="0" fontId="11" fillId="0" borderId="0"/>
    <xf numFmtId="0" fontId="39" fillId="0" borderId="0"/>
    <xf numFmtId="0" fontId="39" fillId="0" borderId="0"/>
    <xf numFmtId="0" fontId="61" fillId="0" borderId="0"/>
    <xf numFmtId="0" fontId="62" fillId="0" borderId="0"/>
    <xf numFmtId="0" fontId="37" fillId="0" borderId="0"/>
    <xf numFmtId="0" fontId="39" fillId="0" borderId="0"/>
    <xf numFmtId="0" fontId="8"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84" fillId="0" borderId="0"/>
    <xf numFmtId="0" fontId="36" fillId="0" borderId="0"/>
    <xf numFmtId="0" fontId="11"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11" fillId="0" borderId="0"/>
    <xf numFmtId="0" fontId="4" fillId="0" borderId="0"/>
    <xf numFmtId="0" fontId="19"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19" fillId="0" borderId="0"/>
    <xf numFmtId="0" fontId="11"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37" fillId="0" borderId="0"/>
    <xf numFmtId="0" fontId="85" fillId="0" borderId="0"/>
    <xf numFmtId="0" fontId="86" fillId="0" borderId="0"/>
    <xf numFmtId="0" fontId="38" fillId="0" borderId="0"/>
    <xf numFmtId="0" fontId="87" fillId="0" borderId="0"/>
    <xf numFmtId="0" fontId="19" fillId="0" borderId="0"/>
    <xf numFmtId="0" fontId="83" fillId="0" borderId="0"/>
    <xf numFmtId="0" fontId="19" fillId="0" borderId="0"/>
    <xf numFmtId="0" fontId="11" fillId="0" borderId="0"/>
    <xf numFmtId="0" fontId="4" fillId="0" borderId="0"/>
    <xf numFmtId="0" fontId="88" fillId="0" borderId="0"/>
    <xf numFmtId="0" fontId="39" fillId="0" borderId="0"/>
    <xf numFmtId="0" fontId="39" fillId="0" borderId="0"/>
    <xf numFmtId="0" fontId="8" fillId="0" borderId="0"/>
    <xf numFmtId="0" fontId="11" fillId="0" borderId="0"/>
    <xf numFmtId="0" fontId="11" fillId="0" borderId="0"/>
    <xf numFmtId="0" fontId="4" fillId="0" borderId="0"/>
    <xf numFmtId="0" fontId="89" fillId="0" borderId="0"/>
    <xf numFmtId="0" fontId="11" fillId="0" borderId="0"/>
    <xf numFmtId="0" fontId="40" fillId="59"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40" fillId="59" borderId="0" applyNumberFormat="0" applyBorder="0" applyAlignment="0" applyProtection="0"/>
    <xf numFmtId="185" fontId="91" fillId="0" borderId="0"/>
    <xf numFmtId="185" fontId="91" fillId="0" borderId="0"/>
    <xf numFmtId="185" fontId="92" fillId="0" borderId="0"/>
    <xf numFmtId="0" fontId="93" fillId="0" borderId="0"/>
    <xf numFmtId="166" fontId="19" fillId="0" borderId="0"/>
    <xf numFmtId="0" fontId="93" fillId="0" borderId="0"/>
    <xf numFmtId="0" fontId="8" fillId="0" borderId="0"/>
    <xf numFmtId="0" fontId="93" fillId="0" borderId="0"/>
    <xf numFmtId="0" fontId="93" fillId="0" borderId="0"/>
    <xf numFmtId="166" fontId="94" fillId="0" borderId="0"/>
    <xf numFmtId="0" fontId="8" fillId="0" borderId="0"/>
    <xf numFmtId="0" fontId="94" fillId="60" borderId="8" applyNumberFormat="0" applyFon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7" borderId="8" applyNumberFormat="0" applyAlignment="0" applyProtection="0"/>
    <xf numFmtId="0" fontId="94" fillId="60" borderId="8" applyNumberFormat="0" applyFont="0" applyAlignment="0" applyProtection="0"/>
    <xf numFmtId="9" fontId="84" fillId="0" borderId="0" applyFill="0" applyBorder="0" applyAlignment="0" applyProtection="0"/>
    <xf numFmtId="9" fontId="36" fillId="0" borderId="0" applyFill="0" applyBorder="0" applyAlignment="0" applyProtection="0"/>
    <xf numFmtId="0" fontId="39" fillId="26" borderId="8" applyNumberFormat="0" applyAlignment="0" applyProtection="0"/>
    <xf numFmtId="0" fontId="39" fillId="27" borderId="8"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95" fillId="0" borderId="0" applyFill="0">
      <alignment wrapText="1"/>
    </xf>
    <xf numFmtId="0" fontId="22" fillId="28"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51"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34" borderId="0" applyNumberFormat="0" applyBorder="0" applyAlignment="0" applyProtection="0"/>
    <xf numFmtId="0" fontId="22" fillId="41" borderId="0" applyNumberFormat="0" applyBorder="0" applyAlignment="0" applyProtection="0"/>
    <xf numFmtId="0" fontId="22" fillId="35" borderId="0" applyNumberFormat="0" applyBorder="0" applyAlignment="0" applyProtection="0"/>
    <xf numFmtId="49" fontId="96" fillId="24" borderId="24">
      <alignment horizontal="center" vertical="top" wrapText="1"/>
    </xf>
    <xf numFmtId="49" fontId="97" fillId="24" borderId="24">
      <alignment horizontal="center" vertical="top" wrapText="1"/>
    </xf>
    <xf numFmtId="49" fontId="98" fillId="2" borderId="25">
      <alignment horizontal="center" vertical="top" wrapText="1"/>
    </xf>
    <xf numFmtId="49" fontId="96" fillId="24" borderId="24">
      <alignment horizontal="center" vertical="top" wrapText="1"/>
    </xf>
    <xf numFmtId="0" fontId="47" fillId="24" borderId="12" applyNumberFormat="0" applyAlignment="0" applyProtection="0"/>
    <xf numFmtId="0" fontId="48" fillId="24" borderId="12" applyNumberFormat="0" applyAlignment="0" applyProtection="0"/>
    <xf numFmtId="0" fontId="99" fillId="56" borderId="0">
      <alignment horizontal="right" vertical="top"/>
    </xf>
    <xf numFmtId="0" fontId="99" fillId="56" borderId="0">
      <alignment horizontal="left" vertical="top"/>
    </xf>
    <xf numFmtId="4" fontId="19" fillId="0" borderId="15" applyAlignment="0"/>
    <xf numFmtId="4" fontId="19" fillId="0" borderId="15" applyAlignment="0"/>
    <xf numFmtId="4" fontId="19" fillId="0" borderId="15" applyAlignment="0"/>
    <xf numFmtId="4" fontId="19" fillId="0" borderId="15" applyAlignment="0"/>
    <xf numFmtId="4" fontId="19" fillId="0" borderId="15" applyAlignment="0"/>
    <xf numFmtId="4" fontId="19" fillId="0" borderId="15" applyAlignment="0"/>
    <xf numFmtId="4" fontId="19" fillId="0" borderId="15" applyAlignment="0"/>
    <xf numFmtId="0" fontId="49" fillId="5"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39" fillId="0" borderId="0"/>
    <xf numFmtId="0" fontId="68" fillId="0" borderId="0"/>
    <xf numFmtId="0" fontId="5" fillId="0" borderId="0"/>
    <xf numFmtId="0" fontId="100" fillId="0" borderId="0"/>
    <xf numFmtId="0" fontId="39" fillId="0" borderId="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1" fillId="0" borderId="13"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13" applyNumberFormat="0" applyFill="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78" fontId="1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67" fontId="93" fillId="0" borderId="0" applyFont="0" applyFill="0" applyBorder="0" applyAlignment="0" applyProtection="0"/>
    <xf numFmtId="184" fontId="11"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8" fillId="0" borderId="0" applyFont="0" applyFill="0" applyBorder="0" applyAlignment="0" applyProtection="0"/>
    <xf numFmtId="184" fontId="19" fillId="0" borderId="0" applyFill="0" applyBorder="0" applyAlignment="0" applyProtection="0"/>
    <xf numFmtId="184" fontId="11" fillId="0" borderId="0" applyFill="0" applyBorder="0" applyAlignment="0" applyProtection="0"/>
    <xf numFmtId="184" fontId="71" fillId="0" borderId="0" applyFill="0" applyBorder="0" applyAlignment="0" applyProtection="0"/>
    <xf numFmtId="167" fontId="19"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8" fillId="0" borderId="0" applyFont="0" applyFill="0" applyBorder="0" applyAlignment="0" applyProtection="0"/>
    <xf numFmtId="184" fontId="19" fillId="0" borderId="0" applyFill="0" applyBorder="0" applyAlignment="0" applyProtection="0"/>
    <xf numFmtId="184" fontId="71" fillId="0" borderId="0" applyFill="0" applyBorder="0" applyAlignment="0" applyProtection="0"/>
    <xf numFmtId="184" fontId="11" fillId="0" borderId="0" applyFill="0" applyBorder="0" applyAlignment="0" applyProtection="0"/>
    <xf numFmtId="167" fontId="8" fillId="0" borderId="0" applyFont="0" applyFill="0" applyBorder="0" applyAlignment="0" applyProtection="0"/>
    <xf numFmtId="184" fontId="19" fillId="0" borderId="0" applyFill="0" applyBorder="0" applyAlignment="0" applyProtection="0"/>
    <xf numFmtId="184" fontId="19" fillId="0" borderId="0" applyFill="0" applyBorder="0" applyAlignment="0" applyProtection="0"/>
    <xf numFmtId="184" fontId="19" fillId="0" borderId="0" applyFill="0" applyBorder="0" applyAlignment="0" applyProtection="0"/>
    <xf numFmtId="184" fontId="11" fillId="0" borderId="0" applyFill="0" applyBorder="0" applyAlignment="0" applyProtection="0"/>
    <xf numFmtId="184" fontId="71" fillId="0" borderId="0" applyFill="0" applyBorder="0" applyAlignment="0" applyProtection="0"/>
    <xf numFmtId="167" fontId="19" fillId="0" borderId="0" applyFont="0" applyFill="0" applyBorder="0" applyAlignment="0" applyProtection="0"/>
    <xf numFmtId="184" fontId="19" fillId="0" borderId="0" applyFill="0" applyBorder="0" applyAlignment="0" applyProtection="0"/>
    <xf numFmtId="167" fontId="19" fillId="0" borderId="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7" fontId="37" fillId="0" borderId="0" applyFont="0" applyFill="0" applyBorder="0" applyAlignment="0" applyProtection="0"/>
    <xf numFmtId="0" fontId="19" fillId="0" borderId="0"/>
    <xf numFmtId="0" fontId="19" fillId="0" borderId="0"/>
    <xf numFmtId="173" fontId="36"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84" fillId="0" borderId="0" applyFill="0" applyBorder="0" applyAlignment="0" applyProtection="0"/>
    <xf numFmtId="174" fontId="19" fillId="0" borderId="0" applyFill="0" applyBorder="0" applyAlignment="0" applyProtection="0"/>
    <xf numFmtId="174" fontId="36"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84" fillId="0" borderId="0" applyFill="0" applyBorder="0" applyAlignment="0" applyProtection="0"/>
    <xf numFmtId="174" fontId="19" fillId="0" borderId="0" applyFill="0" applyBorder="0" applyAlignment="0" applyProtection="0"/>
    <xf numFmtId="174" fontId="36"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84" fillId="0" borderId="0" applyFill="0" applyBorder="0" applyAlignment="0" applyProtection="0"/>
    <xf numFmtId="174" fontId="19" fillId="0" borderId="0" applyFill="0" applyBorder="0" applyAlignment="0" applyProtection="0"/>
    <xf numFmtId="174" fontId="36" fillId="0" borderId="0" applyFill="0" applyBorder="0" applyAlignment="0" applyProtection="0"/>
    <xf numFmtId="174" fontId="84" fillId="0" borderId="0" applyFill="0" applyBorder="0" applyAlignment="0" applyProtection="0"/>
    <xf numFmtId="174" fontId="19" fillId="0" borderId="0" applyFill="0" applyBorder="0" applyAlignment="0" applyProtection="0"/>
    <xf numFmtId="174" fontId="36" fillId="0" borderId="0" applyFill="0" applyBorder="0" applyAlignment="0" applyProtection="0"/>
    <xf numFmtId="174" fontId="71" fillId="0" borderId="0" applyFill="0" applyBorder="0" applyAlignment="0" applyProtection="0"/>
    <xf numFmtId="168" fontId="93" fillId="0" borderId="0" applyFont="0" applyFill="0" applyBorder="0" applyAlignment="0" applyProtection="0"/>
    <xf numFmtId="174" fontId="11" fillId="0" borderId="0" applyFill="0" applyBorder="0" applyAlignment="0" applyProtection="0"/>
    <xf numFmtId="168" fontId="8" fillId="0" borderId="0" applyFont="0" applyFill="0" applyBorder="0" applyAlignment="0" applyProtection="0"/>
    <xf numFmtId="174" fontId="84" fillId="0" borderId="0" applyFill="0" applyBorder="0" applyAlignment="0" applyProtection="0"/>
    <xf numFmtId="174" fontId="19" fillId="0" borderId="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39"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102"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8"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64" fontId="103"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9" fillId="0" borderId="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9" fillId="0" borderId="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39" fillId="0" borderId="0" applyFill="0" applyBorder="0" applyAlignment="0" applyProtection="0"/>
    <xf numFmtId="168" fontId="11" fillId="0" borderId="0" applyFont="0" applyFill="0" applyBorder="0" applyAlignment="0" applyProtection="0"/>
    <xf numFmtId="174" fontId="36" fillId="0" borderId="0" applyFill="0" applyBorder="0" applyAlignment="0" applyProtection="0"/>
    <xf numFmtId="168" fontId="11" fillId="0" borderId="0" applyFont="0" applyFill="0" applyBorder="0" applyAlignment="0" applyProtection="0"/>
    <xf numFmtId="174" fontId="39" fillId="0" borderId="0" applyFill="0" applyBorder="0" applyAlignment="0" applyProtection="0"/>
    <xf numFmtId="174" fontId="36" fillId="0" borderId="0" applyFill="0" applyBorder="0" applyAlignment="0" applyProtection="0"/>
    <xf numFmtId="174" fontId="39" fillId="0" borderId="0" applyFill="0" applyBorder="0" applyAlignment="0" applyProtection="0"/>
    <xf numFmtId="174" fontId="36" fillId="0" borderId="0" applyFill="0" applyBorder="0" applyAlignment="0" applyProtection="0"/>
    <xf numFmtId="174" fontId="39" fillId="0" borderId="0" applyFill="0" applyBorder="0" applyAlignment="0" applyProtection="0"/>
    <xf numFmtId="174" fontId="36" fillId="0" borderId="0" applyFill="0" applyBorder="0" applyAlignment="0" applyProtection="0"/>
    <xf numFmtId="174" fontId="39" fillId="0" borderId="0" applyFill="0" applyBorder="0" applyAlignment="0" applyProtection="0"/>
    <xf numFmtId="174" fontId="36"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19"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5" fontId="39"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39" fillId="0" borderId="0" applyFill="0" applyBorder="0" applyAlignment="0" applyProtection="0"/>
    <xf numFmtId="174" fontId="36"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39" fillId="0" borderId="0" applyFill="0" applyBorder="0" applyAlignment="0" applyProtection="0"/>
    <xf numFmtId="174" fontId="36"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39"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39" fillId="0" borderId="0" applyFill="0" applyBorder="0" applyAlignment="0" applyProtection="0"/>
    <xf numFmtId="168" fontId="8"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39" fillId="0" borderId="0" applyFill="0" applyBorder="0" applyAlignment="0" applyProtection="0"/>
    <xf numFmtId="168" fontId="8" fillId="0" borderId="0" applyFont="0" applyFill="0" applyBorder="0" applyAlignment="0" applyProtection="0"/>
    <xf numFmtId="174" fontId="11" fillId="0" borderId="0" applyFill="0" applyBorder="0" applyAlignment="0" applyProtection="0"/>
    <xf numFmtId="174" fontId="71" fillId="0" borderId="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4" fontId="19" fillId="0" borderId="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68" fontId="11" fillId="0" borderId="0" applyFont="0" applyFill="0" applyBorder="0" applyAlignment="0" applyProtection="0"/>
    <xf numFmtId="174" fontId="71" fillId="0" borderId="0" applyFill="0" applyBorder="0" applyAlignment="0" applyProtection="0"/>
    <xf numFmtId="174" fontId="11" fillId="0" borderId="0" applyFill="0" applyBorder="0" applyAlignment="0" applyProtection="0"/>
    <xf numFmtId="168" fontId="37" fillId="0" borderId="0" applyFont="0" applyFill="0" applyBorder="0" applyAlignment="0" applyProtection="0"/>
    <xf numFmtId="174" fontId="11" fillId="0" borderId="0" applyFill="0" applyBorder="0" applyAlignment="0" applyProtection="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19" fillId="0" borderId="0"/>
    <xf numFmtId="0" fontId="19" fillId="0" borderId="0"/>
    <xf numFmtId="174" fontId="36" fillId="0" borderId="0" applyFill="0" applyBorder="0" applyAlignment="0" applyProtection="0"/>
    <xf numFmtId="0" fontId="19" fillId="0" borderId="0"/>
    <xf numFmtId="0" fontId="19" fillId="0" borderId="0"/>
    <xf numFmtId="168" fontId="11"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0" fontId="19" fillId="0" borderId="0"/>
    <xf numFmtId="0" fontId="19" fillId="0" borderId="0"/>
    <xf numFmtId="168" fontId="11" fillId="0" borderId="0" applyFont="0" applyFill="0" applyBorder="0" applyAlignment="0" applyProtection="0"/>
    <xf numFmtId="0" fontId="19" fillId="0" borderId="0"/>
    <xf numFmtId="0" fontId="19" fillId="0" borderId="0"/>
    <xf numFmtId="174" fontId="36" fillId="0" borderId="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74" fontId="36" fillId="0" borderId="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68" fontId="37" fillId="0" borderId="0" applyFont="0" applyFill="0" applyBorder="0" applyAlignment="0" applyProtection="0"/>
    <xf numFmtId="0" fontId="19" fillId="0" borderId="0"/>
    <xf numFmtId="0" fontId="19" fillId="0" borderId="0"/>
    <xf numFmtId="174" fontId="36" fillId="0" borderId="0" applyFill="0" applyBorder="0" applyAlignment="0" applyProtection="0"/>
    <xf numFmtId="0" fontId="19" fillId="0" borderId="0"/>
    <xf numFmtId="0" fontId="19" fillId="0" borderId="0"/>
    <xf numFmtId="0" fontId="19" fillId="0" borderId="0"/>
    <xf numFmtId="0" fontId="50" fillId="13" borderId="12" applyNumberFormat="0" applyAlignment="0" applyProtection="0"/>
    <xf numFmtId="0" fontId="19" fillId="0" borderId="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1" fillId="0" borderId="0"/>
    <xf numFmtId="172" fontId="11" fillId="0" borderId="0"/>
    <xf numFmtId="0" fontId="39" fillId="0" borderId="0"/>
    <xf numFmtId="0" fontId="11" fillId="0" borderId="0"/>
    <xf numFmtId="0" fontId="19" fillId="0" borderId="0"/>
    <xf numFmtId="178" fontId="11" fillId="0" borderId="0"/>
    <xf numFmtId="0" fontId="39" fillId="0" borderId="0"/>
    <xf numFmtId="0" fontId="11" fillId="0" borderId="0"/>
    <xf numFmtId="0" fontId="99" fillId="62" borderId="0" applyBorder="0" applyProtection="0">
      <alignment horizontal="left" vertical="top"/>
    </xf>
    <xf numFmtId="0" fontId="99" fillId="62" borderId="0" applyBorder="0" applyProtection="0">
      <alignment horizontal="right" vertical="top"/>
    </xf>
    <xf numFmtId="0" fontId="11" fillId="0" borderId="0" applyBorder="0" applyProtection="0"/>
    <xf numFmtId="0" fontId="39" fillId="0" borderId="0"/>
    <xf numFmtId="0" fontId="39" fillId="0" borderId="0"/>
    <xf numFmtId="0" fontId="11" fillId="0" borderId="0"/>
    <xf numFmtId="0" fontId="39" fillId="0" borderId="0"/>
    <xf numFmtId="9" fontId="19" fillId="0" borderId="0" applyFill="0" applyBorder="0" applyAlignment="0" applyProtection="0"/>
    <xf numFmtId="0" fontId="39" fillId="0" borderId="0"/>
    <xf numFmtId="9" fontId="19" fillId="0" borderId="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116" fillId="0" borderId="0"/>
    <xf numFmtId="0" fontId="124" fillId="0" borderId="0" applyNumberFormat="0" applyBorder="0" applyAlignment="0"/>
    <xf numFmtId="0" fontId="125" fillId="0" borderId="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02" fillId="0" borderId="0"/>
    <xf numFmtId="0" fontId="21" fillId="0" borderId="0"/>
    <xf numFmtId="0" fontId="102" fillId="0" borderId="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40"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29" fillId="65" borderId="0">
      <alignment wrapText="1"/>
    </xf>
    <xf numFmtId="174" fontId="11" fillId="0" borderId="0" applyFill="0" applyBorder="0" applyAlignment="0" applyProtection="0"/>
    <xf numFmtId="174" fontId="11" fillId="0" borderId="0" applyFill="0" applyBorder="0" applyAlignment="0" applyProtection="0"/>
    <xf numFmtId="3" fontId="11" fillId="0" borderId="0" applyFill="0" applyBorder="0" applyAlignment="0" applyProtection="0"/>
    <xf numFmtId="184" fontId="11" fillId="0" borderId="0" applyFill="0" applyBorder="0" applyAlignment="0" applyProtection="0"/>
    <xf numFmtId="184" fontId="11" fillId="0" borderId="0" applyFill="0" applyBorder="0" applyAlignment="0" applyProtection="0"/>
    <xf numFmtId="0" fontId="11" fillId="0" borderId="0"/>
    <xf numFmtId="0" fontId="11" fillId="0" borderId="0"/>
    <xf numFmtId="0" fontId="11" fillId="0" borderId="0"/>
    <xf numFmtId="0" fontId="11" fillId="0" borderId="0"/>
    <xf numFmtId="0" fontId="11" fillId="0" borderId="0"/>
    <xf numFmtId="0" fontId="19" fillId="0" borderId="0"/>
    <xf numFmtId="0" fontId="39" fillId="0" borderId="0"/>
    <xf numFmtId="0" fontId="11" fillId="0" borderId="0"/>
    <xf numFmtId="0" fontId="11" fillId="0" borderId="0"/>
    <xf numFmtId="0" fontId="11" fillId="0" borderId="0"/>
    <xf numFmtId="0" fontId="11" fillId="0" borderId="0"/>
    <xf numFmtId="0" fontId="62" fillId="0" borderId="0"/>
    <xf numFmtId="0" fontId="62" fillId="0" borderId="0"/>
    <xf numFmtId="0" fontId="62" fillId="0" borderId="0"/>
    <xf numFmtId="0" fontId="11" fillId="0" borderId="0"/>
    <xf numFmtId="0" fontId="11" fillId="0" borderId="0"/>
    <xf numFmtId="0" fontId="11" fillId="0" borderId="0"/>
    <xf numFmtId="0" fontId="11"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99" fillId="62" borderId="0">
      <alignment horizontal="right" vertical="top"/>
    </xf>
    <xf numFmtId="0" fontId="99" fillId="62" borderId="0">
      <alignment horizontal="left" vertical="top"/>
    </xf>
    <xf numFmtId="0" fontId="99" fillId="56" borderId="0">
      <alignment horizontal="left" vertical="top"/>
    </xf>
    <xf numFmtId="178" fontId="11" fillId="0" borderId="0"/>
    <xf numFmtId="178" fontId="11" fillId="0" borderId="0"/>
    <xf numFmtId="184" fontId="11" fillId="0" borderId="0"/>
    <xf numFmtId="178" fontId="11" fillId="0" borderId="0"/>
    <xf numFmtId="184" fontId="11" fillId="0" borderId="0"/>
    <xf numFmtId="172" fontId="11" fillId="0" borderId="0"/>
    <xf numFmtId="172" fontId="11" fillId="0" borderId="0"/>
    <xf numFmtId="172" fontId="11" fillId="0" borderId="0"/>
    <xf numFmtId="174" fontId="11" fillId="0" borderId="0"/>
    <xf numFmtId="174" fontId="11" fillId="0" borderId="0"/>
    <xf numFmtId="172" fontId="11" fillId="0" borderId="0"/>
    <xf numFmtId="0" fontId="1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34"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9" fillId="0" borderId="0"/>
    <xf numFmtId="0" fontId="125" fillId="0" borderId="0"/>
    <xf numFmtId="0" fontId="1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4" fillId="0" borderId="0"/>
    <xf numFmtId="0" fontId="19" fillId="0" borderId="0"/>
    <xf numFmtId="0" fontId="93" fillId="0" borderId="0"/>
    <xf numFmtId="0" fontId="8" fillId="0" borderId="0"/>
    <xf numFmtId="0" fontId="39" fillId="0" borderId="0"/>
    <xf numFmtId="0" fontId="39" fillId="0" borderId="0"/>
    <xf numFmtId="0" fontId="93" fillId="0" borderId="0"/>
    <xf numFmtId="0" fontId="84" fillId="0" borderId="0"/>
    <xf numFmtId="0" fontId="36" fillId="0" borderId="0"/>
    <xf numFmtId="0" fontId="19" fillId="0" borderId="0"/>
    <xf numFmtId="0" fontId="8" fillId="0" borderId="0"/>
    <xf numFmtId="0" fontId="39" fillId="0" borderId="0"/>
    <xf numFmtId="0" fontId="39" fillId="0" borderId="0"/>
    <xf numFmtId="0" fontId="39" fillId="0" borderId="0"/>
    <xf numFmtId="0" fontId="8" fillId="0" borderId="0"/>
    <xf numFmtId="0" fontId="39" fillId="0" borderId="0"/>
    <xf numFmtId="0" fontId="11" fillId="0" borderId="0"/>
    <xf numFmtId="0" fontId="4" fillId="0" borderId="0"/>
    <xf numFmtId="0" fontId="39"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5" fillId="0" borderId="0"/>
    <xf numFmtId="0" fontId="125" fillId="0" borderId="0"/>
    <xf numFmtId="0" fontId="125" fillId="0" borderId="0"/>
    <xf numFmtId="0" fontId="125"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7" fillId="0" borderId="0">
      <alignment horizontal="justify" vertical="top"/>
    </xf>
    <xf numFmtId="0" fontId="127" fillId="0" borderId="0">
      <alignment horizontal="justify" vertical="top"/>
    </xf>
    <xf numFmtId="0" fontId="39" fillId="0" borderId="0"/>
    <xf numFmtId="0" fontId="62" fillId="0" borderId="0"/>
    <xf numFmtId="0" fontId="37" fillId="0" borderId="0"/>
    <xf numFmtId="0" fontId="62" fillId="0" borderId="0"/>
    <xf numFmtId="0" fontId="8" fillId="0" borderId="0"/>
    <xf numFmtId="0" fontId="39"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19" fillId="0" borderId="0"/>
    <xf numFmtId="0" fontId="36" fillId="0" borderId="0"/>
    <xf numFmtId="0" fontId="19"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5"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37" fillId="0" borderId="0"/>
    <xf numFmtId="0" fontId="62" fillId="0" borderId="0"/>
    <xf numFmtId="0" fontId="125"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93" fillId="0" borderId="0"/>
    <xf numFmtId="0" fontId="11" fillId="0" borderId="0"/>
    <xf numFmtId="0" fontId="4" fillId="0" borderId="0"/>
    <xf numFmtId="0" fontId="11" fillId="0" borderId="0"/>
    <xf numFmtId="0" fontId="11" fillId="0" borderId="0"/>
    <xf numFmtId="0" fontId="11" fillId="0" borderId="0"/>
    <xf numFmtId="0" fontId="93"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37" fillId="0" borderId="0"/>
    <xf numFmtId="0" fontId="62" fillId="0" borderId="0"/>
    <xf numFmtId="0" fontId="62" fillId="0" borderId="0"/>
    <xf numFmtId="0" fontId="37" fillId="0" borderId="0"/>
    <xf numFmtId="0" fontId="62" fillId="0" borderId="0"/>
    <xf numFmtId="0" fontId="38" fillId="0" borderId="0"/>
    <xf numFmtId="0" fontId="86" fillId="0" borderId="0"/>
    <xf numFmtId="0" fontId="88" fillId="0" borderId="0"/>
    <xf numFmtId="0" fontId="11" fillId="0" borderId="0"/>
    <xf numFmtId="0" fontId="4" fillId="0" borderId="0"/>
    <xf numFmtId="0" fontId="11" fillId="0" borderId="0"/>
    <xf numFmtId="0" fontId="11" fillId="0" borderId="0"/>
    <xf numFmtId="0" fontId="11" fillId="0" borderId="0"/>
    <xf numFmtId="0" fontId="3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126" fillId="0" borderId="0"/>
    <xf numFmtId="0" fontId="19" fillId="0" borderId="0"/>
    <xf numFmtId="168" fontId="1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36" fillId="0" borderId="0" applyFill="0" applyBorder="0" applyAlignment="0" applyProtection="0"/>
    <xf numFmtId="9" fontId="11" fillId="0" borderId="0" applyFont="0" applyFill="0" applyBorder="0" applyAlignment="0" applyProtection="0"/>
    <xf numFmtId="0" fontId="39" fillId="26" borderId="8" applyNumberFormat="0" applyAlignment="0" applyProtection="0"/>
    <xf numFmtId="0" fontId="39" fillId="27" borderId="8" applyNumberFormat="0" applyAlignment="0" applyProtection="0"/>
    <xf numFmtId="0" fontId="39" fillId="26" borderId="8" applyNumberFormat="0" applyAlignment="0" applyProtection="0"/>
    <xf numFmtId="0" fontId="44" fillId="0" borderId="0" applyBorder="0" applyProtection="0">
      <alignment vertical="top" wrapText="1"/>
    </xf>
    <xf numFmtId="0" fontId="22" fillId="28" borderId="0" applyNumberFormat="0" applyBorder="0" applyAlignment="0" applyProtection="0"/>
    <xf numFmtId="0" fontId="22" fillId="29" borderId="0" applyNumberFormat="0" applyBorder="0" applyAlignment="0" applyProtection="0"/>
    <xf numFmtId="0" fontId="22" fillId="2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0" borderId="0" applyNumberFormat="0" applyBorder="0" applyAlignment="0" applyProtection="0"/>
    <xf numFmtId="0" fontId="22" fillId="51" borderId="0" applyNumberFormat="0" applyBorder="0" applyAlignment="0" applyProtection="0"/>
    <xf numFmtId="0" fontId="22" fillId="33" borderId="0" applyNumberFormat="0" applyBorder="0" applyAlignment="0" applyProtection="0"/>
    <xf numFmtId="0" fontId="22" fillId="51" borderId="0" applyNumberFormat="0" applyBorder="0" applyAlignment="0" applyProtection="0"/>
    <xf numFmtId="0" fontId="22" fillId="41" borderId="0" applyNumberFormat="0" applyBorder="0" applyAlignment="0" applyProtection="0"/>
    <xf numFmtId="0" fontId="22" fillId="35" borderId="0" applyNumberFormat="0" applyBorder="0" applyAlignment="0" applyProtection="0"/>
    <xf numFmtId="0" fontId="22" fillId="41" borderId="0" applyNumberFormat="0" applyBorder="0" applyAlignment="0" applyProtection="0"/>
    <xf numFmtId="0" fontId="99" fillId="67" borderId="0">
      <alignment horizontal="left" vertical="top"/>
    </xf>
    <xf numFmtId="0" fontId="99" fillId="68" borderId="0">
      <alignment horizontal="right" vertical="top"/>
    </xf>
    <xf numFmtId="0" fontId="99" fillId="68" borderId="0">
      <alignment horizontal="left" vertical="top"/>
    </xf>
    <xf numFmtId="0" fontId="99" fillId="62" borderId="0">
      <alignment horizontal="left" vertical="top"/>
    </xf>
    <xf numFmtId="0" fontId="99" fillId="56" borderId="0">
      <alignment horizontal="left" vertical="top"/>
    </xf>
    <xf numFmtId="0" fontId="49" fillId="5" borderId="0" applyNumberFormat="0" applyBorder="0" applyAlignment="0" applyProtection="0"/>
    <xf numFmtId="0" fontId="49" fillId="6" borderId="0" applyNumberFormat="0" applyBorder="0" applyAlignment="0" applyProtection="0"/>
    <xf numFmtId="0" fontId="49" fillId="5" borderId="0" applyNumberFormat="0" applyBorder="0" applyAlignment="0" applyProtection="0"/>
    <xf numFmtId="0" fontId="54" fillId="0" borderId="0"/>
    <xf numFmtId="0" fontId="5" fillId="0" borderId="0"/>
    <xf numFmtId="0" fontId="54" fillId="0" borderId="0"/>
    <xf numFmtId="0" fontId="130" fillId="0" borderId="0"/>
    <xf numFmtId="0" fontId="11" fillId="0" borderId="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71" fillId="0" borderId="0" applyFill="0" applyBorder="0" applyAlignment="0" applyProtection="0"/>
    <xf numFmtId="184" fontId="7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71" fillId="0" borderId="0" applyFill="0" applyBorder="0" applyAlignment="0" applyProtection="0"/>
    <xf numFmtId="184" fontId="7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9" fillId="0" borderId="0" applyFill="0" applyBorder="0" applyAlignment="0" applyProtection="0"/>
    <xf numFmtId="178" fontId="19"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4"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91" fontId="19" fillId="0" borderId="0" applyFill="0" applyBorder="0" applyAlignment="0" applyProtection="0"/>
    <xf numFmtId="191" fontId="1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71" fillId="0" borderId="0" applyFill="0" applyBorder="0" applyAlignment="0" applyProtection="0"/>
    <xf numFmtId="174" fontId="7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71" fillId="0" borderId="0" applyFill="0" applyBorder="0" applyAlignment="0" applyProtection="0"/>
    <xf numFmtId="174" fontId="7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8"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8"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8"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89" fontId="8"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4"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90" fontId="93" fillId="0" borderId="0" applyFont="0" applyFill="0" applyBorder="0" applyAlignment="0" applyProtection="0"/>
    <xf numFmtId="174" fontId="71" fillId="0" borderId="0" applyFill="0" applyBorder="0" applyAlignment="0" applyProtection="0"/>
    <xf numFmtId="190" fontId="93" fillId="0" borderId="0" applyFont="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88" fontId="8" fillId="0" borderId="0" applyFont="0" applyFill="0" applyBorder="0" applyAlignment="0" applyProtection="0"/>
    <xf numFmtId="189" fontId="8" fillId="0" borderId="0" applyFont="0" applyFill="0" applyBorder="0" applyAlignment="0" applyProtection="0"/>
    <xf numFmtId="190" fontId="93"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90" fontId="93"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4"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8"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8"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8"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8" fontId="93"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32" fillId="0" borderId="0"/>
    <xf numFmtId="0" fontId="132" fillId="0" borderId="0"/>
    <xf numFmtId="0" fontId="11" fillId="0" borderId="0"/>
    <xf numFmtId="0" fontId="5" fillId="0" borderId="0"/>
    <xf numFmtId="164" fontId="11" fillId="0" borderId="0" applyFont="0" applyFill="0" applyBorder="0" applyAlignment="0" applyProtection="0"/>
    <xf numFmtId="164" fontId="11" fillId="0" borderId="0" applyFont="0" applyFill="0" applyBorder="0" applyAlignment="0" applyProtection="0"/>
    <xf numFmtId="168" fontId="11" fillId="0" borderId="0" applyFont="0" applyFill="0" applyBorder="0" applyAlignment="0" applyProtection="0"/>
    <xf numFmtId="164"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2" fontId="19"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89" fontId="93" fillId="0" borderId="0" applyFont="0" applyFill="0" applyBorder="0" applyAlignment="0" applyProtection="0"/>
    <xf numFmtId="179" fontId="11" fillId="0" borderId="0" applyFill="0" applyBorder="0" applyAlignment="0" applyProtection="0"/>
    <xf numFmtId="172" fontId="11" fillId="0" borderId="0" applyFill="0" applyBorder="0" applyAlignment="0" applyProtection="0"/>
    <xf numFmtId="0" fontId="50" fillId="10" borderId="12" applyNumberFormat="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5" fontId="3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0" fontId="125" fillId="0" borderId="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3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39"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9" fillId="0" borderId="0" applyFill="0" applyBorder="0" applyAlignment="0" applyProtection="0"/>
    <xf numFmtId="0" fontId="50" fillId="10" borderId="12" applyNumberFormat="0" applyAlignment="0" applyProtection="0"/>
    <xf numFmtId="188" fontId="93"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89" fontId="93"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9" fontId="11" fillId="0" borderId="0" applyFill="0" applyBorder="0" applyAlignment="0" applyProtection="0"/>
    <xf numFmtId="179" fontId="11" fillId="0" borderId="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86" fontId="11" fillId="0" borderId="0" applyFill="0" applyBorder="0" applyAlignment="0" applyProtection="0"/>
    <xf numFmtId="164"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74"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4"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9" fontId="11" fillId="0" borderId="0" applyFill="0" applyBorder="0" applyAlignment="0" applyProtection="0"/>
    <xf numFmtId="179"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68" fontId="11" fillId="0" borderId="0" applyFont="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172" fontId="11" fillId="0" borderId="0" applyFill="0" applyBorder="0" applyAlignment="0" applyProtection="0"/>
    <xf numFmtId="9" fontId="4" fillId="0" borderId="0" applyFont="0" applyFill="0" applyBorder="0" applyAlignment="0" applyProtection="0"/>
    <xf numFmtId="0" fontId="103" fillId="0" borderId="0"/>
    <xf numFmtId="0" fontId="8" fillId="0" borderId="0"/>
    <xf numFmtId="0" fontId="8" fillId="0" borderId="0"/>
    <xf numFmtId="0" fontId="25" fillId="0" borderId="0"/>
    <xf numFmtId="0" fontId="8" fillId="0" borderId="0"/>
    <xf numFmtId="0" fontId="11" fillId="0" borderId="0"/>
    <xf numFmtId="0" fontId="85" fillId="0" borderId="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0" fontId="19" fillId="0" borderId="0"/>
    <xf numFmtId="0" fontId="19" fillId="0" borderId="0"/>
    <xf numFmtId="174" fontId="36" fillId="0" borderId="0" applyFill="0" applyBorder="0" applyAlignment="0" applyProtection="0"/>
    <xf numFmtId="174" fontId="36" fillId="0" borderId="0" applyFill="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36" fillId="0" borderId="0" applyFill="0" applyBorder="0" applyAlignment="0" applyProtection="0"/>
    <xf numFmtId="0" fontId="3" fillId="0" borderId="0"/>
    <xf numFmtId="0" fontId="3" fillId="0" borderId="0"/>
    <xf numFmtId="174" fontId="36"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174" fontId="36" fillId="0" borderId="0" applyFill="0" applyBorder="0" applyAlignment="0" applyProtection="0"/>
    <xf numFmtId="0" fontId="4" fillId="0" borderId="0"/>
    <xf numFmtId="0" fontId="14" fillId="0" borderId="0" applyNumberFormat="0" applyFill="0" applyBorder="0" applyAlignment="0" applyProtection="0">
      <alignment vertical="top"/>
      <protection locked="0"/>
    </xf>
    <xf numFmtId="0" fontId="19" fillId="0" borderId="0"/>
    <xf numFmtId="0" fontId="11" fillId="0" borderId="0"/>
    <xf numFmtId="0" fontId="11" fillId="0" borderId="0"/>
    <xf numFmtId="0" fontId="8" fillId="0" borderId="0"/>
    <xf numFmtId="0" fontId="4" fillId="0" borderId="0"/>
    <xf numFmtId="0" fontId="19" fillId="0" borderId="0"/>
    <xf numFmtId="0" fontId="4" fillId="0" borderId="0"/>
    <xf numFmtId="0" fontId="19" fillId="0" borderId="0"/>
    <xf numFmtId="0" fontId="14"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4" fontId="3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4" fontId="36"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0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5" fillId="0" borderId="0"/>
    <xf numFmtId="0" fontId="19" fillId="0" borderId="0"/>
    <xf numFmtId="0" fontId="146" fillId="0" borderId="0" applyNumberFormat="0" applyFont="0" applyFill="0" applyBorder="0" applyAlignment="0" applyProtection="0">
      <alignment vertical="top"/>
    </xf>
    <xf numFmtId="0" fontId="83" fillId="0" borderId="0" applyNumberFormat="0" applyFont="0" applyFill="0" applyBorder="0" applyAlignment="0" applyProtection="0">
      <alignment vertical="top"/>
    </xf>
    <xf numFmtId="0" fontId="83" fillId="0" borderId="0" applyNumberFormat="0" applyFont="0" applyFill="0" applyBorder="0" applyAlignment="0" applyProtection="0">
      <alignment vertical="top"/>
    </xf>
    <xf numFmtId="0" fontId="84" fillId="0" borderId="0">
      <alignment vertical="top"/>
    </xf>
    <xf numFmtId="174" fontId="36" fillId="0" borderId="0" applyFill="0" applyBorder="0" applyAlignment="0" applyProtection="0"/>
    <xf numFmtId="174" fontId="36"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0" fontId="85"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57" fillId="0" borderId="0"/>
    <xf numFmtId="44" fontId="157" fillId="0" borderId="0" applyFont="0" applyFill="0" applyBorder="0" applyAlignment="0" applyProtection="0"/>
    <xf numFmtId="0" fontId="158" fillId="0" borderId="0"/>
    <xf numFmtId="0" fontId="159" fillId="0" borderId="0"/>
    <xf numFmtId="0" fontId="130" fillId="0" borderId="0"/>
    <xf numFmtId="0" fontId="160" fillId="0" borderId="0"/>
    <xf numFmtId="0" fontId="130"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132"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0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0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9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57" fillId="0" borderId="0" applyFont="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74" fontId="36" fillId="0" borderId="0" applyFill="0" applyBorder="0" applyAlignment="0" applyProtection="0"/>
    <xf numFmtId="0" fontId="19" fillId="0" borderId="0"/>
    <xf numFmtId="0" fontId="11" fillId="0" borderId="0"/>
    <xf numFmtId="0" fontId="11" fillId="0" borderId="0"/>
    <xf numFmtId="0" fontId="4" fillId="0" borderId="0"/>
    <xf numFmtId="0" fontId="19" fillId="0" borderId="0"/>
    <xf numFmtId="0" fontId="4" fillId="0" borderId="0"/>
    <xf numFmtId="0" fontId="19"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0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62" fillId="72" borderId="0" applyNumberFormat="0" applyFont="0" applyFill="0" applyBorder="0" applyAlignment="0" applyProtection="0">
      <alignment horizontal="left" vertical="top" wrapText="1"/>
    </xf>
    <xf numFmtId="0" fontId="130" fillId="0" borderId="0"/>
    <xf numFmtId="196" fontId="130" fillId="0" borderId="0" applyBorder="0" applyProtection="0"/>
    <xf numFmtId="0" fontId="170" fillId="0" borderId="0" applyBorder="0" applyProtection="0"/>
    <xf numFmtId="0" fontId="130" fillId="0" borderId="0"/>
    <xf numFmtId="0" fontId="102" fillId="0" borderId="0"/>
    <xf numFmtId="0" fontId="39" fillId="0" borderId="0"/>
    <xf numFmtId="0" fontId="39" fillId="0" borderId="0"/>
    <xf numFmtId="0" fontId="19" fillId="0" borderId="0"/>
    <xf numFmtId="0" fontId="39" fillId="0" borderId="0"/>
    <xf numFmtId="0" fontId="39" fillId="0" borderId="0"/>
    <xf numFmtId="184" fontId="19" fillId="0" borderId="0" applyFill="0" applyBorder="0" applyAlignment="0" applyProtection="0"/>
    <xf numFmtId="184" fontId="19" fillId="0" borderId="0" applyFill="0" applyBorder="0" applyAlignment="0" applyProtection="0"/>
    <xf numFmtId="174" fontId="36" fillId="0" borderId="0" applyFill="0" applyBorder="0" applyAlignment="0" applyProtection="0"/>
    <xf numFmtId="174" fontId="19" fillId="0" borderId="0" applyFill="0" applyBorder="0" applyAlignment="0" applyProtection="0"/>
    <xf numFmtId="174" fontId="19" fillId="0" borderId="0" applyFill="0" applyBorder="0" applyAlignment="0" applyProtection="0"/>
    <xf numFmtId="174" fontId="36"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0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 fillId="0" borderId="0" applyFont="0" applyFill="0" applyBorder="0" applyAlignment="0" applyProtection="0"/>
    <xf numFmtId="174" fontId="19" fillId="0" borderId="0" applyFill="0" applyBorder="0" applyAlignment="0" applyProtection="0"/>
    <xf numFmtId="173" fontId="19" fillId="0" borderId="0" applyFill="0" applyBorder="0" applyAlignment="0" applyProtection="0"/>
    <xf numFmtId="174" fontId="19" fillId="0" borderId="0" applyFill="0" applyBorder="0" applyAlignment="0" applyProtection="0"/>
    <xf numFmtId="0" fontId="132" fillId="0" borderId="0"/>
    <xf numFmtId="164" fontId="11" fillId="0" borderId="0" applyFont="0" applyFill="0" applyBorder="0" applyAlignment="0" applyProtection="0"/>
    <xf numFmtId="164" fontId="4"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0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9"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8" fillId="0" borderId="0"/>
    <xf numFmtId="0" fontId="11" fillId="0" borderId="0"/>
    <xf numFmtId="0" fontId="8" fillId="0" borderId="0"/>
    <xf numFmtId="0" fontId="11" fillId="0" borderId="0"/>
    <xf numFmtId="0" fontId="25" fillId="0" borderId="0"/>
    <xf numFmtId="184" fontId="19" fillId="0" borderId="0" applyFill="0" applyBorder="0" applyAlignment="0" applyProtection="0"/>
    <xf numFmtId="0" fontId="19" fillId="0" borderId="0"/>
    <xf numFmtId="0" fontId="19" fillId="0" borderId="0"/>
    <xf numFmtId="197" fontId="8" fillId="0" borderId="0">
      <alignment horizontal="right"/>
    </xf>
  </cellStyleXfs>
  <cellXfs count="1532">
    <xf numFmtId="0" fontId="0" fillId="0" borderId="0" xfId="0"/>
    <xf numFmtId="49" fontId="6" fillId="0" borderId="0" xfId="0" applyNumberFormat="1" applyFont="1" applyAlignment="1">
      <alignment horizontal="left"/>
    </xf>
    <xf numFmtId="4" fontId="6" fillId="0" borderId="0" xfId="0" applyNumberFormat="1" applyFont="1" applyAlignment="1">
      <alignment horizontal="right" wrapText="1"/>
    </xf>
    <xf numFmtId="0" fontId="7" fillId="0" borderId="0" xfId="0" applyFont="1" applyAlignment="1">
      <alignment vertical="top" wrapText="1"/>
    </xf>
    <xf numFmtId="169" fontId="6" fillId="0" borderId="0" xfId="0" applyNumberFormat="1" applyFont="1" applyProtection="1">
      <protection locked="0"/>
    </xf>
    <xf numFmtId="44" fontId="7" fillId="0" borderId="0" xfId="0" applyNumberFormat="1" applyFont="1" applyAlignment="1">
      <alignment horizontal="right" wrapText="1"/>
    </xf>
    <xf numFmtId="0" fontId="16" fillId="0" borderId="0" xfId="0" applyFont="1" applyAlignment="1">
      <alignment horizontal="right" wrapText="1"/>
    </xf>
    <xf numFmtId="4" fontId="16" fillId="0" borderId="0" xfId="2" applyNumberFormat="1" applyFont="1" applyAlignment="1">
      <alignment horizontal="right" wrapText="1"/>
    </xf>
    <xf numFmtId="169" fontId="16" fillId="0" borderId="0" xfId="2" applyNumberFormat="1" applyFont="1" applyAlignment="1" applyProtection="1">
      <alignment horizontal="right" wrapText="1"/>
      <protection locked="0"/>
    </xf>
    <xf numFmtId="169" fontId="7" fillId="0" borderId="2" xfId="2" applyNumberFormat="1" applyFont="1" applyBorder="1" applyAlignment="1" applyProtection="1">
      <alignment horizontal="right" wrapText="1"/>
      <protection locked="0"/>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6" fillId="0" borderId="0" xfId="0" applyFont="1" applyAlignment="1">
      <alignment horizontal="left" vertical="top" wrapText="1"/>
    </xf>
    <xf numFmtId="44" fontId="6" fillId="0" borderId="0" xfId="3" applyNumberFormat="1" applyFont="1" applyAlignment="1">
      <alignment horizontal="right" wrapText="1"/>
    </xf>
    <xf numFmtId="0" fontId="6" fillId="0" borderId="0" xfId="0" applyFont="1" applyAlignment="1">
      <alignment vertical="top"/>
    </xf>
    <xf numFmtId="49" fontId="6" fillId="0" borderId="0" xfId="0" applyNumberFormat="1" applyFont="1" applyAlignment="1">
      <alignment horizontal="left" vertical="top" wrapText="1"/>
    </xf>
    <xf numFmtId="171" fontId="7" fillId="0" borderId="0" xfId="2" applyNumberFormat="1" applyFont="1" applyAlignment="1">
      <alignment horizontal="right" wrapText="1"/>
    </xf>
    <xf numFmtId="4" fontId="7" fillId="0" borderId="0" xfId="0" applyNumberFormat="1" applyFont="1" applyAlignment="1">
      <alignment horizontal="right" wrapText="1"/>
    </xf>
    <xf numFmtId="169" fontId="6" fillId="0" borderId="0" xfId="0" applyNumberFormat="1" applyFont="1" applyAlignment="1" applyProtection="1">
      <alignment horizontal="right" wrapText="1"/>
      <protection locked="0"/>
    </xf>
    <xf numFmtId="176" fontId="7" fillId="0" borderId="0" xfId="83" applyNumberFormat="1" applyFont="1" applyAlignment="1" applyProtection="1">
      <alignment horizontal="right"/>
      <protection locked="0"/>
    </xf>
    <xf numFmtId="176" fontId="6" fillId="0" borderId="0" xfId="83" applyNumberFormat="1" applyFont="1" applyAlignment="1" applyProtection="1">
      <alignment horizontal="right"/>
      <protection locked="0"/>
    </xf>
    <xf numFmtId="176" fontId="6" fillId="0" borderId="0" xfId="83" applyNumberFormat="1" applyFont="1" applyAlignment="1" applyProtection="1">
      <alignment horizontal="right" vertical="top" wrapText="1"/>
      <protection locked="0"/>
    </xf>
    <xf numFmtId="44" fontId="6" fillId="0" borderId="0" xfId="83" applyNumberFormat="1" applyFont="1" applyAlignment="1" applyProtection="1">
      <alignment horizontal="right" wrapText="1"/>
      <protection locked="0"/>
    </xf>
    <xf numFmtId="49" fontId="6" fillId="0" borderId="0" xfId="83" applyNumberFormat="1" applyFont="1" applyAlignment="1">
      <alignment vertical="top" wrapText="1"/>
    </xf>
    <xf numFmtId="176" fontId="7" fillId="0" borderId="15" xfId="83" applyNumberFormat="1" applyFont="1" applyBorder="1" applyAlignment="1" applyProtection="1">
      <alignment horizontal="right" wrapText="1"/>
      <protection locked="0"/>
    </xf>
    <xf numFmtId="176" fontId="6" fillId="0" borderId="0" xfId="784" applyNumberFormat="1" applyFont="1" applyAlignment="1" applyProtection="1">
      <alignment horizontal="right" wrapText="1"/>
      <protection locked="0"/>
    </xf>
    <xf numFmtId="176" fontId="16" fillId="0" borderId="0" xfId="784" applyNumberFormat="1" applyFont="1" applyAlignment="1" applyProtection="1">
      <alignment horizontal="right" wrapText="1"/>
      <protection locked="0"/>
    </xf>
    <xf numFmtId="176" fontId="7" fillId="0" borderId="16" xfId="784" applyNumberFormat="1" applyFont="1" applyBorder="1" applyAlignment="1" applyProtection="1">
      <alignment horizontal="right" wrapText="1"/>
      <protection locked="0"/>
    </xf>
    <xf numFmtId="176" fontId="6" fillId="0" borderId="0" xfId="785" applyNumberFormat="1" applyFont="1" applyAlignment="1" applyProtection="1">
      <alignment horizontal="right"/>
      <protection locked="0"/>
    </xf>
    <xf numFmtId="176" fontId="7" fillId="0" borderId="17" xfId="784" applyNumberFormat="1" applyFont="1" applyBorder="1" applyAlignment="1" applyProtection="1">
      <alignment horizontal="right" wrapText="1"/>
      <protection locked="0"/>
    </xf>
    <xf numFmtId="176" fontId="7" fillId="0" borderId="15" xfId="784" applyNumberFormat="1" applyFont="1" applyBorder="1" applyAlignment="1" applyProtection="1">
      <alignment horizontal="right" wrapText="1"/>
      <protection locked="0"/>
    </xf>
    <xf numFmtId="0" fontId="6" fillId="0" borderId="0" xfId="0" applyFont="1" applyAlignment="1">
      <alignment horizontal="right" vertical="top" wrapText="1"/>
    </xf>
    <xf numFmtId="0" fontId="64" fillId="0" borderId="0" xfId="475" applyFont="1" applyProtection="1">
      <protection locked="0"/>
    </xf>
    <xf numFmtId="4" fontId="6" fillId="0" borderId="0" xfId="2" applyNumberFormat="1" applyFont="1" applyAlignment="1">
      <alignment horizontal="right" wrapText="1"/>
    </xf>
    <xf numFmtId="4" fontId="7" fillId="0" borderId="0" xfId="2" applyNumberFormat="1" applyFont="1" applyAlignment="1">
      <alignment horizontal="right"/>
    </xf>
    <xf numFmtId="0" fontId="7" fillId="0" borderId="0" xfId="0" applyFont="1" applyAlignment="1">
      <alignment vertical="top"/>
    </xf>
    <xf numFmtId="49" fontId="57" fillId="0" borderId="0" xfId="0" applyNumberFormat="1" applyFont="1" applyAlignment="1">
      <alignment horizontal="left"/>
    </xf>
    <xf numFmtId="4" fontId="57" fillId="0" borderId="0" xfId="0" applyNumberFormat="1" applyFont="1" applyAlignment="1">
      <alignment horizontal="left"/>
    </xf>
    <xf numFmtId="0" fontId="58" fillId="0" borderId="0" xfId="0" applyFont="1"/>
    <xf numFmtId="4" fontId="6" fillId="0" borderId="0" xfId="0" applyNumberFormat="1" applyFont="1"/>
    <xf numFmtId="0" fontId="6" fillId="0" borderId="0" xfId="0" applyFont="1" applyAlignment="1" applyProtection="1">
      <alignment horizontal="left" vertical="top" wrapText="1"/>
      <protection locked="0"/>
    </xf>
    <xf numFmtId="4" fontId="6" fillId="0" borderId="0" xfId="2" applyNumberFormat="1" applyFont="1" applyAlignment="1">
      <alignment horizontal="right"/>
    </xf>
    <xf numFmtId="0" fontId="9" fillId="0" borderId="0" xfId="0" applyFont="1" applyAlignment="1">
      <alignment horizontal="left" vertical="top"/>
    </xf>
    <xf numFmtId="49" fontId="10" fillId="0" borderId="0" xfId="0" applyNumberFormat="1" applyFont="1" applyAlignment="1">
      <alignment horizontal="left" vertical="top"/>
    </xf>
    <xf numFmtId="0" fontId="9" fillId="0" borderId="0" xfId="0" applyFont="1" applyAlignment="1">
      <alignment vertical="top" wrapText="1"/>
    </xf>
    <xf numFmtId="0" fontId="10" fillId="0" borderId="0" xfId="0" applyFont="1" applyAlignment="1">
      <alignment horizontal="right"/>
    </xf>
    <xf numFmtId="4" fontId="10" fillId="0" borderId="0" xfId="0" applyNumberFormat="1" applyFont="1" applyAlignment="1">
      <alignment horizontal="right" wrapText="1"/>
    </xf>
    <xf numFmtId="0" fontId="104" fillId="0" borderId="0" xfId="0" applyFont="1" applyAlignment="1">
      <alignment horizontal="right" wrapText="1"/>
    </xf>
    <xf numFmtId="4" fontId="104" fillId="0" borderId="0" xfId="2" applyNumberFormat="1" applyFont="1" applyAlignment="1">
      <alignment horizontal="center" wrapText="1"/>
    </xf>
    <xf numFmtId="49" fontId="6" fillId="0" borderId="0" xfId="0" applyNumberFormat="1" applyFont="1"/>
    <xf numFmtId="49" fontId="105" fillId="0" borderId="0" xfId="0" applyNumberFormat="1" applyFont="1" applyAlignment="1">
      <alignment vertical="top" wrapText="1"/>
    </xf>
    <xf numFmtId="0" fontId="6" fillId="0" borderId="0" xfId="256" applyFont="1" applyAlignment="1">
      <alignment horizontal="left" vertical="top" wrapText="1"/>
    </xf>
    <xf numFmtId="171" fontId="6" fillId="0" borderId="0" xfId="2" applyNumberFormat="1" applyFont="1" applyAlignment="1">
      <alignment horizontal="right" wrapText="1"/>
    </xf>
    <xf numFmtId="171" fontId="7" fillId="0" borderId="0" xfId="0" applyNumberFormat="1" applyFont="1" applyAlignment="1">
      <alignment horizontal="right" wrapText="1"/>
    </xf>
    <xf numFmtId="171" fontId="6" fillId="0" borderId="0" xfId="0" applyNumberFormat="1" applyFont="1" applyAlignment="1">
      <alignment horizontal="right" wrapText="1"/>
    </xf>
    <xf numFmtId="0" fontId="6" fillId="0" borderId="0" xfId="0" applyFont="1" applyAlignment="1">
      <alignment vertical="top" wrapText="1"/>
    </xf>
    <xf numFmtId="0" fontId="106" fillId="0" borderId="0" xfId="0" applyFont="1" applyAlignment="1">
      <alignment vertical="top" wrapText="1"/>
    </xf>
    <xf numFmtId="0" fontId="106" fillId="0" borderId="0" xfId="0" applyFont="1" applyAlignment="1">
      <alignment horizontal="right"/>
    </xf>
    <xf numFmtId="171" fontId="106" fillId="0" borderId="0" xfId="0" applyNumberFormat="1" applyFont="1" applyAlignment="1">
      <alignment horizontal="right" wrapText="1"/>
    </xf>
    <xf numFmtId="49" fontId="106" fillId="0" borderId="0" xfId="0" applyNumberFormat="1" applyFont="1" applyAlignment="1">
      <alignment horizontal="left" vertical="top"/>
    </xf>
    <xf numFmtId="176" fontId="7" fillId="0" borderId="0" xfId="784" applyNumberFormat="1" applyFont="1" applyAlignment="1" applyProtection="1">
      <alignment horizontal="right" wrapText="1"/>
      <protection locked="0"/>
    </xf>
    <xf numFmtId="0" fontId="6" fillId="0" borderId="0" xfId="83" applyFont="1" applyAlignment="1" applyProtection="1">
      <alignment horizontal="left" vertical="top" wrapText="1"/>
      <protection locked="0"/>
    </xf>
    <xf numFmtId="0" fontId="56" fillId="0" borderId="0" xfId="83" applyFont="1" applyProtection="1">
      <protection locked="0"/>
    </xf>
    <xf numFmtId="0" fontId="6" fillId="0" borderId="0" xfId="83" applyFont="1" applyProtection="1">
      <protection locked="0"/>
    </xf>
    <xf numFmtId="49" fontId="6" fillId="0" borderId="0" xfId="83" applyNumberFormat="1" applyFont="1" applyAlignment="1" applyProtection="1">
      <alignment vertical="top" wrapText="1"/>
      <protection locked="0"/>
    </xf>
    <xf numFmtId="4" fontId="7" fillId="0" borderId="17" xfId="784" applyNumberFormat="1" applyFont="1" applyBorder="1" applyAlignment="1" applyProtection="1">
      <alignment horizontal="right" wrapText="1"/>
      <protection locked="0"/>
    </xf>
    <xf numFmtId="181" fontId="7" fillId="0" borderId="0" xfId="83" applyNumberFormat="1" applyFont="1" applyAlignment="1" applyProtection="1">
      <alignment horizontal="right" wrapText="1"/>
      <protection locked="0"/>
    </xf>
    <xf numFmtId="181" fontId="6" fillId="0" borderId="0" xfId="83" applyNumberFormat="1" applyFont="1" applyAlignment="1" applyProtection="1">
      <alignment horizontal="right" wrapText="1"/>
      <protection locked="0"/>
    </xf>
    <xf numFmtId="0" fontId="60"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 fontId="6" fillId="0" borderId="0" xfId="83" applyNumberFormat="1" applyFont="1" applyAlignment="1" applyProtection="1">
      <alignment horizontal="right"/>
      <protection locked="0"/>
    </xf>
    <xf numFmtId="181" fontId="6" fillId="0" borderId="0" xfId="0" applyNumberFormat="1" applyFont="1" applyAlignment="1" applyProtection="1">
      <alignment horizontal="right" wrapText="1"/>
      <protection locked="0"/>
    </xf>
    <xf numFmtId="0" fontId="53" fillId="0" borderId="0" xfId="0" applyFont="1" applyAlignment="1" applyProtection="1">
      <alignment horizontal="left" vertical="top" wrapText="1"/>
      <protection locked="0"/>
    </xf>
    <xf numFmtId="0" fontId="6" fillId="0" borderId="0" xfId="0" applyFont="1" applyProtection="1">
      <protection locked="0"/>
    </xf>
    <xf numFmtId="169" fontId="12" fillId="2" borderId="0" xfId="4" applyNumberFormat="1" applyFont="1" applyFill="1" applyAlignment="1" applyProtection="1">
      <alignment wrapText="1"/>
      <protection locked="0"/>
    </xf>
    <xf numFmtId="0" fontId="13" fillId="0" borderId="0" xfId="0" applyFont="1" applyProtection="1">
      <protection locked="0"/>
    </xf>
    <xf numFmtId="169" fontId="6" fillId="0" borderId="0" xfId="0" applyNumberFormat="1" applyFont="1" applyAlignment="1" applyProtection="1">
      <alignment horizontal="left" vertical="top" wrapText="1"/>
      <protection locked="0"/>
    </xf>
    <xf numFmtId="44" fontId="6" fillId="0" borderId="0" xfId="0" applyNumberFormat="1" applyFont="1" applyAlignment="1" applyProtection="1">
      <alignment horizontal="left" vertical="top" wrapText="1"/>
      <protection locked="0"/>
    </xf>
    <xf numFmtId="44" fontId="15" fillId="0" borderId="0" xfId="5" applyNumberFormat="1" applyFont="1" applyAlignment="1" applyProtection="1">
      <alignment horizontal="right" wrapText="1"/>
    </xf>
    <xf numFmtId="0" fontId="35" fillId="0" borderId="0" xfId="0" applyFont="1" applyProtection="1">
      <protection locked="0"/>
    </xf>
    <xf numFmtId="0" fontId="6" fillId="0" borderId="0" xfId="9" applyFont="1" applyAlignment="1">
      <alignment horizontal="left" vertical="top" wrapText="1"/>
    </xf>
    <xf numFmtId="177" fontId="6" fillId="0" borderId="0" xfId="83" applyNumberFormat="1" applyFont="1" applyAlignment="1">
      <alignment horizontal="right"/>
    </xf>
    <xf numFmtId="49" fontId="6" fillId="0" borderId="0" xfId="83" applyNumberFormat="1" applyFont="1" applyAlignment="1">
      <alignment horizontal="right"/>
    </xf>
    <xf numFmtId="49" fontId="6" fillId="0" borderId="0" xfId="83" applyNumberFormat="1" applyFont="1" applyAlignment="1">
      <alignment horizontal="left" vertical="top"/>
    </xf>
    <xf numFmtId="0" fontId="7" fillId="0" borderId="0" xfId="0" applyFont="1" applyAlignment="1">
      <alignment horizontal="right"/>
    </xf>
    <xf numFmtId="49" fontId="6" fillId="0" borderId="0" xfId="0" applyNumberFormat="1" applyFont="1" applyAlignment="1">
      <alignment vertical="top"/>
    </xf>
    <xf numFmtId="4" fontId="7" fillId="0" borderId="0" xfId="2" applyNumberFormat="1" applyFont="1" applyAlignment="1">
      <alignment horizontal="right" wrapText="1"/>
    </xf>
    <xf numFmtId="49" fontId="6" fillId="0" borderId="0" xfId="0" applyNumberFormat="1" applyFont="1" applyAlignment="1">
      <alignment vertical="top" wrapText="1"/>
    </xf>
    <xf numFmtId="49" fontId="7" fillId="0" borderId="0" xfId="0" applyNumberFormat="1" applyFont="1" applyAlignment="1">
      <alignment horizontal="left" vertical="top"/>
    </xf>
    <xf numFmtId="0" fontId="6" fillId="0" borderId="0" xfId="0" applyFont="1"/>
    <xf numFmtId="44" fontId="6" fillId="0" borderId="0" xfId="3" applyNumberFormat="1" applyFont="1" applyAlignment="1">
      <alignment horizontal="right"/>
    </xf>
    <xf numFmtId="49" fontId="6" fillId="0" borderId="0" xfId="0" applyNumberFormat="1" applyFont="1" applyAlignment="1">
      <alignment horizontal="left" vertical="top"/>
    </xf>
    <xf numFmtId="49" fontId="6" fillId="0" borderId="0" xfId="0" applyNumberFormat="1" applyFont="1" applyAlignment="1">
      <alignment horizontal="right" vertical="top" wrapText="1"/>
    </xf>
    <xf numFmtId="44" fontId="7" fillId="0" borderId="0" xfId="3" applyNumberFormat="1" applyFont="1" applyAlignment="1">
      <alignment horizontal="right" wrapText="1"/>
    </xf>
    <xf numFmtId="44" fontId="6" fillId="0" borderId="0" xfId="0" applyNumberFormat="1" applyFont="1" applyAlignment="1">
      <alignment horizontal="right" wrapText="1"/>
    </xf>
    <xf numFmtId="49" fontId="7" fillId="0" borderId="0" xfId="0" applyNumberFormat="1" applyFont="1" applyAlignment="1">
      <alignment vertical="top" wrapText="1"/>
    </xf>
    <xf numFmtId="0" fontId="6" fillId="0" borderId="0" xfId="0" applyFont="1" applyAlignment="1">
      <alignment horizontal="right"/>
    </xf>
    <xf numFmtId="0" fontId="6" fillId="0" borderId="0" xfId="0" applyFont="1" applyAlignment="1">
      <alignment horizontal="right" wrapText="1"/>
    </xf>
    <xf numFmtId="44" fontId="6" fillId="0" borderId="0" xfId="0" applyNumberFormat="1" applyFont="1" applyAlignment="1" applyProtection="1">
      <alignment horizontal="right" wrapText="1"/>
      <protection locked="0"/>
    </xf>
    <xf numFmtId="4" fontId="6" fillId="0" borderId="0" xfId="784" applyNumberFormat="1" applyFont="1" applyAlignment="1" applyProtection="1">
      <alignment horizontal="right" wrapText="1"/>
      <protection locked="0"/>
    </xf>
    <xf numFmtId="0" fontId="7" fillId="0" borderId="0" xfId="0" applyFont="1" applyAlignment="1">
      <alignment horizontal="right" wrapText="1"/>
    </xf>
    <xf numFmtId="4" fontId="7" fillId="0" borderId="0" xfId="784" applyNumberFormat="1" applyFont="1" applyAlignment="1" applyProtection="1">
      <alignment horizontal="right" wrapText="1"/>
      <protection locked="0"/>
    </xf>
    <xf numFmtId="49" fontId="6" fillId="0" borderId="0" xfId="83" applyNumberFormat="1" applyFont="1" applyAlignment="1">
      <alignment horizontal="left" vertical="top" wrapText="1"/>
    </xf>
    <xf numFmtId="49" fontId="6" fillId="0" borderId="0" xfId="83" applyNumberFormat="1" applyFont="1"/>
    <xf numFmtId="177" fontId="6" fillId="0" borderId="0" xfId="83" applyNumberFormat="1" applyFont="1" applyAlignment="1">
      <alignment horizontal="right" wrapText="1"/>
    </xf>
    <xf numFmtId="0" fontId="6" fillId="0" borderId="0" xfId="83" applyFont="1" applyAlignment="1">
      <alignment horizontal="left" vertical="top" wrapText="1"/>
    </xf>
    <xf numFmtId="4" fontId="6" fillId="0" borderId="0" xfId="83" applyNumberFormat="1" applyFont="1" applyAlignment="1" applyProtection="1">
      <alignment horizontal="right" wrapText="1"/>
      <protection locked="0"/>
    </xf>
    <xf numFmtId="0" fontId="16" fillId="0" borderId="0" xfId="475" applyFont="1" applyProtection="1">
      <protection locked="0"/>
    </xf>
    <xf numFmtId="0" fontId="16" fillId="61" borderId="28" xfId="475" applyFont="1" applyFill="1" applyBorder="1" applyProtection="1">
      <protection locked="0"/>
    </xf>
    <xf numFmtId="0" fontId="16" fillId="61" borderId="31" xfId="475" applyFont="1" applyFill="1" applyBorder="1" applyProtection="1">
      <protection locked="0"/>
    </xf>
    <xf numFmtId="0" fontId="16" fillId="61" borderId="34" xfId="475" applyFont="1" applyFill="1" applyBorder="1" applyProtection="1">
      <protection locked="0"/>
    </xf>
    <xf numFmtId="177" fontId="6" fillId="0" borderId="0" xfId="83" applyNumberFormat="1" applyFont="1" applyAlignment="1" applyProtection="1">
      <alignment horizontal="right" wrapText="1"/>
      <protection locked="0"/>
    </xf>
    <xf numFmtId="0" fontId="6" fillId="0" borderId="0" xfId="787" applyFont="1" applyAlignment="1" applyProtection="1">
      <alignment horizontal="right" vertical="top" wrapText="1"/>
      <protection locked="0"/>
    </xf>
    <xf numFmtId="169" fontId="6" fillId="0" borderId="0" xfId="787" applyNumberFormat="1" applyFont="1" applyProtection="1">
      <protection locked="0"/>
    </xf>
    <xf numFmtId="169" fontId="10" fillId="0" borderId="0" xfId="3" applyNumberFormat="1" applyFont="1" applyAlignment="1" applyProtection="1">
      <alignment horizontal="right" wrapText="1"/>
      <protection locked="0"/>
    </xf>
    <xf numFmtId="169" fontId="7" fillId="0" borderId="0" xfId="2" applyNumberFormat="1" applyFont="1" applyAlignment="1" applyProtection="1">
      <alignment horizontal="right" wrapText="1"/>
      <protection locked="0"/>
    </xf>
    <xf numFmtId="169" fontId="7" fillId="0" borderId="3" xfId="2" applyNumberFormat="1" applyFont="1" applyBorder="1" applyAlignment="1" applyProtection="1">
      <alignment horizontal="right" wrapText="1"/>
      <protection locked="0"/>
    </xf>
    <xf numFmtId="169" fontId="6" fillId="0" borderId="0" xfId="2" applyNumberFormat="1" applyFont="1" applyAlignment="1" applyProtection="1">
      <alignment horizontal="right" wrapText="1"/>
      <protection locked="0"/>
    </xf>
    <xf numFmtId="169" fontId="6" fillId="0" borderId="1" xfId="3" applyNumberFormat="1" applyFont="1" applyBorder="1" applyAlignment="1" applyProtection="1">
      <alignment horizontal="right"/>
      <protection locked="0"/>
    </xf>
    <xf numFmtId="169" fontId="6" fillId="0" borderId="0" xfId="3" applyNumberFormat="1" applyFont="1" applyAlignment="1" applyProtection="1">
      <alignment horizontal="right"/>
      <protection locked="0"/>
    </xf>
    <xf numFmtId="169" fontId="6" fillId="0" borderId="3" xfId="3" applyNumberFormat="1" applyFont="1" applyBorder="1" applyAlignment="1" applyProtection="1">
      <alignment horizontal="right"/>
      <protection locked="0"/>
    </xf>
    <xf numFmtId="169" fontId="7" fillId="0" borderId="0" xfId="3" applyNumberFormat="1" applyFont="1" applyAlignment="1" applyProtection="1">
      <alignment horizontal="right"/>
      <protection locked="0"/>
    </xf>
    <xf numFmtId="176" fontId="12" fillId="24" borderId="0" xfId="786" applyNumberFormat="1" applyFont="1" applyFill="1" applyAlignment="1" applyProtection="1">
      <alignment horizontal="right" wrapText="1"/>
      <protection locked="0"/>
    </xf>
    <xf numFmtId="0" fontId="142" fillId="0" borderId="0" xfId="83" applyFont="1" applyProtection="1">
      <protection locked="0"/>
    </xf>
    <xf numFmtId="176" fontId="55" fillId="69" borderId="14" xfId="83" applyNumberFormat="1" applyFont="1" applyFill="1" applyBorder="1" applyAlignment="1" applyProtection="1">
      <alignment horizontal="right"/>
      <protection locked="0"/>
    </xf>
    <xf numFmtId="176" fontId="12" fillId="24" borderId="0" xfId="786" applyNumberFormat="1" applyFont="1" applyFill="1" applyAlignment="1" applyProtection="1">
      <alignment horizontal="right" vertical="center" wrapText="1"/>
      <protection locked="0"/>
    </xf>
    <xf numFmtId="0" fontId="35" fillId="0" borderId="0" xfId="0" applyFont="1" applyAlignment="1" applyProtection="1">
      <alignment vertical="center"/>
      <protection locked="0"/>
    </xf>
    <xf numFmtId="176" fontId="55" fillId="70" borderId="14" xfId="83" applyNumberFormat="1" applyFont="1" applyFill="1" applyBorder="1" applyAlignment="1" applyProtection="1">
      <alignment horizontal="right"/>
      <protection locked="0"/>
    </xf>
    <xf numFmtId="0" fontId="6" fillId="0" borderId="0" xfId="2514" applyFont="1" applyProtection="1">
      <protection locked="0"/>
    </xf>
    <xf numFmtId="4" fontId="6" fillId="0" borderId="0" xfId="83" applyNumberFormat="1" applyFont="1" applyAlignment="1" applyProtection="1">
      <alignment horizontal="left" vertical="top" wrapText="1"/>
      <protection locked="0"/>
    </xf>
    <xf numFmtId="49" fontId="7" fillId="0" borderId="0" xfId="83" applyNumberFormat="1" applyFont="1" applyAlignment="1">
      <alignment vertical="center" wrapText="1"/>
    </xf>
    <xf numFmtId="0" fontId="6" fillId="0" borderId="0" xfId="83" applyFont="1" applyAlignment="1">
      <alignment horizontal="left" vertical="center" wrapText="1"/>
    </xf>
    <xf numFmtId="176" fontId="55" fillId="71" borderId="14" xfId="83" applyNumberFormat="1" applyFont="1" applyFill="1" applyBorder="1" applyAlignment="1" applyProtection="1">
      <alignment horizontal="right"/>
      <protection locked="0"/>
    </xf>
    <xf numFmtId="4" fontId="6" fillId="0" borderId="0" xfId="1386" applyNumberFormat="1" applyFont="1" applyProtection="1">
      <protection locked="0"/>
    </xf>
    <xf numFmtId="49" fontId="6" fillId="0" borderId="0" xfId="83" applyNumberFormat="1" applyFont="1" applyAlignment="1">
      <alignment vertical="center" wrapText="1"/>
    </xf>
    <xf numFmtId="182" fontId="7" fillId="0" borderId="0" xfId="0" applyNumberFormat="1" applyFont="1" applyAlignment="1">
      <alignment horizontal="right" wrapText="1"/>
    </xf>
    <xf numFmtId="0" fontId="6" fillId="0" borderId="0" xfId="9" applyFont="1" applyAlignment="1">
      <alignment horizontal="right" wrapText="1"/>
    </xf>
    <xf numFmtId="4" fontId="7" fillId="0" borderId="0" xfId="3" applyNumberFormat="1" applyFont="1" applyAlignment="1">
      <alignment horizontal="right"/>
    </xf>
    <xf numFmtId="0" fontId="6" fillId="0" borderId="0" xfId="1386" applyFont="1" applyProtection="1">
      <protection locked="0"/>
    </xf>
    <xf numFmtId="182" fontId="106" fillId="0" borderId="0" xfId="0" applyNumberFormat="1" applyFont="1" applyAlignment="1">
      <alignment horizontal="right" wrapText="1"/>
    </xf>
    <xf numFmtId="0" fontId="7" fillId="0" borderId="0" xfId="83" applyFont="1" applyAlignment="1">
      <alignment horizontal="left" vertical="center" wrapText="1"/>
    </xf>
    <xf numFmtId="4" fontId="6" fillId="0" borderId="0" xfId="3" applyNumberFormat="1" applyFont="1" applyAlignment="1">
      <alignment horizontal="right"/>
    </xf>
    <xf numFmtId="0" fontId="7" fillId="0" borderId="0" xfId="83" applyFont="1" applyAlignment="1">
      <alignment vertical="center" wrapText="1"/>
    </xf>
    <xf numFmtId="4" fontId="6" fillId="0" borderId="0" xfId="0" applyNumberFormat="1" applyFont="1" applyAlignment="1">
      <alignment horizontal="right"/>
    </xf>
    <xf numFmtId="4" fontId="7" fillId="0" borderId="0" xfId="0" applyNumberFormat="1" applyFont="1" applyAlignment="1">
      <alignment horizontal="right"/>
    </xf>
    <xf numFmtId="170" fontId="10" fillId="0" borderId="0" xfId="3" applyNumberFormat="1" applyFont="1" applyAlignment="1">
      <alignment horizontal="right" wrapText="1"/>
    </xf>
    <xf numFmtId="170" fontId="104" fillId="0" borderId="0" xfId="3" applyNumberFormat="1" applyFont="1" applyAlignment="1">
      <alignment horizontal="right" wrapText="1"/>
    </xf>
    <xf numFmtId="4" fontId="106" fillId="0" borderId="0" xfId="0" applyNumberFormat="1" applyFont="1" applyAlignment="1">
      <alignment horizontal="right" wrapText="1"/>
    </xf>
    <xf numFmtId="192" fontId="140" fillId="0" borderId="0" xfId="787" applyNumberFormat="1" applyFont="1" applyProtection="1">
      <protection locked="0"/>
    </xf>
    <xf numFmtId="4" fontId="7" fillId="0" borderId="0" xfId="5576" applyNumberFormat="1" applyFont="1" applyProtection="1">
      <protection locked="0"/>
    </xf>
    <xf numFmtId="4" fontId="6" fillId="0" borderId="0" xfId="5576" applyNumberFormat="1" applyFont="1" applyProtection="1">
      <protection locked="0"/>
    </xf>
    <xf numFmtId="4" fontId="6" fillId="0" borderId="0" xfId="540" applyNumberFormat="1" applyFont="1" applyAlignment="1">
      <alignment horizontal="right"/>
    </xf>
    <xf numFmtId="2" fontId="6" fillId="0" borderId="0" xfId="9" applyNumberFormat="1" applyFont="1" applyAlignment="1">
      <alignment horizontal="right" wrapText="1"/>
    </xf>
    <xf numFmtId="0" fontId="65" fillId="0" borderId="0" xfId="787" applyFont="1" applyProtection="1">
      <protection locked="0"/>
    </xf>
    <xf numFmtId="0" fontId="63" fillId="0" borderId="0" xfId="3002" applyFont="1" applyAlignment="1" applyProtection="1">
      <alignment horizontal="right" vertical="center" wrapText="1"/>
      <protection locked="0"/>
    </xf>
    <xf numFmtId="0" fontId="6" fillId="0" borderId="0" xfId="3002" applyFont="1" applyAlignment="1" applyProtection="1">
      <alignment vertical="center"/>
      <protection locked="0"/>
    </xf>
    <xf numFmtId="0" fontId="6" fillId="0" borderId="0" xfId="5576" applyFont="1" applyProtection="1">
      <protection locked="0"/>
    </xf>
    <xf numFmtId="182" fontId="6" fillId="0" borderId="0" xfId="0" applyNumberFormat="1" applyFont="1" applyAlignment="1">
      <alignment horizontal="right" wrapText="1"/>
    </xf>
    <xf numFmtId="169" fontId="6" fillId="0" borderId="0" xfId="787" applyNumberFormat="1" applyFont="1" applyAlignment="1" applyProtection="1">
      <alignment horizontal="left" vertical="top" wrapText="1"/>
      <protection locked="0"/>
    </xf>
    <xf numFmtId="0" fontId="6" fillId="0" borderId="0" xfId="787" applyFont="1" applyAlignment="1" applyProtection="1">
      <alignment horizontal="left" vertical="top" wrapText="1"/>
      <protection locked="0"/>
    </xf>
    <xf numFmtId="169" fontId="6" fillId="0" borderId="0" xfId="787" applyNumberFormat="1" applyFont="1" applyAlignment="1" applyProtection="1">
      <alignment horizontal="right" wrapText="1"/>
      <protection locked="0"/>
    </xf>
    <xf numFmtId="49" fontId="6" fillId="0" borderId="0" xfId="83" applyNumberFormat="1" applyFont="1" applyAlignment="1">
      <alignment vertical="top"/>
    </xf>
    <xf numFmtId="0" fontId="131" fillId="0" borderId="0" xfId="0" applyFont="1"/>
    <xf numFmtId="49" fontId="131" fillId="0" borderId="0" xfId="0" applyNumberFormat="1" applyFont="1"/>
    <xf numFmtId="49" fontId="123" fillId="0" borderId="0" xfId="0" applyNumberFormat="1" applyFont="1" applyAlignment="1">
      <alignment horizontal="center" vertical="top" wrapText="1"/>
    </xf>
    <xf numFmtId="49" fontId="133" fillId="0" borderId="0" xfId="0" applyNumberFormat="1" applyFont="1" applyAlignment="1">
      <alignment horizontal="center"/>
    </xf>
    <xf numFmtId="0" fontId="118" fillId="0" borderId="0" xfId="0" applyFont="1" applyAlignment="1">
      <alignment horizontal="left" vertical="center"/>
    </xf>
    <xf numFmtId="0" fontId="118" fillId="0" borderId="0" xfId="0" applyFont="1" applyAlignment="1">
      <alignment horizontal="right" vertical="top"/>
    </xf>
    <xf numFmtId="49" fontId="119" fillId="0" borderId="0" xfId="0" applyNumberFormat="1" applyFont="1" applyAlignment="1">
      <alignment horizontal="left" vertical="top" wrapText="1"/>
    </xf>
    <xf numFmtId="49" fontId="134" fillId="0" borderId="0" xfId="0" applyNumberFormat="1" applyFont="1" applyAlignment="1">
      <alignment horizontal="left" vertical="top" wrapText="1"/>
    </xf>
    <xf numFmtId="0" fontId="121" fillId="0" borderId="0" xfId="0" applyFont="1" applyAlignment="1">
      <alignment horizontal="left" vertical="center"/>
    </xf>
    <xf numFmtId="0" fontId="117" fillId="0" borderId="0" xfId="0" applyFont="1"/>
    <xf numFmtId="49" fontId="122" fillId="0" borderId="0" xfId="0" applyNumberFormat="1" applyFont="1" applyAlignment="1">
      <alignment horizontal="left" vertical="top" wrapText="1"/>
    </xf>
    <xf numFmtId="0" fontId="135" fillId="0" borderId="0" xfId="0" applyFont="1" applyAlignment="1">
      <alignment horizontal="left" vertical="center"/>
    </xf>
    <xf numFmtId="49" fontId="131" fillId="0" borderId="0" xfId="0" applyNumberFormat="1" applyFont="1" applyAlignment="1">
      <alignment horizontal="left" vertical="top"/>
    </xf>
    <xf numFmtId="0" fontId="121" fillId="0" borderId="0" xfId="0" applyFont="1" applyAlignment="1">
      <alignment horizontal="right" vertical="top"/>
    </xf>
    <xf numFmtId="49" fontId="122" fillId="61" borderId="0" xfId="0" applyNumberFormat="1" applyFont="1" applyFill="1" applyAlignment="1">
      <alignment horizontal="left" vertical="top"/>
    </xf>
    <xf numFmtId="0" fontId="131" fillId="61" borderId="0" xfId="0" applyFont="1" applyFill="1"/>
    <xf numFmtId="49" fontId="136" fillId="61" borderId="0" xfId="0" applyNumberFormat="1" applyFont="1" applyFill="1" applyAlignment="1">
      <alignment horizontal="left" vertical="top"/>
    </xf>
    <xf numFmtId="49" fontId="137" fillId="61" borderId="0" xfId="0" applyNumberFormat="1" applyFont="1" applyFill="1" applyAlignment="1">
      <alignment horizontal="right"/>
    </xf>
    <xf numFmtId="0" fontId="118" fillId="0" borderId="0" xfId="0" applyFont="1"/>
    <xf numFmtId="49" fontId="119" fillId="0" borderId="0" xfId="0" applyNumberFormat="1" applyFont="1" applyAlignment="1">
      <alignment horizontal="left" vertical="top"/>
    </xf>
    <xf numFmtId="49" fontId="131" fillId="61" borderId="0" xfId="0" applyNumberFormat="1" applyFont="1" applyFill="1" applyAlignment="1">
      <alignment horizontal="left" vertical="top"/>
    </xf>
    <xf numFmtId="0" fontId="118" fillId="61" borderId="0" xfId="0" applyFont="1" applyFill="1"/>
    <xf numFmtId="0" fontId="138" fillId="0" borderId="0" xfId="0" applyFont="1" applyAlignment="1">
      <alignment horizontal="right" vertical="top"/>
    </xf>
    <xf numFmtId="49" fontId="121" fillId="61" borderId="0" xfId="0" applyNumberFormat="1" applyFont="1" applyFill="1" applyAlignment="1">
      <alignment horizontal="right" vertical="top"/>
    </xf>
    <xf numFmtId="4" fontId="6" fillId="0" borderId="0" xfId="791" applyNumberFormat="1" applyFont="1" applyAlignment="1" applyProtection="1">
      <alignment horizontal="right" wrapText="1"/>
      <protection locked="0"/>
    </xf>
    <xf numFmtId="0" fontId="7" fillId="0" borderId="0" xfId="791" applyFont="1" applyAlignment="1" applyProtection="1">
      <alignment horizontal="right"/>
      <protection locked="0"/>
    </xf>
    <xf numFmtId="44" fontId="6" fillId="0" borderId="0" xfId="83" applyNumberFormat="1" applyFont="1" applyAlignment="1" applyProtection="1">
      <alignment horizontal="left" vertical="top" wrapText="1"/>
      <protection locked="0"/>
    </xf>
    <xf numFmtId="49" fontId="120" fillId="0" borderId="0" xfId="0" applyNumberFormat="1" applyFont="1" applyAlignment="1">
      <alignment horizontal="left" vertical="top" wrapText="1"/>
    </xf>
    <xf numFmtId="49" fontId="117" fillId="0" borderId="0" xfId="0" applyNumberFormat="1" applyFont="1" applyAlignment="1">
      <alignment horizontal="left" vertical="top" wrapText="1"/>
    </xf>
    <xf numFmtId="4" fontId="145" fillId="0" borderId="0" xfId="7865" applyNumberFormat="1" applyFont="1" applyAlignment="1" applyProtection="1">
      <alignment horizontal="right"/>
      <protection locked="0"/>
    </xf>
    <xf numFmtId="182" fontId="6" fillId="0" borderId="0" xfId="0" applyNumberFormat="1" applyFont="1" applyAlignment="1" applyProtection="1">
      <alignment horizontal="right" wrapText="1"/>
      <protection locked="0"/>
    </xf>
    <xf numFmtId="0" fontId="6" fillId="0" borderId="0" xfId="7866" applyFont="1" applyAlignment="1" applyProtection="1">
      <alignment horizontal="left" vertical="top" wrapText="1"/>
      <protection locked="0"/>
    </xf>
    <xf numFmtId="4" fontId="140" fillId="0" borderId="0" xfId="787" applyNumberFormat="1" applyFont="1" applyProtection="1">
      <protection locked="0"/>
    </xf>
    <xf numFmtId="4" fontId="6" fillId="0" borderId="0" xfId="3" applyNumberFormat="1" applyFont="1" applyAlignment="1" applyProtection="1">
      <alignment horizontal="right"/>
      <protection locked="0"/>
    </xf>
    <xf numFmtId="169" fontId="7" fillId="0" borderId="3" xfId="2" applyNumberFormat="1" applyFont="1" applyFill="1" applyBorder="1" applyAlignment="1" applyProtection="1">
      <alignment horizontal="right" wrapText="1"/>
      <protection locked="0"/>
    </xf>
    <xf numFmtId="169" fontId="7" fillId="0" borderId="0" xfId="2" applyNumberFormat="1" applyFont="1" applyFill="1" applyBorder="1" applyAlignment="1" applyProtection="1">
      <alignment horizontal="right" wrapText="1"/>
      <protection locked="0"/>
    </xf>
    <xf numFmtId="169" fontId="6" fillId="0" borderId="0" xfId="3" applyNumberFormat="1" applyFont="1" applyFill="1" applyAlignment="1" applyProtection="1">
      <alignment horizontal="right"/>
      <protection locked="0"/>
    </xf>
    <xf numFmtId="169" fontId="6" fillId="0" borderId="1" xfId="3" applyNumberFormat="1" applyFont="1" applyFill="1" applyBorder="1" applyAlignment="1" applyProtection="1">
      <alignment horizontal="right"/>
      <protection locked="0"/>
    </xf>
    <xf numFmtId="169" fontId="6" fillId="0" borderId="0" xfId="3" applyNumberFormat="1" applyFont="1" applyFill="1" applyBorder="1" applyAlignment="1" applyProtection="1">
      <alignment horizontal="right"/>
      <protection locked="0"/>
    </xf>
    <xf numFmtId="4" fontId="6" fillId="0" borderId="0" xfId="784" applyNumberFormat="1" applyFont="1" applyFill="1" applyBorder="1" applyAlignment="1" applyProtection="1">
      <alignment horizontal="right" wrapText="1"/>
    </xf>
    <xf numFmtId="4" fontId="7" fillId="0" borderId="17" xfId="784" applyNumberFormat="1" applyFont="1" applyFill="1" applyBorder="1" applyAlignment="1" applyProtection="1">
      <alignment horizontal="right" wrapText="1"/>
      <protection locked="0"/>
    </xf>
    <xf numFmtId="4" fontId="7" fillId="0" borderId="0" xfId="784" applyNumberFormat="1" applyFont="1" applyFill="1" applyBorder="1" applyAlignment="1" applyProtection="1">
      <alignment horizontal="right" wrapText="1"/>
      <protection locked="0"/>
    </xf>
    <xf numFmtId="4" fontId="6" fillId="0" borderId="0" xfId="0" applyNumberFormat="1" applyFont="1" applyAlignment="1" applyProtection="1">
      <alignment horizontal="right" wrapText="1"/>
      <protection locked="0"/>
    </xf>
    <xf numFmtId="4" fontId="6" fillId="0" borderId="0" xfId="784" applyNumberFormat="1" applyFont="1" applyFill="1" applyBorder="1" applyAlignment="1" applyProtection="1">
      <alignment horizontal="right" wrapText="1"/>
      <protection locked="0"/>
    </xf>
    <xf numFmtId="4" fontId="6" fillId="0" borderId="0" xfId="794" applyNumberFormat="1" applyFont="1" applyFill="1" applyBorder="1" applyAlignment="1" applyProtection="1">
      <alignment horizontal="right" wrapText="1"/>
    </xf>
    <xf numFmtId="4" fontId="7" fillId="0" borderId="0" xfId="0" applyNumberFormat="1" applyFont="1" applyAlignment="1" applyProtection="1">
      <alignment horizontal="center" wrapText="1"/>
      <protection locked="0"/>
    </xf>
    <xf numFmtId="4" fontId="6" fillId="0" borderId="0" xfId="83" applyNumberFormat="1" applyFont="1" applyAlignment="1" applyProtection="1">
      <alignment vertical="top" wrapText="1"/>
      <protection locked="0"/>
    </xf>
    <xf numFmtId="44" fontId="35" fillId="0" borderId="0" xfId="0" applyNumberFormat="1" applyFont="1" applyProtection="1">
      <protection locked="0"/>
    </xf>
    <xf numFmtId="44" fontId="6" fillId="0" borderId="0" xfId="3" applyNumberFormat="1" applyFont="1" applyFill="1" applyBorder="1" applyAlignment="1" applyProtection="1">
      <alignment horizontal="right"/>
      <protection locked="0"/>
    </xf>
    <xf numFmtId="44" fontId="6" fillId="0" borderId="0" xfId="3" applyNumberFormat="1" applyFont="1" applyFill="1" applyBorder="1" applyAlignment="1" applyProtection="1">
      <alignment horizontal="right" vertical="top"/>
      <protection locked="0"/>
    </xf>
    <xf numFmtId="44" fontId="6" fillId="0" borderId="0" xfId="1640" applyNumberFormat="1" applyFont="1" applyFill="1" applyBorder="1" applyAlignment="1" applyProtection="1">
      <alignment horizontal="right" vertical="top"/>
      <protection locked="0"/>
    </xf>
    <xf numFmtId="44" fontId="6" fillId="0" borderId="3" xfId="1640" applyNumberFormat="1" applyFont="1" applyFill="1" applyBorder="1" applyAlignment="1" applyProtection="1">
      <alignment horizontal="right" vertical="top"/>
      <protection locked="0"/>
    </xf>
    <xf numFmtId="183" fontId="6" fillId="0" borderId="0" xfId="3" applyNumberFormat="1" applyFont="1" applyFill="1" applyBorder="1" applyAlignment="1" applyProtection="1">
      <alignment horizontal="right"/>
      <protection locked="0"/>
    </xf>
    <xf numFmtId="44" fontId="6" fillId="0" borderId="3" xfId="3" applyNumberFormat="1" applyFont="1" applyFill="1" applyBorder="1" applyAlignment="1" applyProtection="1">
      <alignment horizontal="right" vertical="top"/>
      <protection locked="0"/>
    </xf>
    <xf numFmtId="44" fontId="52" fillId="0" borderId="0" xfId="3" applyNumberFormat="1" applyFont="1" applyFill="1" applyBorder="1" applyAlignment="1" applyProtection="1">
      <alignment horizontal="right"/>
      <protection locked="0"/>
    </xf>
    <xf numFmtId="4" fontId="7" fillId="0" borderId="0" xfId="555" applyNumberFormat="1" applyFont="1" applyFill="1" applyBorder="1" applyAlignment="1" applyProtection="1">
      <alignment horizontal="justify" vertical="top"/>
    </xf>
    <xf numFmtId="44" fontId="6" fillId="0" borderId="0" xfId="1640" applyNumberFormat="1" applyFont="1" applyFill="1" applyBorder="1" applyAlignment="1" applyProtection="1">
      <alignment horizontal="right"/>
      <protection locked="0"/>
    </xf>
    <xf numFmtId="172" fontId="6" fillId="0" borderId="0" xfId="555" applyNumberFormat="1" applyFont="1" applyFill="1" applyBorder="1" applyAlignment="1" applyProtection="1">
      <alignment horizontal="left" vertical="top"/>
    </xf>
    <xf numFmtId="44" fontId="6" fillId="0" borderId="3" xfId="3" applyNumberFormat="1" applyFont="1" applyFill="1" applyBorder="1" applyAlignment="1" applyProtection="1">
      <alignment horizontal="right"/>
      <protection locked="0"/>
    </xf>
    <xf numFmtId="177" fontId="6" fillId="0" borderId="0" xfId="7065" applyNumberFormat="1" applyFont="1" applyFill="1" applyBorder="1" applyAlignment="1" applyProtection="1">
      <alignment horizontal="right"/>
      <protection locked="0"/>
    </xf>
    <xf numFmtId="183" fontId="6" fillId="0" borderId="0" xfId="7868" applyNumberFormat="1" applyFont="1" applyFill="1" applyBorder="1" applyAlignment="1" applyProtection="1">
      <alignment horizontal="right"/>
      <protection locked="0"/>
    </xf>
    <xf numFmtId="49" fontId="151" fillId="0" borderId="0" xfId="1617" quotePrefix="1" applyNumberFormat="1" applyFont="1" applyFill="1" applyBorder="1" applyAlignment="1" applyProtection="1">
      <alignment horizontal="left" vertical="top" wrapText="1"/>
    </xf>
    <xf numFmtId="178" fontId="151" fillId="0" borderId="0" xfId="1617" applyFont="1" applyFill="1" applyBorder="1" applyAlignment="1" applyProtection="1">
      <alignment horizontal="left" vertical="top" wrapText="1"/>
    </xf>
    <xf numFmtId="49" fontId="151" fillId="0" borderId="0" xfId="1617" applyNumberFormat="1" applyFont="1" applyFill="1" applyBorder="1" applyAlignment="1" applyProtection="1">
      <alignment horizontal="left" vertical="top" wrapText="1"/>
    </xf>
    <xf numFmtId="0" fontId="6" fillId="0" borderId="0" xfId="1617" applyNumberFormat="1" applyFont="1" applyFill="1" applyBorder="1" applyAlignment="1" applyProtection="1">
      <alignment horizontal="justify" vertical="top" wrapText="1"/>
    </xf>
    <xf numFmtId="183" fontId="191" fillId="0" borderId="0" xfId="0" applyNumberFormat="1" applyFont="1" applyAlignment="1" applyProtection="1">
      <alignment horizontal="right" wrapText="1"/>
      <protection locked="0"/>
    </xf>
    <xf numFmtId="44" fontId="35" fillId="0" borderId="0" xfId="7555" applyFont="1" applyProtection="1">
      <protection locked="0"/>
    </xf>
    <xf numFmtId="0" fontId="7" fillId="0" borderId="15" xfId="83" applyFont="1" applyBorder="1" applyAlignment="1" applyProtection="1">
      <alignment horizontal="right"/>
    </xf>
    <xf numFmtId="49" fontId="7" fillId="0" borderId="16" xfId="83" applyNumberFormat="1" applyFont="1" applyBorder="1" applyAlignment="1" applyProtection="1">
      <alignment horizontal="left" vertical="top" wrapText="1"/>
    </xf>
    <xf numFmtId="49" fontId="6" fillId="0" borderId="16" xfId="83" applyNumberFormat="1" applyFont="1" applyBorder="1" applyAlignment="1" applyProtection="1">
      <alignment horizontal="left" vertical="top" wrapText="1"/>
    </xf>
    <xf numFmtId="0" fontId="7" fillId="0" borderId="0" xfId="83" applyFont="1" applyAlignment="1" applyProtection="1">
      <alignment horizontal="left" vertical="top" wrapText="1"/>
    </xf>
    <xf numFmtId="49" fontId="6" fillId="0" borderId="17" xfId="83" applyNumberFormat="1" applyFont="1" applyBorder="1" applyAlignment="1" applyProtection="1">
      <alignment horizontal="left" vertical="top" wrapText="1"/>
    </xf>
    <xf numFmtId="49" fontId="6" fillId="0" borderId="0" xfId="83" applyNumberFormat="1" applyFont="1" applyBorder="1" applyAlignment="1" applyProtection="1">
      <alignment horizontal="left" vertical="top" wrapText="1"/>
    </xf>
    <xf numFmtId="0" fontId="7" fillId="0" borderId="0" xfId="83" applyFont="1" applyAlignment="1" applyProtection="1">
      <alignment horizontal="left" vertical="top" wrapText="1"/>
      <protection locked="0"/>
    </xf>
    <xf numFmtId="0" fontId="6" fillId="0" borderId="0" xfId="83" applyFont="1" applyAlignment="1">
      <alignment vertical="top" wrapText="1"/>
    </xf>
    <xf numFmtId="0" fontId="6" fillId="0" borderId="0" xfId="83" applyFont="1" applyAlignment="1">
      <alignment wrapText="1"/>
    </xf>
    <xf numFmtId="0" fontId="6" fillId="0" borderId="0" xfId="83" applyFont="1" applyAlignment="1">
      <alignment vertical="center" wrapText="1"/>
    </xf>
    <xf numFmtId="169" fontId="7" fillId="0" borderId="0" xfId="2" applyNumberFormat="1" applyFont="1" applyBorder="1" applyAlignment="1" applyProtection="1">
      <alignment horizontal="right" wrapText="1"/>
      <protection locked="0"/>
    </xf>
    <xf numFmtId="176" fontId="7" fillId="0" borderId="0" xfId="784" applyNumberFormat="1" applyFont="1" applyBorder="1" applyAlignment="1" applyProtection="1">
      <alignment horizontal="right" wrapText="1"/>
      <protection locked="0"/>
    </xf>
    <xf numFmtId="49" fontId="7" fillId="0" borderId="0" xfId="83" applyNumberFormat="1" applyFont="1" applyBorder="1" applyAlignment="1" applyProtection="1">
      <alignment horizontal="left" vertical="top" wrapText="1"/>
    </xf>
    <xf numFmtId="0" fontId="194" fillId="0" borderId="0" xfId="83" applyFont="1" applyAlignment="1">
      <alignment horizontal="center" vertical="center" wrapText="1"/>
    </xf>
    <xf numFmtId="0" fontId="195" fillId="0" borderId="0" xfId="1386" applyFont="1" applyAlignment="1">
      <alignment vertical="center" wrapText="1"/>
    </xf>
    <xf numFmtId="0" fontId="6" fillId="0" borderId="0" xfId="83" applyFont="1" applyAlignment="1">
      <alignment vertical="top"/>
    </xf>
    <xf numFmtId="0" fontId="196" fillId="0" borderId="0" xfId="83" applyFont="1"/>
    <xf numFmtId="0" fontId="7" fillId="0" borderId="0" xfId="83" applyFont="1" applyAlignment="1">
      <alignment vertical="top" wrapText="1"/>
    </xf>
    <xf numFmtId="177" fontId="6" fillId="0" borderId="0" xfId="785" applyNumberFormat="1" applyFont="1" applyFill="1" applyBorder="1" applyAlignment="1" applyProtection="1">
      <alignment horizontal="right"/>
    </xf>
    <xf numFmtId="0" fontId="13" fillId="0" borderId="0" xfId="83" applyFont="1" applyAlignment="1">
      <alignment horizontal="left" vertical="center" wrapText="1" indent="1"/>
    </xf>
    <xf numFmtId="0" fontId="57" fillId="0" borderId="0" xfId="83" applyFont="1" applyAlignment="1">
      <alignment vertical="center" wrapText="1"/>
    </xf>
    <xf numFmtId="0" fontId="58" fillId="0" borderId="0" xfId="83" applyFont="1" applyAlignment="1">
      <alignment vertical="center" wrapText="1"/>
    </xf>
    <xf numFmtId="49" fontId="6" fillId="0" borderId="0" xfId="83" applyNumberFormat="1" applyFont="1" applyAlignment="1">
      <alignment horizontal="left" vertical="center" wrapText="1" indent="2"/>
    </xf>
    <xf numFmtId="177" fontId="7" fillId="0" borderId="0" xfId="785" applyNumberFormat="1" applyFont="1" applyFill="1" applyBorder="1" applyAlignment="1" applyProtection="1">
      <alignment horizontal="right"/>
    </xf>
    <xf numFmtId="49" fontId="6" fillId="0" borderId="0" xfId="83" applyNumberFormat="1" applyFont="1" applyAlignment="1">
      <alignment horizontal="right" vertical="top"/>
    </xf>
    <xf numFmtId="177" fontId="57" fillId="0" borderId="0" xfId="83" applyNumberFormat="1" applyFont="1" applyAlignment="1">
      <alignment horizontal="right"/>
    </xf>
    <xf numFmtId="49" fontId="57" fillId="0" borderId="0" xfId="83" applyNumberFormat="1" applyFont="1"/>
    <xf numFmtId="0" fontId="9" fillId="0" borderId="0" xfId="83" applyFont="1" applyAlignment="1">
      <alignment horizontal="left" vertical="top"/>
    </xf>
    <xf numFmtId="49" fontId="10" fillId="0" borderId="0" xfId="83" applyNumberFormat="1" applyFont="1" applyAlignment="1">
      <alignment horizontal="left" vertical="top"/>
    </xf>
    <xf numFmtId="177" fontId="16" fillId="0" borderId="0" xfId="785" applyNumberFormat="1" applyFont="1" applyFill="1" applyBorder="1" applyAlignment="1" applyProtection="1">
      <alignment horizontal="right" wrapText="1"/>
    </xf>
    <xf numFmtId="49" fontId="7" fillId="0" borderId="0" xfId="83" applyNumberFormat="1" applyFont="1" applyAlignment="1">
      <alignment horizontal="left" vertical="top" wrapText="1"/>
    </xf>
    <xf numFmtId="177" fontId="7" fillId="0" borderId="0" xfId="785" applyNumberFormat="1" applyFont="1" applyFill="1" applyBorder="1" applyAlignment="1" applyProtection="1">
      <alignment horizontal="right" wrapText="1"/>
    </xf>
    <xf numFmtId="0" fontId="107" fillId="0" borderId="0" xfId="83" applyFont="1" applyAlignment="1">
      <alignment vertical="center" wrapText="1"/>
    </xf>
    <xf numFmtId="4" fontId="6" fillId="0" borderId="0" xfId="2" applyNumberFormat="1" applyFont="1" applyFill="1" applyBorder="1" applyAlignment="1" applyProtection="1">
      <alignment horizontal="right" wrapText="1"/>
    </xf>
    <xf numFmtId="49" fontId="55" fillId="66" borderId="14" xfId="83" applyNumberFormat="1" applyFont="1" applyFill="1" applyBorder="1" applyAlignment="1" applyProtection="1">
      <alignment horizontal="left"/>
      <protection locked="0"/>
    </xf>
    <xf numFmtId="49" fontId="7" fillId="0" borderId="0" xfId="83" applyNumberFormat="1" applyFont="1" applyAlignment="1" applyProtection="1">
      <alignment horizontal="left"/>
      <protection locked="0"/>
    </xf>
    <xf numFmtId="0" fontId="6" fillId="0" borderId="0" xfId="83" applyFont="1" applyAlignment="1" applyProtection="1">
      <alignment horizontal="right"/>
      <protection locked="0"/>
    </xf>
    <xf numFmtId="0" fontId="7" fillId="0" borderId="15" xfId="83" applyFont="1" applyBorder="1" applyAlignment="1" applyProtection="1">
      <alignment horizontal="right"/>
      <protection locked="0"/>
    </xf>
    <xf numFmtId="0" fontId="6" fillId="0" borderId="0" xfId="0" applyFont="1" applyAlignment="1" applyProtection="1">
      <alignment vertical="center" wrapText="1"/>
      <protection locked="0"/>
    </xf>
    <xf numFmtId="0" fontId="7" fillId="0" borderId="1" xfId="0" applyFont="1" applyBorder="1" applyAlignment="1" applyProtection="1">
      <alignment horizontal="left"/>
      <protection locked="0"/>
    </xf>
    <xf numFmtId="0" fontId="6" fillId="0" borderId="0" xfId="83" applyFont="1" applyAlignment="1" applyProtection="1">
      <alignment vertical="center"/>
      <protection locked="0"/>
    </xf>
    <xf numFmtId="49" fontId="6" fillId="0" borderId="0" xfId="83" applyNumberFormat="1" applyFont="1" applyAlignment="1" applyProtection="1">
      <alignment horizontal="left" vertical="top" wrapText="1"/>
      <protection locked="0"/>
    </xf>
    <xf numFmtId="177" fontId="6" fillId="0" borderId="0" xfId="83" applyNumberFormat="1" applyFont="1" applyFill="1" applyAlignment="1" applyProtection="1">
      <alignment horizontal="right" wrapText="1"/>
      <protection locked="0"/>
    </xf>
    <xf numFmtId="0" fontId="6" fillId="0" borderId="0" xfId="783" applyFont="1" applyAlignment="1" applyProtection="1">
      <alignment horizontal="left" vertical="top" wrapText="1"/>
    </xf>
    <xf numFmtId="49" fontId="6" fillId="0" borderId="0" xfId="783" applyNumberFormat="1" applyFont="1" applyAlignment="1" applyProtection="1">
      <alignment horizontal="left" vertical="top"/>
    </xf>
    <xf numFmtId="0" fontId="7" fillId="0" borderId="0" xfId="783" applyFont="1" applyAlignment="1" applyProtection="1">
      <alignment vertical="center" wrapText="1"/>
    </xf>
    <xf numFmtId="0" fontId="6" fillId="0" borderId="0" xfId="783" applyFont="1" applyAlignment="1" applyProtection="1">
      <alignment horizontal="right"/>
    </xf>
    <xf numFmtId="0" fontId="6" fillId="0" borderId="0" xfId="83" applyFont="1" applyAlignment="1" applyProtection="1">
      <alignment horizontal="left" vertical="top" wrapText="1"/>
    </xf>
    <xf numFmtId="0" fontId="55" fillId="66" borderId="14" xfId="83" applyFont="1" applyFill="1" applyBorder="1" applyAlignment="1" applyProtection="1">
      <alignment vertical="top"/>
    </xf>
    <xf numFmtId="49" fontId="55" fillId="66" borderId="14" xfId="83" applyNumberFormat="1" applyFont="1" applyFill="1" applyBorder="1" applyProtection="1"/>
    <xf numFmtId="0" fontId="55" fillId="66" borderId="14" xfId="83" applyFont="1" applyFill="1" applyBorder="1" applyAlignment="1" applyProtection="1">
      <alignment vertical="center"/>
    </xf>
    <xf numFmtId="49" fontId="55" fillId="66" borderId="14" xfId="83" applyNumberFormat="1" applyFont="1" applyFill="1" applyBorder="1" applyAlignment="1" applyProtection="1">
      <alignment horizontal="left"/>
    </xf>
    <xf numFmtId="177" fontId="7" fillId="0" borderId="0" xfId="83" applyNumberFormat="1" applyFont="1" applyAlignment="1" applyProtection="1">
      <alignment horizontal="right"/>
    </xf>
    <xf numFmtId="49" fontId="6" fillId="0" borderId="0" xfId="83" applyNumberFormat="1" applyFont="1" applyProtection="1"/>
    <xf numFmtId="0" fontId="7" fillId="0" borderId="0" xfId="83" applyFont="1" applyAlignment="1" applyProtection="1">
      <alignment vertical="center"/>
    </xf>
    <xf numFmtId="49" fontId="7" fillId="0" borderId="0" xfId="83" applyNumberFormat="1" applyFont="1" applyAlignment="1" applyProtection="1">
      <alignment horizontal="left"/>
    </xf>
    <xf numFmtId="49" fontId="7" fillId="0" borderId="0" xfId="83" applyNumberFormat="1" applyFont="1" applyAlignment="1" applyProtection="1">
      <alignment horizontal="left" vertical="top"/>
    </xf>
    <xf numFmtId="0" fontId="7" fillId="0" borderId="0" xfId="83" applyFont="1" applyAlignment="1" applyProtection="1">
      <alignment vertical="center" wrapText="1"/>
    </xf>
    <xf numFmtId="0" fontId="6" fillId="0" borderId="0" xfId="83" applyFont="1" applyAlignment="1" applyProtection="1">
      <alignment horizontal="right"/>
    </xf>
    <xf numFmtId="177" fontId="6" fillId="0" borderId="0" xfId="83" applyNumberFormat="1" applyFont="1" applyAlignment="1" applyProtection="1">
      <alignment horizontal="right" wrapText="1"/>
    </xf>
    <xf numFmtId="49" fontId="6" fillId="0" borderId="0" xfId="83" applyNumberFormat="1" applyFont="1" applyAlignment="1" applyProtection="1">
      <alignment horizontal="left" vertical="top"/>
    </xf>
    <xf numFmtId="0" fontId="6" fillId="0" borderId="0" xfId="83" applyFont="1" applyAlignment="1" applyProtection="1">
      <alignment vertical="top" wrapText="1"/>
    </xf>
    <xf numFmtId="0" fontId="6" fillId="0" borderId="0" xfId="83" applyFont="1" applyAlignment="1" applyProtection="1">
      <alignment vertical="center" wrapText="1"/>
    </xf>
    <xf numFmtId="49" fontId="6" fillId="0" borderId="0" xfId="83" applyNumberFormat="1" applyFont="1" applyAlignment="1" applyProtection="1">
      <alignment vertical="top" wrapText="1"/>
    </xf>
    <xf numFmtId="49" fontId="6" fillId="0" borderId="0" xfId="83" applyNumberFormat="1" applyFont="1" applyAlignment="1" applyProtection="1">
      <alignment vertical="center" wrapText="1"/>
    </xf>
    <xf numFmtId="177" fontId="7" fillId="0" borderId="0" xfId="83" applyNumberFormat="1" applyFont="1" applyAlignment="1" applyProtection="1">
      <alignment horizontal="right" wrapText="1"/>
    </xf>
    <xf numFmtId="0" fontId="7" fillId="0" borderId="15" xfId="83" applyFont="1" applyBorder="1" applyAlignment="1" applyProtection="1">
      <alignment vertical="center" wrapText="1"/>
    </xf>
    <xf numFmtId="0" fontId="115" fillId="0" borderId="0" xfId="83" applyFont="1" applyAlignment="1" applyProtection="1">
      <alignment vertical="center" wrapText="1"/>
    </xf>
    <xf numFmtId="180" fontId="7" fillId="0" borderId="0" xfId="786" applyNumberFormat="1" applyFont="1" applyAlignment="1" applyProtection="1">
      <alignment wrapText="1"/>
    </xf>
    <xf numFmtId="180" fontId="6" fillId="0" borderId="0" xfId="786" applyNumberFormat="1" applyFont="1" applyAlignment="1" applyProtection="1">
      <alignment wrapText="1"/>
    </xf>
    <xf numFmtId="180" fontId="12" fillId="24" borderId="0" xfId="786" applyNumberFormat="1" applyFont="1" applyFill="1" applyAlignment="1" applyProtection="1">
      <alignment vertical="center" wrapText="1"/>
    </xf>
    <xf numFmtId="180" fontId="12" fillId="24" borderId="0" xfId="786" applyNumberFormat="1" applyFont="1" applyFill="1" applyAlignment="1" applyProtection="1">
      <alignment horizontal="right" wrapText="1"/>
    </xf>
    <xf numFmtId="2" fontId="12" fillId="24" borderId="0" xfId="786" applyNumberFormat="1" applyFont="1" applyFill="1" applyAlignment="1" applyProtection="1">
      <alignment wrapText="1"/>
    </xf>
    <xf numFmtId="177" fontId="16" fillId="0" borderId="0" xfId="785" applyNumberFormat="1" applyFont="1" applyAlignment="1" applyProtection="1">
      <alignment horizontal="right" wrapText="1"/>
    </xf>
    <xf numFmtId="49" fontId="16" fillId="0" borderId="0" xfId="83" applyNumberFormat="1" applyFont="1" applyAlignment="1" applyProtection="1">
      <alignment vertical="center" wrapText="1"/>
    </xf>
    <xf numFmtId="0" fontId="16" fillId="0" borderId="0" xfId="83" applyFont="1" applyAlignment="1" applyProtection="1">
      <alignment horizontal="right" wrapText="1"/>
    </xf>
    <xf numFmtId="4" fontId="16" fillId="0" borderId="0" xfId="784" applyNumberFormat="1" applyFont="1" applyAlignment="1" applyProtection="1">
      <alignment horizontal="right" wrapText="1"/>
    </xf>
    <xf numFmtId="49" fontId="7" fillId="0" borderId="16" xfId="83" applyNumberFormat="1" applyFont="1" applyBorder="1" applyAlignment="1" applyProtection="1">
      <alignment vertical="center" wrapText="1"/>
    </xf>
    <xf numFmtId="0" fontId="7" fillId="0" borderId="16" xfId="83" applyFont="1" applyBorder="1" applyAlignment="1" applyProtection="1">
      <alignment horizontal="right" wrapText="1"/>
    </xf>
    <xf numFmtId="4" fontId="7" fillId="0" borderId="16" xfId="784" applyNumberFormat="1" applyFont="1" applyBorder="1" applyAlignment="1" applyProtection="1">
      <alignment horizontal="right" wrapText="1"/>
    </xf>
    <xf numFmtId="181" fontId="6" fillId="0" borderId="0" xfId="83" applyNumberFormat="1" applyFont="1" applyAlignment="1" applyProtection="1">
      <alignment horizontal="right" wrapText="1"/>
    </xf>
    <xf numFmtId="49" fontId="7" fillId="0" borderId="0" xfId="0" applyNumberFormat="1" applyFont="1" applyBorder="1" applyAlignment="1" applyProtection="1">
      <alignment vertical="center" wrapText="1"/>
    </xf>
    <xf numFmtId="0" fontId="7" fillId="0" borderId="0" xfId="83" applyFont="1" applyAlignment="1" applyProtection="1">
      <alignment horizontal="right"/>
    </xf>
    <xf numFmtId="181" fontId="7" fillId="0" borderId="0" xfId="83" applyNumberFormat="1" applyFont="1" applyAlignment="1" applyProtection="1">
      <alignment horizontal="right" wrapText="1"/>
    </xf>
    <xf numFmtId="49" fontId="7" fillId="0" borderId="17" xfId="83" applyNumberFormat="1" applyFont="1" applyBorder="1" applyAlignment="1" applyProtection="1">
      <alignment vertical="center" wrapText="1"/>
    </xf>
    <xf numFmtId="0" fontId="7" fillId="0" borderId="17" xfId="83" applyFont="1" applyBorder="1" applyAlignment="1" applyProtection="1">
      <alignment horizontal="right" wrapText="1"/>
    </xf>
    <xf numFmtId="4" fontId="7" fillId="0" borderId="17" xfId="784" applyNumberFormat="1" applyFont="1" applyBorder="1" applyAlignment="1" applyProtection="1">
      <alignment horizontal="right" wrapText="1"/>
    </xf>
    <xf numFmtId="177" fontId="6" fillId="0" borderId="0" xfId="0" applyNumberFormat="1" applyFont="1" applyAlignment="1" applyProtection="1">
      <alignment horizontal="right" wrapText="1"/>
    </xf>
    <xf numFmtId="49" fontId="7" fillId="0" borderId="0" xfId="0" applyNumberFormat="1" applyFont="1" applyAlignment="1" applyProtection="1">
      <alignment horizontal="left" vertical="top"/>
    </xf>
    <xf numFmtId="0" fontId="7" fillId="0" borderId="0" xfId="0" applyFont="1" applyAlignment="1" applyProtection="1">
      <alignment vertical="center" wrapText="1"/>
    </xf>
    <xf numFmtId="0" fontId="6" fillId="0" borderId="0" xfId="0" applyFont="1" applyAlignment="1" applyProtection="1">
      <alignment horizontal="right"/>
    </xf>
    <xf numFmtId="181" fontId="6" fillId="0" borderId="0" xfId="0" applyNumberFormat="1" applyFont="1" applyAlignment="1" applyProtection="1">
      <alignment horizontal="right" wrapText="1"/>
    </xf>
    <xf numFmtId="0" fontId="6" fillId="0" borderId="0" xfId="0" applyFont="1" applyAlignment="1" applyProtection="1">
      <alignment vertical="center" wrapText="1"/>
    </xf>
    <xf numFmtId="49" fontId="6" fillId="0" borderId="0" xfId="0" applyNumberFormat="1" applyFont="1" applyAlignment="1" applyProtection="1">
      <alignment horizontal="left" vertical="top"/>
    </xf>
    <xf numFmtId="0" fontId="6" fillId="0" borderId="0" xfId="0" applyFont="1" applyAlignment="1" applyProtection="1">
      <alignment horizontal="left" vertical="center" wrapText="1"/>
    </xf>
    <xf numFmtId="0" fontId="7" fillId="0" borderId="0" xfId="0" applyFont="1" applyAlignment="1" applyProtection="1">
      <alignment horizontal="right"/>
    </xf>
    <xf numFmtId="181" fontId="7" fillId="0" borderId="0" xfId="0" applyNumberFormat="1" applyFont="1" applyAlignment="1" applyProtection="1">
      <alignment horizontal="right" wrapText="1"/>
    </xf>
    <xf numFmtId="4" fontId="6" fillId="0" borderId="0" xfId="784" applyNumberFormat="1" applyFont="1" applyAlignment="1" applyProtection="1">
      <alignment horizontal="right" wrapText="1"/>
    </xf>
    <xf numFmtId="0" fontId="7" fillId="0" borderId="0" xfId="0" applyFont="1" applyAlignment="1" applyProtection="1">
      <alignment horizontal="left" vertical="top" wrapText="1"/>
    </xf>
    <xf numFmtId="0" fontId="6" fillId="0" borderId="0" xfId="0" applyFont="1" applyAlignment="1" applyProtection="1">
      <alignment horizontal="left" vertical="top" wrapText="1"/>
    </xf>
    <xf numFmtId="44" fontId="6" fillId="0" borderId="0" xfId="0" applyNumberFormat="1" applyFont="1" applyAlignment="1" applyProtection="1">
      <alignment horizontal="right" wrapText="1"/>
    </xf>
    <xf numFmtId="0" fontId="7" fillId="0" borderId="1" xfId="0" applyFont="1" applyBorder="1" applyAlignment="1" applyProtection="1">
      <alignment vertical="top"/>
    </xf>
    <xf numFmtId="0" fontId="7" fillId="0" borderId="1" xfId="0" applyFont="1" applyBorder="1" applyAlignment="1" applyProtection="1">
      <alignment vertical="center"/>
    </xf>
    <xf numFmtId="0" fontId="7" fillId="0" borderId="1" xfId="0" applyFont="1" applyBorder="1" applyAlignment="1" applyProtection="1">
      <alignment horizontal="left"/>
    </xf>
    <xf numFmtId="4" fontId="7" fillId="0" borderId="1" xfId="2" applyNumberFormat="1" applyFont="1" applyBorder="1" applyAlignment="1" applyProtection="1">
      <alignment horizontal="right" wrapText="1"/>
    </xf>
    <xf numFmtId="0" fontId="6" fillId="0" borderId="0" xfId="83" applyFont="1" applyAlignment="1" applyProtection="1">
      <alignment vertical="center"/>
    </xf>
    <xf numFmtId="0" fontId="6" fillId="0" borderId="0" xfId="83" applyFont="1" applyProtection="1"/>
    <xf numFmtId="4" fontId="6" fillId="0" borderId="0" xfId="83" applyNumberFormat="1" applyFont="1" applyProtection="1"/>
    <xf numFmtId="4" fontId="7" fillId="0" borderId="17" xfId="784" applyNumberFormat="1" applyFont="1" applyFill="1" applyBorder="1" applyAlignment="1" applyProtection="1">
      <alignment horizontal="right" wrapText="1"/>
    </xf>
    <xf numFmtId="49" fontId="6" fillId="0" borderId="0" xfId="83" applyNumberFormat="1" applyFont="1" applyAlignment="1" applyProtection="1">
      <alignment horizontal="left" vertical="top" wrapText="1"/>
    </xf>
    <xf numFmtId="49" fontId="7" fillId="0" borderId="0" xfId="83" applyNumberFormat="1" applyFont="1" applyAlignment="1" applyProtection="1">
      <alignment vertical="center" wrapText="1"/>
    </xf>
    <xf numFmtId="0" fontId="7" fillId="0" borderId="0" xfId="83" applyFont="1" applyAlignment="1" applyProtection="1">
      <alignment horizontal="right" wrapText="1"/>
    </xf>
    <xf numFmtId="4" fontId="7" fillId="0" borderId="0" xfId="784" applyNumberFormat="1" applyFont="1" applyFill="1" applyBorder="1" applyAlignment="1" applyProtection="1">
      <alignment horizontal="right" wrapText="1"/>
    </xf>
    <xf numFmtId="0" fontId="7" fillId="0" borderId="0" xfId="0" applyFont="1" applyAlignment="1" applyProtection="1">
      <alignment horizontal="left" vertical="center"/>
    </xf>
    <xf numFmtId="0" fontId="6" fillId="0" borderId="0" xfId="9" applyFont="1" applyAlignment="1" applyProtection="1">
      <alignment vertical="center" wrapText="1"/>
    </xf>
    <xf numFmtId="0" fontId="7" fillId="0" borderId="0" xfId="0" applyFont="1" applyAlignment="1" applyProtection="1">
      <alignment horizontal="left" vertical="center" wrapText="1"/>
    </xf>
    <xf numFmtId="171" fontId="6" fillId="0" borderId="0" xfId="0" applyNumberFormat="1" applyFont="1" applyAlignment="1" applyProtection="1">
      <alignment horizontal="right" wrapText="1"/>
    </xf>
    <xf numFmtId="0" fontId="6" fillId="0" borderId="0" xfId="0" applyFont="1" applyAlignment="1" applyProtection="1">
      <alignment horizontal="right" vertical="center" wrapText="1"/>
    </xf>
    <xf numFmtId="0" fontId="6" fillId="0" borderId="0" xfId="83" applyFont="1" applyAlignment="1" applyProtection="1">
      <alignment horizontal="right" wrapText="1"/>
    </xf>
    <xf numFmtId="0" fontId="6" fillId="0" borderId="0" xfId="0" applyFont="1" applyFill="1" applyAlignment="1" applyProtection="1">
      <alignment horizontal="left" vertical="top" wrapText="1"/>
    </xf>
    <xf numFmtId="0" fontId="6" fillId="0" borderId="0" xfId="0" applyFont="1" applyFill="1" applyAlignment="1" applyProtection="1">
      <alignment horizontal="right" vertical="top" wrapText="1"/>
    </xf>
    <xf numFmtId="0" fontId="6" fillId="0" borderId="0" xfId="0" applyFont="1" applyFill="1" applyAlignment="1" applyProtection="1">
      <alignment horizontal="right"/>
    </xf>
    <xf numFmtId="181" fontId="6" fillId="0" borderId="0" xfId="0" applyNumberFormat="1" applyFont="1" applyFill="1" applyAlignment="1" applyProtection="1">
      <alignment horizontal="right" wrapText="1"/>
    </xf>
    <xf numFmtId="4" fontId="7" fillId="0" borderId="1" xfId="2" applyNumberFormat="1" applyFont="1" applyFill="1" applyBorder="1" applyAlignment="1" applyProtection="1">
      <alignment horizontal="right" wrapText="1"/>
    </xf>
    <xf numFmtId="0" fontId="7" fillId="0" borderId="0" xfId="0" applyFont="1" applyBorder="1" applyAlignment="1" applyProtection="1">
      <alignment vertical="top"/>
    </xf>
    <xf numFmtId="0" fontId="7" fillId="0" borderId="0" xfId="0" applyFont="1" applyBorder="1" applyAlignment="1" applyProtection="1">
      <alignment vertical="center"/>
    </xf>
    <xf numFmtId="0" fontId="7" fillId="0" borderId="0" xfId="0" applyFont="1" applyBorder="1" applyAlignment="1" applyProtection="1">
      <alignment horizontal="left"/>
    </xf>
    <xf numFmtId="4" fontId="7" fillId="0" borderId="0" xfId="2" applyNumberFormat="1" applyFont="1" applyFill="1" applyBorder="1" applyAlignment="1" applyProtection="1">
      <alignment horizontal="right" wrapText="1"/>
    </xf>
    <xf numFmtId="4" fontId="7" fillId="0" borderId="0" xfId="784" applyNumberFormat="1" applyFont="1" applyAlignment="1" applyProtection="1">
      <alignment horizontal="right" wrapText="1"/>
    </xf>
    <xf numFmtId="49" fontId="6" fillId="0" borderId="0" xfId="0" applyNumberFormat="1" applyFont="1" applyAlignment="1" applyProtection="1">
      <alignment vertical="center" wrapText="1"/>
    </xf>
    <xf numFmtId="0" fontId="6" fillId="0" borderId="0" xfId="394" applyFont="1" applyAlignment="1" applyProtection="1">
      <alignment horizontal="right" wrapText="1"/>
    </xf>
    <xf numFmtId="49" fontId="6" fillId="0" borderId="0" xfId="83" applyNumberFormat="1" applyFont="1" applyAlignment="1" applyProtection="1">
      <alignment horizontal="right" vertical="center" wrapText="1"/>
    </xf>
    <xf numFmtId="0" fontId="6" fillId="0" borderId="0" xfId="83" applyFont="1" applyAlignment="1" applyProtection="1">
      <alignment horizontal="left" vertical="center" wrapText="1"/>
    </xf>
    <xf numFmtId="4" fontId="6" fillId="0" borderId="0" xfId="83" applyNumberFormat="1" applyFont="1" applyAlignment="1" applyProtection="1">
      <alignment horizontal="right" wrapText="1"/>
    </xf>
    <xf numFmtId="0" fontId="6" fillId="0" borderId="0" xfId="793" applyFont="1" applyAlignment="1" applyProtection="1">
      <alignment horizontal="justify" vertical="center" wrapText="1"/>
    </xf>
    <xf numFmtId="0" fontId="6" fillId="0" borderId="0" xfId="83" applyFont="1" applyAlignment="1" applyProtection="1">
      <alignment horizontal="right" vertical="center" wrapText="1"/>
    </xf>
    <xf numFmtId="0" fontId="59" fillId="61" borderId="27" xfId="475" applyFont="1" applyFill="1" applyBorder="1" applyAlignment="1" applyProtection="1">
      <alignment vertical="center"/>
    </xf>
    <xf numFmtId="0" fontId="16" fillId="61" borderId="28" xfId="475" applyFont="1" applyFill="1" applyBorder="1" applyProtection="1"/>
    <xf numFmtId="0" fontId="59" fillId="61" borderId="30" xfId="475" applyFont="1" applyFill="1" applyBorder="1" applyAlignment="1" applyProtection="1">
      <alignment vertical="center"/>
    </xf>
    <xf numFmtId="0" fontId="16" fillId="61" borderId="31" xfId="475" applyFont="1" applyFill="1" applyBorder="1" applyProtection="1"/>
    <xf numFmtId="0" fontId="59" fillId="61" borderId="33" xfId="475" applyFont="1" applyFill="1" applyBorder="1" applyAlignment="1" applyProtection="1">
      <alignment vertical="center"/>
    </xf>
    <xf numFmtId="0" fontId="16" fillId="61" borderId="34" xfId="475" applyFont="1" applyFill="1" applyBorder="1" applyProtection="1"/>
    <xf numFmtId="177" fontId="7" fillId="0" borderId="0" xfId="0" applyNumberFormat="1" applyFont="1" applyAlignment="1" applyProtection="1">
      <alignment horizontal="right" wrapText="1"/>
    </xf>
    <xf numFmtId="0" fontId="64" fillId="0" borderId="0" xfId="475" applyFont="1" applyAlignment="1" applyProtection="1">
      <alignment vertical="center"/>
    </xf>
    <xf numFmtId="0" fontId="6" fillId="0" borderId="0" xfId="9" applyFont="1" applyAlignment="1" applyProtection="1">
      <alignment horizontal="left" vertical="center" wrapText="1"/>
    </xf>
    <xf numFmtId="49" fontId="6" fillId="0" borderId="0" xfId="791" applyNumberFormat="1" applyFont="1" applyAlignment="1" applyProtection="1">
      <alignment horizontal="left" vertical="top"/>
    </xf>
    <xf numFmtId="0" fontId="7" fillId="0" borderId="0" xfId="791" applyFont="1" applyAlignment="1" applyProtection="1">
      <alignment horizontal="left" vertical="top" wrapText="1"/>
    </xf>
    <xf numFmtId="0" fontId="6" fillId="0" borderId="0" xfId="791" applyFont="1" applyAlignment="1" applyProtection="1">
      <alignment vertical="center" wrapText="1"/>
    </xf>
    <xf numFmtId="4" fontId="6" fillId="0" borderId="0" xfId="0" applyNumberFormat="1" applyFont="1" applyProtection="1"/>
    <xf numFmtId="4" fontId="6" fillId="0" borderId="0" xfId="794" applyNumberFormat="1" applyFont="1" applyAlignment="1" applyProtection="1">
      <alignment horizontal="right" wrapText="1"/>
    </xf>
    <xf numFmtId="0" fontId="6" fillId="0" borderId="0" xfId="0" applyFont="1" applyAlignment="1" applyProtection="1">
      <alignment horizontal="right" wrapText="1" shrinkToFit="1"/>
    </xf>
    <xf numFmtId="0" fontId="6" fillId="0" borderId="0" xfId="9" applyFont="1" applyAlignment="1" applyProtection="1">
      <alignment horizontal="right" vertical="center" wrapText="1"/>
    </xf>
    <xf numFmtId="177" fontId="52" fillId="0" borderId="0" xfId="83" applyNumberFormat="1" applyFont="1" applyAlignment="1" applyProtection="1">
      <alignment horizontal="right" wrapText="1"/>
    </xf>
    <xf numFmtId="49" fontId="52" fillId="0" borderId="0" xfId="0" applyNumberFormat="1" applyFont="1" applyAlignment="1" applyProtection="1">
      <alignment horizontal="left" vertical="top"/>
    </xf>
    <xf numFmtId="0" fontId="64" fillId="0" borderId="0" xfId="475" applyFont="1" applyProtection="1"/>
    <xf numFmtId="0" fontId="16" fillId="0" borderId="0" xfId="475" applyFont="1" applyProtection="1"/>
    <xf numFmtId="49" fontId="6" fillId="0" borderId="17" xfId="0" applyNumberFormat="1" applyFont="1" applyBorder="1" applyAlignment="1" applyProtection="1">
      <alignment horizontal="left" vertical="top" wrapText="1"/>
    </xf>
    <xf numFmtId="49" fontId="7" fillId="0" borderId="17" xfId="0" applyNumberFormat="1" applyFont="1" applyBorder="1" applyAlignment="1" applyProtection="1">
      <alignment vertical="center" wrapText="1"/>
    </xf>
    <xf numFmtId="0" fontId="7" fillId="0" borderId="17" xfId="0" applyFont="1" applyBorder="1" applyAlignment="1" applyProtection="1">
      <alignment horizontal="right" wrapText="1"/>
    </xf>
    <xf numFmtId="49" fontId="6" fillId="0" borderId="0" xfId="0" applyNumberFormat="1" applyFont="1" applyAlignment="1" applyProtection="1">
      <alignment horizontal="left" vertical="top" wrapText="1"/>
    </xf>
    <xf numFmtId="49" fontId="7" fillId="0" borderId="0" xfId="0" applyNumberFormat="1" applyFont="1" applyAlignment="1" applyProtection="1">
      <alignment vertical="center" wrapText="1"/>
    </xf>
    <xf numFmtId="0" fontId="7" fillId="0" borderId="0" xfId="0" applyFont="1" applyAlignment="1" applyProtection="1">
      <alignment horizontal="right" wrapText="1"/>
    </xf>
    <xf numFmtId="0" fontId="171" fillId="0" borderId="0" xfId="83" applyFont="1" applyAlignment="1" applyProtection="1">
      <alignment horizontal="left" vertical="top" wrapText="1"/>
    </xf>
    <xf numFmtId="49" fontId="6" fillId="0" borderId="0" xfId="83" applyNumberFormat="1" applyFont="1" applyAlignment="1" applyProtection="1">
      <alignment vertical="center"/>
    </xf>
    <xf numFmtId="44" fontId="55" fillId="66" borderId="14" xfId="83" applyNumberFormat="1" applyFont="1" applyFill="1" applyBorder="1" applyAlignment="1" applyProtection="1">
      <alignment horizontal="left" wrapText="1"/>
    </xf>
    <xf numFmtId="44" fontId="7" fillId="0" borderId="0" xfId="83" applyNumberFormat="1" applyFont="1" applyAlignment="1" applyProtection="1">
      <alignment horizontal="right"/>
    </xf>
    <xf numFmtId="44" fontId="6" fillId="0" borderId="0" xfId="784" applyNumberFormat="1" applyFont="1" applyAlignment="1" applyProtection="1">
      <alignment horizontal="right" wrapText="1"/>
    </xf>
    <xf numFmtId="44" fontId="6" fillId="0" borderId="0" xfId="83" applyNumberFormat="1" applyFont="1" applyAlignment="1" applyProtection="1">
      <alignment horizontal="right" wrapText="1"/>
    </xf>
    <xf numFmtId="44" fontId="7" fillId="0" borderId="15" xfId="83" applyNumberFormat="1" applyFont="1" applyBorder="1" applyAlignment="1" applyProtection="1">
      <alignment horizontal="right" wrapText="1"/>
    </xf>
    <xf numFmtId="44" fontId="12" fillId="24" borderId="0" xfId="786" applyNumberFormat="1" applyFont="1" applyFill="1" applyAlignment="1" applyProtection="1">
      <alignment wrapText="1"/>
    </xf>
    <xf numFmtId="44" fontId="16" fillId="0" borderId="0" xfId="784" applyNumberFormat="1" applyFont="1" applyAlignment="1" applyProtection="1">
      <alignment horizontal="right" wrapText="1"/>
    </xf>
    <xf numFmtId="44" fontId="7" fillId="0" borderId="16" xfId="784" applyNumberFormat="1" applyFont="1" applyBorder="1" applyAlignment="1" applyProtection="1">
      <alignment horizontal="right" wrapText="1"/>
    </xf>
    <xf numFmtId="44" fontId="6" fillId="0" borderId="0" xfId="785" applyNumberFormat="1" applyFont="1" applyAlignment="1" applyProtection="1">
      <alignment horizontal="right"/>
    </xf>
    <xf numFmtId="44" fontId="7" fillId="0" borderId="17" xfId="784" applyNumberFormat="1" applyFont="1" applyBorder="1" applyAlignment="1" applyProtection="1">
      <alignment horizontal="right" wrapText="1"/>
    </xf>
    <xf numFmtId="169" fontId="6" fillId="0" borderId="0" xfId="0" applyNumberFormat="1" applyFont="1" applyAlignment="1" applyProtection="1">
      <alignment horizontal="right" wrapText="1"/>
    </xf>
    <xf numFmtId="44" fontId="7" fillId="0" borderId="1" xfId="0" applyNumberFormat="1" applyFont="1" applyBorder="1" applyAlignment="1" applyProtection="1">
      <alignment horizontal="right" wrapText="1"/>
    </xf>
    <xf numFmtId="44" fontId="6" fillId="0" borderId="0" xfId="83" applyNumberFormat="1" applyFont="1" applyProtection="1"/>
    <xf numFmtId="44" fontId="7" fillId="0" borderId="17" xfId="784" applyNumberFormat="1" applyFont="1" applyFill="1" applyBorder="1" applyAlignment="1" applyProtection="1">
      <alignment horizontal="right" wrapText="1"/>
    </xf>
    <xf numFmtId="44" fontId="7" fillId="0" borderId="0" xfId="784" applyNumberFormat="1" applyFont="1" applyFill="1" applyBorder="1" applyAlignment="1" applyProtection="1">
      <alignment horizontal="right" wrapText="1"/>
    </xf>
    <xf numFmtId="199" fontId="6" fillId="0" borderId="0" xfId="0" applyNumberFormat="1" applyFont="1" applyAlignment="1" applyProtection="1">
      <alignment horizontal="right" wrapText="1"/>
    </xf>
    <xf numFmtId="44" fontId="6" fillId="0" borderId="0" xfId="5211" applyNumberFormat="1" applyFont="1" applyAlignment="1" applyProtection="1">
      <alignment horizontal="right"/>
    </xf>
    <xf numFmtId="44" fontId="7" fillId="0" borderId="0" xfId="0" applyNumberFormat="1" applyFont="1" applyBorder="1" applyAlignment="1" applyProtection="1">
      <alignment horizontal="right" wrapText="1"/>
    </xf>
    <xf numFmtId="44" fontId="7" fillId="0" borderId="0" xfId="784" applyNumberFormat="1" applyFont="1" applyAlignment="1" applyProtection="1">
      <alignment horizontal="right" wrapText="1"/>
    </xf>
    <xf numFmtId="44" fontId="6" fillId="0" borderId="0" xfId="784" applyNumberFormat="1" applyFont="1" applyFill="1" applyBorder="1" applyAlignment="1" applyProtection="1">
      <alignment horizontal="right" wrapText="1"/>
    </xf>
    <xf numFmtId="0" fontId="16" fillId="61" borderId="29" xfId="475" applyFont="1" applyFill="1" applyBorder="1" applyProtection="1"/>
    <xf numFmtId="0" fontId="16" fillId="61" borderId="32" xfId="475" applyFont="1" applyFill="1" applyBorder="1" applyProtection="1"/>
    <xf numFmtId="0" fontId="16" fillId="61" borderId="35" xfId="475" applyFont="1" applyFill="1" applyBorder="1" applyProtection="1"/>
    <xf numFmtId="44" fontId="7" fillId="0" borderId="0" xfId="791" applyNumberFormat="1" applyFont="1" applyAlignment="1" applyProtection="1">
      <alignment horizontal="right" wrapText="1"/>
    </xf>
    <xf numFmtId="44" fontId="6" fillId="0" borderId="0" xfId="791" applyNumberFormat="1" applyFont="1" applyAlignment="1" applyProtection="1">
      <alignment horizontal="right" wrapText="1"/>
    </xf>
    <xf numFmtId="44" fontId="7" fillId="0" borderId="0" xfId="83" applyNumberFormat="1" applyFont="1" applyAlignment="1" applyProtection="1">
      <alignment horizontal="right" wrapText="1"/>
    </xf>
    <xf numFmtId="0" fontId="19" fillId="0" borderId="0" xfId="1386" applyProtection="1">
      <protection locked="0"/>
    </xf>
    <xf numFmtId="0" fontId="132" fillId="0" borderId="0" xfId="6129" applyProtection="1">
      <protection locked="0"/>
    </xf>
    <xf numFmtId="0" fontId="132" fillId="0" borderId="0" xfId="6132" applyProtection="1">
      <protection locked="0"/>
    </xf>
    <xf numFmtId="0" fontId="132" fillId="0" borderId="0" xfId="6135" applyProtection="1">
      <protection locked="0"/>
    </xf>
    <xf numFmtId="0" fontId="132" fillId="0" borderId="0" xfId="6138" applyProtection="1">
      <protection locked="0"/>
    </xf>
    <xf numFmtId="49" fontId="7" fillId="0" borderId="0" xfId="83" applyNumberFormat="1" applyFont="1" applyBorder="1" applyAlignment="1" applyProtection="1">
      <alignment vertical="center" wrapText="1"/>
    </xf>
    <xf numFmtId="0" fontId="7" fillId="0" borderId="0" xfId="83" applyFont="1" applyBorder="1" applyAlignment="1" applyProtection="1">
      <alignment horizontal="right" wrapText="1"/>
    </xf>
    <xf numFmtId="4" fontId="7" fillId="0" borderId="0" xfId="784" applyNumberFormat="1" applyFont="1" applyBorder="1" applyAlignment="1" applyProtection="1">
      <alignment horizontal="right" wrapText="1"/>
    </xf>
    <xf numFmtId="49" fontId="6" fillId="0" borderId="0" xfId="0" quotePrefix="1" applyNumberFormat="1" applyFont="1" applyAlignment="1" applyProtection="1">
      <alignment vertical="center" wrapText="1"/>
    </xf>
    <xf numFmtId="49" fontId="6" fillId="0" borderId="0" xfId="83" quotePrefix="1" applyNumberFormat="1" applyFont="1" applyAlignment="1" applyProtection="1">
      <alignment vertical="top" wrapText="1"/>
    </xf>
    <xf numFmtId="0" fontId="6" fillId="0" borderId="0" xfId="0" applyFont="1" applyAlignment="1" applyProtection="1">
      <alignment horizontal="right" wrapText="1"/>
    </xf>
    <xf numFmtId="4" fontId="6" fillId="0" borderId="0" xfId="2" applyNumberFormat="1" applyFont="1" applyAlignment="1" applyProtection="1">
      <alignment horizontal="right" wrapText="1"/>
    </xf>
    <xf numFmtId="200" fontId="177" fillId="0" borderId="0" xfId="793" applyNumberFormat="1" applyFont="1" applyAlignment="1" applyProtection="1">
      <alignment horizontal="right" wrapText="1"/>
    </xf>
    <xf numFmtId="0" fontId="177" fillId="0" borderId="0" xfId="793" applyFont="1" applyAlignment="1" applyProtection="1">
      <alignment horizontal="left" wrapText="1"/>
    </xf>
    <xf numFmtId="200" fontId="177" fillId="0" borderId="48" xfId="793" applyNumberFormat="1" applyFont="1" applyBorder="1" applyAlignment="1" applyProtection="1">
      <alignment horizontal="right" wrapText="1"/>
    </xf>
    <xf numFmtId="0" fontId="177" fillId="0" borderId="48" xfId="793" applyFont="1" applyBorder="1" applyAlignment="1" applyProtection="1">
      <alignment horizontal="left" wrapText="1"/>
    </xf>
    <xf numFmtId="0" fontId="7" fillId="0" borderId="0" xfId="83" applyFont="1" applyAlignment="1" applyProtection="1">
      <alignment horizontal="left" vertical="center" wrapText="1"/>
    </xf>
    <xf numFmtId="0" fontId="6" fillId="0" borderId="0" xfId="791" applyFont="1" applyAlignment="1" applyProtection="1">
      <alignment horizontal="left" vertical="top" wrapText="1"/>
    </xf>
    <xf numFmtId="0" fontId="7" fillId="0" borderId="0" xfId="1386" applyFont="1" applyAlignment="1" applyProtection="1">
      <alignment horizontal="left" vertical="top" wrapText="1"/>
    </xf>
    <xf numFmtId="0" fontId="6" fillId="0" borderId="0" xfId="791" applyFont="1" applyAlignment="1" applyProtection="1">
      <alignment horizontal="right" wrapText="1"/>
    </xf>
    <xf numFmtId="4" fontId="6" fillId="0" borderId="0" xfId="791" applyNumberFormat="1" applyFont="1" applyAlignment="1" applyProtection="1">
      <alignment horizontal="right" wrapText="1"/>
    </xf>
    <xf numFmtId="0" fontId="6" fillId="0" borderId="0" xfId="1386" applyFont="1" applyAlignment="1" applyProtection="1">
      <alignment horizontal="left" vertical="top" wrapText="1"/>
    </xf>
    <xf numFmtId="49" fontId="6" fillId="0" borderId="0" xfId="791" applyNumberFormat="1" applyFont="1" applyAlignment="1" applyProtection="1">
      <alignment vertical="top" wrapText="1"/>
    </xf>
    <xf numFmtId="4" fontId="6" fillId="0" borderId="0" xfId="0" applyNumberFormat="1" applyFont="1" applyAlignment="1" applyProtection="1">
      <alignment horizontal="right" wrapText="1"/>
    </xf>
    <xf numFmtId="0" fontId="6" fillId="0" borderId="0" xfId="791" applyFont="1" applyAlignment="1" applyProtection="1">
      <alignment vertical="top" wrapText="1"/>
    </xf>
    <xf numFmtId="183" fontId="7" fillId="0" borderId="0" xfId="791" applyNumberFormat="1" applyFont="1" applyAlignment="1" applyProtection="1">
      <alignment horizontal="right" wrapText="1"/>
    </xf>
    <xf numFmtId="0" fontId="59" fillId="0" borderId="0" xfId="475" applyFont="1" applyAlignment="1" applyProtection="1">
      <alignment vertical="center"/>
    </xf>
    <xf numFmtId="0" fontId="6" fillId="0" borderId="0" xfId="791" quotePrefix="1" applyFont="1" applyAlignment="1" applyProtection="1">
      <alignment vertical="center" wrapText="1"/>
    </xf>
    <xf numFmtId="0" fontId="6" fillId="0" borderId="0" xfId="791" applyFont="1" applyAlignment="1" applyProtection="1">
      <alignment horizontal="right" vertical="center" wrapText="1"/>
    </xf>
    <xf numFmtId="49" fontId="6" fillId="0" borderId="0" xfId="83" applyNumberFormat="1" applyFont="1" applyAlignment="1" applyProtection="1">
      <alignment vertical="top"/>
    </xf>
    <xf numFmtId="49" fontId="63" fillId="0" borderId="0" xfId="83" applyNumberFormat="1" applyFont="1" applyAlignment="1" applyProtection="1">
      <alignment horizontal="left"/>
    </xf>
    <xf numFmtId="44" fontId="7" fillId="0" borderId="0" xfId="784" applyNumberFormat="1" applyFont="1" applyBorder="1" applyAlignment="1" applyProtection="1">
      <alignment horizontal="right" wrapText="1"/>
    </xf>
    <xf numFmtId="0" fontId="19" fillId="0" borderId="0" xfId="1386" applyProtection="1"/>
    <xf numFmtId="183" fontId="6" fillId="0" borderId="0" xfId="791" applyNumberFormat="1" applyFont="1" applyProtection="1"/>
    <xf numFmtId="44" fontId="6" fillId="0" borderId="0" xfId="0" applyNumberFormat="1" applyFont="1" applyAlignment="1" applyProtection="1">
      <alignment horizontal="left" vertical="top" wrapText="1"/>
    </xf>
    <xf numFmtId="49" fontId="55" fillId="23" borderId="14" xfId="83" applyNumberFormat="1" applyFont="1" applyFill="1" applyBorder="1" applyAlignment="1" applyProtection="1">
      <alignment horizontal="left"/>
      <protection locked="0"/>
    </xf>
    <xf numFmtId="49" fontId="7" fillId="0" borderId="0" xfId="0" applyNumberFormat="1" applyFont="1" applyAlignment="1" applyProtection="1">
      <alignment horizontal="left"/>
      <protection locked="0"/>
    </xf>
    <xf numFmtId="0" fontId="6" fillId="0" borderId="0" xfId="0" applyFont="1" applyAlignment="1" applyProtection="1">
      <alignment horizontal="left"/>
      <protection locked="0"/>
    </xf>
    <xf numFmtId="0" fontId="6" fillId="0" borderId="0" xfId="1" applyFont="1" applyAlignment="1" applyProtection="1">
      <alignment horizontal="left" vertical="top" wrapText="1"/>
    </xf>
    <xf numFmtId="49" fontId="6" fillId="0" borderId="0" xfId="1" applyNumberFormat="1" applyFont="1" applyAlignment="1" applyProtection="1">
      <alignment horizontal="left" vertical="top"/>
    </xf>
    <xf numFmtId="0" fontId="7" fillId="0" borderId="0" xfId="1" applyFont="1" applyAlignment="1" applyProtection="1">
      <alignment vertical="center" wrapText="1"/>
    </xf>
    <xf numFmtId="0" fontId="6" fillId="0" borderId="0" xfId="1" applyFont="1" applyAlignment="1" applyProtection="1">
      <alignment horizontal="left"/>
    </xf>
    <xf numFmtId="0" fontId="55" fillId="23" borderId="14" xfId="83" applyFont="1" applyFill="1" applyBorder="1" applyAlignment="1" applyProtection="1">
      <alignment vertical="top"/>
    </xf>
    <xf numFmtId="49" fontId="55" fillId="23" borderId="14" xfId="83" applyNumberFormat="1" applyFont="1" applyFill="1" applyBorder="1" applyProtection="1"/>
    <xf numFmtId="0" fontId="55" fillId="23" borderId="14" xfId="83" applyFont="1" applyFill="1" applyBorder="1" applyAlignment="1" applyProtection="1">
      <alignment vertical="center"/>
    </xf>
    <xf numFmtId="49" fontId="55" fillId="23" borderId="14" xfId="83" applyNumberFormat="1" applyFont="1" applyFill="1" applyBorder="1" applyAlignment="1" applyProtection="1">
      <alignment horizontal="left"/>
    </xf>
    <xf numFmtId="44" fontId="7" fillId="0" borderId="0" xfId="0" applyNumberFormat="1" applyFont="1" applyAlignment="1" applyProtection="1">
      <alignment horizontal="right"/>
    </xf>
    <xf numFmtId="49" fontId="7" fillId="0" borderId="0" xfId="0" applyNumberFormat="1" applyFont="1" applyProtection="1"/>
    <xf numFmtId="0" fontId="7" fillId="0" borderId="0" xfId="0" applyFont="1" applyAlignment="1" applyProtection="1">
      <alignment vertical="center"/>
    </xf>
    <xf numFmtId="49" fontId="7" fillId="0" borderId="0" xfId="0" applyNumberFormat="1" applyFont="1" applyAlignment="1" applyProtection="1">
      <alignment horizontal="left"/>
    </xf>
    <xf numFmtId="0" fontId="6" fillId="0" borderId="0" xfId="0" applyFont="1" applyAlignment="1" applyProtection="1">
      <alignment horizontal="left"/>
    </xf>
    <xf numFmtId="49" fontId="6" fillId="0" borderId="0" xfId="0" applyNumberFormat="1" applyFont="1" applyAlignment="1" applyProtection="1">
      <alignment vertical="top"/>
    </xf>
    <xf numFmtId="44" fontId="7" fillId="0" borderId="0" xfId="0" applyNumberFormat="1" applyFont="1" applyAlignment="1" applyProtection="1">
      <alignment horizontal="right" wrapText="1"/>
    </xf>
    <xf numFmtId="0" fontId="7" fillId="0" borderId="1" xfId="0" applyFont="1" applyBorder="1" applyAlignment="1" applyProtection="1">
      <alignment vertical="center" wrapText="1"/>
    </xf>
    <xf numFmtId="0" fontId="9" fillId="0" borderId="0" xfId="0" applyFont="1" applyAlignment="1" applyProtection="1">
      <alignment horizontal="left" vertical="top"/>
    </xf>
    <xf numFmtId="49" fontId="10" fillId="0" borderId="0" xfId="0" applyNumberFormat="1" applyFont="1" applyAlignment="1" applyProtection="1">
      <alignment horizontal="left" vertical="top"/>
    </xf>
    <xf numFmtId="0" fontId="9" fillId="0" borderId="0" xfId="0" applyFont="1" applyAlignment="1" applyProtection="1">
      <alignment vertical="center" wrapText="1"/>
    </xf>
    <xf numFmtId="0" fontId="10" fillId="0" borderId="0" xfId="0" applyFont="1" applyAlignment="1" applyProtection="1">
      <alignment horizontal="left"/>
    </xf>
    <xf numFmtId="170" fontId="7" fillId="0" borderId="0" xfId="4" applyNumberFormat="1" applyFont="1" applyAlignment="1" applyProtection="1">
      <alignment horizontal="center" vertical="center" wrapText="1"/>
    </xf>
    <xf numFmtId="170" fontId="7" fillId="0" borderId="0" xfId="4" applyNumberFormat="1" applyFont="1" applyAlignment="1" applyProtection="1">
      <alignment vertical="top"/>
    </xf>
    <xf numFmtId="170" fontId="12" fillId="2" borderId="0" xfId="4" applyNumberFormat="1" applyFont="1" applyFill="1" applyAlignment="1" applyProtection="1">
      <alignment vertical="center" wrapText="1"/>
    </xf>
    <xf numFmtId="170" fontId="12" fillId="2" borderId="0" xfId="4" applyNumberFormat="1" applyFont="1" applyFill="1" applyAlignment="1" applyProtection="1">
      <alignment horizontal="left" wrapText="1"/>
    </xf>
    <xf numFmtId="2" fontId="12" fillId="2" borderId="0" xfId="4" applyNumberFormat="1" applyFont="1" applyFill="1" applyAlignment="1" applyProtection="1">
      <alignment wrapText="1"/>
    </xf>
    <xf numFmtId="49" fontId="16" fillId="0" borderId="0" xfId="0" applyNumberFormat="1" applyFont="1" applyAlignment="1" applyProtection="1">
      <alignment vertical="center" wrapText="1"/>
    </xf>
    <xf numFmtId="0" fontId="16" fillId="0" borderId="0" xfId="0" applyFont="1" applyAlignment="1" applyProtection="1">
      <alignment horizontal="left" wrapText="1"/>
    </xf>
    <xf numFmtId="4" fontId="16" fillId="0" borderId="0" xfId="2" applyNumberFormat="1" applyFont="1" applyAlignment="1" applyProtection="1">
      <alignment horizontal="right" wrapText="1"/>
    </xf>
    <xf numFmtId="49" fontId="7" fillId="0" borderId="2" xfId="0" applyNumberFormat="1" applyFont="1" applyBorder="1" applyAlignment="1" applyProtection="1">
      <alignment horizontal="left" vertical="top" wrapText="1"/>
    </xf>
    <xf numFmtId="49" fontId="7" fillId="0" borderId="2" xfId="0" applyNumberFormat="1" applyFont="1" applyBorder="1" applyAlignment="1" applyProtection="1">
      <alignment horizontal="left" vertical="top"/>
    </xf>
    <xf numFmtId="49" fontId="7" fillId="0" borderId="2" xfId="0" applyNumberFormat="1" applyFont="1" applyBorder="1" applyAlignment="1" applyProtection="1">
      <alignment vertical="center" wrapText="1"/>
    </xf>
    <xf numFmtId="0" fontId="7" fillId="0" borderId="2" xfId="0" applyFont="1" applyBorder="1" applyAlignment="1" applyProtection="1">
      <alignment horizontal="left" wrapText="1"/>
    </xf>
    <xf numFmtId="4" fontId="7" fillId="0" borderId="2" xfId="2" applyNumberFormat="1" applyFont="1" applyBorder="1" applyAlignment="1" applyProtection="1">
      <alignment horizontal="right" wrapText="1"/>
    </xf>
    <xf numFmtId="49" fontId="7" fillId="0" borderId="0" xfId="0" applyNumberFormat="1" applyFont="1" applyBorder="1" applyAlignment="1" applyProtection="1">
      <alignment horizontal="left" vertical="top" wrapText="1"/>
    </xf>
    <xf numFmtId="49" fontId="7" fillId="0" borderId="0" xfId="0" applyNumberFormat="1" applyFont="1" applyBorder="1" applyAlignment="1" applyProtection="1">
      <alignment horizontal="left" vertical="top"/>
    </xf>
    <xf numFmtId="0" fontId="7" fillId="0" borderId="0" xfId="0" applyFont="1" applyBorder="1" applyAlignment="1" applyProtection="1">
      <alignment horizontal="left" wrapText="1"/>
    </xf>
    <xf numFmtId="4" fontId="7" fillId="0" borderId="0" xfId="2" applyNumberFormat="1" applyFont="1" applyBorder="1" applyAlignment="1" applyProtection="1">
      <alignment horizontal="right" wrapText="1"/>
    </xf>
    <xf numFmtId="49" fontId="7" fillId="0" borderId="0" xfId="0" applyNumberFormat="1" applyFont="1" applyAlignment="1" applyProtection="1">
      <alignment horizontal="left" vertical="top" wrapText="1"/>
    </xf>
    <xf numFmtId="0" fontId="7" fillId="0" borderId="0" xfId="0" applyFont="1" applyAlignment="1" applyProtection="1">
      <alignment horizontal="left" wrapText="1"/>
    </xf>
    <xf numFmtId="4" fontId="7" fillId="0" borderId="0" xfId="2" applyNumberFormat="1" applyFont="1" applyAlignment="1" applyProtection="1">
      <alignment horizontal="right" wrapText="1"/>
    </xf>
    <xf numFmtId="49" fontId="6" fillId="0" borderId="0" xfId="0" applyNumberFormat="1" applyFont="1" applyAlignment="1" applyProtection="1">
      <alignment horizontal="center" vertical="top"/>
    </xf>
    <xf numFmtId="49" fontId="6" fillId="0" borderId="0" xfId="0" applyNumberFormat="1" applyFont="1" applyAlignment="1" applyProtection="1">
      <alignment vertical="top" wrapText="1"/>
    </xf>
    <xf numFmtId="49" fontId="7" fillId="0" borderId="0" xfId="0" applyNumberFormat="1" applyFont="1" applyAlignment="1" applyProtection="1">
      <alignment horizontal="center" vertical="top"/>
    </xf>
    <xf numFmtId="49" fontId="7" fillId="0" borderId="3" xfId="0" applyNumberFormat="1" applyFont="1" applyBorder="1" applyAlignment="1" applyProtection="1">
      <alignment horizontal="left" vertical="top"/>
    </xf>
    <xf numFmtId="49" fontId="7" fillId="0" borderId="3" xfId="0" applyNumberFormat="1" applyFont="1" applyBorder="1" applyAlignment="1" applyProtection="1">
      <alignment vertical="center" wrapText="1"/>
    </xf>
    <xf numFmtId="0" fontId="7" fillId="0" borderId="3" xfId="0" applyFont="1" applyBorder="1" applyAlignment="1" applyProtection="1">
      <alignment horizontal="left" wrapText="1"/>
    </xf>
    <xf numFmtId="4" fontId="7" fillId="0" borderId="3" xfId="2" applyNumberFormat="1" applyFont="1" applyBorder="1" applyAlignment="1" applyProtection="1">
      <alignment horizontal="right" wrapText="1"/>
    </xf>
    <xf numFmtId="49" fontId="6" fillId="0" borderId="0" xfId="0" applyNumberFormat="1" applyFont="1" applyProtection="1"/>
    <xf numFmtId="0" fontId="6" fillId="0" borderId="0" xfId="0" applyFont="1" applyAlignment="1" applyProtection="1">
      <alignment horizontal="left" wrapText="1"/>
    </xf>
    <xf numFmtId="0" fontId="6" fillId="0" borderId="0" xfId="0" applyFont="1" applyAlignment="1" applyProtection="1">
      <alignment horizontal="left" vertical="top"/>
    </xf>
    <xf numFmtId="0" fontId="7" fillId="0" borderId="0" xfId="0" applyFont="1" applyAlignment="1" applyProtection="1">
      <alignment horizontal="left"/>
    </xf>
    <xf numFmtId="4" fontId="7" fillId="0" borderId="3" xfId="2" applyNumberFormat="1" applyFont="1" applyFill="1" applyBorder="1" applyAlignment="1" applyProtection="1">
      <alignment horizontal="right" wrapText="1"/>
    </xf>
    <xf numFmtId="0" fontId="65" fillId="0" borderId="0" xfId="0" applyFont="1" applyAlignment="1" applyProtection="1">
      <alignment horizontal="left"/>
    </xf>
    <xf numFmtId="0" fontId="6" fillId="0" borderId="0" xfId="0" applyFont="1" applyProtection="1"/>
    <xf numFmtId="49" fontId="6" fillId="0" borderId="0" xfId="0" applyNumberFormat="1" applyFont="1" applyAlignment="1" applyProtection="1">
      <alignment horizontal="right" vertical="center" wrapText="1"/>
    </xf>
    <xf numFmtId="49" fontId="6" fillId="0" borderId="0" xfId="0" applyNumberFormat="1" applyFont="1" applyAlignment="1" applyProtection="1">
      <alignment horizontal="left" vertical="center" wrapText="1"/>
    </xf>
    <xf numFmtId="49" fontId="6" fillId="0" borderId="39" xfId="0" applyNumberFormat="1" applyFont="1" applyBorder="1" applyAlignment="1" applyProtection="1">
      <alignment horizontal="left" vertical="top"/>
    </xf>
    <xf numFmtId="44" fontId="7" fillId="0" borderId="0" xfId="3" applyNumberFormat="1" applyFont="1" applyAlignment="1" applyProtection="1">
      <alignment horizontal="right" wrapText="1"/>
    </xf>
    <xf numFmtId="44" fontId="6" fillId="0" borderId="0" xfId="3" applyNumberFormat="1" applyFont="1" applyAlignment="1" applyProtection="1">
      <alignment horizontal="right" wrapText="1"/>
    </xf>
    <xf numFmtId="49" fontId="6" fillId="0" borderId="0" xfId="256" applyNumberFormat="1" applyFont="1" applyAlignment="1" applyProtection="1">
      <alignment horizontal="left" vertical="center"/>
    </xf>
    <xf numFmtId="0" fontId="6" fillId="0" borderId="0" xfId="0" applyFont="1" applyAlignment="1" applyProtection="1">
      <alignment vertical="center"/>
    </xf>
    <xf numFmtId="171" fontId="7" fillId="0" borderId="0" xfId="2" applyNumberFormat="1" applyFont="1" applyAlignment="1" applyProtection="1">
      <alignment horizontal="right" wrapText="1"/>
    </xf>
    <xf numFmtId="49" fontId="7" fillId="0" borderId="0" xfId="0" applyNumberFormat="1" applyFont="1" applyAlignment="1" applyProtection="1">
      <alignment vertical="top"/>
    </xf>
    <xf numFmtId="49" fontId="7" fillId="0" borderId="0" xfId="0" applyNumberFormat="1" applyFont="1" applyAlignment="1" applyProtection="1">
      <alignment vertical="top" wrapText="1"/>
    </xf>
    <xf numFmtId="0" fontId="6" fillId="0" borderId="0" xfId="0" applyFont="1" applyAlignment="1" applyProtection="1">
      <alignment vertical="top" wrapText="1"/>
    </xf>
    <xf numFmtId="4" fontId="7" fillId="0" borderId="0" xfId="0" applyNumberFormat="1" applyFont="1" applyAlignment="1" applyProtection="1">
      <alignment horizontal="right" wrapText="1"/>
    </xf>
    <xf numFmtId="0" fontId="140" fillId="0" borderId="0" xfId="0" applyFont="1" applyAlignment="1" applyProtection="1">
      <alignment horizontal="left" wrapText="1"/>
    </xf>
    <xf numFmtId="49" fontId="6" fillId="0" borderId="1" xfId="0" applyNumberFormat="1" applyFont="1" applyBorder="1" applyAlignment="1" applyProtection="1">
      <alignment horizontal="left" vertical="top"/>
    </xf>
    <xf numFmtId="44" fontId="55" fillId="23" borderId="14" xfId="83" applyNumberFormat="1" applyFont="1" applyFill="1" applyBorder="1" applyAlignment="1" applyProtection="1">
      <alignment horizontal="left" wrapText="1"/>
    </xf>
    <xf numFmtId="44" fontId="12" fillId="2" borderId="0" xfId="4" applyNumberFormat="1" applyFont="1" applyFill="1" applyAlignment="1" applyProtection="1">
      <alignment wrapText="1"/>
    </xf>
    <xf numFmtId="44" fontId="16" fillId="0" borderId="0" xfId="2" applyNumberFormat="1" applyFont="1" applyAlignment="1" applyProtection="1">
      <alignment horizontal="right" wrapText="1"/>
    </xf>
    <xf numFmtId="44" fontId="7" fillId="0" borderId="2" xfId="2" applyNumberFormat="1" applyFont="1" applyBorder="1" applyAlignment="1" applyProtection="1">
      <alignment horizontal="right" wrapText="1"/>
    </xf>
    <xf numFmtId="44" fontId="7" fillId="0" borderId="0" xfId="2" applyNumberFormat="1" applyFont="1" applyBorder="1" applyAlignment="1" applyProtection="1">
      <alignment horizontal="right" wrapText="1"/>
    </xf>
    <xf numFmtId="44" fontId="7" fillId="0" borderId="0" xfId="2" applyNumberFormat="1" applyFont="1" applyAlignment="1" applyProtection="1">
      <alignment horizontal="right" wrapText="1"/>
    </xf>
    <xf numFmtId="44" fontId="7" fillId="0" borderId="3" xfId="2" applyNumberFormat="1" applyFont="1" applyBorder="1" applyAlignment="1" applyProtection="1">
      <alignment horizontal="right" wrapText="1"/>
    </xf>
    <xf numFmtId="44" fontId="6" fillId="0" borderId="0" xfId="0" applyNumberFormat="1" applyFont="1" applyProtection="1"/>
    <xf numFmtId="44" fontId="6" fillId="0" borderId="0" xfId="2" applyNumberFormat="1" applyFont="1" applyAlignment="1" applyProtection="1">
      <alignment horizontal="right" wrapText="1"/>
    </xf>
    <xf numFmtId="0" fontId="65" fillId="0" borderId="0" xfId="0" applyFont="1" applyProtection="1"/>
    <xf numFmtId="44" fontId="6" fillId="0" borderId="3" xfId="3" applyNumberFormat="1" applyFont="1" applyBorder="1" applyAlignment="1" applyProtection="1">
      <alignment horizontal="right"/>
    </xf>
    <xf numFmtId="44" fontId="6" fillId="0" borderId="0" xfId="3" applyNumberFormat="1" applyFont="1" applyAlignment="1" applyProtection="1">
      <alignment horizontal="right"/>
    </xf>
    <xf numFmtId="44" fontId="10" fillId="0" borderId="0" xfId="3" applyNumberFormat="1" applyFont="1" applyAlignment="1" applyProtection="1">
      <alignment horizontal="right" wrapText="1"/>
    </xf>
    <xf numFmtId="0" fontId="11" fillId="0" borderId="0" xfId="7866" applyProtection="1">
      <protection locked="0"/>
    </xf>
    <xf numFmtId="49" fontId="55" fillId="31" borderId="14" xfId="83" applyNumberFormat="1" applyFont="1" applyFill="1" applyBorder="1" applyAlignment="1" applyProtection="1">
      <alignment horizontal="left"/>
      <protection locked="0"/>
    </xf>
    <xf numFmtId="0" fontId="13" fillId="0" borderId="0" xfId="83" applyFont="1" applyBorder="1" applyAlignment="1" applyProtection="1">
      <alignment horizontal="left" vertical="center" wrapText="1"/>
      <protection locked="0"/>
    </xf>
    <xf numFmtId="0" fontId="6" fillId="0" borderId="0" xfId="83" applyFont="1" applyBorder="1" applyAlignment="1" applyProtection="1">
      <alignment horizontal="left" vertical="center" wrapText="1"/>
      <protection locked="0"/>
    </xf>
    <xf numFmtId="0" fontId="11" fillId="0" borderId="0" xfId="83" applyProtection="1">
      <protection locked="0"/>
    </xf>
    <xf numFmtId="0" fontId="7" fillId="0" borderId="0" xfId="83" applyFont="1" applyBorder="1" applyAlignment="1" applyProtection="1">
      <alignment horizontal="right"/>
      <protection locked="0"/>
    </xf>
    <xf numFmtId="176" fontId="6" fillId="0" borderId="0" xfId="7866" applyNumberFormat="1" applyFont="1" applyAlignment="1" applyProtection="1">
      <alignment vertical="top" wrapText="1"/>
      <protection locked="0"/>
    </xf>
    <xf numFmtId="0" fontId="6" fillId="0" borderId="0" xfId="7866" applyFont="1" applyBorder="1" applyAlignment="1" applyProtection="1">
      <alignment horizontal="center" wrapText="1"/>
      <protection locked="0"/>
    </xf>
    <xf numFmtId="176" fontId="6" fillId="0" borderId="0" xfId="7866" applyNumberFormat="1" applyFont="1" applyBorder="1" applyAlignment="1" applyProtection="1">
      <alignment vertical="top" wrapText="1"/>
      <protection locked="0"/>
    </xf>
    <xf numFmtId="176" fontId="6" fillId="0" borderId="0" xfId="7866" applyNumberFormat="1" applyFont="1" applyAlignment="1" applyProtection="1">
      <alignment horizontal="right"/>
      <protection locked="0"/>
    </xf>
    <xf numFmtId="3" fontId="6" fillId="0" borderId="0" xfId="7866" applyNumberFormat="1" applyFont="1" applyBorder="1" applyAlignment="1" applyProtection="1">
      <alignment horizontal="center" wrapText="1"/>
      <protection locked="0"/>
    </xf>
    <xf numFmtId="176" fontId="6" fillId="0" borderId="0" xfId="7866" applyNumberFormat="1" applyFont="1" applyBorder="1" applyAlignment="1" applyProtection="1">
      <alignment horizontal="right"/>
      <protection locked="0"/>
    </xf>
    <xf numFmtId="0" fontId="6" fillId="0" borderId="0" xfId="7866" applyFont="1" applyBorder="1" applyAlignment="1" applyProtection="1">
      <alignment horizontal="center"/>
      <protection locked="0"/>
    </xf>
    <xf numFmtId="1" fontId="6" fillId="0" borderId="0" xfId="7866" applyNumberFormat="1" applyFont="1" applyBorder="1" applyAlignment="1" applyProtection="1">
      <alignment horizontal="center"/>
      <protection locked="0"/>
    </xf>
    <xf numFmtId="3" fontId="6" fillId="0" borderId="0" xfId="7866" applyNumberFormat="1" applyFont="1" applyBorder="1" applyAlignment="1" applyProtection="1">
      <alignment horizontal="center"/>
      <protection locked="0"/>
    </xf>
    <xf numFmtId="176" fontId="6" fillId="0" borderId="0" xfId="7866" applyNumberFormat="1" applyFont="1" applyBorder="1" applyAlignment="1" applyProtection="1">
      <protection locked="0"/>
    </xf>
    <xf numFmtId="176" fontId="7" fillId="0" borderId="15" xfId="7866" applyNumberFormat="1" applyFont="1" applyBorder="1" applyAlignment="1" applyProtection="1">
      <alignment horizontal="right"/>
      <protection locked="0"/>
    </xf>
    <xf numFmtId="176" fontId="7" fillId="0" borderId="0" xfId="7866" applyNumberFormat="1" applyFont="1" applyBorder="1" applyAlignment="1" applyProtection="1">
      <alignment horizontal="right"/>
      <protection locked="0"/>
    </xf>
    <xf numFmtId="176" fontId="6" fillId="0" borderId="0" xfId="7866" applyNumberFormat="1" applyFont="1" applyBorder="1" applyAlignment="1" applyProtection="1">
      <alignment wrapText="1"/>
      <protection locked="0"/>
    </xf>
    <xf numFmtId="176" fontId="6" fillId="0" borderId="0" xfId="7866" applyNumberFormat="1" applyFont="1" applyBorder="1" applyAlignment="1" applyProtection="1">
      <alignment vertical="top"/>
      <protection locked="0"/>
    </xf>
    <xf numFmtId="176" fontId="6" fillId="0" borderId="0" xfId="7866" applyNumberFormat="1" applyFont="1" applyBorder="1" applyAlignment="1" applyProtection="1">
      <alignment horizontal="right" vertical="top"/>
      <protection locked="0"/>
    </xf>
    <xf numFmtId="176" fontId="6" fillId="0" borderId="0" xfId="7866" applyNumberFormat="1" applyFont="1" applyBorder="1" applyAlignment="1" applyProtection="1">
      <alignment horizontal="right" vertical="center"/>
      <protection locked="0"/>
    </xf>
    <xf numFmtId="0" fontId="11" fillId="0" borderId="0" xfId="7866" applyProtection="1"/>
    <xf numFmtId="49" fontId="55" fillId="31" borderId="14" xfId="83" applyNumberFormat="1" applyFont="1" applyFill="1" applyBorder="1" applyProtection="1"/>
    <xf numFmtId="0" fontId="55" fillId="31" borderId="14" xfId="83" applyFont="1" applyFill="1" applyBorder="1" applyProtection="1"/>
    <xf numFmtId="0" fontId="63" fillId="0" borderId="0" xfId="83" applyFont="1" applyAlignment="1" applyProtection="1">
      <alignment horizontal="left" vertical="center"/>
    </xf>
    <xf numFmtId="0" fontId="63" fillId="0" borderId="0" xfId="83" applyFont="1" applyAlignment="1" applyProtection="1">
      <alignment horizontal="left" wrapText="1"/>
    </xf>
    <xf numFmtId="0" fontId="63" fillId="0" borderId="0" xfId="83" applyFont="1" applyAlignment="1" applyProtection="1">
      <alignment horizontal="center" wrapText="1"/>
    </xf>
    <xf numFmtId="2" fontId="12" fillId="24" borderId="0" xfId="7866" applyNumberFormat="1" applyFont="1" applyFill="1" applyBorder="1" applyAlignment="1" applyProtection="1">
      <alignment vertical="center" wrapText="1"/>
    </xf>
    <xf numFmtId="173" fontId="6" fillId="0" borderId="0" xfId="7866" applyNumberFormat="1" applyFont="1" applyBorder="1" applyAlignment="1" applyProtection="1">
      <alignment horizontal="left" vertical="top"/>
    </xf>
    <xf numFmtId="0" fontId="7" fillId="0" borderId="0" xfId="7866" applyFont="1" applyBorder="1" applyAlignment="1" applyProtection="1">
      <alignment horizontal="left" vertical="top" wrapText="1"/>
    </xf>
    <xf numFmtId="0" fontId="6" fillId="0" borderId="0" xfId="7866" applyFont="1" applyBorder="1" applyAlignment="1" applyProtection="1">
      <alignment horizontal="center" wrapText="1"/>
    </xf>
    <xf numFmtId="173" fontId="6" fillId="0" borderId="0" xfId="7866" applyNumberFormat="1" applyFont="1" applyBorder="1" applyAlignment="1" applyProtection="1">
      <alignment horizontal="center"/>
    </xf>
    <xf numFmtId="0" fontId="6" fillId="0" borderId="0" xfId="7866" applyFont="1" applyBorder="1" applyAlignment="1" applyProtection="1">
      <alignment horizontal="left" wrapText="1"/>
    </xf>
    <xf numFmtId="4" fontId="7" fillId="0" borderId="17" xfId="7866" applyNumberFormat="1" applyFont="1" applyBorder="1" applyAlignment="1" applyProtection="1">
      <alignment horizontal="right" wrapText="1"/>
    </xf>
    <xf numFmtId="0" fontId="11" fillId="0" borderId="0" xfId="83" applyProtection="1"/>
    <xf numFmtId="0" fontId="6" fillId="0" borderId="0" xfId="3002" applyFont="1" applyAlignment="1" applyProtection="1">
      <alignment vertical="center"/>
    </xf>
    <xf numFmtId="0" fontId="7" fillId="0" borderId="15" xfId="7866" applyFont="1" applyBorder="1" applyAlignment="1" applyProtection="1">
      <alignment horizontal="left" wrapText="1"/>
    </xf>
    <xf numFmtId="0" fontId="7" fillId="0" borderId="15" xfId="7866" applyFont="1" applyBorder="1" applyAlignment="1" applyProtection="1">
      <alignment horizontal="center"/>
    </xf>
    <xf numFmtId="0" fontId="7" fillId="0" borderId="0" xfId="7866" applyFont="1" applyBorder="1" applyAlignment="1" applyProtection="1">
      <alignment horizontal="left" wrapText="1"/>
    </xf>
    <xf numFmtId="0" fontId="7" fillId="0" borderId="0" xfId="7866" applyFont="1" applyBorder="1" applyAlignment="1" applyProtection="1">
      <alignment horizontal="center"/>
    </xf>
    <xf numFmtId="198" fontId="7" fillId="0" borderId="0" xfId="7866" applyNumberFormat="1" applyFont="1" applyBorder="1" applyAlignment="1" applyProtection="1">
      <alignment horizontal="center" vertical="top" wrapText="1"/>
    </xf>
    <xf numFmtId="173" fontId="7" fillId="0" borderId="15" xfId="7866" applyNumberFormat="1" applyFont="1" applyBorder="1" applyAlignment="1" applyProtection="1">
      <alignment horizontal="center"/>
    </xf>
    <xf numFmtId="0" fontId="16" fillId="0" borderId="0" xfId="7866" applyFont="1" applyBorder="1" applyAlignment="1" applyProtection="1">
      <alignment horizontal="left" vertical="top" wrapText="1"/>
    </xf>
    <xf numFmtId="0" fontId="18" fillId="0" borderId="0" xfId="7866" applyFont="1" applyBorder="1" applyAlignment="1" applyProtection="1">
      <alignment horizontal="left" vertical="top" wrapText="1"/>
    </xf>
    <xf numFmtId="0" fontId="6" fillId="0" borderId="0" xfId="83" applyFont="1" applyFill="1" applyAlignment="1" applyProtection="1">
      <alignment wrapText="1"/>
    </xf>
    <xf numFmtId="173" fontId="7" fillId="0" borderId="0" xfId="7866" applyNumberFormat="1" applyFont="1" applyBorder="1" applyAlignment="1" applyProtection="1">
      <alignment horizontal="left" vertical="top"/>
    </xf>
    <xf numFmtId="1" fontId="13" fillId="0" borderId="0" xfId="7866" applyNumberFormat="1" applyFont="1" applyBorder="1" applyAlignment="1" applyProtection="1">
      <alignment horizontal="left" vertical="top"/>
    </xf>
    <xf numFmtId="3" fontId="7" fillId="0" borderId="15" xfId="7866" applyNumberFormat="1" applyFont="1" applyBorder="1" applyAlignment="1" applyProtection="1">
      <alignment horizontal="center"/>
    </xf>
    <xf numFmtId="3" fontId="7" fillId="0" borderId="0" xfId="7866" applyNumberFormat="1" applyFont="1" applyBorder="1" applyAlignment="1" applyProtection="1">
      <alignment horizontal="center"/>
    </xf>
    <xf numFmtId="49" fontId="6" fillId="0" borderId="0" xfId="7871" applyNumberFormat="1" applyFont="1" applyFill="1" applyAlignment="1" applyProtection="1">
      <alignment vertical="top" wrapText="1"/>
    </xf>
    <xf numFmtId="173" fontId="6" fillId="0" borderId="0" xfId="7866" applyNumberFormat="1" applyFont="1" applyBorder="1" applyAlignment="1" applyProtection="1">
      <alignment horizontal="left" wrapText="1"/>
    </xf>
    <xf numFmtId="0" fontId="6" fillId="0" borderId="46" xfId="83" applyFont="1" applyBorder="1" applyAlignment="1" applyProtection="1">
      <alignment horizontal="justify"/>
    </xf>
    <xf numFmtId="0" fontId="161" fillId="0" borderId="0" xfId="7866" applyFont="1" applyBorder="1" applyAlignment="1" applyProtection="1">
      <alignment wrapText="1"/>
    </xf>
    <xf numFmtId="0" fontId="6" fillId="0" borderId="0" xfId="7866" applyFont="1" applyBorder="1" applyAlignment="1" applyProtection="1">
      <alignment horizontal="center" vertical="top"/>
    </xf>
    <xf numFmtId="49" fontId="6" fillId="0" borderId="0" xfId="7866" applyNumberFormat="1" applyFont="1" applyBorder="1" applyAlignment="1" applyProtection="1">
      <alignment vertical="top"/>
    </xf>
    <xf numFmtId="0" fontId="13" fillId="0" borderId="18" xfId="7866" applyFont="1" applyBorder="1" applyAlignment="1" applyProtection="1">
      <alignment horizontal="left" vertical="top" wrapText="1"/>
    </xf>
    <xf numFmtId="0" fontId="13" fillId="0" borderId="50" xfId="7866" applyFont="1" applyBorder="1" applyAlignment="1" applyProtection="1">
      <alignment horizontal="left" vertical="top" wrapText="1"/>
    </xf>
    <xf numFmtId="0" fontId="6" fillId="0" borderId="0" xfId="7866" applyFont="1" applyBorder="1" applyAlignment="1" applyProtection="1">
      <alignment vertical="top" wrapText="1"/>
    </xf>
    <xf numFmtId="0" fontId="13" fillId="0" borderId="51" xfId="7866" applyFont="1" applyBorder="1" applyAlignment="1" applyProtection="1">
      <alignment horizontal="left" vertical="top" wrapText="1"/>
    </xf>
    <xf numFmtId="0" fontId="6" fillId="0" borderId="0" xfId="7866" applyFont="1" applyAlignment="1" applyProtection="1">
      <alignment vertical="top" wrapText="1"/>
    </xf>
    <xf numFmtId="0" fontId="86" fillId="0" borderId="18" xfId="7866" applyFont="1" applyBorder="1" applyAlignment="1" applyProtection="1">
      <alignment horizontal="left" vertical="top"/>
    </xf>
    <xf numFmtId="49" fontId="6" fillId="0" borderId="0" xfId="7866" applyNumberFormat="1" applyFont="1" applyBorder="1" applyAlignment="1" applyProtection="1">
      <alignment vertical="top" wrapText="1"/>
    </xf>
    <xf numFmtId="0" fontId="6" fillId="0" borderId="0" xfId="83" applyFont="1" applyAlignment="1" applyProtection="1">
      <alignment horizontal="justify" vertical="top"/>
    </xf>
    <xf numFmtId="0" fontId="174" fillId="0" borderId="0" xfId="83" applyFont="1" applyAlignment="1" applyProtection="1">
      <alignment horizontal="justify" vertical="top"/>
    </xf>
    <xf numFmtId="0" fontId="175" fillId="0" borderId="0" xfId="83" applyFont="1" applyAlignment="1" applyProtection="1">
      <alignment horizontal="center" vertical="top"/>
    </xf>
    <xf numFmtId="0" fontId="172" fillId="0" borderId="0" xfId="83" applyFont="1" applyAlignment="1" applyProtection="1">
      <alignment horizontal="justify" vertical="top"/>
    </xf>
    <xf numFmtId="0" fontId="172" fillId="0" borderId="0" xfId="83" applyFont="1" applyAlignment="1" applyProtection="1">
      <alignment horizontal="center" vertical="top"/>
    </xf>
    <xf numFmtId="0" fontId="6" fillId="0" borderId="0" xfId="83" applyFont="1" applyAlignment="1" applyProtection="1">
      <alignment horizontal="center" vertical="top"/>
    </xf>
    <xf numFmtId="0" fontId="173" fillId="0" borderId="0" xfId="83" applyFont="1" applyAlignment="1" applyProtection="1">
      <alignment horizontal="justify" vertical="top"/>
    </xf>
    <xf numFmtId="0" fontId="13" fillId="0" borderId="0" xfId="7866" applyFont="1" applyBorder="1" applyAlignment="1" applyProtection="1">
      <alignment horizontal="left" vertical="top"/>
    </xf>
    <xf numFmtId="0" fontId="13" fillId="0" borderId="0" xfId="7866" applyFont="1" applyBorder="1" applyAlignment="1" applyProtection="1">
      <alignment horizontal="justify" wrapText="1"/>
    </xf>
    <xf numFmtId="0" fontId="6" fillId="0" borderId="0" xfId="83" applyFont="1" applyFill="1" applyBorder="1" applyAlignment="1" applyProtection="1">
      <alignment horizontal="left" vertical="center" wrapText="1"/>
    </xf>
    <xf numFmtId="0" fontId="13" fillId="0" borderId="0" xfId="7866" applyFont="1" applyBorder="1" applyAlignment="1" applyProtection="1">
      <alignment vertical="top" wrapText="1"/>
    </xf>
    <xf numFmtId="0" fontId="6" fillId="0" borderId="0" xfId="83" applyFont="1" applyFill="1" applyBorder="1" applyAlignment="1" applyProtection="1">
      <alignment vertical="top" wrapText="1"/>
    </xf>
    <xf numFmtId="0" fontId="13" fillId="0" borderId="0" xfId="7866" applyFont="1" applyAlignment="1" applyProtection="1">
      <alignment horizontal="justify" vertical="top" wrapText="1"/>
    </xf>
    <xf numFmtId="0" fontId="13" fillId="0" borderId="0" xfId="7866" applyFont="1" applyProtection="1"/>
    <xf numFmtId="0" fontId="13" fillId="0" borderId="0" xfId="7866" applyFont="1" applyAlignment="1" applyProtection="1">
      <alignment vertical="top" wrapText="1"/>
    </xf>
    <xf numFmtId="0" fontId="6" fillId="0" borderId="0" xfId="3002" applyFont="1" applyAlignment="1" applyProtection="1">
      <alignment horizontal="center" vertical="top"/>
    </xf>
    <xf numFmtId="0" fontId="6" fillId="0" borderId="0" xfId="3002" applyFont="1" applyProtection="1"/>
    <xf numFmtId="183" fontId="55" fillId="31" borderId="14" xfId="83" applyNumberFormat="1" applyFont="1" applyFill="1" applyBorder="1" applyAlignment="1" applyProtection="1">
      <alignment horizontal="left" wrapText="1"/>
    </xf>
    <xf numFmtId="183" fontId="6" fillId="0" borderId="0" xfId="83" applyNumberFormat="1" applyFont="1" applyAlignment="1" applyProtection="1">
      <alignment vertical="center"/>
    </xf>
    <xf numFmtId="183" fontId="63" fillId="0" borderId="0" xfId="83" applyNumberFormat="1" applyFont="1" applyAlignment="1" applyProtection="1">
      <alignment vertical="center" wrapText="1"/>
    </xf>
    <xf numFmtId="183" fontId="13" fillId="0" borderId="0" xfId="83" applyNumberFormat="1" applyFont="1" applyBorder="1" applyAlignment="1" applyProtection="1">
      <alignment horizontal="right" vertical="center" wrapText="1"/>
    </xf>
    <xf numFmtId="183" fontId="7" fillId="0" borderId="15" xfId="83" applyNumberFormat="1" applyFont="1" applyBorder="1" applyAlignment="1" applyProtection="1">
      <alignment horizontal="right" wrapText="1"/>
    </xf>
    <xf numFmtId="183" fontId="7" fillId="0" borderId="0" xfId="83" applyNumberFormat="1" applyFont="1" applyBorder="1" applyAlignment="1" applyProtection="1">
      <alignment horizontal="right" wrapText="1"/>
    </xf>
    <xf numFmtId="183" fontId="12" fillId="24" borderId="0" xfId="7866" applyNumberFormat="1" applyFont="1" applyFill="1" applyBorder="1" applyAlignment="1" applyProtection="1">
      <alignment vertical="center" wrapText="1"/>
    </xf>
    <xf numFmtId="176" fontId="6" fillId="0" borderId="0" xfId="7866" applyNumberFormat="1" applyFont="1" applyBorder="1" applyAlignment="1" applyProtection="1">
      <alignment vertical="top" wrapText="1"/>
    </xf>
    <xf numFmtId="176" fontId="6" fillId="0" borderId="0" xfId="7866" applyNumberFormat="1" applyFont="1" applyBorder="1" applyAlignment="1" applyProtection="1">
      <alignment horizontal="right"/>
    </xf>
    <xf numFmtId="183" fontId="7" fillId="0" borderId="17" xfId="7866" applyNumberFormat="1" applyFont="1" applyBorder="1" applyAlignment="1" applyProtection="1">
      <alignment horizontal="right" wrapText="1"/>
    </xf>
    <xf numFmtId="183" fontId="6" fillId="0" borderId="0" xfId="7866" applyNumberFormat="1" applyFont="1" applyAlignment="1" applyProtection="1">
      <alignment horizontal="right" wrapText="1"/>
    </xf>
    <xf numFmtId="176" fontId="7" fillId="0" borderId="15" xfId="7866" applyNumberFormat="1" applyFont="1" applyBorder="1" applyAlignment="1" applyProtection="1">
      <alignment horizontal="right"/>
    </xf>
    <xf numFmtId="176" fontId="7" fillId="0" borderId="0" xfId="7866" applyNumberFormat="1" applyFont="1" applyBorder="1" applyAlignment="1" applyProtection="1">
      <alignment horizontal="right"/>
    </xf>
    <xf numFmtId="176" fontId="6" fillId="0" borderId="0" xfId="7866" applyNumberFormat="1" applyFont="1" applyBorder="1" applyAlignment="1" applyProtection="1">
      <alignment wrapText="1"/>
    </xf>
    <xf numFmtId="183" fontId="7" fillId="0" borderId="0" xfId="7866" applyNumberFormat="1" applyFont="1" applyBorder="1" applyAlignment="1" applyProtection="1">
      <alignment horizontal="right" wrapText="1"/>
    </xf>
    <xf numFmtId="176" fontId="6" fillId="0" borderId="0" xfId="83" applyNumberFormat="1" applyFont="1" applyBorder="1" applyProtection="1"/>
    <xf numFmtId="176" fontId="7" fillId="0" borderId="15" xfId="7866" applyNumberFormat="1" applyFont="1" applyFill="1" applyBorder="1" applyAlignment="1" applyProtection="1">
      <alignment horizontal="right"/>
      <protection locked="0"/>
    </xf>
    <xf numFmtId="176" fontId="6" fillId="0" borderId="0" xfId="7866" applyNumberFormat="1" applyFont="1" applyFill="1" applyBorder="1" applyAlignment="1" applyProtection="1">
      <alignment horizontal="right"/>
      <protection locked="0"/>
    </xf>
    <xf numFmtId="176" fontId="6" fillId="0" borderId="0" xfId="7866" applyNumberFormat="1" applyFont="1" applyFill="1" applyBorder="1" applyAlignment="1" applyProtection="1">
      <protection locked="0"/>
    </xf>
    <xf numFmtId="176" fontId="7" fillId="0" borderId="0" xfId="7866" applyNumberFormat="1" applyFont="1" applyFill="1" applyBorder="1" applyAlignment="1" applyProtection="1">
      <alignment horizontal="right"/>
      <protection locked="0"/>
    </xf>
    <xf numFmtId="173" fontId="6" fillId="0" borderId="0" xfId="7866" applyNumberFormat="1" applyFont="1" applyFill="1" applyBorder="1" applyAlignment="1" applyProtection="1">
      <alignment horizontal="left" vertical="top"/>
    </xf>
    <xf numFmtId="198" fontId="7" fillId="0" borderId="0" xfId="7866" applyNumberFormat="1" applyFont="1" applyFill="1" applyBorder="1" applyAlignment="1" applyProtection="1">
      <alignment horizontal="center" vertical="top" wrapText="1"/>
    </xf>
    <xf numFmtId="173" fontId="6" fillId="0" borderId="0" xfId="7866" applyNumberFormat="1" applyFont="1" applyFill="1" applyBorder="1" applyAlignment="1" applyProtection="1">
      <alignment horizontal="center"/>
    </xf>
    <xf numFmtId="0" fontId="7" fillId="0" borderId="15" xfId="7866" applyFont="1" applyFill="1" applyBorder="1" applyAlignment="1" applyProtection="1">
      <alignment horizontal="left" wrapText="1"/>
    </xf>
    <xf numFmtId="0" fontId="7" fillId="0" borderId="15" xfId="7866" applyFont="1" applyFill="1" applyBorder="1" applyAlignment="1" applyProtection="1">
      <alignment horizontal="center"/>
    </xf>
    <xf numFmtId="173" fontId="7" fillId="0" borderId="15" xfId="7866" applyNumberFormat="1" applyFont="1" applyFill="1" applyBorder="1" applyAlignment="1" applyProtection="1">
      <alignment horizontal="center"/>
    </xf>
    <xf numFmtId="0" fontId="16" fillId="0" borderId="0" xfId="7866" applyFont="1" applyFill="1" applyBorder="1" applyAlignment="1" applyProtection="1">
      <alignment horizontal="left" vertical="top" wrapText="1"/>
    </xf>
    <xf numFmtId="0" fontId="18" fillId="0" borderId="0" xfId="7866" applyFont="1" applyFill="1" applyBorder="1" applyAlignment="1" applyProtection="1">
      <alignment horizontal="left" vertical="top" wrapText="1"/>
    </xf>
    <xf numFmtId="0" fontId="6" fillId="0" borderId="0" xfId="7866" applyFont="1" applyFill="1" applyBorder="1" applyAlignment="1" applyProtection="1">
      <alignment horizontal="left" vertical="top" wrapText="1" shrinkToFit="1"/>
    </xf>
    <xf numFmtId="0" fontId="6" fillId="0" borderId="0" xfId="7866" applyFont="1" applyFill="1" applyBorder="1" applyAlignment="1" applyProtection="1">
      <alignment horizontal="left" wrapText="1"/>
    </xf>
    <xf numFmtId="4" fontId="7" fillId="0" borderId="17" xfId="7866" applyNumberFormat="1" applyFont="1" applyFill="1" applyBorder="1" applyAlignment="1" applyProtection="1">
      <alignment horizontal="right" wrapText="1"/>
    </xf>
    <xf numFmtId="0" fontId="7" fillId="0" borderId="0" xfId="7866" applyFont="1" applyFill="1" applyBorder="1" applyAlignment="1" applyProtection="1">
      <alignment horizontal="left" vertical="top" wrapText="1"/>
    </xf>
    <xf numFmtId="173" fontId="7" fillId="0" borderId="0" xfId="7866" applyNumberFormat="1" applyFont="1" applyFill="1" applyBorder="1" applyAlignment="1" applyProtection="1">
      <alignment horizontal="left" vertical="top"/>
    </xf>
    <xf numFmtId="0" fontId="13" fillId="0" borderId="0" xfId="83" applyFont="1" applyFill="1" applyAlignment="1" applyProtection="1">
      <alignment vertical="top" wrapText="1"/>
    </xf>
    <xf numFmtId="1" fontId="13" fillId="0" borderId="0" xfId="7866" applyNumberFormat="1" applyFont="1" applyFill="1" applyBorder="1" applyAlignment="1" applyProtection="1">
      <alignment horizontal="left" vertical="top"/>
    </xf>
    <xf numFmtId="0" fontId="13" fillId="0" borderId="0" xfId="7866" applyFont="1" applyFill="1" applyBorder="1" applyAlignment="1" applyProtection="1">
      <alignment horizontal="left" vertical="top" wrapText="1"/>
    </xf>
    <xf numFmtId="0" fontId="63" fillId="0" borderId="0" xfId="7866" applyFont="1" applyFill="1" applyBorder="1" applyAlignment="1" applyProtection="1">
      <alignment horizontal="left" vertical="top" wrapText="1"/>
    </xf>
    <xf numFmtId="0" fontId="13" fillId="0" borderId="0" xfId="83" applyFont="1" applyAlignment="1" applyProtection="1">
      <alignment vertical="top" wrapText="1"/>
    </xf>
    <xf numFmtId="3" fontId="7" fillId="0" borderId="15" xfId="7866" applyNumberFormat="1" applyFont="1" applyFill="1" applyBorder="1" applyAlignment="1" applyProtection="1">
      <alignment horizontal="center"/>
    </xf>
    <xf numFmtId="0" fontId="6" fillId="0" borderId="0" xfId="7866" applyFont="1" applyFill="1" applyProtection="1"/>
    <xf numFmtId="49" fontId="6" fillId="0" borderId="0" xfId="7866" applyNumberFormat="1" applyFont="1" applyFill="1" applyBorder="1" applyAlignment="1" applyProtection="1">
      <alignment horizontal="left" vertical="top" wrapText="1"/>
    </xf>
    <xf numFmtId="0" fontId="161" fillId="0" borderId="0" xfId="7866" applyFont="1" applyFill="1" applyAlignment="1" applyProtection="1">
      <alignment vertical="top" wrapText="1"/>
    </xf>
    <xf numFmtId="0" fontId="6" fillId="0" borderId="44" xfId="7866" applyFont="1" applyFill="1" applyBorder="1" applyAlignment="1" applyProtection="1">
      <alignment horizontal="left" vertical="top" wrapText="1"/>
    </xf>
    <xf numFmtId="0" fontId="13" fillId="0" borderId="18" xfId="7866" applyFont="1" applyFill="1" applyBorder="1" applyAlignment="1" applyProtection="1">
      <alignment horizontal="left" vertical="top" wrapText="1"/>
    </xf>
    <xf numFmtId="0" fontId="6" fillId="0" borderId="0" xfId="7866" applyFont="1" applyFill="1" applyBorder="1" applyAlignment="1" applyProtection="1">
      <alignment horizontal="center" wrapText="1"/>
    </xf>
    <xf numFmtId="49" fontId="6" fillId="0" borderId="44" xfId="7866" applyNumberFormat="1" applyFont="1" applyFill="1" applyBorder="1" applyAlignment="1" applyProtection="1">
      <alignment vertical="top"/>
    </xf>
    <xf numFmtId="0" fontId="13" fillId="0" borderId="45" xfId="7866" applyFont="1" applyFill="1" applyBorder="1" applyAlignment="1" applyProtection="1">
      <alignment horizontal="left" vertical="top" wrapText="1"/>
    </xf>
    <xf numFmtId="0" fontId="6" fillId="0" borderId="47" xfId="83" applyFont="1" applyFill="1" applyBorder="1" applyAlignment="1" applyProtection="1">
      <alignment vertical="top"/>
    </xf>
    <xf numFmtId="0" fontId="6" fillId="0" borderId="44" xfId="7866" applyFont="1" applyFill="1" applyBorder="1" applyAlignment="1" applyProtection="1">
      <alignment vertical="top" wrapText="1"/>
    </xf>
    <xf numFmtId="0" fontId="13" fillId="0" borderId="18" xfId="7866" applyFont="1" applyFill="1" applyBorder="1" applyAlignment="1" applyProtection="1">
      <alignment horizontal="left" vertical="top"/>
    </xf>
    <xf numFmtId="0" fontId="6" fillId="0" borderId="0" xfId="7866" applyFont="1" applyFill="1" applyAlignment="1" applyProtection="1">
      <alignment vertical="top" wrapText="1"/>
    </xf>
    <xf numFmtId="0" fontId="6" fillId="0" borderId="0" xfId="7866" applyFont="1" applyFill="1" applyBorder="1" applyAlignment="1" applyProtection="1">
      <alignment horizontal="center" vertical="top"/>
    </xf>
    <xf numFmtId="0" fontId="7" fillId="0" borderId="0" xfId="7866" applyFont="1" applyFill="1" applyBorder="1" applyAlignment="1" applyProtection="1">
      <alignment horizontal="left" wrapText="1"/>
    </xf>
    <xf numFmtId="0" fontId="7" fillId="0" borderId="0" xfId="7866" applyFont="1" applyFill="1" applyBorder="1" applyAlignment="1" applyProtection="1">
      <alignment horizontal="center"/>
    </xf>
    <xf numFmtId="0" fontId="192" fillId="0" borderId="46" xfId="83" applyFont="1" applyFill="1" applyBorder="1" applyAlignment="1" applyProtection="1">
      <alignment horizontal="left" vertical="top" wrapText="1"/>
    </xf>
    <xf numFmtId="0" fontId="192" fillId="0" borderId="46" xfId="83" applyFont="1" applyFill="1" applyBorder="1" applyAlignment="1" applyProtection="1">
      <alignment horizontal="left" vertical="center" wrapText="1"/>
    </xf>
    <xf numFmtId="0" fontId="192" fillId="0" borderId="46" xfId="83" applyFont="1" applyFill="1" applyBorder="1" applyAlignment="1" applyProtection="1">
      <alignment vertical="top" wrapText="1"/>
    </xf>
    <xf numFmtId="176" fontId="7" fillId="0" borderId="15" xfId="7866" applyNumberFormat="1" applyFont="1" applyFill="1" applyBorder="1" applyAlignment="1" applyProtection="1">
      <alignment horizontal="right"/>
    </xf>
    <xf numFmtId="183" fontId="7" fillId="0" borderId="17" xfId="7866" applyNumberFormat="1" applyFont="1" applyFill="1" applyBorder="1" applyAlignment="1" applyProtection="1">
      <alignment horizontal="right" wrapText="1"/>
    </xf>
    <xf numFmtId="176" fontId="6" fillId="0" borderId="0" xfId="7866" applyNumberFormat="1" applyFont="1" applyFill="1" applyBorder="1" applyAlignment="1" applyProtection="1">
      <alignment horizontal="right"/>
    </xf>
    <xf numFmtId="183" fontId="6" fillId="0" borderId="0" xfId="7866" applyNumberFormat="1" applyFont="1" applyFill="1" applyAlignment="1" applyProtection="1">
      <alignment horizontal="right" wrapText="1"/>
    </xf>
    <xf numFmtId="176" fontId="7" fillId="0" borderId="0" xfId="7866" applyNumberFormat="1" applyFont="1" applyFill="1" applyBorder="1" applyAlignment="1" applyProtection="1">
      <alignment horizontal="right"/>
    </xf>
    <xf numFmtId="176" fontId="6" fillId="0" borderId="0" xfId="83" applyNumberFormat="1" applyFont="1" applyFill="1" applyBorder="1" applyProtection="1"/>
    <xf numFmtId="0" fontId="6" fillId="0" borderId="0" xfId="0" applyFont="1" applyAlignment="1" applyProtection="1">
      <alignment horizontal="right" vertical="top"/>
      <protection locked="0"/>
    </xf>
    <xf numFmtId="0" fontId="0" fillId="0" borderId="0" xfId="0" applyProtection="1">
      <protection locked="0"/>
    </xf>
    <xf numFmtId="4" fontId="6" fillId="0" borderId="0" xfId="0" applyNumberFormat="1" applyFont="1" applyAlignment="1" applyProtection="1">
      <alignment horizontal="right"/>
      <protection locked="0"/>
    </xf>
    <xf numFmtId="174" fontId="0" fillId="0" borderId="0" xfId="0" applyNumberFormat="1" applyAlignment="1" applyProtection="1">
      <alignment horizontal="right" vertical="top"/>
      <protection locked="0"/>
    </xf>
    <xf numFmtId="0" fontId="6" fillId="0" borderId="0" xfId="2514" applyFont="1" applyAlignment="1" applyProtection="1">
      <alignment horizontal="left" vertical="top"/>
      <protection locked="0"/>
    </xf>
    <xf numFmtId="0" fontId="6" fillId="0" borderId="3" xfId="0" applyFont="1" applyBorder="1" applyAlignment="1" applyProtection="1">
      <alignment horizontal="right" vertical="top"/>
      <protection locked="0"/>
    </xf>
    <xf numFmtId="0" fontId="147" fillId="0" borderId="0" xfId="2514" applyFont="1" applyAlignment="1" applyProtection="1">
      <alignment horizontal="left" vertical="top"/>
      <protection locked="0"/>
    </xf>
    <xf numFmtId="0" fontId="147" fillId="0" borderId="0" xfId="2514" applyFont="1" applyProtection="1">
      <protection locked="0"/>
    </xf>
    <xf numFmtId="0" fontId="55" fillId="70" borderId="14" xfId="83" applyFont="1" applyFill="1" applyBorder="1" applyAlignment="1" applyProtection="1">
      <alignment vertical="top"/>
    </xf>
    <xf numFmtId="49" fontId="55" fillId="70" borderId="14" xfId="83" applyNumberFormat="1" applyFont="1" applyFill="1" applyBorder="1" applyProtection="1"/>
    <xf numFmtId="0" fontId="55" fillId="70" borderId="14" xfId="83" applyFont="1" applyFill="1" applyBorder="1" applyAlignment="1" applyProtection="1">
      <alignment vertical="center" wrapText="1"/>
    </xf>
    <xf numFmtId="49" fontId="55" fillId="70" borderId="14" xfId="83" applyNumberFormat="1" applyFont="1" applyFill="1" applyBorder="1" applyAlignment="1" applyProtection="1">
      <alignment horizontal="left"/>
    </xf>
    <xf numFmtId="0" fontId="6" fillId="0" borderId="0" xfId="2514" applyFont="1" applyProtection="1"/>
    <xf numFmtId="0" fontId="6" fillId="0" borderId="0" xfId="2514" applyFont="1" applyAlignment="1" applyProtection="1">
      <alignment vertical="center" wrapText="1"/>
    </xf>
    <xf numFmtId="0" fontId="6" fillId="0" borderId="0" xfId="2514" applyFont="1" applyAlignment="1" applyProtection="1">
      <alignment horizontal="left"/>
    </xf>
    <xf numFmtId="0" fontId="63" fillId="0" borderId="0" xfId="3002" applyFont="1" applyAlignment="1" applyProtection="1">
      <alignment horizontal="left" vertical="center"/>
    </xf>
    <xf numFmtId="0" fontId="63" fillId="0" borderId="0" xfId="3002" applyFont="1" applyAlignment="1" applyProtection="1">
      <alignment horizontal="left" vertical="center" wrapText="1"/>
    </xf>
    <xf numFmtId="0" fontId="63" fillId="0" borderId="0" xfId="3002" applyFont="1" applyAlignment="1" applyProtection="1">
      <alignment horizontal="center" vertical="center" wrapText="1"/>
    </xf>
    <xf numFmtId="49" fontId="6" fillId="0" borderId="0" xfId="1386" applyNumberFormat="1" applyFont="1" applyAlignment="1" applyProtection="1">
      <alignment horizontal="center" vertical="top"/>
    </xf>
    <xf numFmtId="0" fontId="6" fillId="0" borderId="0" xfId="1386" applyFont="1" applyAlignment="1" applyProtection="1">
      <alignment vertical="center" wrapText="1"/>
    </xf>
    <xf numFmtId="0" fontId="6" fillId="0" borderId="0" xfId="1386" applyFont="1" applyAlignment="1" applyProtection="1">
      <alignment horizontal="right"/>
    </xf>
    <xf numFmtId="0" fontId="6" fillId="0" borderId="0" xfId="1386" applyFont="1" applyProtection="1"/>
    <xf numFmtId="187" fontId="6" fillId="0" borderId="0" xfId="1386" applyNumberFormat="1" applyFont="1" applyAlignment="1" applyProtection="1">
      <alignment horizontal="center" vertical="top"/>
    </xf>
    <xf numFmtId="187" fontId="6" fillId="0" borderId="0" xfId="1386" applyNumberFormat="1" applyFont="1" applyAlignment="1" applyProtection="1">
      <alignment horizontal="left" vertical="top"/>
    </xf>
    <xf numFmtId="0" fontId="6" fillId="0" borderId="0" xfId="1386" applyNumberFormat="1" applyFont="1" applyAlignment="1" applyProtection="1">
      <alignment horizontal="center" vertical="top"/>
    </xf>
    <xf numFmtId="0" fontId="6" fillId="0" borderId="0" xfId="1386" applyNumberFormat="1" applyFont="1" applyAlignment="1" applyProtection="1">
      <alignment horizontal="left" vertical="top"/>
    </xf>
    <xf numFmtId="4" fontId="7" fillId="0" borderId="15" xfId="83" applyNumberFormat="1" applyFont="1" applyBorder="1" applyAlignment="1" applyProtection="1">
      <alignment horizontal="right" wrapText="1"/>
    </xf>
    <xf numFmtId="180" fontId="12" fillId="24" borderId="0" xfId="786" applyNumberFormat="1" applyFont="1" applyFill="1" applyAlignment="1" applyProtection="1">
      <alignment horizontal="right" vertical="center" wrapText="1"/>
    </xf>
    <xf numFmtId="2" fontId="12" fillId="24" borderId="0" xfId="786" applyNumberFormat="1" applyFont="1" applyFill="1" applyAlignment="1" applyProtection="1">
      <alignment vertical="center" wrapText="1"/>
    </xf>
    <xf numFmtId="0" fontId="6" fillId="0" borderId="0" xfId="1386" applyFont="1" applyAlignment="1" applyProtection="1">
      <alignment vertical="top"/>
    </xf>
    <xf numFmtId="0" fontId="6" fillId="0" borderId="0" xfId="0" applyFont="1" applyAlignment="1" applyProtection="1">
      <alignment vertical="top"/>
    </xf>
    <xf numFmtId="0" fontId="63" fillId="0" borderId="0" xfId="0" applyFont="1" applyAlignment="1" applyProtection="1">
      <alignment wrapText="1"/>
    </xf>
    <xf numFmtId="0" fontId="6" fillId="0" borderId="0" xfId="0" applyFont="1" applyAlignment="1" applyProtection="1">
      <alignment horizontal="right" vertical="top"/>
    </xf>
    <xf numFmtId="0" fontId="6" fillId="0" borderId="0" xfId="0" applyFont="1" applyAlignment="1" applyProtection="1">
      <alignment horizontal="justify"/>
    </xf>
    <xf numFmtId="0" fontId="114" fillId="0" borderId="0" xfId="0" applyFont="1" applyAlignment="1" applyProtection="1">
      <alignment wrapText="1"/>
    </xf>
    <xf numFmtId="0" fontId="6" fillId="0" borderId="0" xfId="0" applyFont="1" applyAlignment="1" applyProtection="1">
      <alignment horizontal="justify" vertical="center"/>
    </xf>
    <xf numFmtId="0" fontId="6" fillId="0" borderId="0" xfId="2514" applyFont="1" applyFill="1" applyProtection="1"/>
    <xf numFmtId="0" fontId="57" fillId="0" borderId="0" xfId="0" applyFont="1" applyAlignment="1" applyProtection="1">
      <alignment horizontal="left" vertical="top"/>
    </xf>
    <xf numFmtId="0" fontId="7" fillId="0" borderId="0" xfId="0" applyFont="1" applyProtection="1"/>
    <xf numFmtId="187" fontId="143" fillId="0" borderId="0" xfId="0" applyNumberFormat="1" applyFont="1" applyAlignment="1" applyProtection="1">
      <alignment horizontal="left"/>
    </xf>
    <xf numFmtId="0" fontId="143" fillId="0" borderId="0" xfId="0" applyFont="1" applyProtection="1"/>
    <xf numFmtId="0" fontId="178" fillId="0" borderId="0" xfId="0" applyFont="1" applyAlignment="1" applyProtection="1">
      <alignment vertical="top"/>
    </xf>
    <xf numFmtId="0" fontId="178" fillId="0" borderId="0" xfId="0" applyFont="1" applyAlignment="1" applyProtection="1">
      <alignment horizontal="justify"/>
    </xf>
    <xf numFmtId="0" fontId="7" fillId="0" borderId="0" xfId="0" applyFont="1" applyAlignment="1" applyProtection="1">
      <alignment vertical="top"/>
    </xf>
    <xf numFmtId="0" fontId="7" fillId="0" borderId="0" xfId="0" applyFont="1" applyAlignment="1" applyProtection="1">
      <alignment horizontal="justify"/>
    </xf>
    <xf numFmtId="49" fontId="6" fillId="0" borderId="0" xfId="0" applyNumberFormat="1" applyFont="1" applyAlignment="1" applyProtection="1">
      <alignment horizontal="justify" vertical="top"/>
    </xf>
    <xf numFmtId="49" fontId="6" fillId="0" borderId="0" xfId="2514" quotePrefix="1" applyNumberFormat="1" applyFont="1" applyAlignment="1" applyProtection="1">
      <alignment horizontal="left" vertical="top"/>
    </xf>
    <xf numFmtId="0" fontId="6" fillId="0" borderId="0" xfId="0" applyFont="1" applyAlignment="1" applyProtection="1">
      <alignment horizontal="justify" vertical="top"/>
    </xf>
    <xf numFmtId="0" fontId="6" fillId="0" borderId="0" xfId="0" quotePrefix="1" applyFont="1" applyProtection="1"/>
    <xf numFmtId="0" fontId="147" fillId="0" borderId="0" xfId="0" applyFont="1" applyAlignment="1" applyProtection="1">
      <alignment horizontal="left"/>
    </xf>
    <xf numFmtId="14" fontId="6" fillId="0" borderId="0" xfId="0" quotePrefix="1" applyNumberFormat="1" applyFont="1" applyAlignment="1" applyProtection="1">
      <alignment horizontal="left" vertical="top"/>
    </xf>
    <xf numFmtId="14" fontId="6" fillId="0" borderId="0" xfId="0" applyNumberFormat="1" applyFont="1" applyAlignment="1" applyProtection="1">
      <alignment horizontal="left" vertical="top"/>
    </xf>
    <xf numFmtId="1" fontId="6" fillId="0" borderId="0" xfId="0" applyNumberFormat="1" applyFont="1" applyAlignment="1" applyProtection="1">
      <alignment horizontal="right"/>
    </xf>
    <xf numFmtId="0" fontId="6" fillId="0" borderId="0" xfId="0" quotePrefix="1" applyFont="1" applyAlignment="1" applyProtection="1">
      <alignment horizontal="left" vertical="top"/>
    </xf>
    <xf numFmtId="0" fontId="147" fillId="0" borderId="0" xfId="0" applyFont="1" applyAlignment="1" applyProtection="1">
      <alignment horizontal="justify"/>
    </xf>
    <xf numFmtId="0" fontId="147" fillId="0" borderId="0" xfId="2516" applyFont="1" applyAlignment="1" applyProtection="1">
      <alignment horizontal="left" vertical="top"/>
    </xf>
    <xf numFmtId="0" fontId="147" fillId="0" borderId="0" xfId="0" applyFont="1" applyAlignment="1" applyProtection="1">
      <alignment horizontal="justify" vertical="top"/>
    </xf>
    <xf numFmtId="0" fontId="147" fillId="0" borderId="0" xfId="0" quotePrefix="1" applyFont="1" applyAlignment="1" applyProtection="1">
      <alignment horizontal="justify" vertical="top"/>
    </xf>
    <xf numFmtId="0" fontId="147" fillId="0" borderId="0" xfId="0" applyFont="1" applyAlignment="1" applyProtection="1">
      <alignment horizontal="right" vertical="top"/>
    </xf>
    <xf numFmtId="0" fontId="6" fillId="0" borderId="0" xfId="2516" applyFont="1" applyAlignment="1" applyProtection="1">
      <alignment horizontal="justify"/>
    </xf>
    <xf numFmtId="0" fontId="6" fillId="0" borderId="0" xfId="2516" applyFont="1" applyAlignment="1" applyProtection="1">
      <alignment horizontal="left" vertical="top"/>
    </xf>
    <xf numFmtId="1" fontId="147" fillId="0" borderId="0" xfId="0" applyNumberFormat="1" applyFont="1" applyAlignment="1" applyProtection="1">
      <alignment horizontal="right"/>
    </xf>
    <xf numFmtId="187" fontId="6" fillId="0" borderId="0" xfId="0" applyNumberFormat="1" applyFont="1" applyAlignment="1" applyProtection="1">
      <alignment horizontal="right"/>
    </xf>
    <xf numFmtId="49" fontId="7" fillId="0" borderId="0" xfId="0" applyNumberFormat="1" applyFont="1" applyAlignment="1" applyProtection="1">
      <alignment horizontal="justify" vertical="top"/>
    </xf>
    <xf numFmtId="0" fontId="7" fillId="0" borderId="0" xfId="0" applyFont="1" applyAlignment="1" applyProtection="1">
      <alignment horizontal="right" vertical="top"/>
    </xf>
    <xf numFmtId="0" fontId="6" fillId="0" borderId="3" xfId="0" quotePrefix="1" applyFont="1" applyBorder="1" applyAlignment="1" applyProtection="1">
      <alignment horizontal="left" vertical="top"/>
    </xf>
    <xf numFmtId="0" fontId="147" fillId="0" borderId="3" xfId="0" applyFont="1" applyBorder="1" applyAlignment="1" applyProtection="1">
      <alignment horizontal="justify" vertical="top"/>
    </xf>
    <xf numFmtId="0" fontId="6" fillId="0" borderId="3" xfId="0" applyFont="1" applyBorder="1" applyAlignment="1" applyProtection="1">
      <alignment horizontal="left"/>
    </xf>
    <xf numFmtId="0" fontId="6" fillId="0" borderId="3" xfId="0" applyFont="1" applyBorder="1" applyProtection="1"/>
    <xf numFmtId="0" fontId="6" fillId="0" borderId="0" xfId="2513" applyFont="1" applyAlignment="1" applyProtection="1">
      <alignment horizontal="right" vertical="top"/>
    </xf>
    <xf numFmtId="0" fontId="6" fillId="0" borderId="0" xfId="2513" applyFont="1" applyAlignment="1" applyProtection="1">
      <alignment horizontal="justify" vertical="top"/>
    </xf>
    <xf numFmtId="0" fontId="63" fillId="0" borderId="0" xfId="0" applyFont="1" applyAlignment="1" applyProtection="1">
      <alignment horizontal="center" vertical="top"/>
    </xf>
    <xf numFmtId="0" fontId="6" fillId="0" borderId="0" xfId="0" applyFont="1" applyAlignment="1" applyProtection="1">
      <alignment horizontal="justify" wrapText="1"/>
    </xf>
    <xf numFmtId="0" fontId="6" fillId="0" borderId="0" xfId="0" applyFont="1" applyAlignment="1" applyProtection="1">
      <alignment horizontal="center"/>
    </xf>
    <xf numFmtId="1" fontId="6" fillId="0" borderId="0" xfId="0" applyNumberFormat="1" applyFont="1" applyAlignment="1" applyProtection="1">
      <alignment horizontal="center"/>
    </xf>
    <xf numFmtId="0" fontId="7" fillId="0" borderId="0" xfId="2513" quotePrefix="1" applyFont="1" applyAlignment="1" applyProtection="1">
      <alignment horizontal="left" vertical="top"/>
    </xf>
    <xf numFmtId="0" fontId="7" fillId="0" borderId="0" xfId="2513" applyFont="1" applyAlignment="1" applyProtection="1">
      <alignment horizontal="justify" vertical="top"/>
    </xf>
    <xf numFmtId="0" fontId="7" fillId="0" borderId="0" xfId="0" applyFont="1" applyAlignment="1" applyProtection="1">
      <alignment horizontal="justify" vertical="top"/>
    </xf>
    <xf numFmtId="0" fontId="7" fillId="0" borderId="0" xfId="0" applyFont="1" applyAlignment="1" applyProtection="1">
      <alignment horizontal="left" vertical="top"/>
    </xf>
    <xf numFmtId="0" fontId="6" fillId="0" borderId="0" xfId="0" quotePrefix="1" applyFont="1" applyAlignment="1" applyProtection="1">
      <alignment horizontal="justify" vertical="top"/>
    </xf>
    <xf numFmtId="14" fontId="147" fillId="0" borderId="0" xfId="0" quotePrefix="1" applyNumberFormat="1" applyFont="1" applyAlignment="1" applyProtection="1">
      <alignment horizontal="left" vertical="top"/>
    </xf>
    <xf numFmtId="49" fontId="147" fillId="0" borderId="0" xfId="0" applyNumberFormat="1" applyFont="1" applyAlignment="1" applyProtection="1">
      <alignment horizontal="right" vertical="top"/>
    </xf>
    <xf numFmtId="0" fontId="147" fillId="0" borderId="0" xfId="2516" applyFont="1" applyAlignment="1" applyProtection="1">
      <alignment horizontal="justify" vertical="top"/>
    </xf>
    <xf numFmtId="0" fontId="147" fillId="0" borderId="0" xfId="2516" applyFont="1" applyAlignment="1" applyProtection="1">
      <alignment vertical="top"/>
    </xf>
    <xf numFmtId="0" fontId="147" fillId="0" borderId="0" xfId="0" applyFont="1" applyAlignment="1" applyProtection="1">
      <alignment horizontal="right"/>
    </xf>
    <xf numFmtId="0" fontId="147" fillId="0" borderId="0" xfId="0" applyFont="1" applyAlignment="1" applyProtection="1">
      <alignment horizontal="left" vertical="top"/>
    </xf>
    <xf numFmtId="1" fontId="6" fillId="0" borderId="0" xfId="0" applyNumberFormat="1" applyFont="1" applyAlignment="1" applyProtection="1">
      <alignment horizontal="left"/>
    </xf>
    <xf numFmtId="0" fontId="6" fillId="0" borderId="0" xfId="0" applyFont="1" applyAlignment="1" applyProtection="1">
      <alignment wrapText="1" readingOrder="1"/>
    </xf>
    <xf numFmtId="0" fontId="6" fillId="0" borderId="0" xfId="2514" applyFont="1" applyAlignment="1" applyProtection="1">
      <alignment horizontal="left" vertical="top"/>
    </xf>
    <xf numFmtId="0" fontId="6" fillId="0" borderId="0" xfId="0" applyFont="1" applyAlignment="1" applyProtection="1">
      <alignment readingOrder="1"/>
    </xf>
    <xf numFmtId="0" fontId="7" fillId="0" borderId="0" xfId="0" applyFont="1" applyAlignment="1" applyProtection="1">
      <alignment readingOrder="1"/>
    </xf>
    <xf numFmtId="0" fontId="6" fillId="0" borderId="3" xfId="0" quotePrefix="1" applyFont="1" applyBorder="1" applyAlignment="1" applyProtection="1">
      <alignment wrapText="1" readingOrder="1"/>
    </xf>
    <xf numFmtId="0" fontId="6" fillId="0" borderId="3" xfId="0" applyFont="1" applyBorder="1" applyAlignment="1" applyProtection="1">
      <alignment horizontal="left" vertical="top"/>
    </xf>
    <xf numFmtId="0" fontId="6" fillId="0" borderId="3" xfId="0" applyFont="1" applyBorder="1" applyAlignment="1" applyProtection="1">
      <alignment horizontal="right" vertical="top"/>
    </xf>
    <xf numFmtId="0" fontId="148" fillId="0" borderId="0" xfId="2514" quotePrefix="1" applyFont="1" applyProtection="1"/>
    <xf numFmtId="0" fontId="148" fillId="0" borderId="0" xfId="0" applyFont="1" applyProtection="1"/>
    <xf numFmtId="0" fontId="147" fillId="0" borderId="0" xfId="2514" applyFont="1" applyAlignment="1" applyProtection="1">
      <alignment horizontal="left" vertical="top"/>
    </xf>
    <xf numFmtId="16" fontId="150" fillId="0" borderId="0" xfId="0" quotePrefix="1" applyNumberFormat="1" applyFont="1" applyAlignment="1" applyProtection="1">
      <alignment horizontal="left"/>
    </xf>
    <xf numFmtId="0" fontId="150" fillId="0" borderId="0" xfId="0" applyFont="1" applyProtection="1"/>
    <xf numFmtId="0" fontId="149" fillId="0" borderId="0" xfId="0" applyFont="1" applyProtection="1"/>
    <xf numFmtId="0" fontId="147" fillId="0" borderId="0" xfId="0" applyFont="1" applyProtection="1"/>
    <xf numFmtId="0" fontId="147" fillId="0" borderId="0" xfId="0" quotePrefix="1" applyFont="1" applyAlignment="1" applyProtection="1">
      <alignment vertical="top"/>
    </xf>
    <xf numFmtId="0" fontId="147" fillId="0" borderId="0" xfId="0" quotePrefix="1" applyFont="1" applyProtection="1"/>
    <xf numFmtId="194" fontId="147" fillId="0" borderId="0" xfId="2519" applyNumberFormat="1" applyFont="1" applyFill="1" applyBorder="1" applyAlignment="1" applyProtection="1">
      <alignment horizontal="right" vertical="top"/>
    </xf>
    <xf numFmtId="49" fontId="147" fillId="0" borderId="0" xfId="2518" quotePrefix="1" applyNumberFormat="1" applyFont="1" applyAlignment="1" applyProtection="1">
      <alignment vertical="top"/>
    </xf>
    <xf numFmtId="0" fontId="147" fillId="0" borderId="0" xfId="2514" applyFont="1" applyProtection="1"/>
    <xf numFmtId="193" fontId="147" fillId="0" borderId="0" xfId="0" applyNumberFormat="1" applyFont="1" applyAlignment="1" applyProtection="1">
      <alignment horizontal="right" vertical="top"/>
    </xf>
    <xf numFmtId="0" fontId="147" fillId="0" borderId="3" xfId="0" applyFont="1" applyBorder="1" applyAlignment="1" applyProtection="1">
      <alignment horizontal="left"/>
    </xf>
    <xf numFmtId="0" fontId="147" fillId="0" borderId="3" xfId="0" applyFont="1" applyBorder="1" applyAlignment="1" applyProtection="1">
      <alignment horizontal="right"/>
    </xf>
    <xf numFmtId="44" fontId="55" fillId="70" borderId="14" xfId="83" applyNumberFormat="1" applyFont="1" applyFill="1" applyBorder="1" applyAlignment="1" applyProtection="1">
      <alignment horizontal="left" wrapText="1"/>
    </xf>
    <xf numFmtId="44" fontId="6" fillId="0" borderId="0" xfId="2514" applyNumberFormat="1" applyFont="1" applyProtection="1"/>
    <xf numFmtId="44" fontId="63" fillId="0" borderId="0" xfId="3002" applyNumberFormat="1" applyFont="1" applyAlignment="1" applyProtection="1">
      <alignment vertical="center" wrapText="1"/>
    </xf>
    <xf numFmtId="44" fontId="6" fillId="0" borderId="0" xfId="1386" applyNumberFormat="1" applyFont="1" applyProtection="1"/>
    <xf numFmtId="44" fontId="12" fillId="24" borderId="0" xfId="786" applyNumberFormat="1" applyFont="1" applyFill="1" applyAlignment="1" applyProtection="1">
      <alignment vertical="center" wrapText="1"/>
    </xf>
    <xf numFmtId="0" fontId="0" fillId="0" borderId="0" xfId="0" applyProtection="1"/>
    <xf numFmtId="44" fontId="6" fillId="0" borderId="0" xfId="3" applyNumberFormat="1" applyFont="1" applyFill="1" applyBorder="1" applyAlignment="1" applyProtection="1">
      <alignment horizontal="right"/>
    </xf>
    <xf numFmtId="44" fontId="6" fillId="0" borderId="0" xfId="3" applyNumberFormat="1" applyFont="1" applyFill="1" applyBorder="1" applyAlignment="1" applyProtection="1">
      <alignment horizontal="right" vertical="top"/>
    </xf>
    <xf numFmtId="44" fontId="6" fillId="0" borderId="0" xfId="1640" applyNumberFormat="1" applyFont="1" applyFill="1" applyBorder="1" applyAlignment="1" applyProtection="1">
      <alignment horizontal="right" vertical="top"/>
    </xf>
    <xf numFmtId="44" fontId="6" fillId="0" borderId="3" xfId="1640" applyNumberFormat="1" applyFont="1" applyFill="1" applyBorder="1" applyAlignment="1" applyProtection="1">
      <alignment horizontal="right" vertical="top"/>
    </xf>
    <xf numFmtId="183" fontId="7" fillId="0" borderId="0" xfId="3" applyNumberFormat="1" applyFont="1" applyFill="1" applyBorder="1" applyAlignment="1" applyProtection="1">
      <alignment horizontal="right"/>
    </xf>
    <xf numFmtId="4" fontId="6" fillId="0" borderId="0" xfId="0" applyNumberFormat="1" applyFont="1" applyAlignment="1" applyProtection="1">
      <alignment horizontal="right"/>
    </xf>
    <xf numFmtId="174" fontId="0" fillId="0" borderId="0" xfId="0" applyNumberFormat="1" applyAlignment="1" applyProtection="1">
      <alignment horizontal="right" vertical="top"/>
    </xf>
    <xf numFmtId="183" fontId="6" fillId="0" borderId="0" xfId="3" applyNumberFormat="1" applyFont="1" applyFill="1" applyBorder="1" applyAlignment="1" applyProtection="1">
      <alignment horizontal="right"/>
    </xf>
    <xf numFmtId="44" fontId="6" fillId="0" borderId="3" xfId="3" applyNumberFormat="1" applyFont="1" applyFill="1" applyBorder="1" applyAlignment="1" applyProtection="1">
      <alignment horizontal="right" vertical="top"/>
    </xf>
    <xf numFmtId="174" fontId="39" fillId="0" borderId="0" xfId="0" applyNumberFormat="1" applyFont="1" applyAlignment="1" applyProtection="1">
      <alignment horizontal="right" vertical="top"/>
      <protection locked="0"/>
    </xf>
    <xf numFmtId="0" fontId="0" fillId="0" borderId="3" xfId="0" applyBorder="1" applyProtection="1">
      <protection locked="0"/>
    </xf>
    <xf numFmtId="3" fontId="0" fillId="0" borderId="0" xfId="0" applyNumberFormat="1" applyProtection="1">
      <protection locked="0"/>
    </xf>
    <xf numFmtId="14" fontId="7" fillId="0" borderId="0" xfId="0" applyNumberFormat="1" applyFont="1" applyAlignment="1" applyProtection="1">
      <alignment horizontal="left" vertical="top"/>
    </xf>
    <xf numFmtId="0" fontId="52" fillId="0" borderId="0" xfId="0" applyFont="1" applyAlignment="1" applyProtection="1">
      <alignment horizontal="left"/>
    </xf>
    <xf numFmtId="0" fontId="52" fillId="0" borderId="0" xfId="0" applyFont="1" applyAlignment="1" applyProtection="1">
      <alignment horizontal="right"/>
    </xf>
    <xf numFmtId="16" fontId="6" fillId="0" borderId="0" xfId="2513" quotePrefix="1" applyNumberFormat="1" applyFont="1" applyAlignment="1" applyProtection="1">
      <alignment horizontal="left" vertical="top"/>
    </xf>
    <xf numFmtId="0" fontId="6" fillId="0" borderId="0" xfId="2513" applyFont="1" applyAlignment="1" applyProtection="1">
      <alignment horizontal="left"/>
    </xf>
    <xf numFmtId="0" fontId="6" fillId="0" borderId="0" xfId="2513" applyFont="1" applyProtection="1"/>
    <xf numFmtId="0" fontId="6" fillId="0" borderId="0" xfId="7867" quotePrefix="1" applyFont="1" applyAlignment="1" applyProtection="1">
      <alignment horizontal="left" vertical="top"/>
    </xf>
    <xf numFmtId="0" fontId="6" fillId="0" borderId="0" xfId="7867" applyFont="1" applyAlignment="1" applyProtection="1">
      <alignment horizontal="left" vertical="top"/>
    </xf>
    <xf numFmtId="0" fontId="6" fillId="0" borderId="0" xfId="7867" applyFont="1" applyAlignment="1" applyProtection="1">
      <alignment horizontal="right" vertical="top"/>
    </xf>
    <xf numFmtId="0" fontId="6" fillId="0" borderId="0" xfId="2516" quotePrefix="1" applyFont="1" applyAlignment="1" applyProtection="1">
      <alignment horizontal="left" vertical="top"/>
    </xf>
    <xf numFmtId="0" fontId="6" fillId="0" borderId="0" xfId="0" quotePrefix="1" applyFont="1" applyAlignment="1" applyProtection="1">
      <alignment horizontal="left"/>
    </xf>
    <xf numFmtId="0" fontId="6" fillId="0" borderId="0" xfId="2516" applyFont="1" applyAlignment="1" applyProtection="1">
      <alignment horizontal="right" vertical="top"/>
    </xf>
    <xf numFmtId="0" fontId="6" fillId="0" borderId="0" xfId="0" applyFont="1" applyAlignment="1" applyProtection="1">
      <alignment horizontal="justify" vertical="top" wrapText="1"/>
    </xf>
    <xf numFmtId="49" fontId="6" fillId="0" borderId="0" xfId="0" quotePrefix="1" applyNumberFormat="1" applyFont="1" applyAlignment="1" applyProtection="1">
      <alignment horizontal="left" vertical="top"/>
    </xf>
    <xf numFmtId="183" fontId="6" fillId="0" borderId="0" xfId="1640" applyNumberFormat="1" applyFont="1" applyFill="1" applyBorder="1" applyAlignment="1" applyProtection="1">
      <alignment horizontal="right" vertical="top"/>
    </xf>
    <xf numFmtId="49" fontId="6" fillId="0" borderId="0" xfId="0" applyNumberFormat="1" applyFont="1" applyAlignment="1" applyProtection="1">
      <alignment horizontal="right" vertical="top"/>
    </xf>
    <xf numFmtId="0" fontId="6" fillId="0" borderId="0" xfId="2516" applyFont="1" applyAlignment="1" applyProtection="1">
      <alignment vertical="top"/>
    </xf>
    <xf numFmtId="1" fontId="6" fillId="0" borderId="0" xfId="0" applyNumberFormat="1" applyFont="1" applyAlignment="1" applyProtection="1">
      <alignment horizontal="right" vertical="top"/>
    </xf>
    <xf numFmtId="49" fontId="6" fillId="0" borderId="0" xfId="2514" applyNumberFormat="1" applyFont="1" applyAlignment="1" applyProtection="1">
      <alignment horizontal="left" vertical="top"/>
    </xf>
    <xf numFmtId="49" fontId="6" fillId="0" borderId="0" xfId="0" applyNumberFormat="1" applyFont="1" applyAlignment="1" applyProtection="1">
      <alignment horizontal="right"/>
    </xf>
    <xf numFmtId="0" fontId="6" fillId="0" borderId="17" xfId="0" applyFont="1" applyBorder="1" applyAlignment="1" applyProtection="1">
      <alignment horizontal="left" vertical="top"/>
    </xf>
    <xf numFmtId="0" fontId="6" fillId="0" borderId="17" xfId="0" applyFont="1" applyBorder="1" applyProtection="1"/>
    <xf numFmtId="0" fontId="6" fillId="0" borderId="17" xfId="0" applyFont="1" applyBorder="1" applyAlignment="1" applyProtection="1">
      <alignment horizontal="left"/>
    </xf>
    <xf numFmtId="0" fontId="6" fillId="0" borderId="17" xfId="0" applyFont="1" applyBorder="1" applyAlignment="1" applyProtection="1">
      <alignment vertical="top"/>
    </xf>
    <xf numFmtId="187" fontId="7" fillId="0" borderId="0" xfId="0" applyNumberFormat="1" applyFont="1" applyAlignment="1" applyProtection="1">
      <alignment horizontal="left"/>
    </xf>
    <xf numFmtId="0" fontId="147" fillId="0" borderId="0" xfId="2516" applyFont="1" applyAlignment="1" applyProtection="1">
      <alignment horizontal="right" vertical="top"/>
    </xf>
    <xf numFmtId="0" fontId="147" fillId="0" borderId="3" xfId="0" quotePrefix="1" applyFont="1" applyBorder="1" applyAlignment="1" applyProtection="1">
      <alignment horizontal="left"/>
    </xf>
    <xf numFmtId="0" fontId="147" fillId="0" borderId="3" xfId="0" applyFont="1" applyBorder="1" applyAlignment="1" applyProtection="1">
      <alignment horizontal="left" vertical="top"/>
    </xf>
    <xf numFmtId="194" fontId="147" fillId="0" borderId="3" xfId="2519" applyNumberFormat="1" applyFont="1" applyFill="1" applyBorder="1" applyAlignment="1" applyProtection="1">
      <alignment horizontal="right" vertical="top"/>
    </xf>
    <xf numFmtId="44" fontId="52" fillId="0" borderId="0" xfId="3" applyNumberFormat="1" applyFont="1" applyFill="1" applyBorder="1" applyAlignment="1" applyProtection="1">
      <alignment horizontal="right"/>
    </xf>
    <xf numFmtId="174" fontId="39" fillId="0" borderId="0" xfId="0" applyNumberFormat="1" applyFont="1" applyAlignment="1" applyProtection="1">
      <alignment horizontal="right" vertical="top"/>
    </xf>
    <xf numFmtId="0" fontId="0" fillId="0" borderId="3" xfId="0" applyBorder="1" applyProtection="1"/>
    <xf numFmtId="3" fontId="0" fillId="0" borderId="0" xfId="0" applyNumberFormat="1" applyProtection="1"/>
    <xf numFmtId="0" fontId="6" fillId="0" borderId="0" xfId="1386" applyFont="1" applyAlignment="1" applyProtection="1">
      <alignment horizontal="right" vertical="top"/>
      <protection locked="0"/>
    </xf>
    <xf numFmtId="44" fontId="6" fillId="0" borderId="0" xfId="6" applyNumberFormat="1" applyFont="1" applyAlignment="1" applyProtection="1">
      <alignment horizontal="right" vertical="top"/>
      <protection locked="0"/>
    </xf>
    <xf numFmtId="44" fontId="6" fillId="0" borderId="0" xfId="6" applyNumberFormat="1" applyFont="1" applyAlignment="1" applyProtection="1">
      <alignment horizontal="right"/>
      <protection locked="0"/>
    </xf>
    <xf numFmtId="4" fontId="147" fillId="0" borderId="0" xfId="0" applyNumberFormat="1" applyFont="1" applyAlignment="1" applyProtection="1">
      <alignment horizontal="right"/>
      <protection locked="0"/>
    </xf>
    <xf numFmtId="4" fontId="181" fillId="0" borderId="0" xfId="0" applyNumberFormat="1" applyFont="1" applyAlignment="1" applyProtection="1">
      <alignment horizontal="left"/>
      <protection locked="0"/>
    </xf>
    <xf numFmtId="4" fontId="147" fillId="0" borderId="0" xfId="1288" applyNumberFormat="1" applyFont="1" applyAlignment="1" applyProtection="1">
      <alignment horizontal="right" wrapText="1"/>
      <protection locked="0"/>
    </xf>
    <xf numFmtId="4" fontId="147" fillId="0" borderId="0" xfId="1288" applyNumberFormat="1" applyFont="1" applyAlignment="1" applyProtection="1">
      <alignment horizontal="right"/>
      <protection locked="0"/>
    </xf>
    <xf numFmtId="4" fontId="182" fillId="0" borderId="0" xfId="0" applyNumberFormat="1" applyFont="1" applyAlignment="1" applyProtection="1">
      <alignment horizontal="right" wrapText="1"/>
      <protection locked="0"/>
    </xf>
    <xf numFmtId="4" fontId="181" fillId="0" borderId="0" xfId="1288" applyNumberFormat="1" applyFont="1" applyAlignment="1" applyProtection="1">
      <alignment horizontal="left"/>
      <protection locked="0"/>
    </xf>
    <xf numFmtId="4" fontId="147" fillId="0" borderId="17" xfId="0" applyNumberFormat="1" applyFont="1" applyBorder="1" applyAlignment="1" applyProtection="1">
      <alignment horizontal="right"/>
      <protection locked="0"/>
    </xf>
    <xf numFmtId="4" fontId="147" fillId="0" borderId="0" xfId="5581" applyNumberFormat="1" applyFont="1" applyAlignment="1" applyProtection="1">
      <alignment horizontal="right"/>
      <protection locked="0"/>
    </xf>
    <xf numFmtId="44" fontId="6" fillId="0" borderId="3" xfId="6" applyNumberFormat="1" applyFont="1" applyBorder="1" applyAlignment="1" applyProtection="1">
      <alignment horizontal="right"/>
      <protection locked="0"/>
    </xf>
    <xf numFmtId="0" fontId="147" fillId="0" borderId="3" xfId="2514" applyFont="1" applyBorder="1" applyProtection="1">
      <protection locked="0"/>
    </xf>
    <xf numFmtId="0" fontId="55" fillId="70" borderId="14" xfId="83" applyFont="1" applyFill="1" applyBorder="1" applyAlignment="1" applyProtection="1">
      <alignment vertical="center"/>
    </xf>
    <xf numFmtId="0" fontId="6" fillId="0" borderId="0" xfId="2514" applyFont="1" applyAlignment="1" applyProtection="1">
      <alignment vertical="center"/>
    </xf>
    <xf numFmtId="0" fontId="6" fillId="0" borderId="0" xfId="1386" applyFont="1" applyAlignment="1" applyProtection="1">
      <alignment vertical="center"/>
    </xf>
    <xf numFmtId="49" fontId="6" fillId="0" borderId="0" xfId="1386" applyNumberFormat="1" applyFont="1" applyAlignment="1" applyProtection="1">
      <alignment horizontal="left" vertical="top"/>
    </xf>
    <xf numFmtId="1" fontId="6" fillId="0" borderId="0" xfId="1386" applyNumberFormat="1" applyFont="1" applyAlignment="1" applyProtection="1">
      <alignment horizontal="center" vertical="top"/>
    </xf>
    <xf numFmtId="1" fontId="6" fillId="0" borderId="0" xfId="1386" applyNumberFormat="1" applyFont="1" applyAlignment="1" applyProtection="1">
      <alignment horizontal="left" vertical="top"/>
    </xf>
    <xf numFmtId="0" fontId="63" fillId="0" borderId="0" xfId="1386" applyFont="1" applyAlignment="1" applyProtection="1">
      <alignment wrapText="1"/>
    </xf>
    <xf numFmtId="0" fontId="6" fillId="0" borderId="0" xfId="1386" applyFont="1" applyAlignment="1" applyProtection="1">
      <alignment horizontal="justify"/>
    </xf>
    <xf numFmtId="0" fontId="6" fillId="0" borderId="0" xfId="1386" applyFont="1" applyAlignment="1" applyProtection="1">
      <alignment horizontal="right" vertical="top"/>
    </xf>
    <xf numFmtId="0" fontId="114" fillId="0" borderId="0" xfId="1386" applyFont="1" applyAlignment="1" applyProtection="1">
      <alignment wrapText="1"/>
    </xf>
    <xf numFmtId="0" fontId="6" fillId="0" borderId="0" xfId="1386" applyFont="1" applyAlignment="1" applyProtection="1">
      <alignment horizontal="justify" vertical="center"/>
    </xf>
    <xf numFmtId="0" fontId="57" fillId="0" borderId="0" xfId="1386" applyFont="1" applyAlignment="1" applyProtection="1">
      <alignment horizontal="left" vertical="top"/>
    </xf>
    <xf numFmtId="0" fontId="7" fillId="0" borderId="0" xfId="1386" applyFont="1" applyProtection="1"/>
    <xf numFmtId="49" fontId="7" fillId="0" borderId="0" xfId="2518" applyNumberFormat="1" applyFont="1" applyAlignment="1" applyProtection="1">
      <alignment horizontal="left" vertical="top"/>
    </xf>
    <xf numFmtId="0" fontId="6" fillId="0" borderId="0" xfId="6" applyFont="1" applyAlignment="1" applyProtection="1">
      <alignment wrapText="1"/>
    </xf>
    <xf numFmtId="0" fontId="65" fillId="0" borderId="0" xfId="0" applyFont="1" applyAlignment="1" applyProtection="1">
      <alignment vertical="top" wrapText="1"/>
    </xf>
    <xf numFmtId="0" fontId="6" fillId="0" borderId="0" xfId="6" applyFont="1" applyAlignment="1" applyProtection="1">
      <alignment horizontal="center" wrapText="1"/>
    </xf>
    <xf numFmtId="3" fontId="6" fillId="0" borderId="0" xfId="6" applyNumberFormat="1" applyFont="1" applyAlignment="1" applyProtection="1">
      <alignment horizontal="right"/>
    </xf>
    <xf numFmtId="0" fontId="65" fillId="0" borderId="0" xfId="0" quotePrefix="1" applyFont="1" applyAlignment="1" applyProtection="1">
      <alignment vertical="top" wrapText="1"/>
    </xf>
    <xf numFmtId="0" fontId="179" fillId="0" borderId="0" xfId="0" applyFont="1" applyAlignment="1" applyProtection="1">
      <alignment vertical="top" wrapText="1"/>
    </xf>
    <xf numFmtId="0" fontId="13" fillId="0" borderId="0" xfId="0" applyFont="1" applyAlignment="1" applyProtection="1">
      <alignment vertical="top" wrapText="1"/>
    </xf>
    <xf numFmtId="0" fontId="13" fillId="0" borderId="0" xfId="0" applyFont="1" applyAlignment="1" applyProtection="1">
      <alignment vertical="center" wrapText="1"/>
    </xf>
    <xf numFmtId="0" fontId="13" fillId="0" borderId="0" xfId="0" quotePrefix="1" applyFont="1" applyAlignment="1" applyProtection="1">
      <alignment vertical="top" wrapText="1"/>
    </xf>
    <xf numFmtId="0" fontId="144" fillId="0" borderId="0" xfId="0" applyFont="1" applyAlignment="1" applyProtection="1">
      <alignment vertical="top" wrapText="1"/>
    </xf>
    <xf numFmtId="0" fontId="63" fillId="0" borderId="0" xfId="0" quotePrefix="1" applyFont="1" applyAlignment="1" applyProtection="1">
      <alignment vertical="top" wrapText="1"/>
    </xf>
    <xf numFmtId="0" fontId="63" fillId="0" borderId="0" xfId="0" applyFont="1" applyAlignment="1" applyProtection="1">
      <alignment vertical="top" wrapText="1"/>
    </xf>
    <xf numFmtId="0" fontId="13" fillId="0" borderId="0" xfId="0" quotePrefix="1" applyFont="1" applyAlignment="1" applyProtection="1">
      <alignment vertical="center" wrapText="1"/>
    </xf>
    <xf numFmtId="0" fontId="6" fillId="0" borderId="0" xfId="6" quotePrefix="1" applyFont="1" applyAlignment="1" applyProtection="1">
      <alignment wrapText="1"/>
    </xf>
    <xf numFmtId="0" fontId="180" fillId="0" borderId="0" xfId="0" quotePrefix="1" applyFont="1" applyAlignment="1" applyProtection="1">
      <alignment vertical="top" wrapText="1"/>
    </xf>
    <xf numFmtId="0" fontId="180" fillId="0" borderId="0" xfId="0" applyFont="1" applyAlignment="1" applyProtection="1">
      <alignment vertical="top" wrapText="1"/>
    </xf>
    <xf numFmtId="0" fontId="181" fillId="0" borderId="0" xfId="0" applyFont="1" applyAlignment="1" applyProtection="1">
      <alignment vertical="top" wrapText="1"/>
    </xf>
    <xf numFmtId="0" fontId="6" fillId="0" borderId="0" xfId="2518" applyFont="1" applyAlignment="1" applyProtection="1">
      <alignment horizontal="left"/>
    </xf>
    <xf numFmtId="193" fontId="6" fillId="0" borderId="0" xfId="0" applyNumberFormat="1" applyFont="1" applyAlignment="1" applyProtection="1">
      <alignment horizontal="right"/>
    </xf>
    <xf numFmtId="0" fontId="148" fillId="0" borderId="0" xfId="6" applyFont="1" applyAlignment="1" applyProtection="1">
      <alignment wrapText="1"/>
    </xf>
    <xf numFmtId="0" fontId="180" fillId="0" borderId="0" xfId="0" applyFont="1" applyAlignment="1" applyProtection="1">
      <alignment horizontal="left" vertical="top"/>
    </xf>
    <xf numFmtId="0" fontId="182" fillId="0" borderId="0" xfId="1288" applyFont="1" applyAlignment="1" applyProtection="1">
      <alignment wrapText="1"/>
    </xf>
    <xf numFmtId="0" fontId="147" fillId="0" borderId="0" xfId="0" applyFont="1" applyAlignment="1" applyProtection="1">
      <alignment horizontal="center"/>
    </xf>
    <xf numFmtId="1" fontId="147" fillId="0" borderId="0" xfId="0" applyNumberFormat="1" applyFont="1" applyAlignment="1" applyProtection="1">
      <alignment horizontal="center"/>
    </xf>
    <xf numFmtId="0" fontId="147" fillId="0" borderId="0" xfId="1288" applyFont="1" applyAlignment="1" applyProtection="1">
      <alignment wrapText="1"/>
    </xf>
    <xf numFmtId="0" fontId="148" fillId="0" borderId="0" xfId="1288" applyFont="1" applyAlignment="1" applyProtection="1">
      <alignment wrapText="1"/>
    </xf>
    <xf numFmtId="0" fontId="148" fillId="0" borderId="0" xfId="5933" applyFont="1" applyAlignment="1" applyProtection="1">
      <alignment horizontal="left" vertical="top"/>
    </xf>
    <xf numFmtId="0" fontId="147" fillId="0" borderId="0" xfId="5575" applyFont="1" applyAlignment="1" applyProtection="1">
      <alignment wrapText="1"/>
    </xf>
    <xf numFmtId="0" fontId="148" fillId="0" borderId="0" xfId="0" applyFont="1" applyAlignment="1" applyProtection="1">
      <alignment horizontal="left" vertical="top"/>
    </xf>
    <xf numFmtId="0" fontId="147" fillId="0" borderId="0" xfId="0" applyFont="1" applyAlignment="1" applyProtection="1">
      <alignment horizontal="center" wrapText="1"/>
    </xf>
    <xf numFmtId="1" fontId="147" fillId="0" borderId="0" xfId="0" applyNumberFormat="1" applyFont="1" applyAlignment="1" applyProtection="1">
      <alignment horizontal="center" wrapText="1"/>
    </xf>
    <xf numFmtId="49" fontId="148" fillId="0" borderId="0" xfId="0" applyNumberFormat="1" applyFont="1" applyAlignment="1" applyProtection="1">
      <alignment horizontal="left" vertical="top" wrapText="1"/>
    </xf>
    <xf numFmtId="0" fontId="183" fillId="0" borderId="0" xfId="0" applyFont="1" applyAlignment="1" applyProtection="1">
      <alignment horizontal="center" wrapText="1"/>
    </xf>
    <xf numFmtId="0" fontId="182" fillId="0" borderId="0" xfId="0" applyFont="1" applyAlignment="1" applyProtection="1">
      <alignment horizontal="center" wrapText="1"/>
    </xf>
    <xf numFmtId="49" fontId="147" fillId="0" borderId="0" xfId="0" applyNumberFormat="1" applyFont="1" applyAlignment="1" applyProtection="1">
      <alignment horizontal="center" wrapText="1"/>
    </xf>
    <xf numFmtId="49" fontId="182" fillId="0" borderId="0" xfId="0" applyNumberFormat="1" applyFont="1" applyAlignment="1" applyProtection="1">
      <alignment horizontal="center" wrapText="1"/>
    </xf>
    <xf numFmtId="0" fontId="184" fillId="0" borderId="0" xfId="1288" applyFont="1" applyAlignment="1" applyProtection="1">
      <alignment horizontal="left" wrapText="1"/>
    </xf>
    <xf numFmtId="49" fontId="148" fillId="0" borderId="0" xfId="5933" applyNumberFormat="1" applyFont="1" applyAlignment="1" applyProtection="1">
      <alignment horizontal="left" vertical="top"/>
    </xf>
    <xf numFmtId="0" fontId="182" fillId="0" borderId="0" xfId="0" applyFont="1" applyAlignment="1" applyProtection="1">
      <alignment wrapText="1"/>
    </xf>
    <xf numFmtId="49" fontId="148" fillId="0" borderId="0" xfId="5933" applyNumberFormat="1" applyFont="1" applyAlignment="1" applyProtection="1">
      <alignment horizontal="center" vertical="top"/>
    </xf>
    <xf numFmtId="0" fontId="147" fillId="0" borderId="0" xfId="0" applyFont="1" applyAlignment="1" applyProtection="1">
      <alignment horizontal="left" vertical="top" wrapText="1"/>
    </xf>
    <xf numFmtId="0" fontId="184" fillId="0" borderId="0" xfId="0" applyFont="1" applyAlignment="1" applyProtection="1">
      <alignment horizontal="left" vertical="top" wrapText="1"/>
    </xf>
    <xf numFmtId="0" fontId="148" fillId="0" borderId="0" xfId="2513" applyFont="1" applyAlignment="1" applyProtection="1">
      <alignment horizontal="left" vertical="top" wrapText="1"/>
    </xf>
    <xf numFmtId="0" fontId="182" fillId="0" borderId="0" xfId="0" applyFont="1" applyAlignment="1" applyProtection="1">
      <alignment horizontal="left" wrapText="1" shrinkToFit="1"/>
    </xf>
    <xf numFmtId="3" fontId="147" fillId="0" borderId="0" xfId="0" applyNumberFormat="1" applyFont="1" applyAlignment="1" applyProtection="1">
      <alignment horizontal="center" wrapText="1"/>
    </xf>
    <xf numFmtId="0" fontId="148" fillId="0" borderId="0" xfId="0" applyFont="1" applyAlignment="1" applyProtection="1">
      <alignment horizontal="right" wrapText="1"/>
    </xf>
    <xf numFmtId="0" fontId="184" fillId="0" borderId="0" xfId="0" applyFont="1" applyAlignment="1" applyProtection="1">
      <alignment horizontal="justify" wrapText="1"/>
    </xf>
    <xf numFmtId="3" fontId="147" fillId="0" borderId="0" xfId="2513" applyNumberFormat="1" applyFont="1" applyAlignment="1" applyProtection="1">
      <alignment horizontal="center" wrapText="1"/>
    </xf>
    <xf numFmtId="16" fontId="180" fillId="0" borderId="0" xfId="0" applyNumberFormat="1" applyFont="1" applyAlignment="1" applyProtection="1">
      <alignment horizontal="left" vertical="top"/>
    </xf>
    <xf numFmtId="0" fontId="147" fillId="0" borderId="0" xfId="1288" applyFont="1" applyAlignment="1" applyProtection="1">
      <alignment horizontal="center"/>
    </xf>
    <xf numFmtId="49" fontId="148" fillId="0" borderId="0" xfId="1288" applyNumberFormat="1" applyFont="1" applyAlignment="1" applyProtection="1">
      <alignment horizontal="left" vertical="top"/>
    </xf>
    <xf numFmtId="0" fontId="147" fillId="0" borderId="0" xfId="0" quotePrefix="1" applyFont="1" applyAlignment="1" applyProtection="1">
      <alignment horizontal="left"/>
    </xf>
    <xf numFmtId="0" fontId="182" fillId="0" borderId="0" xfId="0" applyFont="1" applyAlignment="1" applyProtection="1">
      <alignment horizontal="left" vertical="top" wrapText="1"/>
    </xf>
    <xf numFmtId="0" fontId="185" fillId="0" borderId="0" xfId="0" applyFont="1" applyAlignment="1" applyProtection="1">
      <alignment horizontal="center" wrapText="1"/>
    </xf>
    <xf numFmtId="3" fontId="185" fillId="0" borderId="0" xfId="0" applyNumberFormat="1" applyFont="1" applyAlignment="1" applyProtection="1">
      <alignment horizontal="center" wrapText="1"/>
    </xf>
    <xf numFmtId="0" fontId="184" fillId="0" borderId="0" xfId="0" applyFont="1" applyAlignment="1" applyProtection="1">
      <alignment horizontal="center"/>
    </xf>
    <xf numFmtId="0" fontId="147" fillId="0" borderId="0" xfId="0" quotePrefix="1" applyFont="1" applyAlignment="1" applyProtection="1">
      <alignment wrapText="1"/>
    </xf>
    <xf numFmtId="0" fontId="148" fillId="0" borderId="17" xfId="0" applyFont="1" applyBorder="1" applyAlignment="1" applyProtection="1">
      <alignment horizontal="left" vertical="top"/>
    </xf>
    <xf numFmtId="0" fontId="182" fillId="0" borderId="17" xfId="0" applyFont="1" applyBorder="1" applyAlignment="1" applyProtection="1">
      <alignment horizontal="justify" vertical="top" wrapText="1"/>
    </xf>
    <xf numFmtId="0" fontId="184" fillId="0" borderId="17" xfId="0" applyFont="1" applyBorder="1" applyAlignment="1" applyProtection="1">
      <alignment horizontal="center" wrapText="1"/>
    </xf>
    <xf numFmtId="1" fontId="147" fillId="0" borderId="17" xfId="0" applyNumberFormat="1" applyFont="1" applyBorder="1" applyAlignment="1" applyProtection="1">
      <alignment horizontal="center"/>
    </xf>
    <xf numFmtId="0" fontId="147" fillId="0" borderId="0" xfId="5581" applyFont="1" applyAlignment="1" applyProtection="1">
      <alignment horizontal="justify" vertical="top" wrapText="1"/>
    </xf>
    <xf numFmtId="0" fontId="181" fillId="0" borderId="0" xfId="0" applyFont="1" applyAlignment="1" applyProtection="1">
      <alignment horizontal="center"/>
    </xf>
    <xf numFmtId="1" fontId="147" fillId="0" borderId="0" xfId="5581" applyNumberFormat="1" applyFont="1" applyAlignment="1" applyProtection="1">
      <alignment horizontal="center"/>
    </xf>
    <xf numFmtId="0" fontId="6" fillId="0" borderId="3" xfId="0" quotePrefix="1" applyFont="1" applyBorder="1" applyAlignment="1" applyProtection="1">
      <alignment horizontal="justify"/>
    </xf>
    <xf numFmtId="0" fontId="6" fillId="0" borderId="3" xfId="2518" applyFont="1" applyBorder="1" applyAlignment="1" applyProtection="1">
      <alignment horizontal="left"/>
    </xf>
    <xf numFmtId="193" fontId="6" fillId="0" borderId="3" xfId="0" applyNumberFormat="1" applyFont="1" applyBorder="1" applyAlignment="1" applyProtection="1">
      <alignment horizontal="right"/>
    </xf>
    <xf numFmtId="1" fontId="6" fillId="0" borderId="0" xfId="0" applyNumberFormat="1" applyFont="1" applyAlignment="1" applyProtection="1">
      <alignment horizontal="left" vertical="top"/>
    </xf>
    <xf numFmtId="0" fontId="6" fillId="0" borderId="0" xfId="2518" quotePrefix="1" applyFont="1" applyAlignment="1" applyProtection="1">
      <alignment horizontal="justify" vertical="top"/>
    </xf>
    <xf numFmtId="0" fontId="6" fillId="0" borderId="0" xfId="2518" applyFont="1" applyAlignment="1" applyProtection="1">
      <alignment horizontal="left" vertical="center"/>
    </xf>
    <xf numFmtId="193" fontId="6" fillId="0" borderId="0" xfId="0" applyNumberFormat="1" applyFont="1" applyAlignment="1" applyProtection="1">
      <alignment horizontal="right" vertical="center"/>
    </xf>
    <xf numFmtId="0" fontId="6" fillId="0" borderId="0" xfId="6" applyFont="1" applyAlignment="1" applyProtection="1">
      <alignment horizontal="left" vertical="top" wrapText="1"/>
    </xf>
    <xf numFmtId="1" fontId="148" fillId="0" borderId="0" xfId="5901" quotePrefix="1" applyNumberFormat="1" applyFont="1" applyAlignment="1" applyProtection="1">
      <alignment horizontal="left" vertical="top"/>
    </xf>
    <xf numFmtId="0" fontId="148" fillId="0" borderId="0" xfId="5901" applyFont="1" applyAlignment="1" applyProtection="1">
      <alignment horizontal="justify" vertical="top"/>
    </xf>
    <xf numFmtId="0" fontId="147" fillId="0" borderId="0" xfId="5901" applyFont="1" applyAlignment="1" applyProtection="1">
      <alignment horizontal="left" vertical="top"/>
    </xf>
    <xf numFmtId="193" fontId="147" fillId="0" borderId="0" xfId="5901" applyNumberFormat="1" applyFont="1" applyAlignment="1" applyProtection="1">
      <alignment horizontal="right" vertical="top"/>
    </xf>
    <xf numFmtId="1" fontId="148" fillId="0" borderId="0" xfId="5901" applyNumberFormat="1" applyFont="1" applyAlignment="1" applyProtection="1">
      <alignment horizontal="left" vertical="top"/>
    </xf>
    <xf numFmtId="1" fontId="147" fillId="0" borderId="0" xfId="5901" applyNumberFormat="1" applyFont="1" applyAlignment="1" applyProtection="1">
      <alignment horizontal="left" vertical="top"/>
    </xf>
    <xf numFmtId="0" fontId="6" fillId="0" borderId="0" xfId="5901" applyFont="1" applyAlignment="1" applyProtection="1">
      <alignment horizontal="justify"/>
    </xf>
    <xf numFmtId="193" fontId="7" fillId="0" borderId="0" xfId="5901" applyNumberFormat="1" applyFont="1" applyAlignment="1" applyProtection="1">
      <alignment horizontal="right" vertical="top"/>
    </xf>
    <xf numFmtId="0" fontId="147" fillId="0" borderId="0" xfId="5901" applyFont="1" applyAlignment="1" applyProtection="1">
      <alignment horizontal="justify"/>
    </xf>
    <xf numFmtId="0" fontId="147" fillId="0" borderId="0" xfId="5901" applyFont="1" applyAlignment="1" applyProtection="1">
      <alignment horizontal="justify" vertical="top"/>
    </xf>
    <xf numFmtId="1" fontId="6" fillId="0" borderId="0" xfId="5901" quotePrefix="1" applyNumberFormat="1" applyFont="1" applyAlignment="1" applyProtection="1">
      <alignment horizontal="left" vertical="top"/>
    </xf>
    <xf numFmtId="0" fontId="7" fillId="0" borderId="0" xfId="5901" quotePrefix="1" applyFont="1" applyAlignment="1" applyProtection="1">
      <alignment horizontal="justify"/>
    </xf>
    <xf numFmtId="0" fontId="6" fillId="0" borderId="0" xfId="5901" applyFont="1" applyAlignment="1" applyProtection="1">
      <alignment horizontal="center"/>
    </xf>
    <xf numFmtId="3" fontId="6" fillId="0" borderId="0" xfId="5901" applyNumberFormat="1" applyFont="1" applyAlignment="1" applyProtection="1">
      <alignment horizontal="right"/>
    </xf>
    <xf numFmtId="1" fontId="6" fillId="0" borderId="0" xfId="5901" applyNumberFormat="1" applyFont="1" applyAlignment="1" applyProtection="1">
      <alignment horizontal="left" vertical="top"/>
    </xf>
    <xf numFmtId="0" fontId="0" fillId="0" borderId="0" xfId="0" applyAlignment="1" applyProtection="1">
      <alignment wrapText="1"/>
    </xf>
    <xf numFmtId="0" fontId="7" fillId="0" borderId="0" xfId="5901" applyFont="1" applyAlignment="1" applyProtection="1">
      <alignment horizontal="justify" vertical="top"/>
    </xf>
    <xf numFmtId="1" fontId="6" fillId="0" borderId="0" xfId="6" applyNumberFormat="1" applyFont="1" applyAlignment="1" applyProtection="1">
      <alignment horizontal="right" vertical="top"/>
    </xf>
    <xf numFmtId="0" fontId="6" fillId="0" borderId="0" xfId="6" applyFont="1" applyAlignment="1" applyProtection="1">
      <alignment horizontal="justify" vertical="top"/>
    </xf>
    <xf numFmtId="0" fontId="6" fillId="0" borderId="0" xfId="6" applyFont="1" applyAlignment="1" applyProtection="1">
      <alignment horizontal="center"/>
    </xf>
    <xf numFmtId="0" fontId="113" fillId="0" borderId="0" xfId="6" applyFont="1" applyAlignment="1" applyProtection="1">
      <alignment horizontal="justify" vertical="top"/>
    </xf>
    <xf numFmtId="1" fontId="147" fillId="0" borderId="0" xfId="0" applyNumberFormat="1" applyFont="1" applyAlignment="1" applyProtection="1">
      <alignment horizontal="right" vertical="top"/>
    </xf>
    <xf numFmtId="193" fontId="147" fillId="0" borderId="0" xfId="0" applyNumberFormat="1" applyFont="1" applyAlignment="1" applyProtection="1">
      <alignment horizontal="right"/>
    </xf>
    <xf numFmtId="0" fontId="148" fillId="0" borderId="0" xfId="5901" applyFont="1" applyProtection="1"/>
    <xf numFmtId="0" fontId="0" fillId="0" borderId="0" xfId="0" applyAlignment="1" applyProtection="1">
      <alignment horizontal="right"/>
    </xf>
    <xf numFmtId="0" fontId="7" fillId="0" borderId="0" xfId="6" applyFont="1" applyAlignment="1" applyProtection="1">
      <alignment horizontal="justify" vertical="top"/>
    </xf>
    <xf numFmtId="0" fontId="6" fillId="0" borderId="0" xfId="2518" quotePrefix="1" applyFont="1" applyAlignment="1" applyProtection="1">
      <alignment vertical="top"/>
    </xf>
    <xf numFmtId="0" fontId="6" fillId="0" borderId="0" xfId="2514" applyFont="1" applyAlignment="1" applyProtection="1">
      <alignment horizontal="center"/>
    </xf>
    <xf numFmtId="0" fontId="65" fillId="0" borderId="0" xfId="0" applyFont="1" applyAlignment="1" applyProtection="1">
      <alignment wrapText="1"/>
    </xf>
    <xf numFmtId="0" fontId="65" fillId="0" borderId="0" xfId="0" quotePrefix="1" applyFont="1" applyAlignment="1" applyProtection="1">
      <alignment wrapText="1"/>
    </xf>
    <xf numFmtId="0" fontId="6" fillId="0" borderId="0" xfId="2514" quotePrefix="1" applyFont="1" applyAlignment="1" applyProtection="1">
      <alignment horizontal="right" vertical="center"/>
    </xf>
    <xf numFmtId="0" fontId="65" fillId="0" borderId="0" xfId="0" applyFont="1" applyAlignment="1" applyProtection="1">
      <alignment horizontal="justify" vertical="center"/>
    </xf>
    <xf numFmtId="193" fontId="147" fillId="0" borderId="0" xfId="0" applyNumberFormat="1" applyFont="1" applyAlignment="1" applyProtection="1">
      <alignment horizontal="left" vertical="top"/>
    </xf>
    <xf numFmtId="0" fontId="65" fillId="0" borderId="0" xfId="0" applyFont="1" applyAlignment="1" applyProtection="1">
      <alignment horizontal="justify"/>
    </xf>
    <xf numFmtId="0" fontId="6" fillId="0" borderId="0" xfId="6" quotePrefix="1" applyFont="1" applyAlignment="1" applyProtection="1">
      <alignment horizontal="justify" vertical="top"/>
    </xf>
    <xf numFmtId="0" fontId="6" fillId="0" borderId="0" xfId="6" applyFont="1" applyAlignment="1" applyProtection="1">
      <alignment vertical="top"/>
    </xf>
    <xf numFmtId="0" fontId="6" fillId="0" borderId="0" xfId="2514" quotePrefix="1" applyFont="1" applyProtection="1"/>
    <xf numFmtId="1" fontId="147" fillId="0" borderId="0" xfId="0" quotePrefix="1" applyNumberFormat="1" applyFont="1" applyAlignment="1" applyProtection="1">
      <alignment horizontal="left" vertical="top"/>
    </xf>
    <xf numFmtId="0" fontId="148" fillId="0" borderId="0" xfId="0" applyFont="1" applyAlignment="1" applyProtection="1">
      <alignment horizontal="justify" vertical="top"/>
    </xf>
    <xf numFmtId="1" fontId="6" fillId="0" borderId="0" xfId="2518" applyNumberFormat="1" applyFont="1" applyAlignment="1" applyProtection="1">
      <alignment horizontal="left" vertical="top"/>
    </xf>
    <xf numFmtId="0" fontId="6" fillId="0" borderId="0" xfId="2518" applyFont="1" applyAlignment="1" applyProtection="1">
      <alignment horizontal="justify" vertical="top"/>
    </xf>
    <xf numFmtId="0" fontId="6" fillId="0" borderId="0" xfId="2518" applyFont="1" applyAlignment="1" applyProtection="1">
      <alignment horizontal="left" vertical="top"/>
    </xf>
    <xf numFmtId="193" fontId="6" fillId="0" borderId="0" xfId="2518" applyNumberFormat="1" applyFont="1" applyAlignment="1" applyProtection="1">
      <alignment horizontal="left" vertical="top"/>
    </xf>
    <xf numFmtId="49" fontId="6" fillId="0" borderId="0" xfId="2518" quotePrefix="1" applyNumberFormat="1" applyFont="1" applyAlignment="1" applyProtection="1">
      <alignment horizontal="left" vertical="top"/>
    </xf>
    <xf numFmtId="0" fontId="6" fillId="0" borderId="0" xfId="2518" applyFont="1" applyAlignment="1" applyProtection="1">
      <alignment horizontal="center"/>
    </xf>
    <xf numFmtId="4" fontId="6" fillId="0" borderId="0" xfId="2518" applyNumberFormat="1" applyFont="1" applyAlignment="1" applyProtection="1">
      <alignment horizontal="right"/>
    </xf>
    <xf numFmtId="49" fontId="6" fillId="0" borderId="0" xfId="2518" quotePrefix="1" applyNumberFormat="1" applyFont="1" applyAlignment="1" applyProtection="1">
      <alignment horizontal="right" vertical="top"/>
    </xf>
    <xf numFmtId="193" fontId="6" fillId="0" borderId="0" xfId="0" applyNumberFormat="1" applyFont="1" applyAlignment="1" applyProtection="1">
      <alignment horizontal="right" vertical="top"/>
    </xf>
    <xf numFmtId="0" fontId="148" fillId="0" borderId="0" xfId="0" quotePrefix="1" applyFont="1" applyAlignment="1" applyProtection="1">
      <alignment horizontal="justify" vertical="top"/>
    </xf>
    <xf numFmtId="1" fontId="147" fillId="0" borderId="0" xfId="0" applyNumberFormat="1" applyFont="1" applyAlignment="1" applyProtection="1">
      <alignment horizontal="left" vertical="top"/>
    </xf>
    <xf numFmtId="0" fontId="147" fillId="0" borderId="0" xfId="2518" applyFont="1" applyAlignment="1" applyProtection="1">
      <alignment horizontal="left" vertical="top"/>
    </xf>
    <xf numFmtId="1" fontId="6" fillId="0" borderId="0" xfId="6" quotePrefix="1" applyNumberFormat="1" applyFont="1" applyAlignment="1" applyProtection="1">
      <alignment horizontal="left" vertical="top"/>
    </xf>
    <xf numFmtId="0" fontId="7" fillId="0" borderId="0" xfId="2518" quotePrefix="1" applyFont="1" applyAlignment="1" applyProtection="1">
      <alignment horizontal="left" vertical="center"/>
    </xf>
    <xf numFmtId="1" fontId="6" fillId="0" borderId="0" xfId="6" applyNumberFormat="1" applyFont="1" applyAlignment="1" applyProtection="1">
      <alignment horizontal="left" vertical="top"/>
    </xf>
    <xf numFmtId="0" fontId="6" fillId="0" borderId="0" xfId="2518" quotePrefix="1" applyFont="1" applyAlignment="1" applyProtection="1">
      <alignment horizontal="left" vertical="center"/>
    </xf>
    <xf numFmtId="0" fontId="147" fillId="0" borderId="3" xfId="0" applyFont="1" applyBorder="1" applyAlignment="1" applyProtection="1">
      <alignment horizontal="right" vertical="top"/>
    </xf>
    <xf numFmtId="1" fontId="147" fillId="0" borderId="0" xfId="2518" quotePrefix="1" applyNumberFormat="1" applyFont="1" applyAlignment="1" applyProtection="1">
      <alignment horizontal="left" vertical="top"/>
    </xf>
    <xf numFmtId="0" fontId="6" fillId="0" borderId="0" xfId="0" applyFont="1" applyAlignment="1" applyProtection="1">
      <alignment horizontal="center" wrapText="1"/>
    </xf>
    <xf numFmtId="0" fontId="7" fillId="0" borderId="0" xfId="6" applyFont="1" applyAlignment="1" applyProtection="1">
      <alignment vertical="top"/>
    </xf>
    <xf numFmtId="0" fontId="7" fillId="0" borderId="0" xfId="6" applyFont="1" applyAlignment="1" applyProtection="1">
      <alignment wrapText="1"/>
    </xf>
    <xf numFmtId="0" fontId="7" fillId="0" borderId="0" xfId="6" applyFont="1" applyAlignment="1" applyProtection="1">
      <alignment horizontal="center" wrapText="1"/>
    </xf>
    <xf numFmtId="3" fontId="7" fillId="0" borderId="0" xfId="6" applyNumberFormat="1" applyFont="1" applyAlignment="1" applyProtection="1">
      <alignment horizontal="right"/>
    </xf>
    <xf numFmtId="0" fontId="6" fillId="0" borderId="3" xfId="0" applyFont="1" applyBorder="1" applyAlignment="1" applyProtection="1">
      <alignment wrapText="1" readingOrder="1"/>
    </xf>
    <xf numFmtId="49" fontId="147" fillId="0" borderId="0" xfId="2518" quotePrefix="1" applyNumberFormat="1" applyFont="1" applyAlignment="1" applyProtection="1">
      <alignment horizontal="right" vertical="top"/>
    </xf>
    <xf numFmtId="49" fontId="148" fillId="0" borderId="0" xfId="2518" applyNumberFormat="1" applyFont="1" applyAlignment="1" applyProtection="1">
      <alignment horizontal="left" vertical="top"/>
    </xf>
    <xf numFmtId="0" fontId="147" fillId="0" borderId="0" xfId="2518" applyFont="1" applyAlignment="1" applyProtection="1">
      <alignment horizontal="justify" vertical="top"/>
    </xf>
    <xf numFmtId="193" fontId="147" fillId="0" borderId="0" xfId="2518" applyNumberFormat="1" applyFont="1" applyAlignment="1" applyProtection="1">
      <alignment horizontal="right" vertical="top"/>
    </xf>
    <xf numFmtId="49" fontId="148" fillId="0" borderId="0" xfId="2518" quotePrefix="1" applyNumberFormat="1" applyFont="1" applyAlignment="1" applyProtection="1">
      <alignment horizontal="left" vertical="top"/>
    </xf>
    <xf numFmtId="0" fontId="147" fillId="0" borderId="3" xfId="0" quotePrefix="1" applyFont="1" applyBorder="1" applyAlignment="1" applyProtection="1">
      <alignment vertical="top"/>
    </xf>
    <xf numFmtId="182" fontId="6" fillId="0" borderId="0" xfId="0" applyNumberFormat="1" applyFont="1" applyAlignment="1" applyProtection="1">
      <alignment horizontal="right" vertical="top" wrapText="1"/>
    </xf>
    <xf numFmtId="4" fontId="13" fillId="0" borderId="0" xfId="0" applyNumberFormat="1" applyFont="1" applyAlignment="1" applyProtection="1">
      <alignment horizontal="right"/>
    </xf>
    <xf numFmtId="182" fontId="6" fillId="0" borderId="0" xfId="0" applyNumberFormat="1" applyFont="1" applyAlignment="1" applyProtection="1">
      <alignment horizontal="right" wrapText="1"/>
    </xf>
    <xf numFmtId="4" fontId="147" fillId="0" borderId="0" xfId="0" applyNumberFormat="1" applyFont="1" applyAlignment="1" applyProtection="1">
      <alignment horizontal="right"/>
    </xf>
    <xf numFmtId="4" fontId="181" fillId="0" borderId="0" xfId="0" applyNumberFormat="1" applyFont="1" applyAlignment="1" applyProtection="1">
      <alignment horizontal="right"/>
    </xf>
    <xf numFmtId="4" fontId="181" fillId="0" borderId="0" xfId="0" applyNumberFormat="1" applyFont="1" applyAlignment="1" applyProtection="1">
      <alignment horizontal="right" wrapText="1"/>
    </xf>
    <xf numFmtId="4" fontId="147" fillId="0" borderId="0" xfId="1288" applyNumberFormat="1" applyFont="1" applyAlignment="1" applyProtection="1">
      <alignment horizontal="right" wrapText="1"/>
    </xf>
    <xf numFmtId="4" fontId="182" fillId="0" borderId="0" xfId="0" applyNumberFormat="1" applyFont="1" applyAlignment="1" applyProtection="1">
      <alignment horizontal="right" wrapText="1"/>
    </xf>
    <xf numFmtId="4" fontId="181" fillId="0" borderId="0" xfId="1288" applyNumberFormat="1" applyFont="1" applyAlignment="1" applyProtection="1">
      <alignment horizontal="right"/>
    </xf>
    <xf numFmtId="4" fontId="181" fillId="0" borderId="17" xfId="0" applyNumberFormat="1" applyFont="1" applyBorder="1" applyAlignment="1" applyProtection="1">
      <alignment horizontal="right"/>
    </xf>
    <xf numFmtId="182" fontId="6" fillId="0" borderId="3" xfId="0" applyNumberFormat="1" applyFont="1" applyBorder="1" applyAlignment="1" applyProtection="1">
      <alignment horizontal="right" wrapText="1"/>
    </xf>
    <xf numFmtId="44" fontId="6" fillId="0" borderId="0" xfId="1640" applyNumberFormat="1" applyFont="1" applyFill="1" applyBorder="1" applyAlignment="1" applyProtection="1">
      <alignment horizontal="right"/>
    </xf>
    <xf numFmtId="0" fontId="147" fillId="0" borderId="3" xfId="2514" applyFont="1" applyBorder="1" applyProtection="1"/>
    <xf numFmtId="44" fontId="52" fillId="0" borderId="0" xfId="6" applyNumberFormat="1" applyFont="1" applyAlignment="1" applyProtection="1">
      <alignment horizontal="right"/>
      <protection locked="0"/>
    </xf>
    <xf numFmtId="0" fontId="19" fillId="0" borderId="0" xfId="0" applyFont="1" applyProtection="1">
      <protection locked="0"/>
    </xf>
    <xf numFmtId="0" fontId="147" fillId="0" borderId="0" xfId="2514" applyFont="1" applyAlignment="1" applyProtection="1">
      <alignment horizontal="right" vertical="top"/>
    </xf>
    <xf numFmtId="0" fontId="147" fillId="0" borderId="0" xfId="6" applyFont="1" applyAlignment="1" applyProtection="1">
      <alignment wrapText="1"/>
    </xf>
    <xf numFmtId="0" fontId="181" fillId="0" borderId="0" xfId="0" quotePrefix="1" applyFont="1" applyAlignment="1" applyProtection="1">
      <alignment vertical="top" wrapText="1"/>
    </xf>
    <xf numFmtId="0" fontId="147" fillId="0" borderId="0" xfId="6" applyFont="1" applyAlignment="1" applyProtection="1">
      <alignment horizontal="center" wrapText="1"/>
    </xf>
    <xf numFmtId="3" fontId="147" fillId="0" borderId="0" xfId="6" applyNumberFormat="1" applyFont="1" applyAlignment="1" applyProtection="1">
      <alignment horizontal="right"/>
    </xf>
    <xf numFmtId="0" fontId="186" fillId="0" borderId="0" xfId="0" applyFont="1" applyAlignment="1" applyProtection="1">
      <alignment vertical="top" wrapText="1"/>
    </xf>
    <xf numFmtId="0" fontId="181" fillId="0" borderId="0" xfId="0" applyFont="1" applyAlignment="1" applyProtection="1">
      <alignment vertical="center" wrapText="1"/>
    </xf>
    <xf numFmtId="0" fontId="181" fillId="0" borderId="0" xfId="0" quotePrefix="1" applyFont="1" applyAlignment="1" applyProtection="1">
      <alignment vertical="center" wrapText="1"/>
    </xf>
    <xf numFmtId="0" fontId="6" fillId="0" borderId="3" xfId="6" applyFont="1" applyBorder="1" applyAlignment="1" applyProtection="1">
      <alignment wrapText="1"/>
    </xf>
    <xf numFmtId="0" fontId="13" fillId="0" borderId="3" xfId="0" quotePrefix="1" applyFont="1" applyBorder="1" applyAlignment="1" applyProtection="1">
      <alignment vertical="top" wrapText="1"/>
    </xf>
    <xf numFmtId="1" fontId="7" fillId="0" borderId="0" xfId="5901" quotePrefix="1" applyNumberFormat="1" applyFont="1" applyAlignment="1" applyProtection="1">
      <alignment horizontal="left" vertical="top"/>
    </xf>
    <xf numFmtId="1" fontId="7" fillId="0" borderId="0" xfId="5901" applyNumberFormat="1" applyFont="1" applyAlignment="1" applyProtection="1">
      <alignment horizontal="left" vertical="top"/>
    </xf>
    <xf numFmtId="0" fontId="7" fillId="0" borderId="0" xfId="0" applyFont="1" applyAlignment="1" applyProtection="1">
      <alignment vertical="top" wrapText="1"/>
    </xf>
    <xf numFmtId="0" fontId="7" fillId="0" borderId="0" xfId="2518" applyFont="1" applyAlignment="1" applyProtection="1">
      <alignment horizontal="justify" vertical="top"/>
    </xf>
    <xf numFmtId="3" fontId="6" fillId="0" borderId="0" xfId="2518" applyNumberFormat="1" applyFont="1" applyAlignment="1" applyProtection="1">
      <alignment horizontal="right"/>
    </xf>
    <xf numFmtId="193" fontId="6" fillId="0" borderId="0" xfId="6" applyNumberFormat="1" applyFont="1" applyAlignment="1" applyProtection="1">
      <alignment horizontal="left" vertical="top"/>
    </xf>
    <xf numFmtId="0" fontId="187" fillId="0" borderId="0" xfId="0" applyFont="1" applyAlignment="1" applyProtection="1">
      <alignment horizontal="justify" vertical="top"/>
    </xf>
    <xf numFmtId="0" fontId="147" fillId="0" borderId="0" xfId="2514" applyFont="1" applyAlignment="1" applyProtection="1">
      <alignment horizontal="left"/>
    </xf>
    <xf numFmtId="16" fontId="6" fillId="0" borderId="0" xfId="2518" quotePrefix="1" applyNumberFormat="1" applyFont="1" applyAlignment="1" applyProtection="1">
      <alignment vertical="top"/>
    </xf>
    <xf numFmtId="0" fontId="147" fillId="0" borderId="0" xfId="0" applyFont="1" applyAlignment="1" applyProtection="1">
      <alignment vertical="top"/>
    </xf>
    <xf numFmtId="1" fontId="6" fillId="0" borderId="0" xfId="2518" quotePrefix="1" applyNumberFormat="1" applyFont="1" applyAlignment="1" applyProtection="1">
      <alignment horizontal="left" vertical="top"/>
    </xf>
    <xf numFmtId="0" fontId="6" fillId="0" borderId="0" xfId="2518" applyFont="1" applyAlignment="1" applyProtection="1">
      <alignment horizontal="justify" vertical="top" wrapText="1"/>
    </xf>
    <xf numFmtId="1" fontId="7" fillId="0" borderId="0" xfId="2518" applyNumberFormat="1" applyFont="1" applyAlignment="1" applyProtection="1">
      <alignment horizontal="left" vertical="top"/>
    </xf>
    <xf numFmtId="1" fontId="6" fillId="0" borderId="0" xfId="2518" quotePrefix="1" applyNumberFormat="1" applyFont="1" applyAlignment="1" applyProtection="1">
      <alignment horizontal="right" vertical="top"/>
    </xf>
    <xf numFmtId="0" fontId="6" fillId="0" borderId="0" xfId="2513" quotePrefix="1" applyFont="1" applyAlignment="1" applyProtection="1">
      <alignment horizontal="left" vertical="top"/>
    </xf>
    <xf numFmtId="49" fontId="6" fillId="0" borderId="3" xfId="2514" applyNumberFormat="1" applyFont="1" applyBorder="1" applyAlignment="1" applyProtection="1">
      <alignment horizontal="left" vertical="top"/>
    </xf>
    <xf numFmtId="0" fontId="6" fillId="0" borderId="3" xfId="0" applyFont="1" applyBorder="1" applyAlignment="1" applyProtection="1">
      <alignment horizontal="justify"/>
    </xf>
    <xf numFmtId="182" fontId="52" fillId="0" borderId="0" xfId="0" applyNumberFormat="1" applyFont="1" applyAlignment="1" applyProtection="1">
      <alignment horizontal="right" wrapText="1"/>
    </xf>
    <xf numFmtId="0" fontId="19" fillId="0" borderId="0" xfId="0" applyFont="1" applyProtection="1"/>
    <xf numFmtId="195" fontId="152" fillId="0" borderId="0" xfId="1288" applyNumberFormat="1" applyFont="1" applyProtection="1">
      <protection locked="0"/>
    </xf>
    <xf numFmtId="195" fontId="13" fillId="0" borderId="0" xfId="1288" applyNumberFormat="1" applyFont="1" applyAlignment="1" applyProtection="1">
      <alignment horizontal="center"/>
      <protection locked="0"/>
    </xf>
    <xf numFmtId="195" fontId="13" fillId="0" borderId="0" xfId="1288" applyNumberFormat="1" applyFont="1" applyAlignment="1" applyProtection="1">
      <alignment horizontal="right"/>
      <protection locked="0"/>
    </xf>
    <xf numFmtId="4" fontId="152" fillId="0" borderId="0" xfId="0" applyNumberFormat="1" applyFont="1" applyProtection="1">
      <protection locked="0"/>
    </xf>
    <xf numFmtId="195" fontId="152" fillId="0" borderId="49" xfId="1288" applyNumberFormat="1" applyFont="1" applyBorder="1" applyProtection="1">
      <protection locked="0"/>
    </xf>
    <xf numFmtId="0" fontId="153" fillId="0" borderId="0" xfId="0" applyFont="1" applyAlignment="1" applyProtection="1">
      <alignment horizontal="left" vertical="top" wrapText="1"/>
    </xf>
    <xf numFmtId="0" fontId="151" fillId="0" borderId="0" xfId="0" applyFont="1" applyAlignment="1" applyProtection="1">
      <alignment horizontal="left" vertical="top" wrapText="1"/>
    </xf>
    <xf numFmtId="0" fontId="152" fillId="0" borderId="0" xfId="0" applyFont="1" applyAlignment="1" applyProtection="1">
      <alignment horizontal="left" vertical="top" wrapText="1"/>
    </xf>
    <xf numFmtId="49" fontId="7" fillId="0" borderId="0" xfId="0" applyNumberFormat="1" applyFont="1" applyAlignment="1" applyProtection="1">
      <alignment horizontal="left" vertical="center"/>
    </xf>
    <xf numFmtId="0" fontId="153" fillId="0" borderId="0" xfId="0" applyFont="1" applyAlignment="1" applyProtection="1">
      <alignment horizontal="justify" vertical="center" wrapText="1"/>
    </xf>
    <xf numFmtId="0" fontId="151" fillId="0" borderId="0" xfId="0" applyFont="1" applyAlignment="1" applyProtection="1">
      <alignment horizontal="right"/>
    </xf>
    <xf numFmtId="49" fontId="63" fillId="0" borderId="0" xfId="0" applyNumberFormat="1" applyFont="1" applyAlignment="1" applyProtection="1">
      <alignment horizontal="left" vertical="top"/>
    </xf>
    <xf numFmtId="0" fontId="155" fillId="0" borderId="0" xfId="2514" applyFont="1" applyAlignment="1" applyProtection="1">
      <alignment horizontal="justify" vertical="top" wrapText="1"/>
    </xf>
    <xf numFmtId="0" fontId="13" fillId="0" borderId="0" xfId="0" applyFont="1" applyAlignment="1" applyProtection="1">
      <alignment horizontal="right"/>
    </xf>
    <xf numFmtId="49" fontId="13" fillId="0" borderId="0" xfId="0" applyNumberFormat="1" applyFont="1" applyAlignment="1" applyProtection="1">
      <alignment horizontal="left" vertical="top"/>
    </xf>
    <xf numFmtId="0" fontId="152" fillId="0" borderId="0" xfId="0" applyFont="1" applyAlignment="1" applyProtection="1">
      <alignment horizontal="justify" wrapText="1"/>
    </xf>
    <xf numFmtId="49" fontId="13" fillId="0" borderId="0" xfId="1386" applyNumberFormat="1" applyFont="1" applyAlignment="1" applyProtection="1">
      <alignment horizontal="left" vertical="top"/>
    </xf>
    <xf numFmtId="0" fontId="13" fillId="0" borderId="0" xfId="1386" applyFont="1" applyAlignment="1" applyProtection="1">
      <alignment horizontal="left" vertical="top" wrapText="1"/>
    </xf>
    <xf numFmtId="0" fontId="6" fillId="0" borderId="0" xfId="1386" applyFont="1" applyAlignment="1" applyProtection="1">
      <alignment horizontal="center"/>
    </xf>
    <xf numFmtId="195" fontId="13" fillId="0" borderId="0" xfId="1288" applyNumberFormat="1" applyFont="1" applyAlignment="1" applyProtection="1">
      <alignment horizontal="center"/>
    </xf>
    <xf numFmtId="0" fontId="13" fillId="0" borderId="0" xfId="1386" applyFont="1" applyAlignment="1" applyProtection="1">
      <alignment horizontal="right"/>
    </xf>
    <xf numFmtId="49" fontId="13" fillId="0" borderId="0" xfId="0" applyNumberFormat="1" applyFont="1" applyAlignment="1" applyProtection="1">
      <alignment horizontal="justify" vertical="top"/>
    </xf>
    <xf numFmtId="0" fontId="152" fillId="0" borderId="0" xfId="0" applyFont="1" applyAlignment="1" applyProtection="1">
      <alignment horizontal="justify" vertical="top" wrapText="1"/>
    </xf>
    <xf numFmtId="49" fontId="63" fillId="0" borderId="0" xfId="0" applyNumberFormat="1" applyFont="1" applyAlignment="1" applyProtection="1">
      <alignment horizontal="justify" vertical="top"/>
    </xf>
    <xf numFmtId="0" fontId="155" fillId="0" borderId="0" xfId="0" applyFont="1" applyAlignment="1" applyProtection="1">
      <alignment horizontal="justify" wrapText="1"/>
    </xf>
    <xf numFmtId="0" fontId="154" fillId="0" borderId="0" xfId="0" applyFont="1" applyAlignment="1" applyProtection="1">
      <alignment horizontal="right"/>
    </xf>
    <xf numFmtId="0" fontId="13" fillId="0" borderId="0" xfId="0" applyFont="1" applyAlignment="1" applyProtection="1">
      <alignment horizontal="right" vertical="top"/>
    </xf>
    <xf numFmtId="49" fontId="156" fillId="0" borderId="0" xfId="2514" applyNumberFormat="1" applyFont="1" applyAlignment="1" applyProtection="1">
      <alignment horizontal="left" vertical="top"/>
    </xf>
    <xf numFmtId="0" fontId="86" fillId="0" borderId="0" xfId="2514" applyFont="1" applyAlignment="1" applyProtection="1">
      <alignment horizontal="right"/>
    </xf>
    <xf numFmtId="49" fontId="152" fillId="0" borderId="0" xfId="1288" applyNumberFormat="1" applyFont="1" applyAlignment="1" applyProtection="1">
      <alignment horizontal="right" vertical="top" wrapText="1"/>
    </xf>
    <xf numFmtId="3" fontId="13" fillId="0" borderId="0" xfId="0" applyNumberFormat="1" applyFont="1" applyAlignment="1" applyProtection="1">
      <alignment horizontal="right"/>
    </xf>
    <xf numFmtId="0" fontId="151" fillId="0" borderId="0" xfId="0" applyFont="1" applyAlignment="1" applyProtection="1">
      <alignment horizontal="justify" vertical="top" wrapText="1"/>
    </xf>
    <xf numFmtId="49" fontId="13" fillId="0" borderId="49" xfId="0" applyNumberFormat="1" applyFont="1" applyBorder="1" applyAlignment="1" applyProtection="1">
      <alignment horizontal="left" vertical="top"/>
    </xf>
    <xf numFmtId="0" fontId="152" fillId="0" borderId="49" xfId="0" applyFont="1" applyBorder="1" applyAlignment="1" applyProtection="1">
      <alignment horizontal="justify" wrapText="1"/>
    </xf>
    <xf numFmtId="0" fontId="13" fillId="0" borderId="49" xfId="0" applyFont="1" applyBorder="1" applyAlignment="1" applyProtection="1">
      <alignment horizontal="right"/>
    </xf>
    <xf numFmtId="0" fontId="151" fillId="0" borderId="0" xfId="2514" applyFont="1" applyProtection="1"/>
    <xf numFmtId="0" fontId="6" fillId="0" borderId="0" xfId="2514" applyFont="1" applyAlignment="1" applyProtection="1">
      <alignment horizontal="right" vertical="top"/>
    </xf>
    <xf numFmtId="0" fontId="153" fillId="0" borderId="0" xfId="2514" applyFont="1" applyAlignment="1" applyProtection="1">
      <alignment horizontal="justify" vertical="top" wrapText="1"/>
    </xf>
    <xf numFmtId="3" fontId="6" fillId="0" borderId="0" xfId="0" applyNumberFormat="1" applyFont="1" applyAlignment="1" applyProtection="1">
      <alignment horizontal="right"/>
    </xf>
    <xf numFmtId="0" fontId="151" fillId="0" borderId="0" xfId="0" applyFont="1" applyAlignment="1" applyProtection="1">
      <alignment horizontal="justify" vertical="top"/>
    </xf>
    <xf numFmtId="10" fontId="151" fillId="0" borderId="0" xfId="0" applyNumberFormat="1" applyFont="1" applyAlignment="1" applyProtection="1">
      <alignment horizontal="right"/>
    </xf>
    <xf numFmtId="0" fontId="152" fillId="0" borderId="0" xfId="0" applyFont="1" applyProtection="1"/>
    <xf numFmtId="195" fontId="6" fillId="0" borderId="0" xfId="1386" applyNumberFormat="1" applyFont="1" applyProtection="1"/>
    <xf numFmtId="195" fontId="7" fillId="0" borderId="15" xfId="83" applyNumberFormat="1" applyFont="1" applyBorder="1" applyAlignment="1" applyProtection="1">
      <alignment horizontal="right" wrapText="1"/>
    </xf>
    <xf numFmtId="0" fontId="151" fillId="0" borderId="0" xfId="0" applyFont="1" applyProtection="1"/>
    <xf numFmtId="177" fontId="6" fillId="0" borderId="0" xfId="7065" applyNumberFormat="1" applyFont="1" applyFill="1" applyBorder="1" applyAlignment="1" applyProtection="1">
      <alignment horizontal="right"/>
    </xf>
    <xf numFmtId="177" fontId="151" fillId="0" borderId="0" xfId="7064" applyNumberFormat="1" applyFont="1" applyFill="1" applyBorder="1" applyAlignment="1" applyProtection="1">
      <alignment horizontal="right"/>
    </xf>
    <xf numFmtId="195" fontId="152" fillId="0" borderId="0" xfId="1288" applyNumberFormat="1" applyFont="1" applyProtection="1"/>
    <xf numFmtId="0" fontId="151" fillId="0" borderId="49" xfId="0" applyFont="1" applyBorder="1" applyProtection="1"/>
    <xf numFmtId="172" fontId="151" fillId="0" borderId="0" xfId="2514" applyNumberFormat="1" applyFont="1" applyAlignment="1" applyProtection="1">
      <alignment horizontal="right" vertical="top"/>
    </xf>
    <xf numFmtId="195" fontId="6" fillId="0" borderId="0" xfId="1288" applyNumberFormat="1" applyFont="1" applyProtection="1">
      <protection locked="0"/>
    </xf>
    <xf numFmtId="195" fontId="151" fillId="0" borderId="0" xfId="1288" applyNumberFormat="1" applyFont="1" applyProtection="1">
      <protection locked="0"/>
    </xf>
    <xf numFmtId="202" fontId="152" fillId="0" borderId="0" xfId="0" applyNumberFormat="1" applyFont="1" applyProtection="1">
      <protection locked="0"/>
    </xf>
    <xf numFmtId="174" fontId="6" fillId="0" borderId="0" xfId="2514" applyNumberFormat="1" applyFont="1" applyAlignment="1" applyProtection="1">
      <alignment horizontal="right" vertical="top"/>
      <protection locked="0"/>
    </xf>
    <xf numFmtId="202" fontId="6" fillId="0" borderId="0" xfId="0" applyNumberFormat="1" applyFont="1" applyProtection="1">
      <protection locked="0"/>
    </xf>
    <xf numFmtId="0" fontId="152" fillId="0" borderId="0" xfId="2514" applyFont="1" applyAlignment="1" applyProtection="1">
      <alignment horizontal="justify" vertical="top" wrapText="1"/>
    </xf>
    <xf numFmtId="0" fontId="7" fillId="0" borderId="0" xfId="0" applyFont="1" applyAlignment="1" applyProtection="1">
      <alignment horizontal="justify" vertical="center" wrapText="1"/>
    </xf>
    <xf numFmtId="0" fontId="153" fillId="0" borderId="0" xfId="0" applyFont="1" applyAlignment="1" applyProtection="1">
      <alignment horizontal="justify" wrapText="1"/>
    </xf>
    <xf numFmtId="3" fontId="6" fillId="0" borderId="0" xfId="0" applyNumberFormat="1" applyFont="1" applyProtection="1"/>
    <xf numFmtId="49" fontId="6" fillId="0" borderId="0" xfId="0" quotePrefix="1" applyNumberFormat="1" applyFont="1" applyAlignment="1" applyProtection="1">
      <alignment horizontal="left" vertical="top" wrapText="1"/>
    </xf>
    <xf numFmtId="49" fontId="13" fillId="0" borderId="0" xfId="0" quotePrefix="1" applyNumberFormat="1" applyFont="1" applyAlignment="1" applyProtection="1">
      <alignment horizontal="left" vertical="top"/>
    </xf>
    <xf numFmtId="0" fontId="13" fillId="0" borderId="0" xfId="1288" applyFont="1" applyAlignment="1" applyProtection="1">
      <alignment horizontal="right"/>
    </xf>
    <xf numFmtId="49" fontId="13" fillId="0" borderId="0" xfId="1288" applyNumberFormat="1" applyFont="1" applyAlignment="1" applyProtection="1">
      <alignment horizontal="left" vertical="top"/>
    </xf>
    <xf numFmtId="0" fontId="152" fillId="0" borderId="0" xfId="1288" applyFont="1" applyAlignment="1" applyProtection="1">
      <alignment horizontal="justify" vertical="top" wrapText="1"/>
    </xf>
    <xf numFmtId="49" fontId="6" fillId="0" borderId="0" xfId="1288" applyNumberFormat="1" applyFont="1" applyAlignment="1" applyProtection="1">
      <alignment horizontal="left" vertical="top"/>
    </xf>
    <xf numFmtId="0" fontId="151" fillId="0" borderId="0" xfId="1288" applyFont="1" applyAlignment="1" applyProtection="1">
      <alignment horizontal="justify" vertical="top" wrapText="1"/>
    </xf>
    <xf numFmtId="0" fontId="6" fillId="0" borderId="0" xfId="1288" applyFont="1" applyAlignment="1" applyProtection="1">
      <alignment horizontal="right"/>
    </xf>
    <xf numFmtId="49" fontId="6" fillId="0" borderId="0" xfId="1288" quotePrefix="1" applyNumberFormat="1" applyFont="1" applyAlignment="1" applyProtection="1">
      <alignment horizontal="left" vertical="top"/>
    </xf>
    <xf numFmtId="0" fontId="153" fillId="0" borderId="0" xfId="0" applyFont="1" applyProtection="1"/>
    <xf numFmtId="178" fontId="152" fillId="0" borderId="0" xfId="1617" applyFont="1" applyFill="1" applyBorder="1" applyAlignment="1" applyProtection="1">
      <alignment horizontal="right"/>
    </xf>
    <xf numFmtId="201" fontId="151" fillId="0" borderId="0" xfId="1617" applyNumberFormat="1" applyFont="1" applyFill="1" applyBorder="1" applyAlignment="1" applyProtection="1">
      <alignment horizontal="right"/>
    </xf>
    <xf numFmtId="195" fontId="6" fillId="0" borderId="0" xfId="1288" applyNumberFormat="1" applyFont="1" applyAlignment="1" applyProtection="1">
      <alignment horizontal="center"/>
    </xf>
    <xf numFmtId="0" fontId="13" fillId="0" borderId="0" xfId="1288" applyFont="1" applyAlignment="1" applyProtection="1">
      <alignment horizontal="left" vertical="top" wrapText="1"/>
    </xf>
    <xf numFmtId="0" fontId="154" fillId="0" borderId="0" xfId="0" applyFont="1" applyProtection="1"/>
    <xf numFmtId="0" fontId="189" fillId="0" borderId="0" xfId="0" applyFont="1" applyProtection="1"/>
    <xf numFmtId="49" fontId="13" fillId="0" borderId="17" xfId="0" applyNumberFormat="1" applyFont="1" applyBorder="1" applyAlignment="1" applyProtection="1">
      <alignment horizontal="left" vertical="top"/>
    </xf>
    <xf numFmtId="0" fontId="152" fillId="0" borderId="17" xfId="0" applyFont="1" applyBorder="1" applyAlignment="1" applyProtection="1">
      <alignment vertical="top" wrapText="1"/>
    </xf>
    <xf numFmtId="0" fontId="13" fillId="0" borderId="17" xfId="0" applyFont="1" applyBorder="1" applyAlignment="1" applyProtection="1">
      <alignment horizontal="right"/>
    </xf>
    <xf numFmtId="0" fontId="6" fillId="0" borderId="49" xfId="0" applyFont="1" applyBorder="1" applyAlignment="1" applyProtection="1">
      <alignment horizontal="right"/>
    </xf>
    <xf numFmtId="49" fontId="152" fillId="0" borderId="0" xfId="0" applyNumberFormat="1" applyFont="1" applyAlignment="1" applyProtection="1">
      <alignment horizontal="justify" vertical="top" wrapText="1"/>
    </xf>
    <xf numFmtId="49" fontId="13" fillId="0" borderId="0" xfId="0" applyNumberFormat="1" applyFont="1" applyAlignment="1" applyProtection="1">
      <alignment horizontal="justify" vertical="top" wrapText="1"/>
    </xf>
    <xf numFmtId="0" fontId="13" fillId="0" borderId="0" xfId="0" applyFont="1" applyAlignment="1" applyProtection="1">
      <alignment horizontal="right" vertical="top" wrapText="1"/>
    </xf>
    <xf numFmtId="0" fontId="13" fillId="0" borderId="0" xfId="0" applyFont="1" applyAlignment="1" applyProtection="1">
      <alignment horizontal="justify" vertical="top" wrapText="1"/>
    </xf>
    <xf numFmtId="0" fontId="13" fillId="0" borderId="0" xfId="1288" applyFont="1" applyAlignment="1" applyProtection="1">
      <alignment horizontal="justify" vertical="top" wrapText="1"/>
    </xf>
    <xf numFmtId="3" fontId="6" fillId="0" borderId="0" xfId="1288" applyNumberFormat="1" applyFont="1" applyAlignment="1" applyProtection="1">
      <alignment horizontal="right"/>
    </xf>
    <xf numFmtId="0" fontId="6" fillId="0" borderId="0" xfId="1288" applyFont="1" applyAlignment="1" applyProtection="1">
      <alignment horizontal="justify" vertical="top" wrapText="1"/>
    </xf>
    <xf numFmtId="3" fontId="151" fillId="0" borderId="0" xfId="1288" applyNumberFormat="1" applyFont="1" applyAlignment="1" applyProtection="1">
      <alignment horizontal="right"/>
    </xf>
    <xf numFmtId="0" fontId="154" fillId="0" borderId="49" xfId="0" applyFont="1" applyBorder="1" applyProtection="1"/>
    <xf numFmtId="0" fontId="155" fillId="0" borderId="49" xfId="0" applyFont="1" applyBorder="1" applyProtection="1"/>
    <xf numFmtId="0" fontId="154" fillId="0" borderId="49" xfId="0" applyFont="1" applyBorder="1" applyAlignment="1" applyProtection="1">
      <alignment horizontal="right"/>
    </xf>
    <xf numFmtId="0" fontId="189" fillId="0" borderId="49" xfId="0" applyFont="1" applyBorder="1" applyAlignment="1" applyProtection="1">
      <alignment horizontal="right"/>
    </xf>
    <xf numFmtId="0" fontId="155" fillId="0" borderId="0" xfId="0" applyFont="1" applyAlignment="1" applyProtection="1">
      <alignment horizontal="justify" vertical="top" wrapText="1"/>
    </xf>
    <xf numFmtId="49" fontId="13" fillId="0" borderId="0" xfId="0" applyNumberFormat="1" applyFont="1" applyAlignment="1" applyProtection="1">
      <alignment horizontal="left" vertical="top" wrapText="1"/>
    </xf>
    <xf numFmtId="49" fontId="13" fillId="0" borderId="0" xfId="0" applyNumberFormat="1" applyFont="1" applyAlignment="1" applyProtection="1">
      <alignment vertical="top" wrapText="1"/>
    </xf>
    <xf numFmtId="0" fontId="152" fillId="0" borderId="0" xfId="0" applyFont="1" applyAlignment="1" applyProtection="1">
      <alignment horizontal="right" vertical="top" wrapText="1"/>
    </xf>
    <xf numFmtId="0" fontId="151" fillId="0" borderId="0" xfId="7869" applyFont="1" applyAlignment="1" applyProtection="1">
      <alignment vertical="center" wrapText="1"/>
    </xf>
    <xf numFmtId="0" fontId="151" fillId="0" borderId="0" xfId="7869" applyFont="1" applyAlignment="1" applyProtection="1">
      <alignment horizontal="right" vertical="center" wrapText="1"/>
    </xf>
    <xf numFmtId="49" fontId="151" fillId="0" borderId="0" xfId="0" applyNumberFormat="1" applyFont="1" applyAlignment="1" applyProtection="1">
      <alignment horizontal="left" vertical="top" wrapText="1"/>
    </xf>
    <xf numFmtId="49" fontId="13" fillId="0" borderId="0" xfId="0" applyNumberFormat="1" applyFont="1" applyAlignment="1" applyProtection="1">
      <alignment vertical="top"/>
    </xf>
    <xf numFmtId="0" fontId="151" fillId="0" borderId="0" xfId="7870" applyFont="1" applyAlignment="1" applyProtection="1">
      <alignment horizontal="right"/>
    </xf>
    <xf numFmtId="0" fontId="151" fillId="0" borderId="0" xfId="0" applyFont="1" applyAlignment="1" applyProtection="1">
      <alignment horizontal="right" vertical="top" wrapText="1"/>
    </xf>
    <xf numFmtId="49" fontId="151" fillId="0" borderId="0" xfId="0" applyNumberFormat="1" applyFont="1" applyAlignment="1" applyProtection="1">
      <alignment vertical="top"/>
    </xf>
    <xf numFmtId="0" fontId="6" fillId="0" borderId="0" xfId="0" quotePrefix="1" applyFont="1" applyAlignment="1" applyProtection="1">
      <alignment horizontal="left" vertical="top" wrapText="1"/>
    </xf>
    <xf numFmtId="49" fontId="151" fillId="0" borderId="0" xfId="0" quotePrefix="1" applyNumberFormat="1" applyFont="1" applyAlignment="1" applyProtection="1">
      <alignment vertical="top"/>
    </xf>
    <xf numFmtId="49" fontId="6" fillId="0" borderId="0" xfId="7870" applyNumberFormat="1" applyFont="1" applyAlignment="1" applyProtection="1">
      <alignment horizontal="left" vertical="top" wrapText="1"/>
    </xf>
    <xf numFmtId="49" fontId="151" fillId="0" borderId="0" xfId="0" applyNumberFormat="1" applyFont="1" applyAlignment="1" applyProtection="1">
      <alignment horizontal="justify" vertical="top" wrapText="1"/>
    </xf>
    <xf numFmtId="49" fontId="190" fillId="0" borderId="0" xfId="6" applyNumberFormat="1" applyFont="1" applyAlignment="1" applyProtection="1">
      <alignment horizontal="left" vertical="top"/>
    </xf>
    <xf numFmtId="3" fontId="191" fillId="0" borderId="0" xfId="6" applyNumberFormat="1" applyFont="1" applyAlignment="1" applyProtection="1">
      <alignment horizontal="right"/>
    </xf>
    <xf numFmtId="49" fontId="190" fillId="0" borderId="0" xfId="6" quotePrefix="1" applyNumberFormat="1" applyFont="1" applyAlignment="1" applyProtection="1">
      <alignment horizontal="left" vertical="top"/>
    </xf>
    <xf numFmtId="0" fontId="6" fillId="0" borderId="0" xfId="7869" applyFont="1" applyAlignment="1" applyProtection="1">
      <alignment horizontal="left" vertical="top" wrapText="1"/>
    </xf>
    <xf numFmtId="0" fontId="152" fillId="0" borderId="17" xfId="0" applyFont="1" applyBorder="1" applyAlignment="1" applyProtection="1">
      <alignment horizontal="justify" wrapText="1"/>
    </xf>
    <xf numFmtId="0" fontId="13" fillId="0" borderId="17" xfId="0" applyFont="1" applyBorder="1" applyProtection="1"/>
    <xf numFmtId="0" fontId="189" fillId="0" borderId="0" xfId="0" applyFont="1" applyAlignment="1" applyProtection="1">
      <alignment horizontal="right"/>
    </xf>
    <xf numFmtId="177" fontId="6" fillId="0" borderId="0" xfId="7064" applyNumberFormat="1" applyFont="1" applyFill="1" applyBorder="1" applyAlignment="1" applyProtection="1">
      <alignment horizontal="right"/>
    </xf>
    <xf numFmtId="202" fontId="152" fillId="0" borderId="0" xfId="0" applyNumberFormat="1" applyFont="1" applyProtection="1"/>
    <xf numFmtId="0" fontId="152" fillId="0" borderId="49" xfId="0" applyFont="1" applyBorder="1" applyProtection="1"/>
    <xf numFmtId="183" fontId="6" fillId="0" borderId="0" xfId="7868" applyNumberFormat="1" applyFont="1" applyFill="1" applyBorder="1" applyAlignment="1" applyProtection="1">
      <alignment horizontal="right"/>
    </xf>
    <xf numFmtId="183" fontId="191" fillId="0" borderId="0" xfId="0" applyNumberFormat="1" applyFont="1" applyAlignment="1" applyProtection="1">
      <alignment horizontal="right" wrapText="1"/>
    </xf>
    <xf numFmtId="4" fontId="6" fillId="0" borderId="37" xfId="5576" applyNumberFormat="1" applyFont="1" applyBorder="1" applyProtection="1">
      <protection locked="0"/>
    </xf>
    <xf numFmtId="0" fontId="55" fillId="71" borderId="14" xfId="83" applyFont="1" applyFill="1" applyBorder="1" applyAlignment="1" applyProtection="1">
      <alignment vertical="top"/>
    </xf>
    <xf numFmtId="49" fontId="55" fillId="71" borderId="14" xfId="83" applyNumberFormat="1" applyFont="1" applyFill="1" applyBorder="1" applyProtection="1"/>
    <xf numFmtId="0" fontId="55" fillId="71" borderId="14" xfId="83" applyFont="1" applyFill="1" applyBorder="1" applyAlignment="1" applyProtection="1">
      <alignment vertical="center"/>
    </xf>
    <xf numFmtId="49" fontId="55" fillId="71" borderId="14" xfId="83" applyNumberFormat="1" applyFont="1" applyFill="1" applyBorder="1" applyAlignment="1" applyProtection="1">
      <alignment horizontal="left"/>
    </xf>
    <xf numFmtId="0" fontId="7" fillId="0" borderId="0" xfId="1386" applyFont="1" applyAlignment="1" applyProtection="1">
      <alignment horizontal="justify" vertical="center"/>
    </xf>
    <xf numFmtId="0" fontId="6" fillId="0" borderId="0" xfId="5576" applyFont="1" applyProtection="1"/>
    <xf numFmtId="49" fontId="7" fillId="0" borderId="0" xfId="5576" applyNumberFormat="1" applyFont="1" applyAlignment="1" applyProtection="1">
      <alignment horizontal="right"/>
    </xf>
    <xf numFmtId="49" fontId="7" fillId="0" borderId="0" xfId="5576" applyNumberFormat="1" applyFont="1" applyAlignment="1" applyProtection="1">
      <alignment horizontal="left" vertical="center"/>
    </xf>
    <xf numFmtId="49" fontId="6" fillId="0" borderId="0" xfId="5576" applyNumberFormat="1" applyFont="1" applyProtection="1"/>
    <xf numFmtId="4" fontId="6" fillId="0" borderId="0" xfId="5576" applyNumberFormat="1" applyFont="1" applyProtection="1"/>
    <xf numFmtId="2" fontId="6" fillId="0" borderId="0" xfId="5576" applyNumberFormat="1" applyFont="1" applyAlignment="1" applyProtection="1">
      <alignment horizontal="right"/>
    </xf>
    <xf numFmtId="2" fontId="6" fillId="0" borderId="0" xfId="5576" applyNumberFormat="1" applyFont="1" applyAlignment="1" applyProtection="1">
      <alignment horizontal="left"/>
    </xf>
    <xf numFmtId="2" fontId="6" fillId="0" borderId="0" xfId="5576" applyNumberFormat="1" applyFont="1" applyAlignment="1" applyProtection="1">
      <alignment horizontal="left" vertical="center"/>
    </xf>
    <xf numFmtId="49" fontId="7" fillId="0" borderId="0" xfId="5576" applyNumberFormat="1" applyFont="1" applyProtection="1"/>
    <xf numFmtId="4" fontId="7" fillId="0" borderId="0" xfId="5576" applyNumberFormat="1" applyFont="1" applyProtection="1"/>
    <xf numFmtId="49" fontId="6" fillId="0" borderId="0" xfId="5576" applyNumberFormat="1" applyFont="1" applyAlignment="1" applyProtection="1">
      <alignment horizontal="right"/>
    </xf>
    <xf numFmtId="49" fontId="7" fillId="0" borderId="0" xfId="5576" applyNumberFormat="1" applyFont="1" applyAlignment="1" applyProtection="1">
      <alignment horizontal="left"/>
    </xf>
    <xf numFmtId="49" fontId="6" fillId="0" borderId="0" xfId="5576" applyNumberFormat="1" applyFont="1" applyAlignment="1" applyProtection="1">
      <alignment horizontal="left"/>
    </xf>
    <xf numFmtId="49" fontId="6" fillId="0" borderId="0" xfId="5576" applyNumberFormat="1" applyFont="1" applyAlignment="1" applyProtection="1">
      <alignment horizontal="left" vertical="center"/>
    </xf>
    <xf numFmtId="0" fontId="6" fillId="0" borderId="0" xfId="5576" applyFont="1" applyAlignment="1" applyProtection="1">
      <alignment vertical="center"/>
    </xf>
    <xf numFmtId="49" fontId="6" fillId="0" borderId="38" xfId="5576" applyNumberFormat="1" applyFont="1" applyBorder="1" applyAlignment="1" applyProtection="1">
      <alignment horizontal="left"/>
    </xf>
    <xf numFmtId="49" fontId="6" fillId="0" borderId="37" xfId="5576" applyNumberFormat="1" applyFont="1" applyBorder="1" applyAlignment="1" applyProtection="1">
      <alignment horizontal="left"/>
    </xf>
    <xf numFmtId="4" fontId="6" fillId="0" borderId="37" xfId="5576" applyNumberFormat="1" applyFont="1" applyBorder="1" applyProtection="1"/>
    <xf numFmtId="44" fontId="55" fillId="71" borderId="14" xfId="83" applyNumberFormat="1" applyFont="1" applyFill="1" applyBorder="1" applyAlignment="1" applyProtection="1">
      <alignment horizontal="left" wrapText="1"/>
    </xf>
    <xf numFmtId="44" fontId="6" fillId="0" borderId="0" xfId="5576" applyNumberFormat="1" applyFont="1" applyProtection="1"/>
    <xf numFmtId="44" fontId="7" fillId="0" borderId="0" xfId="5576" applyNumberFormat="1" applyFont="1" applyProtection="1"/>
    <xf numFmtId="44" fontId="6" fillId="0" borderId="0" xfId="7555" applyFont="1" applyAlignment="1" applyProtection="1">
      <alignment horizontal="right" vertical="top" wrapText="1"/>
    </xf>
    <xf numFmtId="4" fontId="6" fillId="0" borderId="36" xfId="5576" applyNumberFormat="1" applyFont="1" applyBorder="1" applyProtection="1"/>
    <xf numFmtId="0" fontId="55" fillId="69" borderId="14" xfId="83" applyFont="1" applyFill="1" applyBorder="1" applyAlignment="1" applyProtection="1">
      <alignment vertical="top"/>
    </xf>
    <xf numFmtId="49" fontId="55" fillId="69" borderId="14" xfId="83" applyNumberFormat="1" applyFont="1" applyFill="1" applyBorder="1" applyProtection="1"/>
    <xf numFmtId="0" fontId="55" fillId="69" borderId="14" xfId="83" applyFont="1" applyFill="1" applyBorder="1" applyAlignment="1" applyProtection="1">
      <alignment vertical="center"/>
    </xf>
    <xf numFmtId="49" fontId="55" fillId="69" borderId="14" xfId="83" applyNumberFormat="1" applyFont="1" applyFill="1" applyBorder="1" applyAlignment="1" applyProtection="1">
      <alignment horizontal="left"/>
    </xf>
    <xf numFmtId="4" fontId="7" fillId="0" borderId="0" xfId="83" applyNumberFormat="1" applyFont="1" applyAlignment="1" applyProtection="1">
      <alignment horizontal="left"/>
    </xf>
    <xf numFmtId="177" fontId="6" fillId="0" borderId="0" xfId="83" applyNumberFormat="1" applyFont="1" applyAlignment="1" applyProtection="1">
      <alignment horizontal="right"/>
    </xf>
    <xf numFmtId="49" fontId="6" fillId="0" borderId="0" xfId="83" applyNumberFormat="1" applyFont="1" applyAlignment="1" applyProtection="1">
      <alignment horizontal="right"/>
    </xf>
    <xf numFmtId="49" fontId="7" fillId="0" borderId="0" xfId="83" applyNumberFormat="1" applyFont="1" applyAlignment="1" applyProtection="1">
      <alignment vertical="center"/>
    </xf>
    <xf numFmtId="49" fontId="6" fillId="0" borderId="0" xfId="83" applyNumberFormat="1" applyFont="1" applyAlignment="1" applyProtection="1">
      <alignment horizontal="left"/>
    </xf>
    <xf numFmtId="49" fontId="6" fillId="0" borderId="0" xfId="787" applyNumberFormat="1" applyFont="1" applyAlignment="1" applyProtection="1">
      <alignment horizontal="left" vertical="top"/>
    </xf>
    <xf numFmtId="0" fontId="6" fillId="0" borderId="0" xfId="796" applyFont="1" applyAlignment="1" applyProtection="1">
      <alignment horizontal="left" vertical="center" wrapText="1"/>
    </xf>
    <xf numFmtId="0" fontId="6" fillId="0" borderId="0" xfId="796" applyFont="1" applyAlignment="1" applyProtection="1">
      <alignment horizontal="left" vertical="top" wrapText="1"/>
    </xf>
    <xf numFmtId="0" fontId="6" fillId="0" borderId="0" xfId="1405" applyFont="1" applyAlignment="1" applyProtection="1">
      <alignment horizontal="left" vertical="center" wrapText="1"/>
    </xf>
    <xf numFmtId="181" fontId="7" fillId="0" borderId="15" xfId="83" applyNumberFormat="1" applyFont="1" applyBorder="1" applyAlignment="1" applyProtection="1">
      <alignment horizontal="right" wrapText="1"/>
    </xf>
    <xf numFmtId="44" fontId="55" fillId="69" borderId="14" xfId="83" applyNumberFormat="1" applyFont="1" applyFill="1" applyBorder="1" applyAlignment="1" applyProtection="1">
      <alignment horizontal="left" wrapText="1"/>
    </xf>
    <xf numFmtId="44" fontId="6" fillId="0" borderId="0" xfId="83" applyNumberFormat="1" applyFont="1" applyAlignment="1" applyProtection="1">
      <alignment horizontal="right"/>
    </xf>
    <xf numFmtId="0" fontId="65" fillId="0" borderId="0" xfId="0" applyFont="1" applyAlignment="1">
      <alignment vertical="center"/>
    </xf>
    <xf numFmtId="0" fontId="144" fillId="0" borderId="0" xfId="0" applyFont="1" applyAlignment="1">
      <alignment vertical="center" wrapText="1"/>
    </xf>
    <xf numFmtId="0" fontId="0" fillId="0" borderId="0" xfId="0" applyAlignment="1">
      <alignment wrapText="1"/>
    </xf>
    <xf numFmtId="0" fontId="0" fillId="0" borderId="0" xfId="0" applyAlignment="1">
      <alignment vertical="top"/>
    </xf>
    <xf numFmtId="49" fontId="171" fillId="0" borderId="0" xfId="0" applyNumberFormat="1" applyFont="1" applyAlignment="1" applyProtection="1">
      <alignment vertical="top" wrapText="1"/>
    </xf>
    <xf numFmtId="0" fontId="197" fillId="0" borderId="0" xfId="0" applyFont="1" applyAlignment="1">
      <alignment vertical="top" wrapText="1"/>
    </xf>
    <xf numFmtId="0" fontId="167" fillId="0" borderId="0" xfId="0" applyFont="1" applyAlignment="1">
      <alignment wrapText="1"/>
    </xf>
    <xf numFmtId="0" fontId="55" fillId="31" borderId="14" xfId="83" applyFont="1" applyFill="1" applyBorder="1" applyAlignment="1" applyProtection="1">
      <alignment vertical="top"/>
    </xf>
    <xf numFmtId="49" fontId="55" fillId="31" borderId="14" xfId="83" applyNumberFormat="1" applyFont="1" applyFill="1" applyBorder="1" applyAlignment="1" applyProtection="1">
      <alignment horizontal="left"/>
    </xf>
    <xf numFmtId="0" fontId="6" fillId="0" borderId="0" xfId="83" applyFont="1" applyAlignment="1" applyProtection="1">
      <alignment vertical="center"/>
    </xf>
    <xf numFmtId="0" fontId="13" fillId="0" borderId="0" xfId="83" applyFont="1" applyAlignment="1" applyProtection="1">
      <alignment horizontal="center" vertical="center" wrapText="1"/>
    </xf>
    <xf numFmtId="0" fontId="13" fillId="0" borderId="0" xfId="83" applyFont="1" applyAlignment="1" applyProtection="1">
      <alignment horizontal="center" vertical="center" wrapText="1"/>
      <protection locked="0"/>
    </xf>
    <xf numFmtId="0" fontId="13" fillId="0" borderId="0" xfId="83" applyFont="1" applyBorder="1" applyAlignment="1" applyProtection="1">
      <alignment horizontal="center" vertical="center" wrapText="1"/>
    </xf>
    <xf numFmtId="49" fontId="13" fillId="0" borderId="0" xfId="83" applyNumberFormat="1" applyFont="1" applyBorder="1" applyAlignment="1" applyProtection="1">
      <alignment horizontal="center" vertical="top" wrapText="1"/>
    </xf>
    <xf numFmtId="49" fontId="13" fillId="0" borderId="0" xfId="83" applyNumberFormat="1" applyFont="1" applyBorder="1" applyAlignment="1" applyProtection="1">
      <alignment horizontal="left" vertical="top" wrapText="1"/>
    </xf>
    <xf numFmtId="0" fontId="13" fillId="0" borderId="0" xfId="83" applyFont="1" applyBorder="1" applyAlignment="1" applyProtection="1">
      <alignment horizontal="left" wrapText="1"/>
    </xf>
    <xf numFmtId="0" fontId="6" fillId="0" borderId="0" xfId="83" applyFont="1" applyBorder="1" applyAlignment="1" applyProtection="1">
      <alignment horizontal="left" vertical="center" wrapText="1"/>
    </xf>
    <xf numFmtId="0" fontId="13" fillId="0" borderId="0" xfId="83" applyFont="1" applyBorder="1" applyAlignment="1" applyProtection="1">
      <alignment horizontal="left" vertical="center" wrapText="1"/>
    </xf>
    <xf numFmtId="49" fontId="6" fillId="0" borderId="0" xfId="83" applyNumberFormat="1" applyFont="1" applyBorder="1" applyAlignment="1" applyProtection="1">
      <alignment horizontal="center" vertical="top" wrapText="1"/>
    </xf>
    <xf numFmtId="49" fontId="6" fillId="0" borderId="0" xfId="83" applyNumberFormat="1" applyFont="1" applyBorder="1" applyAlignment="1" applyProtection="1">
      <alignment horizontal="left" vertical="top" wrapText="1"/>
    </xf>
    <xf numFmtId="177" fontId="7" fillId="0" borderId="0" xfId="83" applyNumberFormat="1" applyFont="1" applyBorder="1" applyAlignment="1" applyProtection="1">
      <alignment horizontal="right" wrapText="1"/>
    </xf>
    <xf numFmtId="0" fontId="7" fillId="0" borderId="15" xfId="83" applyFont="1" applyBorder="1" applyAlignment="1" applyProtection="1">
      <alignment vertical="top" wrapText="1"/>
    </xf>
    <xf numFmtId="0" fontId="7" fillId="0" borderId="15" xfId="83" applyFont="1" applyBorder="1" applyAlignment="1" applyProtection="1">
      <alignment wrapText="1"/>
    </xf>
    <xf numFmtId="0" fontId="7" fillId="0" borderId="15" xfId="83" applyFont="1" applyBorder="1" applyAlignment="1" applyProtection="1">
      <alignment horizontal="right"/>
    </xf>
    <xf numFmtId="0" fontId="7" fillId="0" borderId="0" xfId="83" applyFont="1" applyAlignment="1" applyProtection="1">
      <alignment horizontal="left" vertical="top" wrapText="1"/>
      <protection locked="0"/>
    </xf>
    <xf numFmtId="180" fontId="12" fillId="24" borderId="0" xfId="7866" applyNumberFormat="1" applyFont="1" applyFill="1" applyBorder="1" applyAlignment="1" applyProtection="1">
      <alignment vertical="center" wrapText="1"/>
    </xf>
    <xf numFmtId="180" fontId="12" fillId="24" borderId="0" xfId="7866" applyNumberFormat="1" applyFont="1" applyFill="1" applyBorder="1" applyAlignment="1" applyProtection="1">
      <alignment wrapText="1"/>
    </xf>
    <xf numFmtId="176" fontId="12" fillId="24" borderId="0" xfId="7866" applyNumberFormat="1" applyFont="1" applyFill="1" applyBorder="1" applyAlignment="1" applyProtection="1">
      <alignment horizontal="right" vertical="center" wrapText="1"/>
      <protection locked="0"/>
    </xf>
    <xf numFmtId="49" fontId="7" fillId="0" borderId="16" xfId="83" applyNumberFormat="1" applyFont="1" applyBorder="1" applyAlignment="1" applyProtection="1">
      <alignment horizontal="left" vertical="top" wrapText="1"/>
    </xf>
    <xf numFmtId="49" fontId="6" fillId="0" borderId="16" xfId="83" applyNumberFormat="1" applyFont="1" applyBorder="1" applyAlignment="1" applyProtection="1">
      <alignment horizontal="left" vertical="top" wrapText="1"/>
    </xf>
    <xf numFmtId="49" fontId="7" fillId="0" borderId="16" xfId="83" applyNumberFormat="1" applyFont="1" applyBorder="1" applyAlignment="1" applyProtection="1">
      <alignment wrapText="1"/>
    </xf>
    <xf numFmtId="0" fontId="63" fillId="0" borderId="0" xfId="83" applyFont="1" applyAlignment="1" applyProtection="1">
      <alignment horizontal="center" vertical="center" wrapText="1"/>
    </xf>
    <xf numFmtId="0" fontId="63" fillId="0" borderId="0" xfId="83" applyFont="1" applyAlignment="1" applyProtection="1">
      <alignment horizontal="center" vertical="center" wrapText="1"/>
      <protection locked="0"/>
    </xf>
    <xf numFmtId="49" fontId="6" fillId="0" borderId="17" xfId="83" applyNumberFormat="1" applyFont="1" applyBorder="1" applyAlignment="1" applyProtection="1">
      <alignment horizontal="left" vertical="top" wrapText="1"/>
    </xf>
    <xf numFmtId="49" fontId="7" fillId="0" borderId="17" xfId="83" applyNumberFormat="1" applyFont="1" applyBorder="1" applyAlignment="1" applyProtection="1">
      <alignment wrapText="1"/>
    </xf>
    <xf numFmtId="176" fontId="7" fillId="0" borderId="17" xfId="7866" applyNumberFormat="1" applyFont="1" applyBorder="1" applyAlignment="1" applyProtection="1">
      <alignment horizontal="right" wrapText="1"/>
      <protection locked="0"/>
    </xf>
    <xf numFmtId="49" fontId="6" fillId="0" borderId="0" xfId="7866" applyNumberFormat="1" applyFont="1" applyBorder="1" applyAlignment="1" applyProtection="1">
      <alignment horizontal="left" vertical="top" wrapText="1"/>
    </xf>
    <xf numFmtId="0" fontId="13" fillId="0" borderId="0" xfId="7866" applyFont="1" applyBorder="1" applyAlignment="1" applyProtection="1">
      <alignment horizontal="left" wrapText="1"/>
    </xf>
    <xf numFmtId="0" fontId="13" fillId="0" borderId="0" xfId="7866" applyFont="1" applyBorder="1" applyAlignment="1" applyProtection="1">
      <alignment horizontal="left" vertical="center" wrapText="1"/>
    </xf>
    <xf numFmtId="0" fontId="13" fillId="0" borderId="0" xfId="7866" applyFont="1" applyBorder="1" applyAlignment="1" applyProtection="1">
      <alignment horizontal="left" vertical="top" wrapText="1"/>
    </xf>
    <xf numFmtId="0" fontId="6" fillId="0" borderId="0" xfId="7866" applyFont="1" applyBorder="1" applyAlignment="1" applyProtection="1">
      <alignment horizontal="left" vertical="center" wrapText="1"/>
    </xf>
    <xf numFmtId="0" fontId="6" fillId="0" borderId="0" xfId="83" applyFont="1" applyBorder="1" applyAlignment="1" applyProtection="1">
      <alignment horizontal="left" vertical="top" wrapText="1"/>
    </xf>
    <xf numFmtId="0" fontId="6" fillId="0" borderId="0" xfId="83" applyFont="1" applyBorder="1" applyAlignment="1" applyProtection="1">
      <alignment horizontal="center" wrapText="1"/>
    </xf>
    <xf numFmtId="0" fontId="6" fillId="0" borderId="0" xfId="7866" applyFont="1" applyBorder="1" applyAlignment="1" applyProtection="1">
      <alignment horizontal="left" vertical="top" wrapText="1"/>
    </xf>
    <xf numFmtId="0" fontId="6" fillId="0" borderId="0" xfId="7866" applyFont="1" applyBorder="1" applyAlignment="1" applyProtection="1">
      <alignment horizontal="center"/>
    </xf>
    <xf numFmtId="1" fontId="6" fillId="0" borderId="0" xfId="7866" applyNumberFormat="1" applyFont="1" applyBorder="1" applyAlignment="1" applyProtection="1">
      <alignment horizontal="center"/>
    </xf>
    <xf numFmtId="3" fontId="6" fillId="0" borderId="0" xfId="7866" applyNumberFormat="1" applyFont="1" applyBorder="1" applyAlignment="1" applyProtection="1">
      <alignment horizontal="center"/>
    </xf>
    <xf numFmtId="49" fontId="6" fillId="0" borderId="0" xfId="83" applyNumberFormat="1" applyFont="1" applyBorder="1" applyAlignment="1" applyProtection="1">
      <alignment horizontal="left"/>
    </xf>
    <xf numFmtId="49" fontId="6" fillId="0" borderId="0" xfId="83" applyNumberFormat="1" applyFont="1" applyBorder="1" applyAlignment="1" applyProtection="1">
      <alignment horizontal="center"/>
    </xf>
    <xf numFmtId="4" fontId="6" fillId="0" borderId="0" xfId="83" applyNumberFormat="1" applyFont="1" applyBorder="1" applyAlignment="1" applyProtection="1">
      <alignment horizontal="center"/>
    </xf>
    <xf numFmtId="176" fontId="6" fillId="0" borderId="0" xfId="83" applyNumberFormat="1" applyFont="1" applyBorder="1" applyProtection="1">
      <protection locked="0"/>
    </xf>
    <xf numFmtId="0" fontId="6" fillId="0" borderId="0" xfId="83" applyFont="1" applyBorder="1" applyAlignment="1" applyProtection="1">
      <alignment horizontal="justify" vertical="top" wrapText="1"/>
    </xf>
    <xf numFmtId="176" fontId="7" fillId="0" borderId="0" xfId="7866" applyNumberFormat="1" applyFont="1" applyBorder="1" applyAlignment="1" applyProtection="1">
      <alignment horizontal="right" wrapText="1"/>
      <protection locked="0"/>
    </xf>
    <xf numFmtId="0" fontId="7" fillId="0" borderId="0" xfId="83" applyFont="1" applyBorder="1" applyAlignment="1" applyProtection="1">
      <alignment vertical="top" wrapText="1"/>
    </xf>
    <xf numFmtId="0" fontId="7" fillId="0" borderId="0" xfId="83" applyFont="1" applyBorder="1" applyAlignment="1" applyProtection="1">
      <alignment wrapText="1"/>
    </xf>
    <xf numFmtId="0" fontId="7" fillId="0" borderId="0" xfId="83" applyFont="1" applyBorder="1" applyAlignment="1" applyProtection="1">
      <alignment horizontal="right"/>
    </xf>
    <xf numFmtId="49" fontId="7" fillId="0" borderId="17" xfId="83" applyNumberFormat="1" applyFont="1" applyFill="1" applyBorder="1" applyAlignment="1" applyProtection="1">
      <alignment wrapText="1"/>
    </xf>
    <xf numFmtId="0" fontId="13" fillId="0" borderId="0" xfId="7866" applyFont="1" applyFill="1" applyBorder="1" applyAlignment="1" applyProtection="1">
      <alignment horizontal="left" wrapText="1"/>
    </xf>
    <xf numFmtId="0" fontId="13" fillId="0" borderId="0" xfId="7866" applyFont="1" applyFill="1" applyBorder="1" applyAlignment="1" applyProtection="1">
      <alignment horizontal="left" vertical="center" wrapText="1"/>
    </xf>
    <xf numFmtId="49" fontId="6" fillId="0" borderId="17" xfId="83" applyNumberFormat="1" applyFont="1" applyFill="1" applyBorder="1" applyAlignment="1" applyProtection="1">
      <alignment horizontal="left" vertical="top" wrapText="1"/>
    </xf>
    <xf numFmtId="0" fontId="6" fillId="0" borderId="0" xfId="7866" applyFont="1" applyFill="1" applyBorder="1" applyAlignment="1" applyProtection="1">
      <alignment horizontal="left" vertical="center" wrapText="1"/>
    </xf>
    <xf numFmtId="176" fontId="7" fillId="0" borderId="17" xfId="7866" applyNumberFormat="1" applyFont="1" applyFill="1" applyBorder="1" applyAlignment="1" applyProtection="1">
      <alignment horizontal="right" wrapText="1"/>
      <protection locked="0"/>
    </xf>
    <xf numFmtId="0" fontId="6" fillId="0" borderId="0" xfId="83" applyFont="1" applyFill="1" applyBorder="1" applyAlignment="1" applyProtection="1">
      <alignment horizontal="left" vertical="top" wrapText="1"/>
    </xf>
    <xf numFmtId="0" fontId="6" fillId="0" borderId="0" xfId="83" applyFont="1" applyFill="1" applyBorder="1" applyAlignment="1" applyProtection="1">
      <alignment horizontal="justify" vertical="top" wrapText="1"/>
    </xf>
    <xf numFmtId="0" fontId="6" fillId="0" borderId="0" xfId="83" applyFont="1" applyFill="1" applyBorder="1" applyAlignment="1" applyProtection="1">
      <alignment horizontal="center" wrapText="1"/>
    </xf>
    <xf numFmtId="49" fontId="6" fillId="0" borderId="0" xfId="83" applyNumberFormat="1" applyFont="1" applyFill="1" applyBorder="1" applyAlignment="1" applyProtection="1">
      <alignment wrapText="1"/>
    </xf>
    <xf numFmtId="0" fontId="6" fillId="0" borderId="0" xfId="7866" applyFont="1" applyFill="1" applyBorder="1" applyAlignment="1" applyProtection="1">
      <alignment horizontal="left" vertical="top" wrapText="1"/>
    </xf>
    <xf numFmtId="0" fontId="6" fillId="0" borderId="0" xfId="7866" applyFont="1" applyFill="1" applyBorder="1" applyAlignment="1" applyProtection="1">
      <alignment horizontal="center"/>
    </xf>
    <xf numFmtId="1" fontId="6" fillId="0" borderId="0" xfId="7866" applyNumberFormat="1" applyFont="1" applyFill="1" applyBorder="1" applyAlignment="1" applyProtection="1">
      <alignment horizontal="center"/>
    </xf>
    <xf numFmtId="3" fontId="6" fillId="0" borderId="0" xfId="7866" applyNumberFormat="1" applyFont="1" applyFill="1" applyBorder="1" applyAlignment="1" applyProtection="1">
      <alignment horizontal="center"/>
    </xf>
    <xf numFmtId="49" fontId="6" fillId="0" borderId="0" xfId="83" applyNumberFormat="1" applyFont="1" applyFill="1" applyBorder="1" applyAlignment="1" applyProtection="1">
      <alignment horizontal="left" vertical="top" wrapText="1"/>
    </xf>
    <xf numFmtId="49" fontId="6" fillId="0" borderId="0" xfId="83" applyNumberFormat="1" applyFont="1" applyFill="1" applyBorder="1" applyAlignment="1" applyProtection="1">
      <alignment horizontal="left"/>
    </xf>
    <xf numFmtId="49" fontId="6" fillId="0" borderId="0" xfId="83" applyNumberFormat="1" applyFont="1" applyFill="1" applyBorder="1" applyAlignment="1" applyProtection="1">
      <alignment horizontal="center"/>
    </xf>
    <xf numFmtId="4" fontId="6" fillId="0" borderId="0" xfId="83" applyNumberFormat="1" applyFont="1" applyFill="1" applyBorder="1" applyAlignment="1" applyProtection="1">
      <alignment horizontal="center"/>
    </xf>
    <xf numFmtId="176" fontId="6" fillId="0" borderId="0" xfId="83" applyNumberFormat="1" applyFont="1" applyFill="1" applyBorder="1" applyProtection="1">
      <protection locked="0"/>
    </xf>
    <xf numFmtId="0" fontId="7" fillId="0" borderId="0" xfId="2514" applyFont="1" applyAlignment="1" applyProtection="1">
      <alignment vertical="center" wrapText="1"/>
    </xf>
    <xf numFmtId="0" fontId="7" fillId="0" borderId="15" xfId="83" applyFont="1" applyBorder="1" applyAlignment="1" applyProtection="1">
      <alignment horizontal="left" vertical="center" wrapText="1"/>
    </xf>
    <xf numFmtId="4" fontId="171" fillId="0" borderId="0" xfId="5576" applyNumberFormat="1" applyFont="1" applyProtection="1"/>
    <xf numFmtId="49" fontId="6" fillId="0" borderId="0" xfId="5576" applyNumberFormat="1" applyFont="1" applyAlignment="1" applyProtection="1">
      <alignment horizontal="left" wrapText="1"/>
    </xf>
    <xf numFmtId="49" fontId="199" fillId="0" borderId="0" xfId="0" applyNumberFormat="1" applyFont="1" applyAlignment="1" applyProtection="1">
      <alignment vertical="center" wrapText="1"/>
    </xf>
    <xf numFmtId="49" fontId="198" fillId="0" borderId="0" xfId="0" applyNumberFormat="1" applyFont="1" applyAlignment="1" applyProtection="1">
      <alignment vertical="top" wrapText="1"/>
    </xf>
    <xf numFmtId="0" fontId="11" fillId="0" borderId="0" xfId="83" applyAlignment="1" applyProtection="1">
      <alignment vertical="top" wrapText="1"/>
    </xf>
    <xf numFmtId="0" fontId="6" fillId="0" borderId="0" xfId="0" applyFont="1" applyBorder="1" applyAlignment="1" applyProtection="1">
      <alignment horizontal="right" vertical="top"/>
      <protection locked="0"/>
    </xf>
    <xf numFmtId="0" fontId="6" fillId="0" borderId="0" xfId="0" quotePrefix="1" applyFont="1" applyBorder="1" applyAlignment="1" applyProtection="1">
      <alignment horizontal="left" vertical="top"/>
    </xf>
    <xf numFmtId="0" fontId="147" fillId="0" borderId="0" xfId="0" applyFont="1" applyBorder="1" applyAlignment="1" applyProtection="1">
      <alignment horizontal="justify" vertical="top"/>
    </xf>
    <xf numFmtId="0" fontId="6" fillId="0" borderId="0" xfId="0" applyFont="1" applyBorder="1" applyAlignment="1" applyProtection="1">
      <alignment horizontal="left"/>
    </xf>
    <xf numFmtId="0" fontId="6" fillId="0" borderId="0" xfId="0" applyFont="1" applyBorder="1" applyProtection="1"/>
    <xf numFmtId="0" fontId="6" fillId="0" borderId="0" xfId="0" quotePrefix="1" applyFont="1" applyBorder="1" applyAlignment="1" applyProtection="1">
      <alignment wrapText="1" readingOrder="1"/>
    </xf>
    <xf numFmtId="0" fontId="6" fillId="0" borderId="0" xfId="0" applyFont="1" applyBorder="1" applyAlignment="1" applyProtection="1">
      <alignment horizontal="left" vertical="top"/>
    </xf>
    <xf numFmtId="0" fontId="6" fillId="0" borderId="0" xfId="0" applyFont="1" applyBorder="1" applyAlignment="1" applyProtection="1">
      <alignment horizontal="right" vertical="top"/>
    </xf>
    <xf numFmtId="0" fontId="147" fillId="0" borderId="0" xfId="0" quotePrefix="1" applyFont="1" applyBorder="1" applyAlignment="1" applyProtection="1">
      <alignment horizontal="left" vertical="top"/>
    </xf>
    <xf numFmtId="0" fontId="147" fillId="0" borderId="0" xfId="0" applyFont="1" applyBorder="1" applyAlignment="1" applyProtection="1">
      <alignment horizontal="left"/>
    </xf>
    <xf numFmtId="0" fontId="147" fillId="0" borderId="0" xfId="0" applyFont="1" applyBorder="1" applyAlignment="1" applyProtection="1">
      <alignment horizontal="right"/>
    </xf>
    <xf numFmtId="0" fontId="147" fillId="0" borderId="0" xfId="2514" quotePrefix="1" applyFont="1" applyAlignment="1" applyProtection="1">
      <alignment horizontal="left" vertical="top"/>
    </xf>
    <xf numFmtId="0" fontId="0" fillId="0" borderId="0" xfId="0" applyBorder="1" applyProtection="1">
      <protection locked="0"/>
    </xf>
    <xf numFmtId="0" fontId="6" fillId="0" borderId="0" xfId="0" applyFont="1" applyBorder="1" applyAlignment="1" applyProtection="1">
      <alignment vertical="top"/>
    </xf>
    <xf numFmtId="0" fontId="6" fillId="0" borderId="0" xfId="0" quotePrefix="1" applyFont="1" applyAlignment="1" applyProtection="1">
      <alignment wrapText="1" readingOrder="1"/>
    </xf>
    <xf numFmtId="0" fontId="147" fillId="0" borderId="0" xfId="0" quotePrefix="1" applyFont="1" applyBorder="1" applyAlignment="1" applyProtection="1">
      <alignment horizontal="left"/>
    </xf>
    <xf numFmtId="0" fontId="147" fillId="0" borderId="0" xfId="0" applyFont="1" applyBorder="1" applyAlignment="1" applyProtection="1">
      <alignment horizontal="left" vertical="top"/>
    </xf>
    <xf numFmtId="0" fontId="0" fillId="0" borderId="0" xfId="0" applyBorder="1" applyProtection="1"/>
    <xf numFmtId="0" fontId="147" fillId="0" borderId="0" xfId="2514" applyFont="1" applyBorder="1" applyProtection="1">
      <protection locked="0"/>
    </xf>
    <xf numFmtId="0" fontId="7" fillId="0" borderId="0" xfId="2518" quotePrefix="1" applyFont="1" applyAlignment="1" applyProtection="1">
      <alignment horizontal="justify" vertical="top"/>
    </xf>
    <xf numFmtId="1" fontId="6" fillId="0" borderId="3" xfId="6" applyNumberFormat="1" applyFont="1" applyBorder="1" applyAlignment="1" applyProtection="1">
      <alignment horizontal="right" vertical="top"/>
    </xf>
    <xf numFmtId="0" fontId="6" fillId="0" borderId="3" xfId="6" applyFont="1" applyBorder="1" applyAlignment="1" applyProtection="1">
      <alignment horizontal="justify" vertical="top"/>
    </xf>
    <xf numFmtId="0" fontId="6" fillId="0" borderId="3" xfId="6" applyFont="1" applyBorder="1" applyAlignment="1" applyProtection="1">
      <alignment horizontal="center"/>
    </xf>
    <xf numFmtId="3" fontId="6" fillId="0" borderId="3" xfId="6" applyNumberFormat="1" applyFont="1" applyBorder="1" applyAlignment="1" applyProtection="1">
      <alignment horizontal="right"/>
    </xf>
    <xf numFmtId="0" fontId="6" fillId="0" borderId="0" xfId="0" applyFont="1" applyBorder="1" applyAlignment="1" applyProtection="1">
      <alignment wrapText="1" readingOrder="1"/>
    </xf>
    <xf numFmtId="0" fontId="7" fillId="0" borderId="0" xfId="2514" applyFont="1" applyAlignment="1" applyProtection="1">
      <alignment horizontal="left" wrapText="1"/>
    </xf>
    <xf numFmtId="0" fontId="147" fillId="0" borderId="0" xfId="0" quotePrefix="1" applyFont="1" applyBorder="1" applyAlignment="1" applyProtection="1">
      <alignment vertical="top"/>
    </xf>
    <xf numFmtId="0" fontId="147" fillId="0" borderId="0" xfId="2514" applyFont="1" applyBorder="1" applyProtection="1"/>
    <xf numFmtId="0" fontId="7" fillId="0" borderId="0" xfId="2514" applyFont="1" applyAlignment="1" applyProtection="1">
      <alignment horizontal="right"/>
    </xf>
    <xf numFmtId="49" fontId="6" fillId="0" borderId="0" xfId="2514" applyNumberFormat="1" applyFont="1" applyBorder="1" applyAlignment="1" applyProtection="1">
      <alignment horizontal="left" vertical="top"/>
    </xf>
    <xf numFmtId="0" fontId="6" fillId="0" borderId="0" xfId="0" applyFont="1" applyBorder="1" applyAlignment="1" applyProtection="1">
      <alignment horizontal="justify"/>
    </xf>
    <xf numFmtId="0" fontId="7" fillId="0" borderId="0" xfId="2514" applyFont="1" applyAlignment="1" applyProtection="1">
      <alignment wrapText="1"/>
    </xf>
    <xf numFmtId="0" fontId="147" fillId="0" borderId="0" xfId="2514" applyFont="1" applyAlignment="1" applyProtection="1">
      <alignment wrapText="1"/>
    </xf>
    <xf numFmtId="195" fontId="152" fillId="0" borderId="3" xfId="1288" applyNumberFormat="1" applyFont="1" applyBorder="1" applyProtection="1">
      <protection locked="0"/>
    </xf>
    <xf numFmtId="0" fontId="63" fillId="0" borderId="0" xfId="0" applyFont="1" applyAlignment="1" applyProtection="1">
      <alignment horizontal="left" wrapText="1"/>
    </xf>
    <xf numFmtId="49" fontId="6" fillId="0" borderId="17" xfId="2518" applyNumberFormat="1" applyFont="1" applyBorder="1" applyAlignment="1" applyProtection="1">
      <alignment vertical="top"/>
    </xf>
    <xf numFmtId="0" fontId="151" fillId="0" borderId="17" xfId="2514" applyFont="1" applyBorder="1" applyProtection="1"/>
    <xf numFmtId="0" fontId="6" fillId="0" borderId="17" xfId="0" applyFont="1" applyBorder="1" applyAlignment="1" applyProtection="1">
      <alignment horizontal="right"/>
    </xf>
    <xf numFmtId="0" fontId="153" fillId="0" borderId="0" xfId="0" applyFont="1" applyAlignment="1" applyProtection="1">
      <alignment horizontal="left" wrapText="1"/>
    </xf>
    <xf numFmtId="3" fontId="7" fillId="0" borderId="0" xfId="0" applyNumberFormat="1" applyFont="1" applyAlignment="1" applyProtection="1">
      <alignment horizontal="right"/>
    </xf>
    <xf numFmtId="195" fontId="155" fillId="0" borderId="0" xfId="1288" applyNumberFormat="1" applyFont="1" applyProtection="1"/>
    <xf numFmtId="177" fontId="151" fillId="0" borderId="17" xfId="7064" applyNumberFormat="1" applyFont="1" applyFill="1" applyBorder="1" applyAlignment="1" applyProtection="1">
      <alignment horizontal="right"/>
    </xf>
    <xf numFmtId="177" fontId="153" fillId="0" borderId="0" xfId="2514" applyNumberFormat="1" applyFont="1" applyProtection="1"/>
    <xf numFmtId="0" fontId="63" fillId="0" borderId="0" xfId="2514" applyFont="1" applyAlignment="1" applyProtection="1">
      <alignment horizontal="left" vertical="top" wrapText="1"/>
    </xf>
    <xf numFmtId="0" fontId="155" fillId="0" borderId="0" xfId="0" applyFont="1" applyAlignment="1" applyProtection="1">
      <alignment horizontal="left" wrapText="1"/>
    </xf>
    <xf numFmtId="0" fontId="63" fillId="0" borderId="0" xfId="0" applyFont="1" applyAlignment="1" applyProtection="1">
      <alignment horizontal="right"/>
    </xf>
    <xf numFmtId="177" fontId="155" fillId="0" borderId="0" xfId="0" applyNumberFormat="1" applyFont="1" applyProtection="1"/>
    <xf numFmtId="0" fontId="0" fillId="73" borderId="0" xfId="0" applyFill="1" applyProtection="1">
      <protection locked="0"/>
    </xf>
    <xf numFmtId="49" fontId="165" fillId="0" borderId="0" xfId="0" applyNumberFormat="1" applyFont="1" applyAlignment="1" applyProtection="1">
      <alignment horizontal="left" vertical="center"/>
      <protection locked="0"/>
    </xf>
    <xf numFmtId="0" fontId="165" fillId="0" borderId="0" xfId="0" applyFont="1" applyAlignment="1" applyProtection="1">
      <alignment horizontal="right" vertical="center"/>
      <protection locked="0"/>
    </xf>
    <xf numFmtId="0" fontId="165" fillId="0" borderId="0" xfId="0" applyFont="1" applyAlignment="1" applyProtection="1">
      <alignment horizontal="left" vertical="top"/>
      <protection locked="0"/>
    </xf>
    <xf numFmtId="10" fontId="165" fillId="0" borderId="0" xfId="0" applyNumberFormat="1" applyFont="1" applyAlignment="1" applyProtection="1">
      <alignment horizontal="left" vertical="center"/>
      <protection locked="0"/>
    </xf>
    <xf numFmtId="0" fontId="165" fillId="0" borderId="0" xfId="0" applyFont="1" applyAlignment="1" applyProtection="1">
      <alignment horizontal="right" vertical="center" wrapText="1"/>
      <protection locked="0"/>
    </xf>
    <xf numFmtId="4" fontId="165" fillId="0" borderId="0" xfId="0" applyNumberFormat="1" applyFont="1" applyAlignment="1" applyProtection="1">
      <alignment horizontal="right" vertical="center" wrapText="1"/>
      <protection locked="0"/>
    </xf>
    <xf numFmtId="0" fontId="165" fillId="0" borderId="0" xfId="0" applyFont="1" applyAlignment="1" applyProtection="1">
      <alignment horizontal="left" vertical="top" wrapText="1"/>
      <protection locked="0"/>
    </xf>
    <xf numFmtId="0" fontId="165" fillId="0" borderId="0" xfId="0" applyFont="1" applyAlignment="1" applyProtection="1">
      <alignment horizontal="left" vertical="center"/>
      <protection locked="0"/>
    </xf>
    <xf numFmtId="0" fontId="165" fillId="0" borderId="0" xfId="0" applyFont="1" applyAlignment="1" applyProtection="1">
      <alignment horizontal="center" vertical="center" wrapText="1"/>
      <protection locked="0"/>
    </xf>
    <xf numFmtId="0" fontId="166" fillId="0" borderId="0" xfId="0" applyFont="1" applyAlignment="1" applyProtection="1">
      <alignment horizontal="right" vertical="center" wrapText="1"/>
      <protection locked="0"/>
    </xf>
    <xf numFmtId="4" fontId="166" fillId="0" borderId="0" xfId="0" applyNumberFormat="1" applyFont="1" applyAlignment="1" applyProtection="1">
      <alignment horizontal="right" vertical="center" wrapText="1"/>
      <protection locked="0"/>
    </xf>
    <xf numFmtId="4" fontId="166" fillId="0" borderId="0" xfId="0" applyNumberFormat="1" applyFont="1" applyAlignment="1" applyProtection="1">
      <alignment horizontal="center" vertical="center" wrapText="1"/>
      <protection locked="0"/>
    </xf>
    <xf numFmtId="0" fontId="35" fillId="0" borderId="0" xfId="0" applyFont="1" applyProtection="1"/>
    <xf numFmtId="0" fontId="111" fillId="63" borderId="1" xfId="0" applyFont="1" applyFill="1" applyBorder="1" applyProtection="1"/>
    <xf numFmtId="0" fontId="110" fillId="63" borderId="1" xfId="0" applyFont="1" applyFill="1" applyBorder="1" applyAlignment="1" applyProtection="1">
      <alignment horizontal="left" wrapText="1"/>
    </xf>
    <xf numFmtId="0" fontId="111" fillId="63" borderId="40" xfId="0" applyFont="1" applyFill="1" applyBorder="1" applyAlignment="1" applyProtection="1">
      <alignment horizontal="center" vertical="center" wrapText="1"/>
    </xf>
    <xf numFmtId="0" fontId="109" fillId="0" borderId="0" xfId="0" applyFont="1" applyAlignment="1" applyProtection="1">
      <alignment horizontal="center"/>
    </xf>
    <xf numFmtId="0" fontId="35" fillId="0" borderId="41" xfId="0" applyFont="1" applyBorder="1" applyProtection="1"/>
    <xf numFmtId="0" fontId="112" fillId="0" borderId="0" xfId="0" applyFont="1" applyAlignment="1" applyProtection="1">
      <alignment horizontal="left" vertical="center"/>
    </xf>
    <xf numFmtId="0" fontId="67" fillId="0" borderId="0" xfId="0" applyFont="1" applyAlignment="1" applyProtection="1">
      <alignment horizontal="center" vertical="center" wrapText="1"/>
    </xf>
    <xf numFmtId="0" fontId="67" fillId="64" borderId="0" xfId="0" applyFont="1" applyFill="1" applyAlignment="1" applyProtection="1">
      <alignment vertical="center"/>
    </xf>
    <xf numFmtId="0" fontId="67" fillId="64" borderId="0" xfId="0" applyFont="1" applyFill="1" applyAlignment="1" applyProtection="1">
      <alignment horizontal="left" vertical="center" wrapText="1"/>
    </xf>
    <xf numFmtId="0" fontId="67" fillId="64" borderId="41" xfId="0" applyFont="1" applyFill="1" applyBorder="1" applyAlignment="1" applyProtection="1">
      <alignment horizontal="center" vertical="center" wrapText="1"/>
    </xf>
    <xf numFmtId="0" fontId="57" fillId="0" borderId="2" xfId="0" applyFont="1" applyBorder="1" applyAlignment="1" applyProtection="1">
      <alignment vertical="center"/>
    </xf>
    <xf numFmtId="49" fontId="57" fillId="0" borderId="2" xfId="0" applyNumberFormat="1" applyFont="1" applyBorder="1" applyAlignment="1" applyProtection="1">
      <alignment vertical="center"/>
    </xf>
    <xf numFmtId="44" fontId="57" fillId="0" borderId="42" xfId="0" applyNumberFormat="1" applyFont="1" applyBorder="1" applyAlignment="1" applyProtection="1">
      <alignment horizontal="right" vertical="center"/>
    </xf>
    <xf numFmtId="0" fontId="58" fillId="0" borderId="0" xfId="0" applyFont="1" applyAlignment="1" applyProtection="1">
      <alignment vertical="center"/>
    </xf>
    <xf numFmtId="49" fontId="58" fillId="0" borderId="0" xfId="0" applyNumberFormat="1" applyFont="1" applyAlignment="1" applyProtection="1">
      <alignment horizontal="right" vertical="center"/>
    </xf>
    <xf numFmtId="44" fontId="35" fillId="0" borderId="41" xfId="0" applyNumberFormat="1" applyFont="1" applyBorder="1" applyAlignment="1" applyProtection="1">
      <alignment horizontal="center" vertical="center"/>
    </xf>
    <xf numFmtId="0" fontId="108" fillId="61" borderId="1" xfId="0" applyFont="1" applyFill="1" applyBorder="1" applyProtection="1"/>
    <xf numFmtId="0" fontId="66" fillId="61" borderId="1" xfId="0" applyFont="1" applyFill="1" applyBorder="1" applyAlignment="1" applyProtection="1">
      <alignment horizontal="right" vertical="center"/>
    </xf>
    <xf numFmtId="44" fontId="66" fillId="74" borderId="43" xfId="0" applyNumberFormat="1" applyFont="1" applyFill="1" applyBorder="1" applyAlignment="1" applyProtection="1">
      <alignment horizontal="right" vertical="center"/>
    </xf>
    <xf numFmtId="49" fontId="57" fillId="0" borderId="2" xfId="0" applyNumberFormat="1" applyFont="1" applyBorder="1" applyAlignment="1" applyProtection="1">
      <alignment horizontal="right" vertical="center" wrapText="1"/>
    </xf>
    <xf numFmtId="44" fontId="66" fillId="75" borderId="43" xfId="0" applyNumberFormat="1" applyFont="1" applyFill="1" applyBorder="1" applyAlignment="1" applyProtection="1">
      <alignment horizontal="right" vertical="center"/>
    </xf>
    <xf numFmtId="0" fontId="0" fillId="73" borderId="0" xfId="0" applyFill="1" applyProtection="1"/>
    <xf numFmtId="0" fontId="167" fillId="73" borderId="0" xfId="0" applyFont="1" applyFill="1" applyProtection="1"/>
    <xf numFmtId="0" fontId="168" fillId="0" borderId="0" xfId="0" applyFont="1" applyAlignment="1" applyProtection="1">
      <alignment horizontal="center" vertical="center" wrapText="1"/>
    </xf>
    <xf numFmtId="44" fontId="163" fillId="73" borderId="0" xfId="0" applyNumberFormat="1" applyFont="1" applyFill="1" applyProtection="1"/>
    <xf numFmtId="4" fontId="198" fillId="0" borderId="0" xfId="2" applyNumberFormat="1" applyFont="1" applyFill="1" applyBorder="1" applyAlignment="1" applyProtection="1">
      <alignment horizontal="right" wrapText="1"/>
    </xf>
    <xf numFmtId="0" fontId="200" fillId="0" borderId="0" xfId="7866" applyFont="1" applyBorder="1" applyAlignment="1" applyProtection="1">
      <alignment horizontal="left" vertical="top" wrapText="1"/>
    </xf>
    <xf numFmtId="0" fontId="200" fillId="0" borderId="0" xfId="7866" applyFont="1" applyFill="1" applyBorder="1" applyAlignment="1" applyProtection="1">
      <alignment horizontal="left" vertical="top" wrapText="1"/>
    </xf>
    <xf numFmtId="0" fontId="200" fillId="0" borderId="0" xfId="7866" applyFont="1" applyBorder="1" applyAlignment="1" applyProtection="1">
      <alignment horizontal="center"/>
    </xf>
    <xf numFmtId="3" fontId="200" fillId="0" borderId="0" xfId="7866" applyNumberFormat="1" applyFont="1" applyBorder="1" applyAlignment="1" applyProtection="1">
      <alignment horizontal="center"/>
    </xf>
    <xf numFmtId="0" fontId="200" fillId="0" borderId="0" xfId="7866" applyFont="1" applyAlignment="1" applyProtection="1">
      <alignment vertical="top" wrapText="1"/>
    </xf>
    <xf numFmtId="0" fontId="200" fillId="0" borderId="0" xfId="83" applyFont="1" applyBorder="1" applyAlignment="1" applyProtection="1">
      <alignment horizontal="justify" vertical="top" wrapText="1"/>
    </xf>
    <xf numFmtId="0" fontId="200" fillId="0" borderId="0" xfId="7866" applyFont="1" applyBorder="1" applyAlignment="1" applyProtection="1">
      <alignment horizontal="left" wrapText="1"/>
    </xf>
    <xf numFmtId="49" fontId="200" fillId="0" borderId="0" xfId="7866" applyNumberFormat="1" applyFont="1" applyBorder="1" applyAlignment="1" applyProtection="1">
      <alignment horizontal="left" vertical="top" wrapText="1"/>
    </xf>
    <xf numFmtId="0" fontId="200" fillId="0" borderId="0" xfId="7866" applyFont="1" applyProtection="1"/>
    <xf numFmtId="0" fontId="200" fillId="0" borderId="0" xfId="7866" applyFont="1" applyFill="1" applyBorder="1" applyAlignment="1" applyProtection="1">
      <alignment horizontal="center"/>
    </xf>
    <xf numFmtId="0" fontId="200" fillId="0" borderId="0" xfId="7866" applyFont="1" applyFill="1" applyBorder="1" applyAlignment="1" applyProtection="1">
      <alignment horizontal="center" wrapText="1"/>
    </xf>
    <xf numFmtId="0" fontId="200" fillId="0" borderId="0" xfId="83" applyFont="1" applyFill="1" applyBorder="1" applyAlignment="1" applyProtection="1">
      <alignment horizontal="center" wrapText="1"/>
    </xf>
    <xf numFmtId="49" fontId="200" fillId="0" borderId="0" xfId="7866" applyNumberFormat="1" applyFont="1" applyFill="1" applyBorder="1" applyAlignment="1" applyProtection="1">
      <alignment horizontal="left" vertical="top" wrapText="1"/>
    </xf>
    <xf numFmtId="0" fontId="201" fillId="0" borderId="0" xfId="83" applyFont="1" applyAlignment="1" applyProtection="1">
      <alignment horizontal="justify" vertical="top"/>
    </xf>
    <xf numFmtId="0" fontId="6" fillId="0" borderId="0" xfId="1386" applyNumberFormat="1" applyFont="1" applyAlignment="1" applyProtection="1">
      <alignment horizontal="left" vertical="top" wrapText="1"/>
    </xf>
    <xf numFmtId="0" fontId="6" fillId="0" borderId="0" xfId="0" applyFont="1" applyAlignment="1" applyProtection="1">
      <alignment horizontal="justify" vertical="center" wrapText="1"/>
    </xf>
    <xf numFmtId="0" fontId="7" fillId="0" borderId="0" xfId="0" applyFont="1" applyAlignment="1" applyProtection="1">
      <alignment wrapText="1"/>
    </xf>
    <xf numFmtId="0" fontId="178" fillId="0" borderId="0" xfId="0" applyFont="1" applyAlignment="1" applyProtection="1">
      <alignment horizontal="justify" wrapText="1"/>
    </xf>
    <xf numFmtId="0" fontId="143" fillId="0" borderId="0" xfId="0" applyFont="1" applyAlignment="1" applyProtection="1">
      <alignment wrapText="1"/>
    </xf>
    <xf numFmtId="0" fontId="7" fillId="0" borderId="0" xfId="0" applyFont="1" applyAlignment="1" applyProtection="1">
      <alignment horizontal="justify" wrapText="1"/>
    </xf>
    <xf numFmtId="0" fontId="52" fillId="0" borderId="0" xfId="0" applyFont="1" applyAlignment="1" applyProtection="1">
      <alignment horizontal="justify" vertical="top" wrapText="1"/>
    </xf>
    <xf numFmtId="0" fontId="7" fillId="0" borderId="0" xfId="2513" quotePrefix="1" applyFont="1" applyAlignment="1" applyProtection="1">
      <alignment horizontal="justify" vertical="top" wrapText="1"/>
    </xf>
    <xf numFmtId="0" fontId="6" fillId="0" borderId="0" xfId="2513" applyFont="1" applyAlignment="1" applyProtection="1">
      <alignment horizontal="justify" vertical="top" wrapText="1"/>
    </xf>
    <xf numFmtId="0" fontId="7" fillId="0" borderId="0" xfId="2513" applyFont="1" applyAlignment="1" applyProtection="1">
      <alignment horizontal="justify" vertical="top" wrapText="1"/>
    </xf>
    <xf numFmtId="0" fontId="6" fillId="0" borderId="0" xfId="7867" applyFont="1" applyAlignment="1" applyProtection="1">
      <alignment horizontal="justify" vertical="top" wrapText="1"/>
    </xf>
    <xf numFmtId="0" fontId="6" fillId="0" borderId="0" xfId="0" quotePrefix="1" applyFont="1" applyAlignment="1" applyProtection="1">
      <alignment horizontal="justify" wrapText="1"/>
    </xf>
    <xf numFmtId="0" fontId="6" fillId="0" borderId="0" xfId="7867" quotePrefix="1" applyFont="1" applyAlignment="1" applyProtection="1">
      <alignment horizontal="justify" vertical="top" wrapText="1"/>
    </xf>
    <xf numFmtId="0" fontId="6" fillId="0" borderId="0" xfId="0" applyFont="1" applyAlignment="1" applyProtection="1">
      <alignment wrapText="1"/>
    </xf>
    <xf numFmtId="0" fontId="6" fillId="0" borderId="0" xfId="2516" applyFont="1" applyAlignment="1" applyProtection="1">
      <alignment horizontal="justify" vertical="top" wrapText="1"/>
    </xf>
    <xf numFmtId="0" fontId="147" fillId="0" borderId="0" xfId="0" applyFont="1" applyAlignment="1" applyProtection="1">
      <alignment horizontal="justify" wrapText="1"/>
    </xf>
    <xf numFmtId="0" fontId="6" fillId="0" borderId="17" xfId="0" applyFont="1" applyBorder="1" applyAlignment="1" applyProtection="1">
      <alignment wrapText="1"/>
    </xf>
    <xf numFmtId="0" fontId="6" fillId="0" borderId="0" xfId="0" applyFont="1" applyBorder="1" applyAlignment="1" applyProtection="1">
      <alignment wrapText="1"/>
    </xf>
    <xf numFmtId="0" fontId="7" fillId="0" borderId="0" xfId="0" applyFont="1" applyAlignment="1" applyProtection="1">
      <alignment horizontal="justify" vertical="top" wrapText="1"/>
    </xf>
    <xf numFmtId="0" fontId="6" fillId="0" borderId="0" xfId="0" quotePrefix="1" applyFont="1" applyAlignment="1" applyProtection="1">
      <alignment horizontal="justify" vertical="top" wrapText="1"/>
    </xf>
    <xf numFmtId="49" fontId="7" fillId="0" borderId="0" xfId="0" applyNumberFormat="1" applyFont="1" applyAlignment="1" applyProtection="1">
      <alignment horizontal="justify" vertical="top" wrapText="1"/>
    </xf>
    <xf numFmtId="0" fontId="147" fillId="0" borderId="0" xfId="2516" applyFont="1" applyAlignment="1" applyProtection="1">
      <alignment horizontal="justify" vertical="top" wrapText="1"/>
    </xf>
    <xf numFmtId="0" fontId="7" fillId="0" borderId="0" xfId="2516" applyFont="1" applyAlignment="1" applyProtection="1">
      <alignment horizontal="justify" vertical="top" wrapText="1"/>
    </xf>
    <xf numFmtId="0" fontId="6" fillId="0" borderId="0" xfId="2516" applyFont="1" applyAlignment="1" applyProtection="1">
      <alignment horizontal="justify" wrapText="1"/>
    </xf>
    <xf numFmtId="0" fontId="147" fillId="0" borderId="0" xfId="0" applyFont="1" applyAlignment="1" applyProtection="1">
      <alignment wrapText="1"/>
    </xf>
    <xf numFmtId="0" fontId="147" fillId="0" borderId="0" xfId="0" applyFont="1" applyAlignment="1" applyProtection="1">
      <alignment horizontal="justify" vertical="top" wrapText="1"/>
    </xf>
    <xf numFmtId="0" fontId="7" fillId="0" borderId="0" xfId="0" applyFont="1" applyAlignment="1" applyProtection="1">
      <alignment wrapText="1" readingOrder="1"/>
    </xf>
    <xf numFmtId="0" fontId="148" fillId="0" borderId="0" xfId="0" applyFont="1" applyAlignment="1" applyProtection="1">
      <alignment wrapText="1"/>
    </xf>
    <xf numFmtId="0" fontId="150" fillId="0" borderId="0" xfId="0" applyFont="1" applyAlignment="1" applyProtection="1">
      <alignment wrapText="1"/>
    </xf>
    <xf numFmtId="0" fontId="147" fillId="0" borderId="3" xfId="0" applyFont="1" applyBorder="1" applyAlignment="1" applyProtection="1">
      <alignment horizontal="justify" vertical="top" wrapText="1"/>
    </xf>
    <xf numFmtId="0" fontId="147" fillId="0" borderId="0" xfId="0" applyFont="1" applyBorder="1" applyAlignment="1" applyProtection="1">
      <alignment horizontal="justify" vertical="top" wrapText="1"/>
    </xf>
    <xf numFmtId="0" fontId="200" fillId="0" borderId="0" xfId="0" applyFont="1" applyAlignment="1" applyProtection="1">
      <alignment horizontal="justify" wrapText="1"/>
    </xf>
    <xf numFmtId="0" fontId="200" fillId="0" borderId="0" xfId="0" applyFont="1" applyProtection="1"/>
    <xf numFmtId="44" fontId="200" fillId="0" borderId="0" xfId="3" applyNumberFormat="1" applyFont="1" applyFill="1" applyBorder="1" applyAlignment="1" applyProtection="1">
      <alignment horizontal="right"/>
      <protection locked="0"/>
    </xf>
    <xf numFmtId="44" fontId="200" fillId="0" borderId="0" xfId="3" applyNumberFormat="1" applyFont="1" applyFill="1" applyBorder="1" applyAlignment="1" applyProtection="1">
      <alignment horizontal="right"/>
    </xf>
    <xf numFmtId="0" fontId="202" fillId="0" borderId="0" xfId="0" applyFont="1" applyAlignment="1" applyProtection="1">
      <alignment horizontal="right" vertical="top"/>
    </xf>
    <xf numFmtId="0" fontId="200" fillId="0" borderId="0" xfId="0" applyFont="1" applyAlignment="1" applyProtection="1">
      <alignment horizontal="justify" vertical="top" wrapText="1"/>
    </xf>
    <xf numFmtId="0" fontId="200" fillId="0" borderId="0" xfId="0" applyFont="1" applyAlignment="1" applyProtection="1">
      <alignment horizontal="left" vertical="top"/>
    </xf>
    <xf numFmtId="0" fontId="200" fillId="0" borderId="0" xfId="0" applyFont="1" applyAlignment="1" applyProtection="1">
      <alignment horizontal="right" vertical="top"/>
    </xf>
    <xf numFmtId="0" fontId="200" fillId="0" borderId="0" xfId="0" applyFont="1" applyAlignment="1" applyProtection="1">
      <alignment horizontal="right"/>
    </xf>
    <xf numFmtId="0" fontId="200" fillId="0" borderId="0" xfId="0" quotePrefix="1" applyFont="1" applyAlignment="1" applyProtection="1">
      <alignment horizontal="justify" vertical="top" wrapText="1"/>
    </xf>
    <xf numFmtId="0" fontId="200" fillId="0" borderId="0" xfId="5901" applyFont="1" applyAlignment="1" applyProtection="1">
      <alignment horizontal="justify"/>
    </xf>
    <xf numFmtId="0" fontId="200" fillId="0" borderId="0" xfId="5901" applyFont="1" applyAlignment="1" applyProtection="1">
      <alignment horizontal="center"/>
    </xf>
    <xf numFmtId="3" fontId="200" fillId="0" borderId="0" xfId="5901" applyNumberFormat="1" applyFont="1" applyAlignment="1" applyProtection="1">
      <alignment horizontal="right"/>
    </xf>
    <xf numFmtId="44" fontId="200" fillId="0" borderId="0" xfId="6" applyNumberFormat="1" applyFont="1" applyAlignment="1" applyProtection="1">
      <alignment horizontal="right"/>
      <protection locked="0"/>
    </xf>
    <xf numFmtId="182" fontId="200" fillId="0" borderId="0" xfId="0" applyNumberFormat="1" applyFont="1" applyAlignment="1" applyProtection="1">
      <alignment horizontal="right" wrapText="1"/>
    </xf>
    <xf numFmtId="0" fontId="200" fillId="0" borderId="0" xfId="6" applyFont="1" applyAlignment="1" applyProtection="1">
      <alignment horizontal="justify" vertical="top"/>
    </xf>
    <xf numFmtId="0" fontId="200" fillId="0" borderId="0" xfId="6" applyFont="1" applyAlignment="1" applyProtection="1">
      <alignment horizontal="center"/>
    </xf>
    <xf numFmtId="3" fontId="200" fillId="0" borderId="0" xfId="6" applyNumberFormat="1" applyFont="1" applyAlignment="1" applyProtection="1">
      <alignment horizontal="right"/>
    </xf>
    <xf numFmtId="0" fontId="203" fillId="0" borderId="0" xfId="0" quotePrefix="1" applyFont="1" applyAlignment="1" applyProtection="1">
      <alignment vertical="top"/>
    </xf>
    <xf numFmtId="0" fontId="203" fillId="0" borderId="0" xfId="0" applyFont="1" applyAlignment="1" applyProtection="1">
      <alignment horizontal="justify" vertical="top"/>
    </xf>
    <xf numFmtId="0" fontId="203" fillId="0" borderId="0" xfId="0" applyFont="1" applyAlignment="1" applyProtection="1">
      <alignment horizontal="left" vertical="top"/>
    </xf>
    <xf numFmtId="0" fontId="203" fillId="0" borderId="0" xfId="0" applyFont="1" applyAlignment="1" applyProtection="1">
      <alignment horizontal="right" vertical="top"/>
    </xf>
    <xf numFmtId="44" fontId="203" fillId="0" borderId="0" xfId="1640" applyNumberFormat="1" applyFont="1" applyFill="1" applyBorder="1" applyAlignment="1" applyProtection="1">
      <alignment horizontal="right" vertical="top"/>
      <protection locked="0"/>
    </xf>
    <xf numFmtId="44" fontId="203" fillId="0" borderId="0" xfId="1640" applyNumberFormat="1" applyFont="1" applyFill="1" applyBorder="1" applyAlignment="1" applyProtection="1">
      <alignment horizontal="right" vertical="top"/>
    </xf>
    <xf numFmtId="0" fontId="203" fillId="0" borderId="0" xfId="0" applyFont="1" applyAlignment="1" applyProtection="1">
      <alignment vertical="top" wrapText="1"/>
    </xf>
    <xf numFmtId="1" fontId="204" fillId="0" borderId="0" xfId="5901" applyNumberFormat="1" applyFont="1" applyAlignment="1" applyProtection="1">
      <alignment horizontal="left" vertical="top"/>
    </xf>
    <xf numFmtId="0" fontId="203" fillId="0" borderId="0" xfId="5901" applyFont="1" applyAlignment="1" applyProtection="1">
      <alignment horizontal="justify"/>
    </xf>
    <xf numFmtId="0" fontId="203" fillId="0" borderId="0" xfId="5901" applyFont="1" applyAlignment="1" applyProtection="1">
      <alignment horizontal="left" vertical="top"/>
    </xf>
    <xf numFmtId="193" fontId="204" fillId="0" borderId="0" xfId="5901" applyNumberFormat="1" applyFont="1" applyAlignment="1" applyProtection="1">
      <alignment horizontal="right" vertical="top"/>
    </xf>
    <xf numFmtId="44" fontId="203" fillId="0" borderId="0" xfId="6" applyNumberFormat="1" applyFont="1" applyAlignment="1" applyProtection="1">
      <alignment horizontal="right" vertical="top"/>
      <protection locked="0"/>
    </xf>
    <xf numFmtId="182" fontId="203" fillId="0" borderId="0" xfId="0" applyNumberFormat="1" applyFont="1" applyAlignment="1" applyProtection="1">
      <alignment horizontal="right" vertical="top" wrapText="1"/>
    </xf>
    <xf numFmtId="0" fontId="200" fillId="0" borderId="0" xfId="2514" quotePrefix="1" applyFont="1" applyProtection="1"/>
    <xf numFmtId="0" fontId="200" fillId="0" borderId="0" xfId="0" applyFont="1" applyAlignment="1" applyProtection="1">
      <alignment vertical="center"/>
    </xf>
    <xf numFmtId="0" fontId="203" fillId="0" borderId="0" xfId="2514" applyFont="1" applyProtection="1"/>
    <xf numFmtId="0" fontId="203" fillId="0" borderId="0" xfId="6" applyFont="1" applyAlignment="1" applyProtection="1">
      <alignment horizontal="center"/>
    </xf>
    <xf numFmtId="3" fontId="203" fillId="0" borderId="0" xfId="6" applyNumberFormat="1" applyFont="1" applyAlignment="1" applyProtection="1">
      <alignment horizontal="right"/>
    </xf>
    <xf numFmtId="44" fontId="203" fillId="0" borderId="0" xfId="6" applyNumberFormat="1" applyFont="1" applyAlignment="1" applyProtection="1">
      <alignment horizontal="right"/>
      <protection locked="0"/>
    </xf>
    <xf numFmtId="182" fontId="203" fillId="0" borderId="0" xfId="0" applyNumberFormat="1" applyFont="1" applyAlignment="1" applyProtection="1">
      <alignment horizontal="right" wrapText="1"/>
    </xf>
    <xf numFmtId="0" fontId="200" fillId="0" borderId="0" xfId="2518" quotePrefix="1" applyFont="1" applyAlignment="1" applyProtection="1">
      <alignment horizontal="justify" vertical="top"/>
    </xf>
    <xf numFmtId="0" fontId="200" fillId="0" borderId="0" xfId="2518" applyFont="1" applyAlignment="1" applyProtection="1">
      <alignment horizontal="center"/>
    </xf>
    <xf numFmtId="3" fontId="200" fillId="0" borderId="0" xfId="2518" applyNumberFormat="1" applyFont="1" applyAlignment="1" applyProtection="1">
      <alignment horizontal="right"/>
    </xf>
    <xf numFmtId="1" fontId="200" fillId="0" borderId="0" xfId="2518" quotePrefix="1" applyNumberFormat="1" applyFont="1" applyAlignment="1" applyProtection="1">
      <alignment horizontal="left" vertical="top"/>
    </xf>
    <xf numFmtId="0" fontId="200" fillId="0" borderId="0" xfId="2518" applyFont="1" applyAlignment="1" applyProtection="1">
      <alignment horizontal="justify" vertical="top" wrapText="1"/>
    </xf>
    <xf numFmtId="174" fontId="205" fillId="0" borderId="0" xfId="0" applyNumberFormat="1" applyFont="1" applyAlignment="1" applyProtection="1">
      <alignment horizontal="right" vertical="top"/>
      <protection locked="0"/>
    </xf>
    <xf numFmtId="1" fontId="202" fillId="0" borderId="0" xfId="2518" applyNumberFormat="1" applyFont="1" applyAlignment="1" applyProtection="1">
      <alignment horizontal="left" vertical="top"/>
    </xf>
    <xf numFmtId="0" fontId="200" fillId="0" borderId="0" xfId="2518" applyFont="1" applyAlignment="1" applyProtection="1">
      <alignment horizontal="justify" vertical="top"/>
    </xf>
    <xf numFmtId="1" fontId="200" fillId="0" borderId="0" xfId="2518" quotePrefix="1" applyNumberFormat="1" applyFont="1" applyAlignment="1" applyProtection="1">
      <alignment horizontal="right" vertical="top"/>
    </xf>
    <xf numFmtId="0" fontId="203" fillId="0" borderId="0" xfId="0" applyFont="1" applyAlignment="1" applyProtection="1">
      <alignment horizontal="justify" wrapText="1"/>
    </xf>
    <xf numFmtId="0" fontId="203" fillId="0" borderId="0" xfId="0" applyFont="1" applyAlignment="1" applyProtection="1">
      <alignment horizontal="right"/>
    </xf>
    <xf numFmtId="195" fontId="203" fillId="0" borderId="0" xfId="1288" applyNumberFormat="1" applyFont="1" applyProtection="1">
      <protection locked="0"/>
    </xf>
    <xf numFmtId="177" fontId="203" fillId="0" borderId="0" xfId="7064" applyNumberFormat="1" applyFont="1" applyFill="1" applyBorder="1" applyAlignment="1" applyProtection="1">
      <alignment horizontal="right"/>
    </xf>
    <xf numFmtId="0" fontId="203" fillId="0" borderId="0" xfId="0" applyFont="1" applyAlignment="1" applyProtection="1">
      <alignment horizontal="justify" vertical="top" wrapText="1"/>
    </xf>
    <xf numFmtId="0" fontId="203" fillId="0" borderId="0" xfId="0" applyFont="1" applyAlignment="1" applyProtection="1">
      <alignment horizontal="left"/>
    </xf>
    <xf numFmtId="10" fontId="203" fillId="0" borderId="0" xfId="0" applyNumberFormat="1" applyFont="1" applyAlignment="1" applyProtection="1">
      <alignment horizontal="right"/>
    </xf>
    <xf numFmtId="49" fontId="200" fillId="0" borderId="0" xfId="0" quotePrefix="1" applyNumberFormat="1" applyFont="1" applyAlignment="1" applyProtection="1">
      <alignment horizontal="left" vertical="top"/>
    </xf>
    <xf numFmtId="0" fontId="203" fillId="0" borderId="0" xfId="0" quotePrefix="1" applyFont="1" applyAlignment="1" applyProtection="1">
      <alignment horizontal="justify" vertical="top"/>
    </xf>
    <xf numFmtId="0" fontId="200" fillId="0" borderId="0" xfId="0" applyFont="1" applyAlignment="1" applyProtection="1">
      <alignment horizontal="right" vertical="top"/>
      <protection locked="0"/>
    </xf>
    <xf numFmtId="0" fontId="206" fillId="0" borderId="0" xfId="0" applyFont="1" applyProtection="1"/>
    <xf numFmtId="44" fontId="200" fillId="0" borderId="0" xfId="3" applyNumberFormat="1" applyFont="1" applyFill="1" applyBorder="1" applyAlignment="1" applyProtection="1">
      <alignment horizontal="right" vertical="top"/>
      <protection locked="0"/>
    </xf>
    <xf numFmtId="44" fontId="200" fillId="0" borderId="0" xfId="3" applyNumberFormat="1" applyFont="1" applyFill="1" applyBorder="1" applyAlignment="1" applyProtection="1">
      <alignment horizontal="right" vertical="top"/>
    </xf>
    <xf numFmtId="49" fontId="200" fillId="0" borderId="0" xfId="0" applyNumberFormat="1" applyFont="1" applyAlignment="1" applyProtection="1">
      <alignment horizontal="left" vertical="top"/>
    </xf>
    <xf numFmtId="49" fontId="200" fillId="0" borderId="0" xfId="0" applyNumberFormat="1" applyFont="1" applyAlignment="1" applyProtection="1">
      <alignment vertical="center" wrapText="1"/>
    </xf>
    <xf numFmtId="0" fontId="200" fillId="0" borderId="0" xfId="0" applyFont="1" applyAlignment="1" applyProtection="1">
      <alignment horizontal="left" wrapText="1"/>
    </xf>
    <xf numFmtId="4" fontId="200" fillId="0" borderId="0" xfId="2" applyNumberFormat="1" applyFont="1" applyAlignment="1" applyProtection="1">
      <alignment horizontal="right" wrapText="1"/>
    </xf>
    <xf numFmtId="169" fontId="200" fillId="0" borderId="0" xfId="3" applyNumberFormat="1" applyFont="1" applyAlignment="1" applyProtection="1">
      <alignment horizontal="right"/>
      <protection locked="0"/>
    </xf>
    <xf numFmtId="44" fontId="200" fillId="0" borderId="0" xfId="0" applyNumberFormat="1" applyFont="1" applyAlignment="1" applyProtection="1">
      <alignment horizontal="right" wrapText="1"/>
    </xf>
    <xf numFmtId="49" fontId="200" fillId="0" borderId="0" xfId="0" applyNumberFormat="1" applyFont="1" applyAlignment="1" applyProtection="1">
      <alignment horizontal="right" vertical="center" wrapText="1"/>
    </xf>
    <xf numFmtId="49" fontId="200" fillId="0" borderId="0" xfId="0" applyNumberFormat="1" applyFont="1" applyAlignment="1">
      <alignment horizontal="right" vertical="center" wrapText="1"/>
    </xf>
    <xf numFmtId="0" fontId="200" fillId="0" borderId="0" xfId="0" applyFont="1" applyAlignment="1">
      <alignment horizontal="left" wrapText="1"/>
    </xf>
    <xf numFmtId="44" fontId="200" fillId="0" borderId="0" xfId="0" applyNumberFormat="1" applyFont="1" applyAlignment="1">
      <alignment horizontal="right" wrapText="1"/>
    </xf>
    <xf numFmtId="4" fontId="200" fillId="0" borderId="0" xfId="2" applyNumberFormat="1" applyFont="1" applyFill="1" applyBorder="1" applyAlignment="1" applyProtection="1">
      <alignment horizontal="right" wrapText="1"/>
    </xf>
    <xf numFmtId="169" fontId="200" fillId="0" borderId="0" xfId="3" applyNumberFormat="1" applyFont="1" applyFill="1" applyAlignment="1" applyProtection="1">
      <alignment horizontal="right"/>
      <protection locked="0"/>
    </xf>
    <xf numFmtId="49" fontId="200" fillId="0" borderId="0" xfId="0" applyNumberFormat="1" applyFont="1" applyAlignment="1" applyProtection="1">
      <alignment vertical="top" wrapText="1"/>
    </xf>
    <xf numFmtId="0" fontId="200" fillId="0" borderId="0" xfId="0" applyFont="1" applyAlignment="1" applyProtection="1">
      <alignment vertical="top" wrapText="1"/>
    </xf>
    <xf numFmtId="49" fontId="202" fillId="0" borderId="0" xfId="0" applyNumberFormat="1" applyFont="1" applyBorder="1" applyAlignment="1" applyProtection="1">
      <alignment vertical="center" wrapText="1"/>
    </xf>
    <xf numFmtId="0" fontId="200" fillId="0" borderId="0" xfId="0" applyFont="1" applyAlignment="1">
      <alignment vertical="top"/>
    </xf>
    <xf numFmtId="0" fontId="200" fillId="0" borderId="0" xfId="0" applyFont="1" applyAlignment="1">
      <alignment vertical="center" wrapText="1"/>
    </xf>
    <xf numFmtId="0" fontId="200" fillId="0" borderId="0" xfId="0" applyFont="1" applyAlignment="1">
      <alignment vertical="center"/>
    </xf>
    <xf numFmtId="0" fontId="206" fillId="0" borderId="0" xfId="0" applyFont="1" applyAlignment="1">
      <alignment vertical="top"/>
    </xf>
    <xf numFmtId="4" fontId="200" fillId="0" borderId="0" xfId="0" applyNumberFormat="1" applyFont="1" applyAlignment="1">
      <alignment horizontal="right" vertical="center" wrapText="1"/>
    </xf>
    <xf numFmtId="0" fontId="202" fillId="0" borderId="0" xfId="0" applyFont="1" applyAlignment="1">
      <alignment vertical="center" wrapText="1"/>
    </xf>
    <xf numFmtId="0" fontId="206" fillId="0" borderId="0" xfId="0" applyFont="1" applyAlignment="1">
      <alignment wrapText="1"/>
    </xf>
    <xf numFmtId="0" fontId="200" fillId="0" borderId="0" xfId="0" applyFont="1" applyAlignment="1" applyProtection="1">
      <alignment horizontal="left" vertical="top" wrapText="1"/>
      <protection locked="0"/>
    </xf>
    <xf numFmtId="0" fontId="200" fillId="0" borderId="0" xfId="0" applyFont="1" applyAlignment="1">
      <alignment horizontal="right" vertical="center" wrapText="1"/>
    </xf>
    <xf numFmtId="4" fontId="200" fillId="0" borderId="0" xfId="83" applyNumberFormat="1" applyFont="1" applyProtection="1"/>
    <xf numFmtId="4" fontId="200" fillId="0" borderId="0" xfId="791" applyNumberFormat="1" applyFont="1" applyAlignment="1" applyProtection="1">
      <alignment horizontal="right" wrapText="1"/>
    </xf>
    <xf numFmtId="49" fontId="200" fillId="0" borderId="0" xfId="83" applyNumberFormat="1" applyFont="1" applyAlignment="1" applyProtection="1">
      <alignment horizontal="left" vertical="top"/>
    </xf>
    <xf numFmtId="0" fontId="200" fillId="0" borderId="0" xfId="83" applyFont="1" applyAlignment="1" applyProtection="1">
      <alignment vertical="center" wrapText="1"/>
    </xf>
    <xf numFmtId="0" fontId="200" fillId="0" borderId="0" xfId="83" applyFont="1" applyAlignment="1" applyProtection="1">
      <alignment horizontal="left" vertical="top" wrapText="1"/>
    </xf>
    <xf numFmtId="4" fontId="200" fillId="0" borderId="0" xfId="83" applyNumberFormat="1" applyFont="1" applyAlignment="1" applyProtection="1">
      <alignment horizontal="left" vertical="top" wrapText="1"/>
      <protection locked="0"/>
    </xf>
    <xf numFmtId="0" fontId="200" fillId="0" borderId="0" xfId="394" applyFont="1" applyAlignment="1" applyProtection="1">
      <alignment horizontal="right" wrapText="1"/>
    </xf>
    <xf numFmtId="4" fontId="200" fillId="0" borderId="0" xfId="784" applyNumberFormat="1" applyFont="1" applyFill="1" applyBorder="1" applyAlignment="1" applyProtection="1">
      <alignment horizontal="right" wrapText="1"/>
    </xf>
    <xf numFmtId="4" fontId="200" fillId="0" borderId="0" xfId="83" applyNumberFormat="1" applyFont="1" applyAlignment="1" applyProtection="1">
      <alignment horizontal="right" wrapText="1"/>
      <protection locked="0"/>
    </xf>
    <xf numFmtId="49" fontId="202" fillId="0" borderId="0" xfId="0" applyNumberFormat="1" applyFont="1" applyAlignment="1">
      <alignment horizontal="right" vertical="center" wrapText="1"/>
    </xf>
    <xf numFmtId="4" fontId="202" fillId="0" borderId="0" xfId="2" applyNumberFormat="1" applyFont="1" applyAlignment="1" applyProtection="1">
      <alignment horizontal="right" wrapText="1"/>
    </xf>
    <xf numFmtId="0" fontId="200" fillId="0" borderId="0" xfId="0" quotePrefix="1" applyFont="1" applyAlignment="1" applyProtection="1">
      <alignment horizontal="left" vertical="top" wrapText="1"/>
    </xf>
    <xf numFmtId="0" fontId="200" fillId="0" borderId="0" xfId="0" applyFont="1" applyAlignment="1" applyProtection="1">
      <alignment horizontal="left" vertical="top" wrapText="1"/>
    </xf>
    <xf numFmtId="0" fontId="200" fillId="0" borderId="0" xfId="3" applyNumberFormat="1" applyFont="1" applyFill="1" applyBorder="1" applyAlignment="1" applyProtection="1">
      <alignment horizontal="right"/>
    </xf>
    <xf numFmtId="49" fontId="200" fillId="0" borderId="0" xfId="83" applyNumberFormat="1" applyFont="1" applyAlignment="1" applyProtection="1">
      <alignment vertical="center" wrapText="1"/>
    </xf>
    <xf numFmtId="181" fontId="200" fillId="0" borderId="0" xfId="0" applyNumberFormat="1" applyFont="1" applyAlignment="1" applyProtection="1">
      <alignment horizontal="right" wrapText="1"/>
    </xf>
    <xf numFmtId="0" fontId="206" fillId="0" borderId="0" xfId="0" applyFont="1" applyAlignment="1">
      <alignment wrapText="1"/>
    </xf>
    <xf numFmtId="0" fontId="206" fillId="0" borderId="0" xfId="0" applyFont="1" applyAlignment="1">
      <alignment vertical="top" wrapText="1"/>
    </xf>
  </cellXfs>
  <cellStyles count="7872">
    <cellStyle name=" 1" xfId="797" xr:uid="{00000000-0005-0000-0000-000000000000}"/>
    <cellStyle name=" 1 2" xfId="798" xr:uid="{00000000-0005-0000-0000-000001000000}"/>
    <cellStyle name=" 1 3" xfId="799" xr:uid="{00000000-0005-0000-0000-000002000000}"/>
    <cellStyle name="20 % – Poudarek1 2" xfId="10" xr:uid="{00000000-0005-0000-0000-000003000000}"/>
    <cellStyle name="20 % – Poudarek1 2 2" xfId="11" xr:uid="{00000000-0005-0000-0000-000004000000}"/>
    <cellStyle name="20 % – Poudarek1 2 2 2" xfId="800" xr:uid="{00000000-0005-0000-0000-000005000000}"/>
    <cellStyle name="20 % – Poudarek1 2 2 2 2" xfId="2536" xr:uid="{00000000-0005-0000-0000-000006000000}"/>
    <cellStyle name="20 % – Poudarek1 2 2 3" xfId="2537" xr:uid="{00000000-0005-0000-0000-000007000000}"/>
    <cellStyle name="20 % – Poudarek1 2 3" xfId="801" xr:uid="{00000000-0005-0000-0000-000008000000}"/>
    <cellStyle name="20 % – Poudarek1 2 3 2" xfId="2538" xr:uid="{00000000-0005-0000-0000-000009000000}"/>
    <cellStyle name="20 % – Poudarek1 2 4" xfId="2539" xr:uid="{00000000-0005-0000-0000-00000A000000}"/>
    <cellStyle name="20 % – Poudarek1 3" xfId="12" xr:uid="{00000000-0005-0000-0000-00000B000000}"/>
    <cellStyle name="20 % – Poudarek1 3 2" xfId="13" xr:uid="{00000000-0005-0000-0000-00000C000000}"/>
    <cellStyle name="20 % – Poudarek1 3 2 2" xfId="802" xr:uid="{00000000-0005-0000-0000-00000D000000}"/>
    <cellStyle name="20 % – Poudarek1 3 2 2 2" xfId="2541" xr:uid="{00000000-0005-0000-0000-00000E000000}"/>
    <cellStyle name="20 % – Poudarek1 3 2 3" xfId="803" xr:uid="{00000000-0005-0000-0000-00000F000000}"/>
    <cellStyle name="20 % – Poudarek1 3 2 3 2" xfId="2542" xr:uid="{00000000-0005-0000-0000-000010000000}"/>
    <cellStyle name="20 % – Poudarek1 3 2 4" xfId="2543" xr:uid="{00000000-0005-0000-0000-000011000000}"/>
    <cellStyle name="20 % – Poudarek1 3 3" xfId="804" xr:uid="{00000000-0005-0000-0000-000012000000}"/>
    <cellStyle name="20 % – Poudarek1 3 3 2" xfId="2544" xr:uid="{00000000-0005-0000-0000-000013000000}"/>
    <cellStyle name="20 % – Poudarek1 3 4" xfId="805" xr:uid="{00000000-0005-0000-0000-000014000000}"/>
    <cellStyle name="20 % – Poudarek1 3 4 2" xfId="2545" xr:uid="{00000000-0005-0000-0000-000015000000}"/>
    <cellStyle name="20 % – Poudarek1 3 4 2 2" xfId="2546" xr:uid="{00000000-0005-0000-0000-000016000000}"/>
    <cellStyle name="20 % – Poudarek1 3 4 3" xfId="2547" xr:uid="{00000000-0005-0000-0000-000017000000}"/>
    <cellStyle name="20 % – Poudarek1 3 4 3 2" xfId="2548" xr:uid="{00000000-0005-0000-0000-000018000000}"/>
    <cellStyle name="20 % – Poudarek1 3 4 4" xfId="2549" xr:uid="{00000000-0005-0000-0000-000019000000}"/>
    <cellStyle name="20 % – Poudarek1 3 5" xfId="2550" xr:uid="{00000000-0005-0000-0000-00001A000000}"/>
    <cellStyle name="20 % – Poudarek1 3 6" xfId="2540" xr:uid="{00000000-0005-0000-0000-00001B000000}"/>
    <cellStyle name="20 % – Poudarek2 2" xfId="14" xr:uid="{00000000-0005-0000-0000-00001C000000}"/>
    <cellStyle name="20 % – Poudarek2 2 2" xfId="15" xr:uid="{00000000-0005-0000-0000-00001D000000}"/>
    <cellStyle name="20 % – Poudarek2 2 2 2" xfId="806" xr:uid="{00000000-0005-0000-0000-00001E000000}"/>
    <cellStyle name="20 % – Poudarek2 2 2 2 2" xfId="2551" xr:uid="{00000000-0005-0000-0000-00001F000000}"/>
    <cellStyle name="20 % – Poudarek2 2 2 3" xfId="2552" xr:uid="{00000000-0005-0000-0000-000020000000}"/>
    <cellStyle name="20 % – Poudarek2 2 3" xfId="807" xr:uid="{00000000-0005-0000-0000-000021000000}"/>
    <cellStyle name="20 % – Poudarek2 2 3 2" xfId="2553" xr:uid="{00000000-0005-0000-0000-000022000000}"/>
    <cellStyle name="20 % – Poudarek2 2 4" xfId="2554" xr:uid="{00000000-0005-0000-0000-000023000000}"/>
    <cellStyle name="20 % – Poudarek2 3" xfId="16" xr:uid="{00000000-0005-0000-0000-000024000000}"/>
    <cellStyle name="20 % – Poudarek2 3 2" xfId="17" xr:uid="{00000000-0005-0000-0000-000025000000}"/>
    <cellStyle name="20 % – Poudarek2 3 2 2" xfId="808" xr:uid="{00000000-0005-0000-0000-000026000000}"/>
    <cellStyle name="20 % – Poudarek2 3 2 2 2" xfId="2556" xr:uid="{00000000-0005-0000-0000-000027000000}"/>
    <cellStyle name="20 % – Poudarek2 3 2 3" xfId="809" xr:uid="{00000000-0005-0000-0000-000028000000}"/>
    <cellStyle name="20 % – Poudarek2 3 2 3 2" xfId="2557" xr:uid="{00000000-0005-0000-0000-000029000000}"/>
    <cellStyle name="20 % – Poudarek2 3 2 4" xfId="2558" xr:uid="{00000000-0005-0000-0000-00002A000000}"/>
    <cellStyle name="20 % – Poudarek2 3 3" xfId="810" xr:uid="{00000000-0005-0000-0000-00002B000000}"/>
    <cellStyle name="20 % – Poudarek2 3 3 2" xfId="2559" xr:uid="{00000000-0005-0000-0000-00002C000000}"/>
    <cellStyle name="20 % – Poudarek2 3 4" xfId="811" xr:uid="{00000000-0005-0000-0000-00002D000000}"/>
    <cellStyle name="20 % – Poudarek2 3 4 2" xfId="2560" xr:uid="{00000000-0005-0000-0000-00002E000000}"/>
    <cellStyle name="20 % – Poudarek2 3 4 2 2" xfId="2561" xr:uid="{00000000-0005-0000-0000-00002F000000}"/>
    <cellStyle name="20 % – Poudarek2 3 4 3" xfId="2562" xr:uid="{00000000-0005-0000-0000-000030000000}"/>
    <cellStyle name="20 % – Poudarek2 3 4 3 2" xfId="2563" xr:uid="{00000000-0005-0000-0000-000031000000}"/>
    <cellStyle name="20 % – Poudarek2 3 4 4" xfId="2564" xr:uid="{00000000-0005-0000-0000-000032000000}"/>
    <cellStyle name="20 % – Poudarek2 3 5" xfId="2565" xr:uid="{00000000-0005-0000-0000-000033000000}"/>
    <cellStyle name="20 % – Poudarek2 3 6" xfId="2555" xr:uid="{00000000-0005-0000-0000-000034000000}"/>
    <cellStyle name="20 % – Poudarek3 2" xfId="18" xr:uid="{00000000-0005-0000-0000-000035000000}"/>
    <cellStyle name="20 % – Poudarek3 2 2" xfId="19" xr:uid="{00000000-0005-0000-0000-000036000000}"/>
    <cellStyle name="20 % – Poudarek3 2 2 2" xfId="2566" xr:uid="{00000000-0005-0000-0000-000037000000}"/>
    <cellStyle name="20 % – Poudarek3 2 3" xfId="2567" xr:uid="{00000000-0005-0000-0000-000038000000}"/>
    <cellStyle name="20 % – Poudarek3 3" xfId="812" xr:uid="{00000000-0005-0000-0000-000039000000}"/>
    <cellStyle name="20 % – Poudarek3 3 2" xfId="2568" xr:uid="{00000000-0005-0000-0000-00003A000000}"/>
    <cellStyle name="20 % – Poudarek4 2" xfId="20" xr:uid="{00000000-0005-0000-0000-00003B000000}"/>
    <cellStyle name="20 % – Poudarek4 2 2" xfId="21" xr:uid="{00000000-0005-0000-0000-00003C000000}"/>
    <cellStyle name="20 % – Poudarek4 2 2 2" xfId="813" xr:uid="{00000000-0005-0000-0000-00003D000000}"/>
    <cellStyle name="20 % – Poudarek4 2 2 2 2" xfId="2569" xr:uid="{00000000-0005-0000-0000-00003E000000}"/>
    <cellStyle name="20 % – Poudarek4 2 2 3" xfId="2570" xr:uid="{00000000-0005-0000-0000-00003F000000}"/>
    <cellStyle name="20 % – Poudarek4 2 3" xfId="814" xr:uid="{00000000-0005-0000-0000-000040000000}"/>
    <cellStyle name="20 % – Poudarek4 2 3 2" xfId="2571" xr:uid="{00000000-0005-0000-0000-000041000000}"/>
    <cellStyle name="20 % – Poudarek4 2 4" xfId="2572" xr:uid="{00000000-0005-0000-0000-000042000000}"/>
    <cellStyle name="20 % – Poudarek4 3" xfId="22" xr:uid="{00000000-0005-0000-0000-000043000000}"/>
    <cellStyle name="20 % – Poudarek4 3 2" xfId="23" xr:uid="{00000000-0005-0000-0000-000044000000}"/>
    <cellStyle name="20 % – Poudarek4 3 2 2" xfId="815" xr:uid="{00000000-0005-0000-0000-000045000000}"/>
    <cellStyle name="20 % – Poudarek4 3 2 2 2" xfId="2575" xr:uid="{00000000-0005-0000-0000-000046000000}"/>
    <cellStyle name="20 % – Poudarek4 3 2 3" xfId="2576" xr:uid="{00000000-0005-0000-0000-000047000000}"/>
    <cellStyle name="20 % – Poudarek4 3 2 4" xfId="2574" xr:uid="{00000000-0005-0000-0000-000048000000}"/>
    <cellStyle name="20 % – Poudarek4 3 3" xfId="816" xr:uid="{00000000-0005-0000-0000-000049000000}"/>
    <cellStyle name="20 % – Poudarek4 3 3 2" xfId="2577" xr:uid="{00000000-0005-0000-0000-00004A000000}"/>
    <cellStyle name="20 % – Poudarek4 3 3 2 2" xfId="2578" xr:uid="{00000000-0005-0000-0000-00004B000000}"/>
    <cellStyle name="20 % – Poudarek4 3 3 3" xfId="2579" xr:uid="{00000000-0005-0000-0000-00004C000000}"/>
    <cellStyle name="20 % – Poudarek4 3 3 3 2" xfId="2580" xr:uid="{00000000-0005-0000-0000-00004D000000}"/>
    <cellStyle name="20 % – Poudarek4 3 3 4" xfId="2581" xr:uid="{00000000-0005-0000-0000-00004E000000}"/>
    <cellStyle name="20 % – Poudarek4 3 4" xfId="2582" xr:uid="{00000000-0005-0000-0000-00004F000000}"/>
    <cellStyle name="20 % – Poudarek4 3 5" xfId="2573" xr:uid="{00000000-0005-0000-0000-000050000000}"/>
    <cellStyle name="20 % – Poudarek5 2" xfId="24" xr:uid="{00000000-0005-0000-0000-000051000000}"/>
    <cellStyle name="20 % – Poudarek5 2 2" xfId="25" xr:uid="{00000000-0005-0000-0000-000052000000}"/>
    <cellStyle name="20 % – Poudarek5 2 2 2" xfId="817" xr:uid="{00000000-0005-0000-0000-000053000000}"/>
    <cellStyle name="20 % – Poudarek5 2 2 2 2" xfId="2583" xr:uid="{00000000-0005-0000-0000-000054000000}"/>
    <cellStyle name="20 % – Poudarek5 2 2 3" xfId="2584" xr:uid="{00000000-0005-0000-0000-000055000000}"/>
    <cellStyle name="20 % – Poudarek5 2 3" xfId="818" xr:uid="{00000000-0005-0000-0000-000056000000}"/>
    <cellStyle name="20 % – Poudarek5 2 3 2" xfId="2585" xr:uid="{00000000-0005-0000-0000-000057000000}"/>
    <cellStyle name="20 % – Poudarek5 2 4" xfId="2586" xr:uid="{00000000-0005-0000-0000-000058000000}"/>
    <cellStyle name="20 % – Poudarek5 3" xfId="26" xr:uid="{00000000-0005-0000-0000-000059000000}"/>
    <cellStyle name="20 % – Poudarek5 3 2" xfId="27" xr:uid="{00000000-0005-0000-0000-00005A000000}"/>
    <cellStyle name="20 % – Poudarek5 3 2 2" xfId="819" xr:uid="{00000000-0005-0000-0000-00005B000000}"/>
    <cellStyle name="20 % – Poudarek5 3 2 2 2" xfId="2588" xr:uid="{00000000-0005-0000-0000-00005C000000}"/>
    <cellStyle name="20 % – Poudarek5 3 2 3" xfId="820" xr:uid="{00000000-0005-0000-0000-00005D000000}"/>
    <cellStyle name="20 % – Poudarek5 3 2 3 2" xfId="2589" xr:uid="{00000000-0005-0000-0000-00005E000000}"/>
    <cellStyle name="20 % – Poudarek5 3 2 4" xfId="2590" xr:uid="{00000000-0005-0000-0000-00005F000000}"/>
    <cellStyle name="20 % – Poudarek5 3 3" xfId="821" xr:uid="{00000000-0005-0000-0000-000060000000}"/>
    <cellStyle name="20 % – Poudarek5 3 3 2" xfId="2591" xr:uid="{00000000-0005-0000-0000-000061000000}"/>
    <cellStyle name="20 % – Poudarek5 3 4" xfId="822" xr:uid="{00000000-0005-0000-0000-000062000000}"/>
    <cellStyle name="20 % – Poudarek5 3 4 2" xfId="2592" xr:uid="{00000000-0005-0000-0000-000063000000}"/>
    <cellStyle name="20 % – Poudarek5 3 4 2 2" xfId="2593" xr:uid="{00000000-0005-0000-0000-000064000000}"/>
    <cellStyle name="20 % – Poudarek5 3 4 3" xfId="2594" xr:uid="{00000000-0005-0000-0000-000065000000}"/>
    <cellStyle name="20 % – Poudarek5 3 4 3 2" xfId="2595" xr:uid="{00000000-0005-0000-0000-000066000000}"/>
    <cellStyle name="20 % – Poudarek5 3 4 4" xfId="2596" xr:uid="{00000000-0005-0000-0000-000067000000}"/>
    <cellStyle name="20 % – Poudarek5 3 5" xfId="2597" xr:uid="{00000000-0005-0000-0000-000068000000}"/>
    <cellStyle name="20 % – Poudarek5 3 6" xfId="2587" xr:uid="{00000000-0005-0000-0000-000069000000}"/>
    <cellStyle name="20 % – Poudarek6 2" xfId="28" xr:uid="{00000000-0005-0000-0000-00006A000000}"/>
    <cellStyle name="20 % – Poudarek6 2 2" xfId="29" xr:uid="{00000000-0005-0000-0000-00006B000000}"/>
    <cellStyle name="20 % – Poudarek6 2 2 2" xfId="823" xr:uid="{00000000-0005-0000-0000-00006C000000}"/>
    <cellStyle name="20 % – Poudarek6 2 2 2 2" xfId="2598" xr:uid="{00000000-0005-0000-0000-00006D000000}"/>
    <cellStyle name="20 % – Poudarek6 2 2 3" xfId="2599" xr:uid="{00000000-0005-0000-0000-00006E000000}"/>
    <cellStyle name="20 % – Poudarek6 2 3" xfId="824" xr:uid="{00000000-0005-0000-0000-00006F000000}"/>
    <cellStyle name="20 % – Poudarek6 2 3 2" xfId="2600" xr:uid="{00000000-0005-0000-0000-000070000000}"/>
    <cellStyle name="20 % – Poudarek6 2 4" xfId="2601" xr:uid="{00000000-0005-0000-0000-000071000000}"/>
    <cellStyle name="20 % – Poudarek6 3" xfId="30" xr:uid="{00000000-0005-0000-0000-000072000000}"/>
    <cellStyle name="20 % – Poudarek6 3 2" xfId="31" xr:uid="{00000000-0005-0000-0000-000073000000}"/>
    <cellStyle name="20 % – Poudarek6 3 2 2" xfId="825" xr:uid="{00000000-0005-0000-0000-000074000000}"/>
    <cellStyle name="20 % – Poudarek6 3 2 2 2" xfId="2604" xr:uid="{00000000-0005-0000-0000-000075000000}"/>
    <cellStyle name="20 % – Poudarek6 3 2 3" xfId="2605" xr:uid="{00000000-0005-0000-0000-000076000000}"/>
    <cellStyle name="20 % – Poudarek6 3 2 4" xfId="2603" xr:uid="{00000000-0005-0000-0000-000077000000}"/>
    <cellStyle name="20 % – Poudarek6 3 3" xfId="826" xr:uid="{00000000-0005-0000-0000-000078000000}"/>
    <cellStyle name="20 % – Poudarek6 3 3 2" xfId="2606" xr:uid="{00000000-0005-0000-0000-000079000000}"/>
    <cellStyle name="20 % – Poudarek6 3 3 2 2" xfId="2607" xr:uid="{00000000-0005-0000-0000-00007A000000}"/>
    <cellStyle name="20 % – Poudarek6 3 3 3" xfId="2608" xr:uid="{00000000-0005-0000-0000-00007B000000}"/>
    <cellStyle name="20 % – Poudarek6 3 3 3 2" xfId="2609" xr:uid="{00000000-0005-0000-0000-00007C000000}"/>
    <cellStyle name="20 % – Poudarek6 3 3 4" xfId="2610" xr:uid="{00000000-0005-0000-0000-00007D000000}"/>
    <cellStyle name="20 % – Poudarek6 3 4" xfId="827" xr:uid="{00000000-0005-0000-0000-00007E000000}"/>
    <cellStyle name="20 % – Poudarek6 3 4 2" xfId="2611" xr:uid="{00000000-0005-0000-0000-00007F000000}"/>
    <cellStyle name="20 % – Poudarek6 3 5" xfId="2612" xr:uid="{00000000-0005-0000-0000-000080000000}"/>
    <cellStyle name="20 % – Poudarek6 3 6" xfId="2602" xr:uid="{00000000-0005-0000-0000-000081000000}"/>
    <cellStyle name="20% - Accent1 1" xfId="828" xr:uid="{00000000-0005-0000-0000-000082000000}"/>
    <cellStyle name="20% - Accent1 1 2" xfId="829" xr:uid="{00000000-0005-0000-0000-000083000000}"/>
    <cellStyle name="20% - Accent1 1 2 2" xfId="2613" xr:uid="{00000000-0005-0000-0000-000084000000}"/>
    <cellStyle name="20% - Accent1 1 3" xfId="830" xr:uid="{00000000-0005-0000-0000-000085000000}"/>
    <cellStyle name="20% - Accent1 1 3 2" xfId="2614" xr:uid="{00000000-0005-0000-0000-000086000000}"/>
    <cellStyle name="20% - Accent1 1 4" xfId="32" xr:uid="{00000000-0005-0000-0000-000087000000}"/>
    <cellStyle name="20% - Accent1 1 4 2" xfId="831" xr:uid="{00000000-0005-0000-0000-000088000000}"/>
    <cellStyle name="20% - Accent1 1 4 2 2" xfId="7058" xr:uid="{00000000-0005-0000-0000-000089000000}"/>
    <cellStyle name="20% - Accent1 1 4 3" xfId="832" xr:uid="{00000000-0005-0000-0000-00008A000000}"/>
    <cellStyle name="20% - Accent1 1 4 3 2" xfId="2616" xr:uid="{00000000-0005-0000-0000-00008B000000}"/>
    <cellStyle name="20% - Accent1 1 4 3 3" xfId="2617" xr:uid="{00000000-0005-0000-0000-00008C000000}"/>
    <cellStyle name="20% - Accent1 1 4 4" xfId="2615" xr:uid="{00000000-0005-0000-0000-00008D000000}"/>
    <cellStyle name="20% - Accent1 1 5" xfId="2618" xr:uid="{00000000-0005-0000-0000-00008E000000}"/>
    <cellStyle name="20% - Accent1 2" xfId="833" xr:uid="{00000000-0005-0000-0000-00008F000000}"/>
    <cellStyle name="20% - Accent1 2 2" xfId="834" xr:uid="{00000000-0005-0000-0000-000090000000}"/>
    <cellStyle name="20% - Accent1 2 2 2" xfId="2619" xr:uid="{00000000-0005-0000-0000-000091000000}"/>
    <cellStyle name="20% - Accent1 2 3" xfId="835" xr:uid="{00000000-0005-0000-0000-000092000000}"/>
    <cellStyle name="20% - Accent1 2 3 2" xfId="2620" xr:uid="{00000000-0005-0000-0000-000093000000}"/>
    <cellStyle name="20% - Accent1 2 4" xfId="2621" xr:uid="{00000000-0005-0000-0000-000094000000}"/>
    <cellStyle name="20% - Accent1 3" xfId="836" xr:uid="{00000000-0005-0000-0000-000095000000}"/>
    <cellStyle name="20% - Accent1 3 2" xfId="837" xr:uid="{00000000-0005-0000-0000-000096000000}"/>
    <cellStyle name="20% - Accent1 3 2 2" xfId="2622" xr:uid="{00000000-0005-0000-0000-000097000000}"/>
    <cellStyle name="20% - Accent1 3 3" xfId="838" xr:uid="{00000000-0005-0000-0000-000098000000}"/>
    <cellStyle name="20% - Accent1 3 3 2" xfId="2623" xr:uid="{00000000-0005-0000-0000-000099000000}"/>
    <cellStyle name="20% - Accent1 3 4" xfId="2624" xr:uid="{00000000-0005-0000-0000-00009A000000}"/>
    <cellStyle name="20% - Accent1 4" xfId="839" xr:uid="{00000000-0005-0000-0000-00009B000000}"/>
    <cellStyle name="20% - Accent1 4 2" xfId="840" xr:uid="{00000000-0005-0000-0000-00009C000000}"/>
    <cellStyle name="20% - Accent1 4 2 2" xfId="2625" xr:uid="{00000000-0005-0000-0000-00009D000000}"/>
    <cellStyle name="20% - Accent1 4 3" xfId="841" xr:uid="{00000000-0005-0000-0000-00009E000000}"/>
    <cellStyle name="20% - Accent1 4 3 2" xfId="2626" xr:uid="{00000000-0005-0000-0000-00009F000000}"/>
    <cellStyle name="20% - Accent1 4 4" xfId="2627" xr:uid="{00000000-0005-0000-0000-0000A0000000}"/>
    <cellStyle name="20% - Accent1 5" xfId="842" xr:uid="{00000000-0005-0000-0000-0000A1000000}"/>
    <cellStyle name="20% - Accent1 5 2" xfId="843" xr:uid="{00000000-0005-0000-0000-0000A2000000}"/>
    <cellStyle name="20% - Accent1 5 2 2" xfId="2628" xr:uid="{00000000-0005-0000-0000-0000A3000000}"/>
    <cellStyle name="20% - Accent1 5 3" xfId="844" xr:uid="{00000000-0005-0000-0000-0000A4000000}"/>
    <cellStyle name="20% - Accent1 5 3 2" xfId="2629" xr:uid="{00000000-0005-0000-0000-0000A5000000}"/>
    <cellStyle name="20% - Accent1 5 4" xfId="2630" xr:uid="{00000000-0005-0000-0000-0000A6000000}"/>
    <cellStyle name="20% - Accent1 6" xfId="845" xr:uid="{00000000-0005-0000-0000-0000A7000000}"/>
    <cellStyle name="20% - Accent1 6 2" xfId="846" xr:uid="{00000000-0005-0000-0000-0000A8000000}"/>
    <cellStyle name="20% - Accent1 6 2 2" xfId="2631" xr:uid="{00000000-0005-0000-0000-0000A9000000}"/>
    <cellStyle name="20% - Accent1 6 3" xfId="847" xr:uid="{00000000-0005-0000-0000-0000AA000000}"/>
    <cellStyle name="20% - Accent1 6 3 2" xfId="2632" xr:uid="{00000000-0005-0000-0000-0000AB000000}"/>
    <cellStyle name="20% - Accent1 6 4" xfId="2633" xr:uid="{00000000-0005-0000-0000-0000AC000000}"/>
    <cellStyle name="20% - Accent2 1" xfId="848" xr:uid="{00000000-0005-0000-0000-0000AD000000}"/>
    <cellStyle name="20% - Accent2 1 2" xfId="2634" xr:uid="{00000000-0005-0000-0000-0000AE000000}"/>
    <cellStyle name="20% - Accent2 2" xfId="849" xr:uid="{00000000-0005-0000-0000-0000AF000000}"/>
    <cellStyle name="20% - Accent2 2 2" xfId="2635" xr:uid="{00000000-0005-0000-0000-0000B0000000}"/>
    <cellStyle name="20% - Accent2 3" xfId="850" xr:uid="{00000000-0005-0000-0000-0000B1000000}"/>
    <cellStyle name="20% - Accent2 3 2" xfId="2636" xr:uid="{00000000-0005-0000-0000-0000B2000000}"/>
    <cellStyle name="20% - Accent2 4" xfId="851" xr:uid="{00000000-0005-0000-0000-0000B3000000}"/>
    <cellStyle name="20% - Accent2 4 2" xfId="2637" xr:uid="{00000000-0005-0000-0000-0000B4000000}"/>
    <cellStyle name="20% - Accent2 5" xfId="852" xr:uid="{00000000-0005-0000-0000-0000B5000000}"/>
    <cellStyle name="20% - Accent2 5 2" xfId="2638" xr:uid="{00000000-0005-0000-0000-0000B6000000}"/>
    <cellStyle name="20% - Accent2 6" xfId="853" xr:uid="{00000000-0005-0000-0000-0000B7000000}"/>
    <cellStyle name="20% - Accent2 6 2" xfId="2639" xr:uid="{00000000-0005-0000-0000-0000B8000000}"/>
    <cellStyle name="20% - Accent3 1" xfId="854" xr:uid="{00000000-0005-0000-0000-0000B9000000}"/>
    <cellStyle name="20% - Accent3 1 2" xfId="855" xr:uid="{00000000-0005-0000-0000-0000BA000000}"/>
    <cellStyle name="20% - Accent3 1 2 2" xfId="2640" xr:uid="{00000000-0005-0000-0000-0000BB000000}"/>
    <cellStyle name="20% - Accent3 1 3" xfId="856" xr:uid="{00000000-0005-0000-0000-0000BC000000}"/>
    <cellStyle name="20% - Accent3 1 3 2" xfId="2641" xr:uid="{00000000-0005-0000-0000-0000BD000000}"/>
    <cellStyle name="20% - Accent3 1 4" xfId="2642" xr:uid="{00000000-0005-0000-0000-0000BE000000}"/>
    <cellStyle name="20% - Accent3 2" xfId="857" xr:uid="{00000000-0005-0000-0000-0000BF000000}"/>
    <cellStyle name="20% - Accent3 2 2" xfId="858" xr:uid="{00000000-0005-0000-0000-0000C0000000}"/>
    <cellStyle name="20% - Accent3 2 2 2" xfId="2643" xr:uid="{00000000-0005-0000-0000-0000C1000000}"/>
    <cellStyle name="20% - Accent3 2 3" xfId="859" xr:uid="{00000000-0005-0000-0000-0000C2000000}"/>
    <cellStyle name="20% - Accent3 2 3 2" xfId="2644" xr:uid="{00000000-0005-0000-0000-0000C3000000}"/>
    <cellStyle name="20% - Accent3 2 4" xfId="2645" xr:uid="{00000000-0005-0000-0000-0000C4000000}"/>
    <cellStyle name="20% - Accent3 3" xfId="860" xr:uid="{00000000-0005-0000-0000-0000C5000000}"/>
    <cellStyle name="20% - Accent3 3 2" xfId="861" xr:uid="{00000000-0005-0000-0000-0000C6000000}"/>
    <cellStyle name="20% - Accent3 3 2 2" xfId="2646" xr:uid="{00000000-0005-0000-0000-0000C7000000}"/>
    <cellStyle name="20% - Accent3 3 3" xfId="862" xr:uid="{00000000-0005-0000-0000-0000C8000000}"/>
    <cellStyle name="20% - Accent3 3 3 2" xfId="2647" xr:uid="{00000000-0005-0000-0000-0000C9000000}"/>
    <cellStyle name="20% - Accent3 3 4" xfId="2648" xr:uid="{00000000-0005-0000-0000-0000CA000000}"/>
    <cellStyle name="20% - Accent3 4" xfId="863" xr:uid="{00000000-0005-0000-0000-0000CB000000}"/>
    <cellStyle name="20% - Accent3 4 2" xfId="864" xr:uid="{00000000-0005-0000-0000-0000CC000000}"/>
    <cellStyle name="20% - Accent3 4 2 2" xfId="2649" xr:uid="{00000000-0005-0000-0000-0000CD000000}"/>
    <cellStyle name="20% - Accent3 4 3" xfId="865" xr:uid="{00000000-0005-0000-0000-0000CE000000}"/>
    <cellStyle name="20% - Accent3 4 3 2" xfId="2650" xr:uid="{00000000-0005-0000-0000-0000CF000000}"/>
    <cellStyle name="20% - Accent3 4 4" xfId="2651" xr:uid="{00000000-0005-0000-0000-0000D0000000}"/>
    <cellStyle name="20% - Accent3 5" xfId="866" xr:uid="{00000000-0005-0000-0000-0000D1000000}"/>
    <cellStyle name="20% - Accent3 5 2" xfId="867" xr:uid="{00000000-0005-0000-0000-0000D2000000}"/>
    <cellStyle name="20% - Accent3 5 2 2" xfId="2652" xr:uid="{00000000-0005-0000-0000-0000D3000000}"/>
    <cellStyle name="20% - Accent3 5 3" xfId="868" xr:uid="{00000000-0005-0000-0000-0000D4000000}"/>
    <cellStyle name="20% - Accent3 5 3 2" xfId="2653" xr:uid="{00000000-0005-0000-0000-0000D5000000}"/>
    <cellStyle name="20% - Accent3 5 4" xfId="2654" xr:uid="{00000000-0005-0000-0000-0000D6000000}"/>
    <cellStyle name="20% - Accent3 6" xfId="869" xr:uid="{00000000-0005-0000-0000-0000D7000000}"/>
    <cellStyle name="20% - Accent3 6 2" xfId="870" xr:uid="{00000000-0005-0000-0000-0000D8000000}"/>
    <cellStyle name="20% - Accent3 6 2 2" xfId="2655" xr:uid="{00000000-0005-0000-0000-0000D9000000}"/>
    <cellStyle name="20% - Accent3 6 3" xfId="871" xr:uid="{00000000-0005-0000-0000-0000DA000000}"/>
    <cellStyle name="20% - Accent3 6 3 2" xfId="2656" xr:uid="{00000000-0005-0000-0000-0000DB000000}"/>
    <cellStyle name="20% - Accent3 6 4" xfId="2657" xr:uid="{00000000-0005-0000-0000-0000DC000000}"/>
    <cellStyle name="20% - Accent4 1" xfId="872" xr:uid="{00000000-0005-0000-0000-0000DD000000}"/>
    <cellStyle name="20% - Accent4 1 2" xfId="873" xr:uid="{00000000-0005-0000-0000-0000DE000000}"/>
    <cellStyle name="20% - Accent4 1 2 2" xfId="2658" xr:uid="{00000000-0005-0000-0000-0000DF000000}"/>
    <cellStyle name="20% - Accent4 1 3" xfId="874" xr:uid="{00000000-0005-0000-0000-0000E0000000}"/>
    <cellStyle name="20% - Accent4 1 3 2" xfId="2659" xr:uid="{00000000-0005-0000-0000-0000E1000000}"/>
    <cellStyle name="20% - Accent4 1 4" xfId="2660" xr:uid="{00000000-0005-0000-0000-0000E2000000}"/>
    <cellStyle name="20% - Accent4 2" xfId="875" xr:uid="{00000000-0005-0000-0000-0000E3000000}"/>
    <cellStyle name="20% - Accent4 2 2" xfId="876" xr:uid="{00000000-0005-0000-0000-0000E4000000}"/>
    <cellStyle name="20% - Accent4 2 2 2" xfId="2661" xr:uid="{00000000-0005-0000-0000-0000E5000000}"/>
    <cellStyle name="20% - Accent4 2 3" xfId="877" xr:uid="{00000000-0005-0000-0000-0000E6000000}"/>
    <cellStyle name="20% - Accent4 2 3 2" xfId="2662" xr:uid="{00000000-0005-0000-0000-0000E7000000}"/>
    <cellStyle name="20% - Accent4 2 4" xfId="2663" xr:uid="{00000000-0005-0000-0000-0000E8000000}"/>
    <cellStyle name="20% - Accent4 3" xfId="878" xr:uid="{00000000-0005-0000-0000-0000E9000000}"/>
    <cellStyle name="20% - Accent4 3 2" xfId="879" xr:uid="{00000000-0005-0000-0000-0000EA000000}"/>
    <cellStyle name="20% - Accent4 3 2 2" xfId="2664" xr:uid="{00000000-0005-0000-0000-0000EB000000}"/>
    <cellStyle name="20% - Accent4 3 3" xfId="880" xr:uid="{00000000-0005-0000-0000-0000EC000000}"/>
    <cellStyle name="20% - Accent4 3 3 2" xfId="2665" xr:uid="{00000000-0005-0000-0000-0000ED000000}"/>
    <cellStyle name="20% - Accent4 3 4" xfId="2666" xr:uid="{00000000-0005-0000-0000-0000EE000000}"/>
    <cellStyle name="20% - Accent4 4" xfId="881" xr:uid="{00000000-0005-0000-0000-0000EF000000}"/>
    <cellStyle name="20% - Accent4 4 2" xfId="882" xr:uid="{00000000-0005-0000-0000-0000F0000000}"/>
    <cellStyle name="20% - Accent4 4 2 2" xfId="2667" xr:uid="{00000000-0005-0000-0000-0000F1000000}"/>
    <cellStyle name="20% - Accent4 4 3" xfId="883" xr:uid="{00000000-0005-0000-0000-0000F2000000}"/>
    <cellStyle name="20% - Accent4 4 3 2" xfId="2668" xr:uid="{00000000-0005-0000-0000-0000F3000000}"/>
    <cellStyle name="20% - Accent4 4 4" xfId="2669" xr:uid="{00000000-0005-0000-0000-0000F4000000}"/>
    <cellStyle name="20% - Accent4 5" xfId="884" xr:uid="{00000000-0005-0000-0000-0000F5000000}"/>
    <cellStyle name="20% - Accent4 5 2" xfId="885" xr:uid="{00000000-0005-0000-0000-0000F6000000}"/>
    <cellStyle name="20% - Accent4 5 2 2" xfId="2670" xr:uid="{00000000-0005-0000-0000-0000F7000000}"/>
    <cellStyle name="20% - Accent4 5 3" xfId="886" xr:uid="{00000000-0005-0000-0000-0000F8000000}"/>
    <cellStyle name="20% - Accent4 5 3 2" xfId="2671" xr:uid="{00000000-0005-0000-0000-0000F9000000}"/>
    <cellStyle name="20% - Accent4 5 4" xfId="2672" xr:uid="{00000000-0005-0000-0000-0000FA000000}"/>
    <cellStyle name="20% - Accent4 6" xfId="887" xr:uid="{00000000-0005-0000-0000-0000FB000000}"/>
    <cellStyle name="20% - Accent4 6 2" xfId="888" xr:uid="{00000000-0005-0000-0000-0000FC000000}"/>
    <cellStyle name="20% - Accent4 6 2 2" xfId="2673" xr:uid="{00000000-0005-0000-0000-0000FD000000}"/>
    <cellStyle name="20% - Accent4 6 3" xfId="889" xr:uid="{00000000-0005-0000-0000-0000FE000000}"/>
    <cellStyle name="20% - Accent4 6 3 2" xfId="2674" xr:uid="{00000000-0005-0000-0000-0000FF000000}"/>
    <cellStyle name="20% - Accent4 6 4" xfId="2675" xr:uid="{00000000-0005-0000-0000-000000010000}"/>
    <cellStyle name="20% - Accent5 1" xfId="890" xr:uid="{00000000-0005-0000-0000-000001010000}"/>
    <cellStyle name="20% - Accent5 1 2" xfId="891" xr:uid="{00000000-0005-0000-0000-000002010000}"/>
    <cellStyle name="20% - Accent5 1 2 2" xfId="2676" xr:uid="{00000000-0005-0000-0000-000003010000}"/>
    <cellStyle name="20% - Accent5 1 3" xfId="892" xr:uid="{00000000-0005-0000-0000-000004010000}"/>
    <cellStyle name="20% - Accent5 1 3 2" xfId="2677" xr:uid="{00000000-0005-0000-0000-000005010000}"/>
    <cellStyle name="20% - Accent5 1 4" xfId="2678" xr:uid="{00000000-0005-0000-0000-000006010000}"/>
    <cellStyle name="20% - Accent5 2" xfId="893" xr:uid="{00000000-0005-0000-0000-000007010000}"/>
    <cellStyle name="20% - Accent5 2 2" xfId="894" xr:uid="{00000000-0005-0000-0000-000008010000}"/>
    <cellStyle name="20% - Accent5 2 2 2" xfId="2679" xr:uid="{00000000-0005-0000-0000-000009010000}"/>
    <cellStyle name="20% - Accent5 2 3" xfId="895" xr:uid="{00000000-0005-0000-0000-00000A010000}"/>
    <cellStyle name="20% - Accent5 2 3 2" xfId="2680" xr:uid="{00000000-0005-0000-0000-00000B010000}"/>
    <cellStyle name="20% - Accent5 2 4" xfId="2681" xr:uid="{00000000-0005-0000-0000-00000C010000}"/>
    <cellStyle name="20% - Accent5 3" xfId="896" xr:uid="{00000000-0005-0000-0000-00000D010000}"/>
    <cellStyle name="20% - Accent5 3 2" xfId="897" xr:uid="{00000000-0005-0000-0000-00000E010000}"/>
    <cellStyle name="20% - Accent5 3 2 2" xfId="2682" xr:uid="{00000000-0005-0000-0000-00000F010000}"/>
    <cellStyle name="20% - Accent5 3 3" xfId="898" xr:uid="{00000000-0005-0000-0000-000010010000}"/>
    <cellStyle name="20% - Accent5 3 3 2" xfId="2683" xr:uid="{00000000-0005-0000-0000-000011010000}"/>
    <cellStyle name="20% - Accent5 3 4" xfId="2684" xr:uid="{00000000-0005-0000-0000-000012010000}"/>
    <cellStyle name="20% - Accent5 4" xfId="899" xr:uid="{00000000-0005-0000-0000-000013010000}"/>
    <cellStyle name="20% - Accent5 4 2" xfId="900" xr:uid="{00000000-0005-0000-0000-000014010000}"/>
    <cellStyle name="20% - Accent5 4 2 2" xfId="2685" xr:uid="{00000000-0005-0000-0000-000015010000}"/>
    <cellStyle name="20% - Accent5 4 3" xfId="901" xr:uid="{00000000-0005-0000-0000-000016010000}"/>
    <cellStyle name="20% - Accent5 4 3 2" xfId="2686" xr:uid="{00000000-0005-0000-0000-000017010000}"/>
    <cellStyle name="20% - Accent5 4 4" xfId="2687" xr:uid="{00000000-0005-0000-0000-000018010000}"/>
    <cellStyle name="20% - Accent5 5" xfId="902" xr:uid="{00000000-0005-0000-0000-000019010000}"/>
    <cellStyle name="20% - Accent5 5 2" xfId="903" xr:uid="{00000000-0005-0000-0000-00001A010000}"/>
    <cellStyle name="20% - Accent5 5 2 2" xfId="2688" xr:uid="{00000000-0005-0000-0000-00001B010000}"/>
    <cellStyle name="20% - Accent5 5 3" xfId="904" xr:uid="{00000000-0005-0000-0000-00001C010000}"/>
    <cellStyle name="20% - Accent5 5 3 2" xfId="2689" xr:uid="{00000000-0005-0000-0000-00001D010000}"/>
    <cellStyle name="20% - Accent5 5 4" xfId="2690" xr:uid="{00000000-0005-0000-0000-00001E010000}"/>
    <cellStyle name="20% - Accent5 6" xfId="905" xr:uid="{00000000-0005-0000-0000-00001F010000}"/>
    <cellStyle name="20% - Accent5 6 2" xfId="906" xr:uid="{00000000-0005-0000-0000-000020010000}"/>
    <cellStyle name="20% - Accent5 6 2 2" xfId="2691" xr:uid="{00000000-0005-0000-0000-000021010000}"/>
    <cellStyle name="20% - Accent5 6 3" xfId="907" xr:uid="{00000000-0005-0000-0000-000022010000}"/>
    <cellStyle name="20% - Accent5 6 3 2" xfId="2692" xr:uid="{00000000-0005-0000-0000-000023010000}"/>
    <cellStyle name="20% - Accent5 6 4" xfId="2693" xr:uid="{00000000-0005-0000-0000-000024010000}"/>
    <cellStyle name="20% - Accent6 1" xfId="908" xr:uid="{00000000-0005-0000-0000-000025010000}"/>
    <cellStyle name="20% - Accent6 1 2" xfId="909" xr:uid="{00000000-0005-0000-0000-000026010000}"/>
    <cellStyle name="20% - Accent6 1 2 2" xfId="2694" xr:uid="{00000000-0005-0000-0000-000027010000}"/>
    <cellStyle name="20% - Accent6 1 3" xfId="910" xr:uid="{00000000-0005-0000-0000-000028010000}"/>
    <cellStyle name="20% - Accent6 1 3 2" xfId="2695" xr:uid="{00000000-0005-0000-0000-000029010000}"/>
    <cellStyle name="20% - Accent6 1 4" xfId="2696" xr:uid="{00000000-0005-0000-0000-00002A010000}"/>
    <cellStyle name="20% - Accent6 2" xfId="911" xr:uid="{00000000-0005-0000-0000-00002B010000}"/>
    <cellStyle name="20% - Accent6 2 2" xfId="912" xr:uid="{00000000-0005-0000-0000-00002C010000}"/>
    <cellStyle name="20% - Accent6 2 2 2" xfId="2697" xr:uid="{00000000-0005-0000-0000-00002D010000}"/>
    <cellStyle name="20% - Accent6 2 3" xfId="913" xr:uid="{00000000-0005-0000-0000-00002E010000}"/>
    <cellStyle name="20% - Accent6 2 3 2" xfId="2698" xr:uid="{00000000-0005-0000-0000-00002F010000}"/>
    <cellStyle name="20% - Accent6 2 4" xfId="2699" xr:uid="{00000000-0005-0000-0000-000030010000}"/>
    <cellStyle name="20% - Accent6 3" xfId="914" xr:uid="{00000000-0005-0000-0000-000031010000}"/>
    <cellStyle name="20% - Accent6 3 2" xfId="915" xr:uid="{00000000-0005-0000-0000-000032010000}"/>
    <cellStyle name="20% - Accent6 3 2 2" xfId="2700" xr:uid="{00000000-0005-0000-0000-000033010000}"/>
    <cellStyle name="20% - Accent6 3 3" xfId="916" xr:uid="{00000000-0005-0000-0000-000034010000}"/>
    <cellStyle name="20% - Accent6 3 3 2" xfId="2701" xr:uid="{00000000-0005-0000-0000-000035010000}"/>
    <cellStyle name="20% - Accent6 3 4" xfId="2702" xr:uid="{00000000-0005-0000-0000-000036010000}"/>
    <cellStyle name="20% - Accent6 4" xfId="917" xr:uid="{00000000-0005-0000-0000-000037010000}"/>
    <cellStyle name="20% - Accent6 4 2" xfId="918" xr:uid="{00000000-0005-0000-0000-000038010000}"/>
    <cellStyle name="20% - Accent6 4 2 2" xfId="2703" xr:uid="{00000000-0005-0000-0000-000039010000}"/>
    <cellStyle name="20% - Accent6 4 3" xfId="919" xr:uid="{00000000-0005-0000-0000-00003A010000}"/>
    <cellStyle name="20% - Accent6 4 3 2" xfId="2704" xr:uid="{00000000-0005-0000-0000-00003B010000}"/>
    <cellStyle name="20% - Accent6 4 4" xfId="2705" xr:uid="{00000000-0005-0000-0000-00003C010000}"/>
    <cellStyle name="20% - Accent6 5" xfId="920" xr:uid="{00000000-0005-0000-0000-00003D010000}"/>
    <cellStyle name="20% - Accent6 5 2" xfId="921" xr:uid="{00000000-0005-0000-0000-00003E010000}"/>
    <cellStyle name="20% - Accent6 5 2 2" xfId="2706" xr:uid="{00000000-0005-0000-0000-00003F010000}"/>
    <cellStyle name="20% - Accent6 5 3" xfId="922" xr:uid="{00000000-0005-0000-0000-000040010000}"/>
    <cellStyle name="20% - Accent6 5 3 2" xfId="2707" xr:uid="{00000000-0005-0000-0000-000041010000}"/>
    <cellStyle name="20% - Accent6 5 4" xfId="2708" xr:uid="{00000000-0005-0000-0000-000042010000}"/>
    <cellStyle name="20% - Accent6 6" xfId="923" xr:uid="{00000000-0005-0000-0000-000043010000}"/>
    <cellStyle name="20% - Accent6 6 2" xfId="924" xr:uid="{00000000-0005-0000-0000-000044010000}"/>
    <cellStyle name="20% - Accent6 6 2 2" xfId="2709" xr:uid="{00000000-0005-0000-0000-000045010000}"/>
    <cellStyle name="20% - Accent6 6 3" xfId="925" xr:uid="{00000000-0005-0000-0000-000046010000}"/>
    <cellStyle name="20% - Accent6 6 3 2" xfId="2710" xr:uid="{00000000-0005-0000-0000-000047010000}"/>
    <cellStyle name="20% - Accent6 6 4" xfId="2711" xr:uid="{00000000-0005-0000-0000-000048010000}"/>
    <cellStyle name="40 % – Poudarek1 2" xfId="33" xr:uid="{00000000-0005-0000-0000-000049010000}"/>
    <cellStyle name="40 % – Poudarek1 2 2" xfId="34" xr:uid="{00000000-0005-0000-0000-00004A010000}"/>
    <cellStyle name="40 % – Poudarek1 2 2 2" xfId="2712" xr:uid="{00000000-0005-0000-0000-00004B010000}"/>
    <cellStyle name="40 % – Poudarek1 2 3" xfId="2713" xr:uid="{00000000-0005-0000-0000-00004C010000}"/>
    <cellStyle name="40 % – Poudarek1 3" xfId="926" xr:uid="{00000000-0005-0000-0000-00004D010000}"/>
    <cellStyle name="40 % – Poudarek1 3 2" xfId="2714" xr:uid="{00000000-0005-0000-0000-00004E010000}"/>
    <cellStyle name="40 % – Poudarek2 2" xfId="35" xr:uid="{00000000-0005-0000-0000-00004F010000}"/>
    <cellStyle name="40 % – Poudarek2 2 2" xfId="36" xr:uid="{00000000-0005-0000-0000-000050010000}"/>
    <cellStyle name="40 % – Poudarek2 2 2 2" xfId="2715" xr:uid="{00000000-0005-0000-0000-000051010000}"/>
    <cellStyle name="40 % – Poudarek2 2 3" xfId="2716" xr:uid="{00000000-0005-0000-0000-000052010000}"/>
    <cellStyle name="40 % – Poudarek2 3" xfId="927" xr:uid="{00000000-0005-0000-0000-000053010000}"/>
    <cellStyle name="40 % – Poudarek2 3 2" xfId="2717" xr:uid="{00000000-0005-0000-0000-000054010000}"/>
    <cellStyle name="40 % – Poudarek3 2" xfId="37" xr:uid="{00000000-0005-0000-0000-000055010000}"/>
    <cellStyle name="40 % – Poudarek3 2 2" xfId="38" xr:uid="{00000000-0005-0000-0000-000056010000}"/>
    <cellStyle name="40 % – Poudarek3 2 2 2" xfId="928" xr:uid="{00000000-0005-0000-0000-000057010000}"/>
    <cellStyle name="40 % – Poudarek3 2 2 2 2" xfId="2718" xr:uid="{00000000-0005-0000-0000-000058010000}"/>
    <cellStyle name="40 % – Poudarek3 2 2 3" xfId="2719" xr:uid="{00000000-0005-0000-0000-000059010000}"/>
    <cellStyle name="40 % – Poudarek3 2 3" xfId="929" xr:uid="{00000000-0005-0000-0000-00005A010000}"/>
    <cellStyle name="40 % – Poudarek3 2 3 2" xfId="2720" xr:uid="{00000000-0005-0000-0000-00005B010000}"/>
    <cellStyle name="40 % – Poudarek3 2 4" xfId="2721" xr:uid="{00000000-0005-0000-0000-00005C010000}"/>
    <cellStyle name="40 % – Poudarek3 3" xfId="930" xr:uid="{00000000-0005-0000-0000-00005D010000}"/>
    <cellStyle name="40 % – Poudarek3 3 2" xfId="2722" xr:uid="{00000000-0005-0000-0000-00005E010000}"/>
    <cellStyle name="40 % – Poudarek4 2" xfId="39" xr:uid="{00000000-0005-0000-0000-00005F010000}"/>
    <cellStyle name="40 % – Poudarek4 2 2" xfId="40" xr:uid="{00000000-0005-0000-0000-000060010000}"/>
    <cellStyle name="40 % – Poudarek4 2 2 2" xfId="931" xr:uid="{00000000-0005-0000-0000-000061010000}"/>
    <cellStyle name="40 % – Poudarek4 2 2 2 2" xfId="2723" xr:uid="{00000000-0005-0000-0000-000062010000}"/>
    <cellStyle name="40 % – Poudarek4 2 2 3" xfId="2724" xr:uid="{00000000-0005-0000-0000-000063010000}"/>
    <cellStyle name="40 % – Poudarek4 2 3" xfId="932" xr:uid="{00000000-0005-0000-0000-000064010000}"/>
    <cellStyle name="40 % – Poudarek4 2 3 2" xfId="2725" xr:uid="{00000000-0005-0000-0000-000065010000}"/>
    <cellStyle name="40 % – Poudarek4 2 4" xfId="2726" xr:uid="{00000000-0005-0000-0000-000066010000}"/>
    <cellStyle name="40 % – Poudarek4 3" xfId="41" xr:uid="{00000000-0005-0000-0000-000067010000}"/>
    <cellStyle name="40 % – Poudarek4 3 2" xfId="42" xr:uid="{00000000-0005-0000-0000-000068010000}"/>
    <cellStyle name="40 % – Poudarek4 3 2 2" xfId="933" xr:uid="{00000000-0005-0000-0000-000069010000}"/>
    <cellStyle name="40 % – Poudarek4 3 2 2 2" xfId="2729" xr:uid="{00000000-0005-0000-0000-00006A010000}"/>
    <cellStyle name="40 % – Poudarek4 3 2 3" xfId="2730" xr:uid="{00000000-0005-0000-0000-00006B010000}"/>
    <cellStyle name="40 % – Poudarek4 3 2 4" xfId="2728" xr:uid="{00000000-0005-0000-0000-00006C010000}"/>
    <cellStyle name="40 % – Poudarek4 3 3" xfId="934" xr:uid="{00000000-0005-0000-0000-00006D010000}"/>
    <cellStyle name="40 % – Poudarek4 3 3 2" xfId="2731" xr:uid="{00000000-0005-0000-0000-00006E010000}"/>
    <cellStyle name="40 % – Poudarek4 3 3 2 2" xfId="2732" xr:uid="{00000000-0005-0000-0000-00006F010000}"/>
    <cellStyle name="40 % – Poudarek4 3 3 3" xfId="2733" xr:uid="{00000000-0005-0000-0000-000070010000}"/>
    <cellStyle name="40 % – Poudarek4 3 3 3 2" xfId="2734" xr:uid="{00000000-0005-0000-0000-000071010000}"/>
    <cellStyle name="40 % – Poudarek4 3 3 4" xfId="2735" xr:uid="{00000000-0005-0000-0000-000072010000}"/>
    <cellStyle name="40 % – Poudarek4 3 4" xfId="2736" xr:uid="{00000000-0005-0000-0000-000073010000}"/>
    <cellStyle name="40 % – Poudarek4 3 5" xfId="2727" xr:uid="{00000000-0005-0000-0000-000074010000}"/>
    <cellStyle name="40 % – Poudarek5 2" xfId="43" xr:uid="{00000000-0005-0000-0000-000075010000}"/>
    <cellStyle name="40 % – Poudarek5 2 2" xfId="44" xr:uid="{00000000-0005-0000-0000-000076010000}"/>
    <cellStyle name="40 % – Poudarek5 2 2 2" xfId="2737" xr:uid="{00000000-0005-0000-0000-000077010000}"/>
    <cellStyle name="40 % – Poudarek5 2 3" xfId="2738" xr:uid="{00000000-0005-0000-0000-000078010000}"/>
    <cellStyle name="40 % – Poudarek5 3" xfId="935" xr:uid="{00000000-0005-0000-0000-000079010000}"/>
    <cellStyle name="40 % – Poudarek5 3 2" xfId="2739" xr:uid="{00000000-0005-0000-0000-00007A010000}"/>
    <cellStyle name="40 % – Poudarek6 2" xfId="45" xr:uid="{00000000-0005-0000-0000-00007B010000}"/>
    <cellStyle name="40 % – Poudarek6 2 2" xfId="46" xr:uid="{00000000-0005-0000-0000-00007C010000}"/>
    <cellStyle name="40 % – Poudarek6 2 2 2" xfId="936" xr:uid="{00000000-0005-0000-0000-00007D010000}"/>
    <cellStyle name="40 % – Poudarek6 2 2 2 2" xfId="2740" xr:uid="{00000000-0005-0000-0000-00007E010000}"/>
    <cellStyle name="40 % – Poudarek6 2 2 3" xfId="2741" xr:uid="{00000000-0005-0000-0000-00007F010000}"/>
    <cellStyle name="40 % – Poudarek6 2 3" xfId="937" xr:uid="{00000000-0005-0000-0000-000080010000}"/>
    <cellStyle name="40 % – Poudarek6 2 3 2" xfId="2742" xr:uid="{00000000-0005-0000-0000-000081010000}"/>
    <cellStyle name="40 % – Poudarek6 2 4" xfId="2743" xr:uid="{00000000-0005-0000-0000-000082010000}"/>
    <cellStyle name="40 % – Poudarek6 3" xfId="47" xr:uid="{00000000-0005-0000-0000-000083010000}"/>
    <cellStyle name="40 % – Poudarek6 3 2" xfId="48" xr:uid="{00000000-0005-0000-0000-000084010000}"/>
    <cellStyle name="40 % – Poudarek6 3 2 2" xfId="938" xr:uid="{00000000-0005-0000-0000-000085010000}"/>
    <cellStyle name="40 % – Poudarek6 3 2 2 2" xfId="2745" xr:uid="{00000000-0005-0000-0000-000086010000}"/>
    <cellStyle name="40 % – Poudarek6 3 2 3" xfId="939" xr:uid="{00000000-0005-0000-0000-000087010000}"/>
    <cellStyle name="40 % – Poudarek6 3 2 3 2" xfId="2746" xr:uid="{00000000-0005-0000-0000-000088010000}"/>
    <cellStyle name="40 % – Poudarek6 3 2 4" xfId="2747" xr:uid="{00000000-0005-0000-0000-000089010000}"/>
    <cellStyle name="40 % – Poudarek6 3 3" xfId="940" xr:uid="{00000000-0005-0000-0000-00008A010000}"/>
    <cellStyle name="40 % – Poudarek6 3 3 2" xfId="2748" xr:uid="{00000000-0005-0000-0000-00008B010000}"/>
    <cellStyle name="40 % – Poudarek6 3 4" xfId="941" xr:uid="{00000000-0005-0000-0000-00008C010000}"/>
    <cellStyle name="40 % – Poudarek6 3 4 2" xfId="2749" xr:uid="{00000000-0005-0000-0000-00008D010000}"/>
    <cellStyle name="40 % – Poudarek6 3 4 2 2" xfId="2750" xr:uid="{00000000-0005-0000-0000-00008E010000}"/>
    <cellStyle name="40 % – Poudarek6 3 4 3" xfId="2751" xr:uid="{00000000-0005-0000-0000-00008F010000}"/>
    <cellStyle name="40 % – Poudarek6 3 4 3 2" xfId="2752" xr:uid="{00000000-0005-0000-0000-000090010000}"/>
    <cellStyle name="40 % – Poudarek6 3 4 4" xfId="2753" xr:uid="{00000000-0005-0000-0000-000091010000}"/>
    <cellStyle name="40 % – Poudarek6 3 5" xfId="942" xr:uid="{00000000-0005-0000-0000-000092010000}"/>
    <cellStyle name="40 % – Poudarek6 3 5 2" xfId="2754" xr:uid="{00000000-0005-0000-0000-000093010000}"/>
    <cellStyle name="40 % – Poudarek6 3 6" xfId="2755" xr:uid="{00000000-0005-0000-0000-000094010000}"/>
    <cellStyle name="40 % – Poudarek6 3 7" xfId="2744" xr:uid="{00000000-0005-0000-0000-000095010000}"/>
    <cellStyle name="40% - Accent1 1" xfId="943" xr:uid="{00000000-0005-0000-0000-000096010000}"/>
    <cellStyle name="40% - Accent1 1 2" xfId="944" xr:uid="{00000000-0005-0000-0000-000097010000}"/>
    <cellStyle name="40% - Accent1 1 2 2" xfId="2756" xr:uid="{00000000-0005-0000-0000-000098010000}"/>
    <cellStyle name="40% - Accent1 1 3" xfId="945" xr:uid="{00000000-0005-0000-0000-000099010000}"/>
    <cellStyle name="40% - Accent1 1 3 2" xfId="2757" xr:uid="{00000000-0005-0000-0000-00009A010000}"/>
    <cellStyle name="40% - Accent1 1 4" xfId="2758" xr:uid="{00000000-0005-0000-0000-00009B010000}"/>
    <cellStyle name="40% - Accent1 2" xfId="946" xr:uid="{00000000-0005-0000-0000-00009C010000}"/>
    <cellStyle name="40% - Accent1 2 2" xfId="947" xr:uid="{00000000-0005-0000-0000-00009D010000}"/>
    <cellStyle name="40% - Accent1 2 2 2" xfId="2759" xr:uid="{00000000-0005-0000-0000-00009E010000}"/>
    <cellStyle name="40% - Accent1 2 3" xfId="948" xr:uid="{00000000-0005-0000-0000-00009F010000}"/>
    <cellStyle name="40% - Accent1 2 3 2" xfId="2760" xr:uid="{00000000-0005-0000-0000-0000A0010000}"/>
    <cellStyle name="40% - Accent1 2 4" xfId="2761" xr:uid="{00000000-0005-0000-0000-0000A1010000}"/>
    <cellStyle name="40% - Accent1 3" xfId="949" xr:uid="{00000000-0005-0000-0000-0000A2010000}"/>
    <cellStyle name="40% - Accent1 3 2" xfId="950" xr:uid="{00000000-0005-0000-0000-0000A3010000}"/>
    <cellStyle name="40% - Accent1 3 2 2" xfId="2762" xr:uid="{00000000-0005-0000-0000-0000A4010000}"/>
    <cellStyle name="40% - Accent1 3 3" xfId="951" xr:uid="{00000000-0005-0000-0000-0000A5010000}"/>
    <cellStyle name="40% - Accent1 3 3 2" xfId="2763" xr:uid="{00000000-0005-0000-0000-0000A6010000}"/>
    <cellStyle name="40% - Accent1 3 4" xfId="2764" xr:uid="{00000000-0005-0000-0000-0000A7010000}"/>
    <cellStyle name="40% - Accent1 4" xfId="952" xr:uid="{00000000-0005-0000-0000-0000A8010000}"/>
    <cellStyle name="40% - Accent1 4 2" xfId="953" xr:uid="{00000000-0005-0000-0000-0000A9010000}"/>
    <cellStyle name="40% - Accent1 4 2 2" xfId="2765" xr:uid="{00000000-0005-0000-0000-0000AA010000}"/>
    <cellStyle name="40% - Accent1 4 3" xfId="954" xr:uid="{00000000-0005-0000-0000-0000AB010000}"/>
    <cellStyle name="40% - Accent1 4 3 2" xfId="2766" xr:uid="{00000000-0005-0000-0000-0000AC010000}"/>
    <cellStyle name="40% - Accent1 4 4" xfId="2767" xr:uid="{00000000-0005-0000-0000-0000AD010000}"/>
    <cellStyle name="40% - Accent1 5" xfId="955" xr:uid="{00000000-0005-0000-0000-0000AE010000}"/>
    <cellStyle name="40% - Accent1 5 2" xfId="956" xr:uid="{00000000-0005-0000-0000-0000AF010000}"/>
    <cellStyle name="40% - Accent1 5 2 2" xfId="2768" xr:uid="{00000000-0005-0000-0000-0000B0010000}"/>
    <cellStyle name="40% - Accent1 5 3" xfId="957" xr:uid="{00000000-0005-0000-0000-0000B1010000}"/>
    <cellStyle name="40% - Accent1 5 3 2" xfId="2769" xr:uid="{00000000-0005-0000-0000-0000B2010000}"/>
    <cellStyle name="40% - Accent1 5 4" xfId="2770" xr:uid="{00000000-0005-0000-0000-0000B3010000}"/>
    <cellStyle name="40% - Accent1 6" xfId="958" xr:uid="{00000000-0005-0000-0000-0000B4010000}"/>
    <cellStyle name="40% - Accent1 6 2" xfId="959" xr:uid="{00000000-0005-0000-0000-0000B5010000}"/>
    <cellStyle name="40% - Accent1 6 2 2" xfId="2771" xr:uid="{00000000-0005-0000-0000-0000B6010000}"/>
    <cellStyle name="40% - Accent1 6 3" xfId="960" xr:uid="{00000000-0005-0000-0000-0000B7010000}"/>
    <cellStyle name="40% - Accent1 6 3 2" xfId="2772" xr:uid="{00000000-0005-0000-0000-0000B8010000}"/>
    <cellStyle name="40% - Accent1 6 4" xfId="2773" xr:uid="{00000000-0005-0000-0000-0000B9010000}"/>
    <cellStyle name="40% - Accent2 1" xfId="961" xr:uid="{00000000-0005-0000-0000-0000BA010000}"/>
    <cellStyle name="40% - Accent2 1 2" xfId="2774" xr:uid="{00000000-0005-0000-0000-0000BB010000}"/>
    <cellStyle name="40% - Accent2 2" xfId="962" xr:uid="{00000000-0005-0000-0000-0000BC010000}"/>
    <cellStyle name="40% - Accent2 2 2" xfId="2775" xr:uid="{00000000-0005-0000-0000-0000BD010000}"/>
    <cellStyle name="40% - Accent2 3" xfId="963" xr:uid="{00000000-0005-0000-0000-0000BE010000}"/>
    <cellStyle name="40% - Accent2 3 2" xfId="2776" xr:uid="{00000000-0005-0000-0000-0000BF010000}"/>
    <cellStyle name="40% - Accent2 4" xfId="964" xr:uid="{00000000-0005-0000-0000-0000C0010000}"/>
    <cellStyle name="40% - Accent2 4 2" xfId="2777" xr:uid="{00000000-0005-0000-0000-0000C1010000}"/>
    <cellStyle name="40% - Accent2 5" xfId="965" xr:uid="{00000000-0005-0000-0000-0000C2010000}"/>
    <cellStyle name="40% - Accent2 5 2" xfId="2778" xr:uid="{00000000-0005-0000-0000-0000C3010000}"/>
    <cellStyle name="40% - Accent2 6" xfId="966" xr:uid="{00000000-0005-0000-0000-0000C4010000}"/>
    <cellStyle name="40% - Accent2 6 2" xfId="2779" xr:uid="{00000000-0005-0000-0000-0000C5010000}"/>
    <cellStyle name="40% - Accent3 1" xfId="967" xr:uid="{00000000-0005-0000-0000-0000C6010000}"/>
    <cellStyle name="40% - Accent3 1 2" xfId="2780" xr:uid="{00000000-0005-0000-0000-0000C7010000}"/>
    <cellStyle name="40% - Accent3 2" xfId="968" xr:uid="{00000000-0005-0000-0000-0000C8010000}"/>
    <cellStyle name="40% - Accent3 2 2" xfId="2781" xr:uid="{00000000-0005-0000-0000-0000C9010000}"/>
    <cellStyle name="40% - Accent3 3" xfId="969" xr:uid="{00000000-0005-0000-0000-0000CA010000}"/>
    <cellStyle name="40% - Accent3 3 2" xfId="2782" xr:uid="{00000000-0005-0000-0000-0000CB010000}"/>
    <cellStyle name="40% - Accent3 4" xfId="970" xr:uid="{00000000-0005-0000-0000-0000CC010000}"/>
    <cellStyle name="40% - Accent3 4 2" xfId="2783" xr:uid="{00000000-0005-0000-0000-0000CD010000}"/>
    <cellStyle name="40% - Accent3 5" xfId="971" xr:uid="{00000000-0005-0000-0000-0000CE010000}"/>
    <cellStyle name="40% - Accent3 5 2" xfId="2784" xr:uid="{00000000-0005-0000-0000-0000CF010000}"/>
    <cellStyle name="40% - Accent3 6" xfId="972" xr:uid="{00000000-0005-0000-0000-0000D0010000}"/>
    <cellStyle name="40% - Accent3 6 2" xfId="2785" xr:uid="{00000000-0005-0000-0000-0000D1010000}"/>
    <cellStyle name="40% - Accent4 1" xfId="973" xr:uid="{00000000-0005-0000-0000-0000D2010000}"/>
    <cellStyle name="40% - Accent4 1 2" xfId="974" xr:uid="{00000000-0005-0000-0000-0000D3010000}"/>
    <cellStyle name="40% - Accent4 1 2 2" xfId="2786" xr:uid="{00000000-0005-0000-0000-0000D4010000}"/>
    <cellStyle name="40% - Accent4 1 3" xfId="975" xr:uid="{00000000-0005-0000-0000-0000D5010000}"/>
    <cellStyle name="40% - Accent4 1 3 2" xfId="2787" xr:uid="{00000000-0005-0000-0000-0000D6010000}"/>
    <cellStyle name="40% - Accent4 1 4" xfId="2788" xr:uid="{00000000-0005-0000-0000-0000D7010000}"/>
    <cellStyle name="40% - Accent4 2" xfId="976" xr:uid="{00000000-0005-0000-0000-0000D8010000}"/>
    <cellStyle name="40% - Accent4 2 2" xfId="977" xr:uid="{00000000-0005-0000-0000-0000D9010000}"/>
    <cellStyle name="40% - Accent4 2 2 2" xfId="2789" xr:uid="{00000000-0005-0000-0000-0000DA010000}"/>
    <cellStyle name="40% - Accent4 2 3" xfId="978" xr:uid="{00000000-0005-0000-0000-0000DB010000}"/>
    <cellStyle name="40% - Accent4 2 3 2" xfId="2790" xr:uid="{00000000-0005-0000-0000-0000DC010000}"/>
    <cellStyle name="40% - Accent4 2 4" xfId="2791" xr:uid="{00000000-0005-0000-0000-0000DD010000}"/>
    <cellStyle name="40% - Accent4 3" xfId="979" xr:uid="{00000000-0005-0000-0000-0000DE010000}"/>
    <cellStyle name="40% - Accent4 3 2" xfId="980" xr:uid="{00000000-0005-0000-0000-0000DF010000}"/>
    <cellStyle name="40% - Accent4 3 2 2" xfId="2792" xr:uid="{00000000-0005-0000-0000-0000E0010000}"/>
    <cellStyle name="40% - Accent4 3 3" xfId="981" xr:uid="{00000000-0005-0000-0000-0000E1010000}"/>
    <cellStyle name="40% - Accent4 3 3 2" xfId="2793" xr:uid="{00000000-0005-0000-0000-0000E2010000}"/>
    <cellStyle name="40% - Accent4 3 4" xfId="2794" xr:uid="{00000000-0005-0000-0000-0000E3010000}"/>
    <cellStyle name="40% - Accent4 4" xfId="982" xr:uid="{00000000-0005-0000-0000-0000E4010000}"/>
    <cellStyle name="40% - Accent4 4 2" xfId="983" xr:uid="{00000000-0005-0000-0000-0000E5010000}"/>
    <cellStyle name="40% - Accent4 4 2 2" xfId="2795" xr:uid="{00000000-0005-0000-0000-0000E6010000}"/>
    <cellStyle name="40% - Accent4 4 3" xfId="984" xr:uid="{00000000-0005-0000-0000-0000E7010000}"/>
    <cellStyle name="40% - Accent4 4 3 2" xfId="2796" xr:uid="{00000000-0005-0000-0000-0000E8010000}"/>
    <cellStyle name="40% - Accent4 4 4" xfId="2797" xr:uid="{00000000-0005-0000-0000-0000E9010000}"/>
    <cellStyle name="40% - Accent4 5" xfId="985" xr:uid="{00000000-0005-0000-0000-0000EA010000}"/>
    <cellStyle name="40% - Accent4 5 2" xfId="986" xr:uid="{00000000-0005-0000-0000-0000EB010000}"/>
    <cellStyle name="40% - Accent4 5 2 2" xfId="2798" xr:uid="{00000000-0005-0000-0000-0000EC010000}"/>
    <cellStyle name="40% - Accent4 5 3" xfId="987" xr:uid="{00000000-0005-0000-0000-0000ED010000}"/>
    <cellStyle name="40% - Accent4 5 3 2" xfId="2799" xr:uid="{00000000-0005-0000-0000-0000EE010000}"/>
    <cellStyle name="40% - Accent4 5 4" xfId="2800" xr:uid="{00000000-0005-0000-0000-0000EF010000}"/>
    <cellStyle name="40% - Accent4 6" xfId="988" xr:uid="{00000000-0005-0000-0000-0000F0010000}"/>
    <cellStyle name="40% - Accent4 6 2" xfId="989" xr:uid="{00000000-0005-0000-0000-0000F1010000}"/>
    <cellStyle name="40% - Accent4 6 2 2" xfId="2801" xr:uid="{00000000-0005-0000-0000-0000F2010000}"/>
    <cellStyle name="40% - Accent4 6 3" xfId="990" xr:uid="{00000000-0005-0000-0000-0000F3010000}"/>
    <cellStyle name="40% - Accent4 6 3 2" xfId="2802" xr:uid="{00000000-0005-0000-0000-0000F4010000}"/>
    <cellStyle name="40% - Accent4 6 4" xfId="2803" xr:uid="{00000000-0005-0000-0000-0000F5010000}"/>
    <cellStyle name="40% - Accent5 1" xfId="991" xr:uid="{00000000-0005-0000-0000-0000F6010000}"/>
    <cellStyle name="40% - Accent5 1 2" xfId="992" xr:uid="{00000000-0005-0000-0000-0000F7010000}"/>
    <cellStyle name="40% - Accent5 1 2 2" xfId="2804" xr:uid="{00000000-0005-0000-0000-0000F8010000}"/>
    <cellStyle name="40% - Accent5 1 3" xfId="993" xr:uid="{00000000-0005-0000-0000-0000F9010000}"/>
    <cellStyle name="40% - Accent5 1 3 2" xfId="2805" xr:uid="{00000000-0005-0000-0000-0000FA010000}"/>
    <cellStyle name="40% - Accent5 1 4" xfId="2806" xr:uid="{00000000-0005-0000-0000-0000FB010000}"/>
    <cellStyle name="40% - Accent5 2" xfId="994" xr:uid="{00000000-0005-0000-0000-0000FC010000}"/>
    <cellStyle name="40% - Accent5 2 2" xfId="995" xr:uid="{00000000-0005-0000-0000-0000FD010000}"/>
    <cellStyle name="40% - Accent5 2 2 2" xfId="2807" xr:uid="{00000000-0005-0000-0000-0000FE010000}"/>
    <cellStyle name="40% - Accent5 2 3" xfId="996" xr:uid="{00000000-0005-0000-0000-0000FF010000}"/>
    <cellStyle name="40% - Accent5 2 3 2" xfId="2808" xr:uid="{00000000-0005-0000-0000-000000020000}"/>
    <cellStyle name="40% - Accent5 2 4" xfId="2809" xr:uid="{00000000-0005-0000-0000-000001020000}"/>
    <cellStyle name="40% - Accent5 3" xfId="997" xr:uid="{00000000-0005-0000-0000-000002020000}"/>
    <cellStyle name="40% - Accent5 3 2" xfId="998" xr:uid="{00000000-0005-0000-0000-000003020000}"/>
    <cellStyle name="40% - Accent5 3 2 2" xfId="2810" xr:uid="{00000000-0005-0000-0000-000004020000}"/>
    <cellStyle name="40% - Accent5 3 3" xfId="999" xr:uid="{00000000-0005-0000-0000-000005020000}"/>
    <cellStyle name="40% - Accent5 3 3 2" xfId="2811" xr:uid="{00000000-0005-0000-0000-000006020000}"/>
    <cellStyle name="40% - Accent5 3 4" xfId="2812" xr:uid="{00000000-0005-0000-0000-000007020000}"/>
    <cellStyle name="40% - Accent5 4" xfId="1000" xr:uid="{00000000-0005-0000-0000-000008020000}"/>
    <cellStyle name="40% - Accent5 4 2" xfId="1001" xr:uid="{00000000-0005-0000-0000-000009020000}"/>
    <cellStyle name="40% - Accent5 4 2 2" xfId="2813" xr:uid="{00000000-0005-0000-0000-00000A020000}"/>
    <cellStyle name="40% - Accent5 4 3" xfId="1002" xr:uid="{00000000-0005-0000-0000-00000B020000}"/>
    <cellStyle name="40% - Accent5 4 3 2" xfId="2814" xr:uid="{00000000-0005-0000-0000-00000C020000}"/>
    <cellStyle name="40% - Accent5 4 4" xfId="2815" xr:uid="{00000000-0005-0000-0000-00000D020000}"/>
    <cellStyle name="40% - Accent5 5" xfId="1003" xr:uid="{00000000-0005-0000-0000-00000E020000}"/>
    <cellStyle name="40% - Accent5 5 2" xfId="1004" xr:uid="{00000000-0005-0000-0000-00000F020000}"/>
    <cellStyle name="40% - Accent5 5 2 2" xfId="2816" xr:uid="{00000000-0005-0000-0000-000010020000}"/>
    <cellStyle name="40% - Accent5 5 3" xfId="1005" xr:uid="{00000000-0005-0000-0000-000011020000}"/>
    <cellStyle name="40% - Accent5 5 3 2" xfId="2817" xr:uid="{00000000-0005-0000-0000-000012020000}"/>
    <cellStyle name="40% - Accent5 5 4" xfId="2818" xr:uid="{00000000-0005-0000-0000-000013020000}"/>
    <cellStyle name="40% - Accent5 6" xfId="1006" xr:uid="{00000000-0005-0000-0000-000014020000}"/>
    <cellStyle name="40% - Accent5 6 2" xfId="1007" xr:uid="{00000000-0005-0000-0000-000015020000}"/>
    <cellStyle name="40% - Accent5 6 2 2" xfId="2819" xr:uid="{00000000-0005-0000-0000-000016020000}"/>
    <cellStyle name="40% - Accent5 6 3" xfId="1008" xr:uid="{00000000-0005-0000-0000-000017020000}"/>
    <cellStyle name="40% - Accent5 6 3 2" xfId="2820" xr:uid="{00000000-0005-0000-0000-000018020000}"/>
    <cellStyle name="40% - Accent5 6 4" xfId="2821" xr:uid="{00000000-0005-0000-0000-000019020000}"/>
    <cellStyle name="40% - Accent6 1" xfId="1009" xr:uid="{00000000-0005-0000-0000-00001A020000}"/>
    <cellStyle name="40% - Accent6 1 2" xfId="1010" xr:uid="{00000000-0005-0000-0000-00001B020000}"/>
    <cellStyle name="40% - Accent6 1 2 2" xfId="2822" xr:uid="{00000000-0005-0000-0000-00001C020000}"/>
    <cellStyle name="40% - Accent6 1 3" xfId="1011" xr:uid="{00000000-0005-0000-0000-00001D020000}"/>
    <cellStyle name="40% - Accent6 1 3 2" xfId="2823" xr:uid="{00000000-0005-0000-0000-00001E020000}"/>
    <cellStyle name="40% - Accent6 1 4" xfId="2824" xr:uid="{00000000-0005-0000-0000-00001F020000}"/>
    <cellStyle name="40% - Accent6 2" xfId="1012" xr:uid="{00000000-0005-0000-0000-000020020000}"/>
    <cellStyle name="40% - Accent6 2 2" xfId="1013" xr:uid="{00000000-0005-0000-0000-000021020000}"/>
    <cellStyle name="40% - Accent6 2 2 2" xfId="2825" xr:uid="{00000000-0005-0000-0000-000022020000}"/>
    <cellStyle name="40% - Accent6 2 3" xfId="1014" xr:uid="{00000000-0005-0000-0000-000023020000}"/>
    <cellStyle name="40% - Accent6 2 3 2" xfId="2826" xr:uid="{00000000-0005-0000-0000-000024020000}"/>
    <cellStyle name="40% - Accent6 2 4" xfId="2827" xr:uid="{00000000-0005-0000-0000-000025020000}"/>
    <cellStyle name="40% - Accent6 3" xfId="1015" xr:uid="{00000000-0005-0000-0000-000026020000}"/>
    <cellStyle name="40% - Accent6 3 2" xfId="1016" xr:uid="{00000000-0005-0000-0000-000027020000}"/>
    <cellStyle name="40% - Accent6 3 2 2" xfId="2828" xr:uid="{00000000-0005-0000-0000-000028020000}"/>
    <cellStyle name="40% - Accent6 3 3" xfId="1017" xr:uid="{00000000-0005-0000-0000-000029020000}"/>
    <cellStyle name="40% - Accent6 3 3 2" xfId="2829" xr:uid="{00000000-0005-0000-0000-00002A020000}"/>
    <cellStyle name="40% - Accent6 3 4" xfId="2830" xr:uid="{00000000-0005-0000-0000-00002B020000}"/>
    <cellStyle name="40% - Accent6 4" xfId="1018" xr:uid="{00000000-0005-0000-0000-00002C020000}"/>
    <cellStyle name="40% - Accent6 4 2" xfId="1019" xr:uid="{00000000-0005-0000-0000-00002D020000}"/>
    <cellStyle name="40% - Accent6 4 2 2" xfId="2831" xr:uid="{00000000-0005-0000-0000-00002E020000}"/>
    <cellStyle name="40% - Accent6 4 3" xfId="1020" xr:uid="{00000000-0005-0000-0000-00002F020000}"/>
    <cellStyle name="40% - Accent6 4 3 2" xfId="2832" xr:uid="{00000000-0005-0000-0000-000030020000}"/>
    <cellStyle name="40% - Accent6 4 4" xfId="2833" xr:uid="{00000000-0005-0000-0000-000031020000}"/>
    <cellStyle name="40% - Accent6 5" xfId="1021" xr:uid="{00000000-0005-0000-0000-000032020000}"/>
    <cellStyle name="40% - Accent6 5 2" xfId="1022" xr:uid="{00000000-0005-0000-0000-000033020000}"/>
    <cellStyle name="40% - Accent6 5 2 2" xfId="2834" xr:uid="{00000000-0005-0000-0000-000034020000}"/>
    <cellStyle name="40% - Accent6 5 3" xfId="1023" xr:uid="{00000000-0005-0000-0000-000035020000}"/>
    <cellStyle name="40% - Accent6 5 3 2" xfId="2835" xr:uid="{00000000-0005-0000-0000-000036020000}"/>
    <cellStyle name="40% - Accent6 5 4" xfId="2836" xr:uid="{00000000-0005-0000-0000-000037020000}"/>
    <cellStyle name="40% - Accent6 6" xfId="1024" xr:uid="{00000000-0005-0000-0000-000038020000}"/>
    <cellStyle name="40% - Accent6 6 2" xfId="1025" xr:uid="{00000000-0005-0000-0000-000039020000}"/>
    <cellStyle name="40% - Accent6 6 2 2" xfId="2837" xr:uid="{00000000-0005-0000-0000-00003A020000}"/>
    <cellStyle name="40% - Accent6 6 3" xfId="1026" xr:uid="{00000000-0005-0000-0000-00003B020000}"/>
    <cellStyle name="40% - Accent6 6 3 2" xfId="2838" xr:uid="{00000000-0005-0000-0000-00003C020000}"/>
    <cellStyle name="40% - Accent6 6 4" xfId="2839" xr:uid="{00000000-0005-0000-0000-00003D020000}"/>
    <cellStyle name="60 % – Poudarek1 2" xfId="49" xr:uid="{00000000-0005-0000-0000-00003E020000}"/>
    <cellStyle name="60 % – Poudarek2 2" xfId="50" xr:uid="{00000000-0005-0000-0000-00003F020000}"/>
    <cellStyle name="60 % – Poudarek3 2" xfId="51" xr:uid="{00000000-0005-0000-0000-000040020000}"/>
    <cellStyle name="60 % – Poudarek3 2 2" xfId="1027" xr:uid="{00000000-0005-0000-0000-000041020000}"/>
    <cellStyle name="60 % – Poudarek4 2" xfId="52" xr:uid="{00000000-0005-0000-0000-000042020000}"/>
    <cellStyle name="60 % – Poudarek4 2 2" xfId="1028" xr:uid="{00000000-0005-0000-0000-000043020000}"/>
    <cellStyle name="60 % – Poudarek5 2" xfId="53" xr:uid="{00000000-0005-0000-0000-000044020000}"/>
    <cellStyle name="60 % – Poudarek5 2 2" xfId="1029" xr:uid="{00000000-0005-0000-0000-000045020000}"/>
    <cellStyle name="60 % – Poudarek6 2" xfId="54" xr:uid="{00000000-0005-0000-0000-000046020000}"/>
    <cellStyle name="60 % – Poudarek6 2 2" xfId="1030" xr:uid="{00000000-0005-0000-0000-000047020000}"/>
    <cellStyle name="60 % – Poudarek6 3" xfId="55" xr:uid="{00000000-0005-0000-0000-000048020000}"/>
    <cellStyle name="60% - Accent1 1" xfId="1031" xr:uid="{00000000-0005-0000-0000-000049020000}"/>
    <cellStyle name="60% - Accent1 1 2" xfId="1032" xr:uid="{00000000-0005-0000-0000-00004A020000}"/>
    <cellStyle name="60% - Accent1 1 3" xfId="1033" xr:uid="{00000000-0005-0000-0000-00004B020000}"/>
    <cellStyle name="60% - Accent1 2" xfId="1034" xr:uid="{00000000-0005-0000-0000-00004C020000}"/>
    <cellStyle name="60% - Accent1 2 2" xfId="1035" xr:uid="{00000000-0005-0000-0000-00004D020000}"/>
    <cellStyle name="60% - Accent1 2 3" xfId="1036" xr:uid="{00000000-0005-0000-0000-00004E020000}"/>
    <cellStyle name="60% - Accent1 3" xfId="1037" xr:uid="{00000000-0005-0000-0000-00004F020000}"/>
    <cellStyle name="60% - Accent1 3 2" xfId="1038" xr:uid="{00000000-0005-0000-0000-000050020000}"/>
    <cellStyle name="60% - Accent1 3 3" xfId="1039" xr:uid="{00000000-0005-0000-0000-000051020000}"/>
    <cellStyle name="60% - Accent1 4" xfId="1040" xr:uid="{00000000-0005-0000-0000-000052020000}"/>
    <cellStyle name="60% - Accent1 4 2" xfId="1041" xr:uid="{00000000-0005-0000-0000-000053020000}"/>
    <cellStyle name="60% - Accent1 4 3" xfId="1042" xr:uid="{00000000-0005-0000-0000-000054020000}"/>
    <cellStyle name="60% - Accent1 5" xfId="1043" xr:uid="{00000000-0005-0000-0000-000055020000}"/>
    <cellStyle name="60% - Accent1 5 2" xfId="1044" xr:uid="{00000000-0005-0000-0000-000056020000}"/>
    <cellStyle name="60% - Accent1 5 3" xfId="1045" xr:uid="{00000000-0005-0000-0000-000057020000}"/>
    <cellStyle name="60% - Accent1 6" xfId="1046" xr:uid="{00000000-0005-0000-0000-000058020000}"/>
    <cellStyle name="60% - Accent1 6 2" xfId="1047" xr:uid="{00000000-0005-0000-0000-000059020000}"/>
    <cellStyle name="60% - Accent1 6 3" xfId="1048" xr:uid="{00000000-0005-0000-0000-00005A020000}"/>
    <cellStyle name="60% - Accent2 1" xfId="1049" xr:uid="{00000000-0005-0000-0000-00005B020000}"/>
    <cellStyle name="60% - Accent2 1 2" xfId="1050" xr:uid="{00000000-0005-0000-0000-00005C020000}"/>
    <cellStyle name="60% - Accent2 1 3" xfId="1051" xr:uid="{00000000-0005-0000-0000-00005D020000}"/>
    <cellStyle name="60% - Accent2 2" xfId="1052" xr:uid="{00000000-0005-0000-0000-00005E020000}"/>
    <cellStyle name="60% - Accent2 2 2" xfId="1053" xr:uid="{00000000-0005-0000-0000-00005F020000}"/>
    <cellStyle name="60% - Accent2 2 3" xfId="1054" xr:uid="{00000000-0005-0000-0000-000060020000}"/>
    <cellStyle name="60% - Accent2 3" xfId="1055" xr:uid="{00000000-0005-0000-0000-000061020000}"/>
    <cellStyle name="60% - Accent2 3 2" xfId="1056" xr:uid="{00000000-0005-0000-0000-000062020000}"/>
    <cellStyle name="60% - Accent2 3 3" xfId="1057" xr:uid="{00000000-0005-0000-0000-000063020000}"/>
    <cellStyle name="60% - Accent2 4" xfId="1058" xr:uid="{00000000-0005-0000-0000-000064020000}"/>
    <cellStyle name="60% - Accent2 4 2" xfId="1059" xr:uid="{00000000-0005-0000-0000-000065020000}"/>
    <cellStyle name="60% - Accent2 4 3" xfId="1060" xr:uid="{00000000-0005-0000-0000-000066020000}"/>
    <cellStyle name="60% - Accent2 5" xfId="1061" xr:uid="{00000000-0005-0000-0000-000067020000}"/>
    <cellStyle name="60% - Accent2 5 2" xfId="1062" xr:uid="{00000000-0005-0000-0000-000068020000}"/>
    <cellStyle name="60% - Accent2 5 3" xfId="1063" xr:uid="{00000000-0005-0000-0000-000069020000}"/>
    <cellStyle name="60% - Accent2 6" xfId="1064" xr:uid="{00000000-0005-0000-0000-00006A020000}"/>
    <cellStyle name="60% - Accent2 6 2" xfId="1065" xr:uid="{00000000-0005-0000-0000-00006B020000}"/>
    <cellStyle name="60% - Accent2 6 3" xfId="1066" xr:uid="{00000000-0005-0000-0000-00006C020000}"/>
    <cellStyle name="60% - Accent3 1" xfId="1067" xr:uid="{00000000-0005-0000-0000-00006D020000}"/>
    <cellStyle name="60% - Accent3 1 2" xfId="1068" xr:uid="{00000000-0005-0000-0000-00006E020000}"/>
    <cellStyle name="60% - Accent3 1 3" xfId="1069" xr:uid="{00000000-0005-0000-0000-00006F020000}"/>
    <cellStyle name="60% - Accent3 2" xfId="1070" xr:uid="{00000000-0005-0000-0000-000070020000}"/>
    <cellStyle name="60% - Accent3 2 2" xfId="1071" xr:uid="{00000000-0005-0000-0000-000071020000}"/>
    <cellStyle name="60% - Accent3 2 3" xfId="1072" xr:uid="{00000000-0005-0000-0000-000072020000}"/>
    <cellStyle name="60% - Accent3 3" xfId="1073" xr:uid="{00000000-0005-0000-0000-000073020000}"/>
    <cellStyle name="60% - Accent3 3 2" xfId="1074" xr:uid="{00000000-0005-0000-0000-000074020000}"/>
    <cellStyle name="60% - Accent3 3 3" xfId="1075" xr:uid="{00000000-0005-0000-0000-000075020000}"/>
    <cellStyle name="60% - Accent3 4" xfId="1076" xr:uid="{00000000-0005-0000-0000-000076020000}"/>
    <cellStyle name="60% - Accent3 4 2" xfId="1077" xr:uid="{00000000-0005-0000-0000-000077020000}"/>
    <cellStyle name="60% - Accent3 4 3" xfId="1078" xr:uid="{00000000-0005-0000-0000-000078020000}"/>
    <cellStyle name="60% - Accent3 5" xfId="1079" xr:uid="{00000000-0005-0000-0000-000079020000}"/>
    <cellStyle name="60% - Accent3 5 2" xfId="1080" xr:uid="{00000000-0005-0000-0000-00007A020000}"/>
    <cellStyle name="60% - Accent3 5 3" xfId="1081" xr:uid="{00000000-0005-0000-0000-00007B020000}"/>
    <cellStyle name="60% - Accent3 6" xfId="1082" xr:uid="{00000000-0005-0000-0000-00007C020000}"/>
    <cellStyle name="60% - Accent3 6 2" xfId="1083" xr:uid="{00000000-0005-0000-0000-00007D020000}"/>
    <cellStyle name="60% - Accent3 6 3" xfId="1084" xr:uid="{00000000-0005-0000-0000-00007E020000}"/>
    <cellStyle name="60% - Accent4 1" xfId="1085" xr:uid="{00000000-0005-0000-0000-00007F020000}"/>
    <cellStyle name="60% - Accent4 1 2" xfId="1086" xr:uid="{00000000-0005-0000-0000-000080020000}"/>
    <cellStyle name="60% - Accent4 1 3" xfId="1087" xr:uid="{00000000-0005-0000-0000-000081020000}"/>
    <cellStyle name="60% - Accent4 2" xfId="1088" xr:uid="{00000000-0005-0000-0000-000082020000}"/>
    <cellStyle name="60% - Accent4 2 2" xfId="1089" xr:uid="{00000000-0005-0000-0000-000083020000}"/>
    <cellStyle name="60% - Accent4 2 3" xfId="1090" xr:uid="{00000000-0005-0000-0000-000084020000}"/>
    <cellStyle name="60% - Accent4 3" xfId="1091" xr:uid="{00000000-0005-0000-0000-000085020000}"/>
    <cellStyle name="60% - Accent4 3 2" xfId="1092" xr:uid="{00000000-0005-0000-0000-000086020000}"/>
    <cellStyle name="60% - Accent4 3 3" xfId="1093" xr:uid="{00000000-0005-0000-0000-000087020000}"/>
    <cellStyle name="60% - Accent4 4" xfId="1094" xr:uid="{00000000-0005-0000-0000-000088020000}"/>
    <cellStyle name="60% - Accent4 4 2" xfId="1095" xr:uid="{00000000-0005-0000-0000-000089020000}"/>
    <cellStyle name="60% - Accent4 4 3" xfId="1096" xr:uid="{00000000-0005-0000-0000-00008A020000}"/>
    <cellStyle name="60% - Accent4 5" xfId="1097" xr:uid="{00000000-0005-0000-0000-00008B020000}"/>
    <cellStyle name="60% - Accent4 5 2" xfId="1098" xr:uid="{00000000-0005-0000-0000-00008C020000}"/>
    <cellStyle name="60% - Accent4 5 3" xfId="1099" xr:uid="{00000000-0005-0000-0000-00008D020000}"/>
    <cellStyle name="60% - Accent4 6" xfId="1100" xr:uid="{00000000-0005-0000-0000-00008E020000}"/>
    <cellStyle name="60% - Accent4 6 2" xfId="1101" xr:uid="{00000000-0005-0000-0000-00008F020000}"/>
    <cellStyle name="60% - Accent4 6 3" xfId="1102" xr:uid="{00000000-0005-0000-0000-000090020000}"/>
    <cellStyle name="60% - Accent5 1" xfId="1103" xr:uid="{00000000-0005-0000-0000-000091020000}"/>
    <cellStyle name="60% - Accent5 1 2" xfId="1104" xr:uid="{00000000-0005-0000-0000-000092020000}"/>
    <cellStyle name="60% - Accent5 1 3" xfId="1105" xr:uid="{00000000-0005-0000-0000-000093020000}"/>
    <cellStyle name="60% - Accent5 2" xfId="1106" xr:uid="{00000000-0005-0000-0000-000094020000}"/>
    <cellStyle name="60% - Accent5 2 2" xfId="1107" xr:uid="{00000000-0005-0000-0000-000095020000}"/>
    <cellStyle name="60% - Accent5 2 3" xfId="1108" xr:uid="{00000000-0005-0000-0000-000096020000}"/>
    <cellStyle name="60% - Accent5 3" xfId="1109" xr:uid="{00000000-0005-0000-0000-000097020000}"/>
    <cellStyle name="60% - Accent5 3 2" xfId="1110" xr:uid="{00000000-0005-0000-0000-000098020000}"/>
    <cellStyle name="60% - Accent5 3 3" xfId="1111" xr:uid="{00000000-0005-0000-0000-000099020000}"/>
    <cellStyle name="60% - Accent5 4" xfId="1112" xr:uid="{00000000-0005-0000-0000-00009A020000}"/>
    <cellStyle name="60% - Accent5 4 2" xfId="1113" xr:uid="{00000000-0005-0000-0000-00009B020000}"/>
    <cellStyle name="60% - Accent5 4 3" xfId="1114" xr:uid="{00000000-0005-0000-0000-00009C020000}"/>
    <cellStyle name="60% - Accent5 5" xfId="1115" xr:uid="{00000000-0005-0000-0000-00009D020000}"/>
    <cellStyle name="60% - Accent5 5 2" xfId="1116" xr:uid="{00000000-0005-0000-0000-00009E020000}"/>
    <cellStyle name="60% - Accent5 5 3" xfId="1117" xr:uid="{00000000-0005-0000-0000-00009F020000}"/>
    <cellStyle name="60% - Accent5 6" xfId="1118" xr:uid="{00000000-0005-0000-0000-0000A0020000}"/>
    <cellStyle name="60% - Accent5 6 2" xfId="1119" xr:uid="{00000000-0005-0000-0000-0000A1020000}"/>
    <cellStyle name="60% - Accent5 6 3" xfId="1120" xr:uid="{00000000-0005-0000-0000-0000A2020000}"/>
    <cellStyle name="60% - Accent6 1" xfId="1121" xr:uid="{00000000-0005-0000-0000-0000A3020000}"/>
    <cellStyle name="60% - Accent6 2" xfId="1122" xr:uid="{00000000-0005-0000-0000-0000A4020000}"/>
    <cellStyle name="60% - Accent6 3" xfId="1123" xr:uid="{00000000-0005-0000-0000-0000A5020000}"/>
    <cellStyle name="60% - Accent6 4" xfId="1124" xr:uid="{00000000-0005-0000-0000-0000A6020000}"/>
    <cellStyle name="60% - Accent6 5" xfId="1125" xr:uid="{00000000-0005-0000-0000-0000A7020000}"/>
    <cellStyle name="60% - Accent6 6" xfId="1126" xr:uid="{00000000-0005-0000-0000-0000A8020000}"/>
    <cellStyle name="AA L-01" xfId="2840" xr:uid="{00000000-0005-0000-0000-0000A9020000}"/>
    <cellStyle name="Accent1" xfId="1127" xr:uid="{00000000-0005-0000-0000-0000AA020000}"/>
    <cellStyle name="Accent1 1" xfId="1128" xr:uid="{00000000-0005-0000-0000-0000AB020000}"/>
    <cellStyle name="Accent1 1 2" xfId="1129" xr:uid="{00000000-0005-0000-0000-0000AC020000}"/>
    <cellStyle name="Accent1 1 3" xfId="1130" xr:uid="{00000000-0005-0000-0000-0000AD020000}"/>
    <cellStyle name="Accent1 2" xfId="1131" xr:uid="{00000000-0005-0000-0000-0000AE020000}"/>
    <cellStyle name="Accent1 2 2" xfId="1132" xr:uid="{00000000-0005-0000-0000-0000AF020000}"/>
    <cellStyle name="Accent1 2 3" xfId="1133" xr:uid="{00000000-0005-0000-0000-0000B0020000}"/>
    <cellStyle name="Accent1 3" xfId="1134" xr:uid="{00000000-0005-0000-0000-0000B1020000}"/>
    <cellStyle name="Accent1 3 2" xfId="1135" xr:uid="{00000000-0005-0000-0000-0000B2020000}"/>
    <cellStyle name="Accent1 3 3" xfId="1136" xr:uid="{00000000-0005-0000-0000-0000B3020000}"/>
    <cellStyle name="Accent1 4" xfId="1137" xr:uid="{00000000-0005-0000-0000-0000B4020000}"/>
    <cellStyle name="Accent1 4 2" xfId="1138" xr:uid="{00000000-0005-0000-0000-0000B5020000}"/>
    <cellStyle name="Accent1 4 3" xfId="1139" xr:uid="{00000000-0005-0000-0000-0000B6020000}"/>
    <cellStyle name="Accent1 5" xfId="1140" xr:uid="{00000000-0005-0000-0000-0000B7020000}"/>
    <cellStyle name="Accent1 5 2" xfId="1141" xr:uid="{00000000-0005-0000-0000-0000B8020000}"/>
    <cellStyle name="Accent1 5 3" xfId="1142" xr:uid="{00000000-0005-0000-0000-0000B9020000}"/>
    <cellStyle name="Accent1 6" xfId="1143" xr:uid="{00000000-0005-0000-0000-0000BA020000}"/>
    <cellStyle name="Accent1 6 2" xfId="1144" xr:uid="{00000000-0005-0000-0000-0000BB020000}"/>
    <cellStyle name="Accent1 6 3" xfId="1145" xr:uid="{00000000-0005-0000-0000-0000BC020000}"/>
    <cellStyle name="Accent1 7" xfId="1146" xr:uid="{00000000-0005-0000-0000-0000BD020000}"/>
    <cellStyle name="Accent1 8" xfId="1147" xr:uid="{00000000-0005-0000-0000-0000BE020000}"/>
    <cellStyle name="Accent1 9" xfId="1148" xr:uid="{00000000-0005-0000-0000-0000BF020000}"/>
    <cellStyle name="Accent2" xfId="1149" xr:uid="{00000000-0005-0000-0000-0000C0020000}"/>
    <cellStyle name="Accent2 1" xfId="1150" xr:uid="{00000000-0005-0000-0000-0000C1020000}"/>
    <cellStyle name="Accent2 1 2" xfId="1151" xr:uid="{00000000-0005-0000-0000-0000C2020000}"/>
    <cellStyle name="Accent2 1 3" xfId="1152" xr:uid="{00000000-0005-0000-0000-0000C3020000}"/>
    <cellStyle name="Accent2 2" xfId="1153" xr:uid="{00000000-0005-0000-0000-0000C4020000}"/>
    <cellStyle name="Accent2 2 2" xfId="1154" xr:uid="{00000000-0005-0000-0000-0000C5020000}"/>
    <cellStyle name="Accent2 2 3" xfId="1155" xr:uid="{00000000-0005-0000-0000-0000C6020000}"/>
    <cellStyle name="Accent2 3" xfId="1156" xr:uid="{00000000-0005-0000-0000-0000C7020000}"/>
    <cellStyle name="Accent2 3 2" xfId="1157" xr:uid="{00000000-0005-0000-0000-0000C8020000}"/>
    <cellStyle name="Accent2 3 3" xfId="1158" xr:uid="{00000000-0005-0000-0000-0000C9020000}"/>
    <cellStyle name="Accent2 4" xfId="1159" xr:uid="{00000000-0005-0000-0000-0000CA020000}"/>
    <cellStyle name="Accent2 4 2" xfId="1160" xr:uid="{00000000-0005-0000-0000-0000CB020000}"/>
    <cellStyle name="Accent2 4 3" xfId="1161" xr:uid="{00000000-0005-0000-0000-0000CC020000}"/>
    <cellStyle name="Accent2 5" xfId="1162" xr:uid="{00000000-0005-0000-0000-0000CD020000}"/>
    <cellStyle name="Accent2 5 2" xfId="1163" xr:uid="{00000000-0005-0000-0000-0000CE020000}"/>
    <cellStyle name="Accent2 5 3" xfId="1164" xr:uid="{00000000-0005-0000-0000-0000CF020000}"/>
    <cellStyle name="Accent2 6" xfId="1165" xr:uid="{00000000-0005-0000-0000-0000D0020000}"/>
    <cellStyle name="Accent2 6 2" xfId="1166" xr:uid="{00000000-0005-0000-0000-0000D1020000}"/>
    <cellStyle name="Accent2 6 3" xfId="1167" xr:uid="{00000000-0005-0000-0000-0000D2020000}"/>
    <cellStyle name="Accent2 7" xfId="1168" xr:uid="{00000000-0005-0000-0000-0000D3020000}"/>
    <cellStyle name="Accent2 8" xfId="1169" xr:uid="{00000000-0005-0000-0000-0000D4020000}"/>
    <cellStyle name="Accent2 9" xfId="1170" xr:uid="{00000000-0005-0000-0000-0000D5020000}"/>
    <cellStyle name="Accent3" xfId="1171" xr:uid="{00000000-0005-0000-0000-0000D6020000}"/>
    <cellStyle name="Accent3 1" xfId="1172" xr:uid="{00000000-0005-0000-0000-0000D7020000}"/>
    <cellStyle name="Accent3 1 2" xfId="1173" xr:uid="{00000000-0005-0000-0000-0000D8020000}"/>
    <cellStyle name="Accent3 1 3" xfId="1174" xr:uid="{00000000-0005-0000-0000-0000D9020000}"/>
    <cellStyle name="Accent3 2" xfId="1175" xr:uid="{00000000-0005-0000-0000-0000DA020000}"/>
    <cellStyle name="Accent3 2 2" xfId="1176" xr:uid="{00000000-0005-0000-0000-0000DB020000}"/>
    <cellStyle name="Accent3 2 3" xfId="1177" xr:uid="{00000000-0005-0000-0000-0000DC020000}"/>
    <cellStyle name="Accent3 3" xfId="1178" xr:uid="{00000000-0005-0000-0000-0000DD020000}"/>
    <cellStyle name="Accent3 3 2" xfId="1179" xr:uid="{00000000-0005-0000-0000-0000DE020000}"/>
    <cellStyle name="Accent3 3 3" xfId="1180" xr:uid="{00000000-0005-0000-0000-0000DF020000}"/>
    <cellStyle name="Accent3 4" xfId="1181" xr:uid="{00000000-0005-0000-0000-0000E0020000}"/>
    <cellStyle name="Accent3 4 2" xfId="1182" xr:uid="{00000000-0005-0000-0000-0000E1020000}"/>
    <cellStyle name="Accent3 4 3" xfId="1183" xr:uid="{00000000-0005-0000-0000-0000E2020000}"/>
    <cellStyle name="Accent3 5" xfId="1184" xr:uid="{00000000-0005-0000-0000-0000E3020000}"/>
    <cellStyle name="Accent3 5 2" xfId="1185" xr:uid="{00000000-0005-0000-0000-0000E4020000}"/>
    <cellStyle name="Accent3 5 3" xfId="1186" xr:uid="{00000000-0005-0000-0000-0000E5020000}"/>
    <cellStyle name="Accent3 6" xfId="1187" xr:uid="{00000000-0005-0000-0000-0000E6020000}"/>
    <cellStyle name="Accent3 6 2" xfId="1188" xr:uid="{00000000-0005-0000-0000-0000E7020000}"/>
    <cellStyle name="Accent3 6 3" xfId="1189" xr:uid="{00000000-0005-0000-0000-0000E8020000}"/>
    <cellStyle name="Accent3 7" xfId="1190" xr:uid="{00000000-0005-0000-0000-0000E9020000}"/>
    <cellStyle name="Accent3 8" xfId="1191" xr:uid="{00000000-0005-0000-0000-0000EA020000}"/>
    <cellStyle name="Accent3 9" xfId="1192" xr:uid="{00000000-0005-0000-0000-0000EB020000}"/>
    <cellStyle name="Accent4" xfId="1193" xr:uid="{00000000-0005-0000-0000-0000EC020000}"/>
    <cellStyle name="Accent4 1" xfId="1194" xr:uid="{00000000-0005-0000-0000-0000ED020000}"/>
    <cellStyle name="Accent4 1 2" xfId="1195" xr:uid="{00000000-0005-0000-0000-0000EE020000}"/>
    <cellStyle name="Accent4 2" xfId="1196" xr:uid="{00000000-0005-0000-0000-0000EF020000}"/>
    <cellStyle name="Accent4 2 2" xfId="1197" xr:uid="{00000000-0005-0000-0000-0000F0020000}"/>
    <cellStyle name="Accent4 3" xfId="1198" xr:uid="{00000000-0005-0000-0000-0000F1020000}"/>
    <cellStyle name="Accent4 3 2" xfId="1199" xr:uid="{00000000-0005-0000-0000-0000F2020000}"/>
    <cellStyle name="Accent4 4" xfId="1200" xr:uid="{00000000-0005-0000-0000-0000F3020000}"/>
    <cellStyle name="Accent4 4 2" xfId="1201" xr:uid="{00000000-0005-0000-0000-0000F4020000}"/>
    <cellStyle name="Accent4 5" xfId="1202" xr:uid="{00000000-0005-0000-0000-0000F5020000}"/>
    <cellStyle name="Accent4 5 2" xfId="1203" xr:uid="{00000000-0005-0000-0000-0000F6020000}"/>
    <cellStyle name="Accent4 6" xfId="1204" xr:uid="{00000000-0005-0000-0000-0000F7020000}"/>
    <cellStyle name="Accent4 6 2" xfId="1205" xr:uid="{00000000-0005-0000-0000-0000F8020000}"/>
    <cellStyle name="Accent4 7" xfId="1206" xr:uid="{00000000-0005-0000-0000-0000F9020000}"/>
    <cellStyle name="Accent4 8" xfId="1207" xr:uid="{00000000-0005-0000-0000-0000FA020000}"/>
    <cellStyle name="Accent5" xfId="1208" xr:uid="{00000000-0005-0000-0000-0000FB020000}"/>
    <cellStyle name="Accent5 1" xfId="1209" xr:uid="{00000000-0005-0000-0000-0000FC020000}"/>
    <cellStyle name="Accent5 1 2" xfId="1210" xr:uid="{00000000-0005-0000-0000-0000FD020000}"/>
    <cellStyle name="Accent5 2" xfId="1211" xr:uid="{00000000-0005-0000-0000-0000FE020000}"/>
    <cellStyle name="Accent5 2 2" xfId="1212" xr:uid="{00000000-0005-0000-0000-0000FF020000}"/>
    <cellStyle name="Accent5 3" xfId="1213" xr:uid="{00000000-0005-0000-0000-000000030000}"/>
    <cellStyle name="Accent5 3 2" xfId="1214" xr:uid="{00000000-0005-0000-0000-000001030000}"/>
    <cellStyle name="Accent5 4" xfId="1215" xr:uid="{00000000-0005-0000-0000-000002030000}"/>
    <cellStyle name="Accent5 4 2" xfId="1216" xr:uid="{00000000-0005-0000-0000-000003030000}"/>
    <cellStyle name="Accent5 5" xfId="1217" xr:uid="{00000000-0005-0000-0000-000004030000}"/>
    <cellStyle name="Accent5 5 2" xfId="1218" xr:uid="{00000000-0005-0000-0000-000005030000}"/>
    <cellStyle name="Accent5 6" xfId="1219" xr:uid="{00000000-0005-0000-0000-000006030000}"/>
    <cellStyle name="Accent5 6 2" xfId="1220" xr:uid="{00000000-0005-0000-0000-000007030000}"/>
    <cellStyle name="Accent5 7" xfId="1221" xr:uid="{00000000-0005-0000-0000-000008030000}"/>
    <cellStyle name="Accent5 8" xfId="1222" xr:uid="{00000000-0005-0000-0000-000009030000}"/>
    <cellStyle name="Accent6" xfId="1223" xr:uid="{00000000-0005-0000-0000-00000A030000}"/>
    <cellStyle name="Accent6 1" xfId="1224" xr:uid="{00000000-0005-0000-0000-00000B030000}"/>
    <cellStyle name="Accent6 1 2" xfId="1225" xr:uid="{00000000-0005-0000-0000-00000C030000}"/>
    <cellStyle name="Accent6 2" xfId="1226" xr:uid="{00000000-0005-0000-0000-00000D030000}"/>
    <cellStyle name="Accent6 2 2" xfId="1227" xr:uid="{00000000-0005-0000-0000-00000E030000}"/>
    <cellStyle name="Accent6 3" xfId="1228" xr:uid="{00000000-0005-0000-0000-00000F030000}"/>
    <cellStyle name="Accent6 3 2" xfId="1229" xr:uid="{00000000-0005-0000-0000-000010030000}"/>
    <cellStyle name="Accent6 4" xfId="1230" xr:uid="{00000000-0005-0000-0000-000011030000}"/>
    <cellStyle name="Accent6 4 2" xfId="1231" xr:uid="{00000000-0005-0000-0000-000012030000}"/>
    <cellStyle name="Accent6 5" xfId="1232" xr:uid="{00000000-0005-0000-0000-000013030000}"/>
    <cellStyle name="Accent6 5 2" xfId="1233" xr:uid="{00000000-0005-0000-0000-000014030000}"/>
    <cellStyle name="Accent6 6" xfId="1234" xr:uid="{00000000-0005-0000-0000-000015030000}"/>
    <cellStyle name="Accent6 6 2" xfId="1235" xr:uid="{00000000-0005-0000-0000-000016030000}"/>
    <cellStyle name="Accent6 7" xfId="1236" xr:uid="{00000000-0005-0000-0000-000017030000}"/>
    <cellStyle name="Accent6 8" xfId="1237" xr:uid="{00000000-0005-0000-0000-000018030000}"/>
    <cellStyle name="Bad" xfId="1238" xr:uid="{00000000-0005-0000-0000-000019030000}"/>
    <cellStyle name="Bad 1" xfId="1239" xr:uid="{00000000-0005-0000-0000-00001A030000}"/>
    <cellStyle name="Bad 1 2" xfId="1240" xr:uid="{00000000-0005-0000-0000-00001B030000}"/>
    <cellStyle name="Bad 2" xfId="1241" xr:uid="{00000000-0005-0000-0000-00001C030000}"/>
    <cellStyle name="Bad 2 2" xfId="1242" xr:uid="{00000000-0005-0000-0000-00001D030000}"/>
    <cellStyle name="Bad 3" xfId="1243" xr:uid="{00000000-0005-0000-0000-00001E030000}"/>
    <cellStyle name="Bad 3 2" xfId="1244" xr:uid="{00000000-0005-0000-0000-00001F030000}"/>
    <cellStyle name="Bad 4" xfId="1245" xr:uid="{00000000-0005-0000-0000-000020030000}"/>
    <cellStyle name="Bad 4 2" xfId="1246" xr:uid="{00000000-0005-0000-0000-000021030000}"/>
    <cellStyle name="Bad 5" xfId="1247" xr:uid="{00000000-0005-0000-0000-000022030000}"/>
    <cellStyle name="Bad 5 2" xfId="1248" xr:uid="{00000000-0005-0000-0000-000023030000}"/>
    <cellStyle name="Bad 6" xfId="1249" xr:uid="{00000000-0005-0000-0000-000024030000}"/>
    <cellStyle name="Bad 6 2" xfId="1250" xr:uid="{00000000-0005-0000-0000-000025030000}"/>
    <cellStyle name="Bad 7" xfId="1251" xr:uid="{00000000-0005-0000-0000-000026030000}"/>
    <cellStyle name="Bad 8" xfId="1252" xr:uid="{00000000-0005-0000-0000-000027030000}"/>
    <cellStyle name="Calculation" xfId="1253" xr:uid="{00000000-0005-0000-0000-000028030000}"/>
    <cellStyle name="Calculation 1" xfId="1254" xr:uid="{00000000-0005-0000-0000-000029030000}"/>
    <cellStyle name="Calculation 1 2" xfId="1255" xr:uid="{00000000-0005-0000-0000-00002A030000}"/>
    <cellStyle name="Calculation 2" xfId="1256" xr:uid="{00000000-0005-0000-0000-00002B030000}"/>
    <cellStyle name="Calculation 2 2" xfId="1257" xr:uid="{00000000-0005-0000-0000-00002C030000}"/>
    <cellStyle name="Calculation 3" xfId="1258" xr:uid="{00000000-0005-0000-0000-00002D030000}"/>
    <cellStyle name="Calculation 3 2" xfId="1259" xr:uid="{00000000-0005-0000-0000-00002E030000}"/>
    <cellStyle name="Calculation 4" xfId="1260" xr:uid="{00000000-0005-0000-0000-00002F030000}"/>
    <cellStyle name="Calculation 4 2" xfId="1261" xr:uid="{00000000-0005-0000-0000-000030030000}"/>
    <cellStyle name="Calculation 5" xfId="1262" xr:uid="{00000000-0005-0000-0000-000031030000}"/>
    <cellStyle name="Calculation 5 2" xfId="1263" xr:uid="{00000000-0005-0000-0000-000032030000}"/>
    <cellStyle name="Calculation 6" xfId="1264" xr:uid="{00000000-0005-0000-0000-000033030000}"/>
    <cellStyle name="Calculation 6 2" xfId="1265" xr:uid="{00000000-0005-0000-0000-000034030000}"/>
    <cellStyle name="Calculation 7" xfId="1266" xr:uid="{00000000-0005-0000-0000-000035030000}"/>
    <cellStyle name="Calculation 8" xfId="1267" xr:uid="{00000000-0005-0000-0000-000036030000}"/>
    <cellStyle name="Check Cell" xfId="1268" xr:uid="{00000000-0005-0000-0000-000037030000}"/>
    <cellStyle name="Check Cell 1" xfId="1269" xr:uid="{00000000-0005-0000-0000-000038030000}"/>
    <cellStyle name="Check Cell 2" xfId="1270" xr:uid="{00000000-0005-0000-0000-000039030000}"/>
    <cellStyle name="Check Cell 3" xfId="1271" xr:uid="{00000000-0005-0000-0000-00003A030000}"/>
    <cellStyle name="Check Cell 4" xfId="1272" xr:uid="{00000000-0005-0000-0000-00003B030000}"/>
    <cellStyle name="Check Cell 5" xfId="1273" xr:uid="{00000000-0005-0000-0000-00003C030000}"/>
    <cellStyle name="Check Cell 6" xfId="1274" xr:uid="{00000000-0005-0000-0000-00003D030000}"/>
    <cellStyle name="Check Cell 7" xfId="1275" xr:uid="{00000000-0005-0000-0000-00003E030000}"/>
    <cellStyle name="Comma 2" xfId="56" xr:uid="{00000000-0005-0000-0000-00003F030000}"/>
    <cellStyle name="Comma 2 2" xfId="1276" xr:uid="{00000000-0005-0000-0000-000040030000}"/>
    <cellStyle name="Comma 2 3" xfId="1277" xr:uid="{00000000-0005-0000-0000-000041030000}"/>
    <cellStyle name="Comma 2 4" xfId="2842" xr:uid="{00000000-0005-0000-0000-000042030000}"/>
    <cellStyle name="Comma 2 5" xfId="2841" xr:uid="{00000000-0005-0000-0000-000043030000}"/>
    <cellStyle name="Comma0" xfId="1278" xr:uid="{00000000-0005-0000-0000-000044030000}"/>
    <cellStyle name="Comma0 2" xfId="1279" xr:uid="{00000000-0005-0000-0000-000045030000}"/>
    <cellStyle name="Comma0 3" xfId="1280" xr:uid="{00000000-0005-0000-0000-000046030000}"/>
    <cellStyle name="Comma0 4" xfId="2843" xr:uid="{00000000-0005-0000-0000-000047030000}"/>
    <cellStyle name="Currency 2" xfId="57" xr:uid="{00000000-0005-0000-0000-000048030000}"/>
    <cellStyle name="Currency 2 2" xfId="1281" xr:uid="{00000000-0005-0000-0000-000049030000}"/>
    <cellStyle name="Currency 2 3" xfId="1282" xr:uid="{00000000-0005-0000-0000-00004A030000}"/>
    <cellStyle name="Currency 2 4" xfId="2845" xr:uid="{00000000-0005-0000-0000-00004B030000}"/>
    <cellStyle name="Currency 2 5" xfId="2844" xr:uid="{00000000-0005-0000-0000-00004C030000}"/>
    <cellStyle name="Dobro 2" xfId="58" xr:uid="{00000000-0005-0000-0000-00004D030000}"/>
    <cellStyle name="Element-delo" xfId="1283" xr:uid="{00000000-0005-0000-0000-00004E030000}"/>
    <cellStyle name="Element-delo 2" xfId="1284" xr:uid="{00000000-0005-0000-0000-00004F030000}"/>
    <cellStyle name="Element-delo 3" xfId="1285" xr:uid="{00000000-0005-0000-0000-000050030000}"/>
    <cellStyle name="Excel Built-in Comma" xfId="59" xr:uid="{00000000-0005-0000-0000-000051030000}"/>
    <cellStyle name="Excel Built-in Comma [0]" xfId="60" xr:uid="{00000000-0005-0000-0000-000052030000}"/>
    <cellStyle name="Excel Built-in Excel Built-in Excel Built-in Excel Built-in Excel Built-in Excel Built-in Normal_1.3.2" xfId="1286" xr:uid="{00000000-0005-0000-0000-000053030000}"/>
    <cellStyle name="Excel Built-in Excel Built-in Normal 6" xfId="2505" xr:uid="{00000000-0005-0000-0000-000054030000}"/>
    <cellStyle name="Excel Built-in Excel Built-in Normal 6 2" xfId="2846" xr:uid="{00000000-0005-0000-0000-000055030000}"/>
    <cellStyle name="Excel Built-in Explanatory Text" xfId="7866" xr:uid="{00000000-0005-0000-0000-000056030000}"/>
    <cellStyle name="Excel Built-in Navadno 10" xfId="2847" xr:uid="{00000000-0005-0000-0000-000057030000}"/>
    <cellStyle name="Excel Built-in Navadno 10 2" xfId="2502" xr:uid="{00000000-0005-0000-0000-000058030000}"/>
    <cellStyle name="Excel Built-in Navadno 10 2 2" xfId="2848" xr:uid="{00000000-0005-0000-0000-000059030000}"/>
    <cellStyle name="Excel Built-in Navadno 10 3" xfId="2849" xr:uid="{00000000-0005-0000-0000-00005A030000}"/>
    <cellStyle name="Excel Built-in Navadno 10 4" xfId="2509" xr:uid="{00000000-0005-0000-0000-00005B030000}"/>
    <cellStyle name="Excel Built-in Navadno 10 4 2" xfId="2850" xr:uid="{00000000-0005-0000-0000-00005C030000}"/>
    <cellStyle name="Excel Built-in Navadno 16" xfId="2508" xr:uid="{00000000-0005-0000-0000-00005D030000}"/>
    <cellStyle name="Excel Built-in Navadno 2" xfId="1287" xr:uid="{00000000-0005-0000-0000-00005E030000}"/>
    <cellStyle name="Excel Built-in Navadno 2 2 2 2" xfId="2504" xr:uid="{00000000-0005-0000-0000-00005F030000}"/>
    <cellStyle name="Excel Built-in Navadno 2 2 3" xfId="2851" xr:uid="{00000000-0005-0000-0000-000060030000}"/>
    <cellStyle name="Excel Built-in Navadno 2 6" xfId="2852" xr:uid="{00000000-0005-0000-0000-000061030000}"/>
    <cellStyle name="Excel Built-in Navadno 2 7" xfId="2853" xr:uid="{00000000-0005-0000-0000-000062030000}"/>
    <cellStyle name="Excel Built-in Navadno 2 7 2" xfId="2854" xr:uid="{00000000-0005-0000-0000-000063030000}"/>
    <cellStyle name="Excel Built-in Navadno 31" xfId="2855" xr:uid="{00000000-0005-0000-0000-000064030000}"/>
    <cellStyle name="Excel Built-in Navadno 31 2" xfId="2856" xr:uid="{00000000-0005-0000-0000-000065030000}"/>
    <cellStyle name="Excel Built-in Navadno 42" xfId="2857" xr:uid="{00000000-0005-0000-0000-000066030000}"/>
    <cellStyle name="Excel Built-in Navadno 42 2" xfId="2858" xr:uid="{00000000-0005-0000-0000-000067030000}"/>
    <cellStyle name="Excel Built-in Navadno 42 3" xfId="2859" xr:uid="{00000000-0005-0000-0000-000068030000}"/>
    <cellStyle name="Excel Built-in Navadno 9" xfId="2860" xr:uid="{00000000-0005-0000-0000-000069030000}"/>
    <cellStyle name="Excel Built-in Navadno 9 2" xfId="2861" xr:uid="{00000000-0005-0000-0000-00006A030000}"/>
    <cellStyle name="Excel Built-in Navadno 9 2 2" xfId="2862" xr:uid="{00000000-0005-0000-0000-00006B030000}"/>
    <cellStyle name="Excel Built-in Navadno 9 2 2 2" xfId="2863" xr:uid="{00000000-0005-0000-0000-00006C030000}"/>
    <cellStyle name="Excel Built-in Navadno_List1" xfId="2864" xr:uid="{00000000-0005-0000-0000-00006D030000}"/>
    <cellStyle name="Excel Built-in Normal" xfId="61" xr:uid="{00000000-0005-0000-0000-00006E030000}"/>
    <cellStyle name="Excel Built-in Normal 2" xfId="62" xr:uid="{00000000-0005-0000-0000-00006F030000}"/>
    <cellStyle name="Excel Built-in Normal 2 2" xfId="63" xr:uid="{00000000-0005-0000-0000-000070030000}"/>
    <cellStyle name="Excel Built-in Normal 2 2 2" xfId="64" xr:uid="{00000000-0005-0000-0000-000071030000}"/>
    <cellStyle name="Excel Built-in Normal 2 2 2 2" xfId="2865" xr:uid="{00000000-0005-0000-0000-000072030000}"/>
    <cellStyle name="Excel Built-in Normal 2 2 3" xfId="2866" xr:uid="{00000000-0005-0000-0000-000073030000}"/>
    <cellStyle name="Excel Built-in Normal 2 3" xfId="65" xr:uid="{00000000-0005-0000-0000-000074030000}"/>
    <cellStyle name="Excel Built-in Normal 2 3 2" xfId="2867" xr:uid="{00000000-0005-0000-0000-000075030000}"/>
    <cellStyle name="Excel Built-in Normal 2 4" xfId="1288" xr:uid="{00000000-0005-0000-0000-000076030000}"/>
    <cellStyle name="Excel Built-in Normal 2 5" xfId="2868" xr:uid="{00000000-0005-0000-0000-000077030000}"/>
    <cellStyle name="Excel Built-in Normal 2 6" xfId="5575" xr:uid="{00000000-0005-0000-0000-000078030000}"/>
    <cellStyle name="Excel Built-in Normal 2 7" xfId="5627" xr:uid="{00000000-0005-0000-0000-000079030000}"/>
    <cellStyle name="Excel Built-in Normal 2 8" xfId="6749" xr:uid="{00000000-0005-0000-0000-00007A030000}"/>
    <cellStyle name="Excel Built-in Normal 3" xfId="66" xr:uid="{00000000-0005-0000-0000-00007B030000}"/>
    <cellStyle name="Excel Built-in Normal 3 2" xfId="67" xr:uid="{00000000-0005-0000-0000-00007C030000}"/>
    <cellStyle name="Excel Built-in Normal 3 2 2" xfId="2869" xr:uid="{00000000-0005-0000-0000-00007D030000}"/>
    <cellStyle name="Excel Built-in Normal 3 3" xfId="2870" xr:uid="{00000000-0005-0000-0000-00007E030000}"/>
    <cellStyle name="Excel Built-in Normal 4" xfId="68" xr:uid="{00000000-0005-0000-0000-00007F030000}"/>
    <cellStyle name="Excel Built-in Normal 4 2" xfId="5210" xr:uid="{00000000-0005-0000-0000-000080030000}"/>
    <cellStyle name="Excel Built-in Normal 5" xfId="69" xr:uid="{00000000-0005-0000-0000-000081030000}"/>
    <cellStyle name="Excel Built-in Normal 5 2" xfId="2871" xr:uid="{00000000-0005-0000-0000-000082030000}"/>
    <cellStyle name="Excel Built-in Normal 6" xfId="2512" xr:uid="{00000000-0005-0000-0000-000083030000}"/>
    <cellStyle name="Excel Built-in Normal 6 2" xfId="2872" xr:uid="{00000000-0005-0000-0000-000084030000}"/>
    <cellStyle name="Excel Built-in Normal 7" xfId="2873" xr:uid="{00000000-0005-0000-0000-000085030000}"/>
    <cellStyle name="Excel Built-in Normal 8" xfId="5626" xr:uid="{00000000-0005-0000-0000-000086030000}"/>
    <cellStyle name="Excel Built-in Normal 9" xfId="6748" xr:uid="{00000000-0005-0000-0000-000087030000}"/>
    <cellStyle name="Excel Built-in Normal_I-BREZOV 2" xfId="2506" xr:uid="{00000000-0005-0000-0000-000088030000}"/>
    <cellStyle name="Excel Built-in Percent" xfId="70" xr:uid="{00000000-0005-0000-0000-000089030000}"/>
    <cellStyle name="Excel Built-in S21 2" xfId="2874" xr:uid="{00000000-0005-0000-0000-00008A030000}"/>
    <cellStyle name="Excel Built-in S3 2" xfId="2875" xr:uid="{00000000-0005-0000-0000-00008B030000}"/>
    <cellStyle name="Excel Built-in S3 2 2" xfId="2876" xr:uid="{00000000-0005-0000-0000-00008C030000}"/>
    <cellStyle name="Excel Built-in Valuta 10 4" xfId="2877" xr:uid="{00000000-0005-0000-0000-00008D030000}"/>
    <cellStyle name="Excel Built-in Valuta 10 4 2" xfId="2878" xr:uid="{00000000-0005-0000-0000-00008E030000}"/>
    <cellStyle name="Excel Built-in Valuta 15" xfId="2879" xr:uid="{00000000-0005-0000-0000-00008F030000}"/>
    <cellStyle name="Excel Built-in Valuta 15 2" xfId="2507" xr:uid="{00000000-0005-0000-0000-000090030000}"/>
    <cellStyle name="Excel Built-in Valuta 15 2 2" xfId="2880" xr:uid="{00000000-0005-0000-0000-000091030000}"/>
    <cellStyle name="Excel Built-in Valuta 15 3" xfId="2881" xr:uid="{00000000-0005-0000-0000-000092030000}"/>
    <cellStyle name="Excel Built-in Vejica 10 4" xfId="2882" xr:uid="{00000000-0005-0000-0000-000093030000}"/>
    <cellStyle name="Excel Built-in Vejica 10 4 2" xfId="2883" xr:uid="{00000000-0005-0000-0000-000094030000}"/>
    <cellStyle name="Excel Built-in Vejica 15" xfId="1289" xr:uid="{00000000-0005-0000-0000-000095030000}"/>
    <cellStyle name="Excel Built-in Vejica 15 2" xfId="2884" xr:uid="{00000000-0005-0000-0000-000096030000}"/>
    <cellStyle name="Excel Built-in Vejica 15 2 3" xfId="2885" xr:uid="{00000000-0005-0000-0000-000097030000}"/>
    <cellStyle name="Excel Built-in Vejica 15 2 3 2" xfId="2886" xr:uid="{00000000-0005-0000-0000-000098030000}"/>
    <cellStyle name="Excel Built-in Vejica 15 3" xfId="2503" xr:uid="{00000000-0005-0000-0000-000099030000}"/>
    <cellStyle name="Excel Built-in Vejica 15 3 2" xfId="2887" xr:uid="{00000000-0005-0000-0000-00009A030000}"/>
    <cellStyle name="Excel_BuiltIn_Comma 1" xfId="71" xr:uid="{00000000-0005-0000-0000-00009B030000}"/>
    <cellStyle name="Explanatory Text" xfId="1290" xr:uid="{00000000-0005-0000-0000-00009C030000}"/>
    <cellStyle name="Explanatory Text 1" xfId="1291" xr:uid="{00000000-0005-0000-0000-00009D030000}"/>
    <cellStyle name="Explanatory Text 2" xfId="1292" xr:uid="{00000000-0005-0000-0000-00009E030000}"/>
    <cellStyle name="Explanatory Text 3" xfId="1293" xr:uid="{00000000-0005-0000-0000-00009F030000}"/>
    <cellStyle name="Explanatory Text 4" xfId="1294" xr:uid="{00000000-0005-0000-0000-0000A0030000}"/>
    <cellStyle name="Explanatory Text 5" xfId="1295" xr:uid="{00000000-0005-0000-0000-0000A1030000}"/>
    <cellStyle name="Explanatory Text 6" xfId="1296" xr:uid="{00000000-0005-0000-0000-0000A2030000}"/>
    <cellStyle name="Good 1" xfId="1297" xr:uid="{00000000-0005-0000-0000-0000A3030000}"/>
    <cellStyle name="Good 1 2" xfId="1298" xr:uid="{00000000-0005-0000-0000-0000A4030000}"/>
    <cellStyle name="Good 1 3" xfId="1299" xr:uid="{00000000-0005-0000-0000-0000A5030000}"/>
    <cellStyle name="Good 2" xfId="1300" xr:uid="{00000000-0005-0000-0000-0000A6030000}"/>
    <cellStyle name="Good 2 2" xfId="1301" xr:uid="{00000000-0005-0000-0000-0000A7030000}"/>
    <cellStyle name="Good 2 3" xfId="1302" xr:uid="{00000000-0005-0000-0000-0000A8030000}"/>
    <cellStyle name="Good 3" xfId="1303" xr:uid="{00000000-0005-0000-0000-0000A9030000}"/>
    <cellStyle name="Good 3 2" xfId="1304" xr:uid="{00000000-0005-0000-0000-0000AA030000}"/>
    <cellStyle name="Good 3 3" xfId="1305" xr:uid="{00000000-0005-0000-0000-0000AB030000}"/>
    <cellStyle name="Good 4" xfId="1306" xr:uid="{00000000-0005-0000-0000-0000AC030000}"/>
    <cellStyle name="Good 4 2" xfId="1307" xr:uid="{00000000-0005-0000-0000-0000AD030000}"/>
    <cellStyle name="Good 4 3" xfId="1308" xr:uid="{00000000-0005-0000-0000-0000AE030000}"/>
    <cellStyle name="Good 5" xfId="1309" xr:uid="{00000000-0005-0000-0000-0000AF030000}"/>
    <cellStyle name="Good 5 2" xfId="1310" xr:uid="{00000000-0005-0000-0000-0000B0030000}"/>
    <cellStyle name="Good 5 3" xfId="1311" xr:uid="{00000000-0005-0000-0000-0000B1030000}"/>
    <cellStyle name="Good 6" xfId="1312" xr:uid="{00000000-0005-0000-0000-0000B2030000}"/>
    <cellStyle name="Good 6 2" xfId="1313" xr:uid="{00000000-0005-0000-0000-0000B3030000}"/>
    <cellStyle name="Good 6 3" xfId="1314" xr:uid="{00000000-0005-0000-0000-0000B4030000}"/>
    <cellStyle name="Heading 1" xfId="1315" xr:uid="{00000000-0005-0000-0000-0000B5030000}"/>
    <cellStyle name="Heading 1 1" xfId="1316" xr:uid="{00000000-0005-0000-0000-0000B6030000}"/>
    <cellStyle name="Heading 1 2" xfId="1317" xr:uid="{00000000-0005-0000-0000-0000B7030000}"/>
    <cellStyle name="Heading 1 3" xfId="1318" xr:uid="{00000000-0005-0000-0000-0000B8030000}"/>
    <cellStyle name="Heading 1 4" xfId="1319" xr:uid="{00000000-0005-0000-0000-0000B9030000}"/>
    <cellStyle name="Heading 1 5" xfId="1320" xr:uid="{00000000-0005-0000-0000-0000BA030000}"/>
    <cellStyle name="Heading 1 6" xfId="1321" xr:uid="{00000000-0005-0000-0000-0000BB030000}"/>
    <cellStyle name="Heading 1 7" xfId="1322" xr:uid="{00000000-0005-0000-0000-0000BC030000}"/>
    <cellStyle name="Heading 2" xfId="1323" xr:uid="{00000000-0005-0000-0000-0000BD030000}"/>
    <cellStyle name="Heading 2 1" xfId="1324" xr:uid="{00000000-0005-0000-0000-0000BE030000}"/>
    <cellStyle name="Heading 2 2" xfId="1325" xr:uid="{00000000-0005-0000-0000-0000BF030000}"/>
    <cellStyle name="Heading 2 3" xfId="1326" xr:uid="{00000000-0005-0000-0000-0000C0030000}"/>
    <cellStyle name="Heading 2 4" xfId="1327" xr:uid="{00000000-0005-0000-0000-0000C1030000}"/>
    <cellStyle name="Heading 2 5" xfId="1328" xr:uid="{00000000-0005-0000-0000-0000C2030000}"/>
    <cellStyle name="Heading 2 6" xfId="1329" xr:uid="{00000000-0005-0000-0000-0000C3030000}"/>
    <cellStyle name="Heading 2 7" xfId="1330" xr:uid="{00000000-0005-0000-0000-0000C4030000}"/>
    <cellStyle name="Heading 3" xfId="1331" xr:uid="{00000000-0005-0000-0000-0000C5030000}"/>
    <cellStyle name="Heading 3 1" xfId="1332" xr:uid="{00000000-0005-0000-0000-0000C6030000}"/>
    <cellStyle name="Heading 3 2" xfId="1333" xr:uid="{00000000-0005-0000-0000-0000C7030000}"/>
    <cellStyle name="Heading 3 3" xfId="1334" xr:uid="{00000000-0005-0000-0000-0000C8030000}"/>
    <cellStyle name="Heading 3 4" xfId="1335" xr:uid="{00000000-0005-0000-0000-0000C9030000}"/>
    <cellStyle name="Heading 3 5" xfId="1336" xr:uid="{00000000-0005-0000-0000-0000CA030000}"/>
    <cellStyle name="Heading 3 6" xfId="1337" xr:uid="{00000000-0005-0000-0000-0000CB030000}"/>
    <cellStyle name="Heading 3 7" xfId="1338" xr:uid="{00000000-0005-0000-0000-0000CC030000}"/>
    <cellStyle name="Heading 4" xfId="1339" xr:uid="{00000000-0005-0000-0000-0000CD030000}"/>
    <cellStyle name="Heading 4 1" xfId="1340" xr:uid="{00000000-0005-0000-0000-0000CE030000}"/>
    <cellStyle name="Heading 4 2" xfId="1341" xr:uid="{00000000-0005-0000-0000-0000CF030000}"/>
    <cellStyle name="Heading 4 3" xfId="1342" xr:uid="{00000000-0005-0000-0000-0000D0030000}"/>
    <cellStyle name="Heading 4 4" xfId="1343" xr:uid="{00000000-0005-0000-0000-0000D1030000}"/>
    <cellStyle name="Heading 4 5" xfId="1344" xr:uid="{00000000-0005-0000-0000-0000D2030000}"/>
    <cellStyle name="Heading 4 6" xfId="1345" xr:uid="{00000000-0005-0000-0000-0000D3030000}"/>
    <cellStyle name="Heading 4 7" xfId="1346" xr:uid="{00000000-0005-0000-0000-0000D4030000}"/>
    <cellStyle name="Hiperpovezava" xfId="5" builtinId="8"/>
    <cellStyle name="Hiperpovezava 2" xfId="1347" xr:uid="{00000000-0005-0000-0000-0000D6030000}"/>
    <cellStyle name="Hiperpovezava 2 2" xfId="1348" xr:uid="{00000000-0005-0000-0000-0000D7030000}"/>
    <cellStyle name="Hiperpovezava 3" xfId="1349" xr:uid="{00000000-0005-0000-0000-0000D8030000}"/>
    <cellStyle name="Hiperpovezava 4" xfId="1350" xr:uid="{00000000-0005-0000-0000-0000D9030000}"/>
    <cellStyle name="Hiperpovezava 4 2" xfId="2888" xr:uid="{00000000-0005-0000-0000-0000DA030000}"/>
    <cellStyle name="Hiperpovezava 4 3" xfId="2889" xr:uid="{00000000-0005-0000-0000-0000DB030000}"/>
    <cellStyle name="Hiperpovezava 5" xfId="1351" xr:uid="{00000000-0005-0000-0000-0000DC030000}"/>
    <cellStyle name="Hiperpovezava 6" xfId="2890" xr:uid="{00000000-0005-0000-0000-0000DD030000}"/>
    <cellStyle name="Hiperpovezava 7" xfId="5624" xr:uid="{00000000-0005-0000-0000-0000DE030000}"/>
    <cellStyle name="Hiperpovezava 8" xfId="5633" xr:uid="{00000000-0005-0000-0000-0000DF030000}"/>
    <cellStyle name="Hiperpovezava 9" xfId="7056" xr:uid="{00000000-0005-0000-0000-0000E0030000}"/>
    <cellStyle name="Input" xfId="1352" xr:uid="{00000000-0005-0000-0000-0000E1030000}"/>
    <cellStyle name="Input 1" xfId="1353" xr:uid="{00000000-0005-0000-0000-0000E2030000}"/>
    <cellStyle name="Input 2" xfId="1354" xr:uid="{00000000-0005-0000-0000-0000E3030000}"/>
    <cellStyle name="Input 3" xfId="1355" xr:uid="{00000000-0005-0000-0000-0000E4030000}"/>
    <cellStyle name="Input 4" xfId="1356" xr:uid="{00000000-0005-0000-0000-0000E5030000}"/>
    <cellStyle name="Input 5" xfId="1357" xr:uid="{00000000-0005-0000-0000-0000E6030000}"/>
    <cellStyle name="Input 6" xfId="1358" xr:uid="{00000000-0005-0000-0000-0000E7030000}"/>
    <cellStyle name="Input 7" xfId="1359" xr:uid="{00000000-0005-0000-0000-0000E8030000}"/>
    <cellStyle name="Izhod 2" xfId="72" xr:uid="{00000000-0005-0000-0000-0000E9030000}"/>
    <cellStyle name="Izhod 2 2" xfId="1360" xr:uid="{00000000-0005-0000-0000-0000EA030000}"/>
    <cellStyle name="Linked Cell" xfId="1361" xr:uid="{00000000-0005-0000-0000-0000EB030000}"/>
    <cellStyle name="Linked Cell 1" xfId="1362" xr:uid="{00000000-0005-0000-0000-0000EC030000}"/>
    <cellStyle name="Linked Cell 2" xfId="1363" xr:uid="{00000000-0005-0000-0000-0000ED030000}"/>
    <cellStyle name="Linked Cell 3" xfId="1364" xr:uid="{00000000-0005-0000-0000-0000EE030000}"/>
    <cellStyle name="Linked Cell 4" xfId="1365" xr:uid="{00000000-0005-0000-0000-0000EF030000}"/>
    <cellStyle name="Linked Cell 5" xfId="1366" xr:uid="{00000000-0005-0000-0000-0000F0030000}"/>
    <cellStyle name="Linked Cell 6" xfId="1367" xr:uid="{00000000-0005-0000-0000-0000F1030000}"/>
    <cellStyle name="Linked Cell 7" xfId="1368" xr:uid="{00000000-0005-0000-0000-0000F2030000}"/>
    <cellStyle name="Naslov 1 1" xfId="73" xr:uid="{00000000-0005-0000-0000-0000F3030000}"/>
    <cellStyle name="Naslov 1 1 1" xfId="1369" xr:uid="{00000000-0005-0000-0000-0000F4030000}"/>
    <cellStyle name="Naslov 1 1 2" xfId="1370" xr:uid="{00000000-0005-0000-0000-0000F5030000}"/>
    <cellStyle name="Naslov 1 2" xfId="74" xr:uid="{00000000-0005-0000-0000-0000F6030000}"/>
    <cellStyle name="Naslov 1 3" xfId="75" xr:uid="{00000000-0005-0000-0000-0000F7030000}"/>
    <cellStyle name="Naslov 2 2" xfId="76" xr:uid="{00000000-0005-0000-0000-0000F8030000}"/>
    <cellStyle name="Naslov 2 3" xfId="77" xr:uid="{00000000-0005-0000-0000-0000F9030000}"/>
    <cellStyle name="Naslov 3 2" xfId="78" xr:uid="{00000000-0005-0000-0000-0000FA030000}"/>
    <cellStyle name="Naslov 3 3" xfId="79" xr:uid="{00000000-0005-0000-0000-0000FB030000}"/>
    <cellStyle name="Naslov 4 2" xfId="80" xr:uid="{00000000-0005-0000-0000-0000FC030000}"/>
    <cellStyle name="Naslov 4 3" xfId="81" xr:uid="{00000000-0005-0000-0000-0000FD030000}"/>
    <cellStyle name="Naslov 5" xfId="82" xr:uid="{00000000-0005-0000-0000-0000FE030000}"/>
    <cellStyle name="Naslov 5 2" xfId="1371" xr:uid="{00000000-0005-0000-0000-0000FF030000}"/>
    <cellStyle name="Naslov 5 3" xfId="2891" xr:uid="{00000000-0005-0000-0000-000000040000}"/>
    <cellStyle name="Naslov del" xfId="1372" xr:uid="{00000000-0005-0000-0000-000001040000}"/>
    <cellStyle name="Naslov del 1" xfId="1373" xr:uid="{00000000-0005-0000-0000-000002040000}"/>
    <cellStyle name="Naslov del 2" xfId="1374" xr:uid="{00000000-0005-0000-0000-000003040000}"/>
    <cellStyle name="Naslov del 3" xfId="1375" xr:uid="{00000000-0005-0000-0000-000004040000}"/>
    <cellStyle name="Naslov del 4" xfId="1376" xr:uid="{00000000-0005-0000-0000-000005040000}"/>
    <cellStyle name="Naslov del 5" xfId="1377" xr:uid="{00000000-0005-0000-0000-000006040000}"/>
    <cellStyle name="Naslov del 6" xfId="1378" xr:uid="{00000000-0005-0000-0000-000007040000}"/>
    <cellStyle name="nASLOV PROSTOROV" xfId="1379" xr:uid="{00000000-0005-0000-0000-000008040000}"/>
    <cellStyle name="nASLOV PROSTOROV 1" xfId="1380" xr:uid="{00000000-0005-0000-0000-000009040000}"/>
    <cellStyle name="nASLOV PROSTOROV 2" xfId="1381" xr:uid="{00000000-0005-0000-0000-00000A040000}"/>
    <cellStyle name="nASLOV PROSTOROV 3" xfId="1382" xr:uid="{00000000-0005-0000-0000-00000B040000}"/>
    <cellStyle name="nASLOV PROSTOROV 4" xfId="1383" xr:uid="{00000000-0005-0000-0000-00000C040000}"/>
    <cellStyle name="nASLOV PROSTOROV 5" xfId="1384" xr:uid="{00000000-0005-0000-0000-00000D040000}"/>
    <cellStyle name="nASLOV PROSTOROV 6" xfId="1385" xr:uid="{00000000-0005-0000-0000-00000E040000}"/>
    <cellStyle name="Navadno" xfId="0" builtinId="0"/>
    <cellStyle name="Navadno 10" xfId="7" xr:uid="{00000000-0005-0000-0000-000010040000}"/>
    <cellStyle name="Navadno 10 2" xfId="83" xr:uid="{00000000-0005-0000-0000-000011040000}"/>
    <cellStyle name="Navadno 10 2 2" xfId="84" xr:uid="{00000000-0005-0000-0000-000012040000}"/>
    <cellStyle name="Navadno 10 2 2 2" xfId="85" xr:uid="{00000000-0005-0000-0000-000013040000}"/>
    <cellStyle name="Navadno 10 2 2 2 2" xfId="86" xr:uid="{00000000-0005-0000-0000-000014040000}"/>
    <cellStyle name="Navadno 10 2 2 2 2 2" xfId="2892" xr:uid="{00000000-0005-0000-0000-000015040000}"/>
    <cellStyle name="Navadno 10 2 2 2 3" xfId="2893" xr:uid="{00000000-0005-0000-0000-000016040000}"/>
    <cellStyle name="Navadno 10 2 2 3" xfId="87" xr:uid="{00000000-0005-0000-0000-000017040000}"/>
    <cellStyle name="Navadno 10 2 2 3 2" xfId="2894" xr:uid="{00000000-0005-0000-0000-000018040000}"/>
    <cellStyle name="Navadno 10 2 2 4" xfId="2895" xr:uid="{00000000-0005-0000-0000-000019040000}"/>
    <cellStyle name="Navadno 10 2 3" xfId="88" xr:uid="{00000000-0005-0000-0000-00001A040000}"/>
    <cellStyle name="Navadno 10 2 3 2" xfId="89" xr:uid="{00000000-0005-0000-0000-00001B040000}"/>
    <cellStyle name="Navadno 10 2 3 2 2" xfId="2896" xr:uid="{00000000-0005-0000-0000-00001C040000}"/>
    <cellStyle name="Navadno 10 2 3 3" xfId="2897" xr:uid="{00000000-0005-0000-0000-00001D040000}"/>
    <cellStyle name="Navadno 10 2 4" xfId="90" xr:uid="{00000000-0005-0000-0000-00001E040000}"/>
    <cellStyle name="Navadno 10 2 4 2" xfId="2898" xr:uid="{00000000-0005-0000-0000-00001F040000}"/>
    <cellStyle name="Navadno 10 2 5" xfId="1386" xr:uid="{00000000-0005-0000-0000-000020040000}"/>
    <cellStyle name="Navadno 10 2 6" xfId="2899" xr:uid="{00000000-0005-0000-0000-000021040000}"/>
    <cellStyle name="Navadno 10 3" xfId="91" xr:uid="{00000000-0005-0000-0000-000022040000}"/>
    <cellStyle name="Navadno 10 3 2" xfId="92" xr:uid="{00000000-0005-0000-0000-000023040000}"/>
    <cellStyle name="Navadno 10 3 2 2" xfId="93" xr:uid="{00000000-0005-0000-0000-000024040000}"/>
    <cellStyle name="Navadno 10 3 2 2 2" xfId="94" xr:uid="{00000000-0005-0000-0000-000025040000}"/>
    <cellStyle name="Navadno 10 3 2 2 2 2" xfId="2900" xr:uid="{00000000-0005-0000-0000-000026040000}"/>
    <cellStyle name="Navadno 10 3 2 2 3" xfId="2901" xr:uid="{00000000-0005-0000-0000-000027040000}"/>
    <cellStyle name="Navadno 10 3 2 3" xfId="95" xr:uid="{00000000-0005-0000-0000-000028040000}"/>
    <cellStyle name="Navadno 10 3 2 3 2" xfId="2902" xr:uid="{00000000-0005-0000-0000-000029040000}"/>
    <cellStyle name="Navadno 10 3 2 4" xfId="2903" xr:uid="{00000000-0005-0000-0000-00002A040000}"/>
    <cellStyle name="Navadno 10 3 3" xfId="96" xr:uid="{00000000-0005-0000-0000-00002B040000}"/>
    <cellStyle name="Navadno 10 3 3 2" xfId="97" xr:uid="{00000000-0005-0000-0000-00002C040000}"/>
    <cellStyle name="Navadno 10 3 3 2 2" xfId="2904" xr:uid="{00000000-0005-0000-0000-00002D040000}"/>
    <cellStyle name="Navadno 10 3 3 3" xfId="2905" xr:uid="{00000000-0005-0000-0000-00002E040000}"/>
    <cellStyle name="Navadno 10 3 4" xfId="98" xr:uid="{00000000-0005-0000-0000-00002F040000}"/>
    <cellStyle name="Navadno 10 3 4 2" xfId="2906" xr:uid="{00000000-0005-0000-0000-000030040000}"/>
    <cellStyle name="Navadno 10 3 5" xfId="2907" xr:uid="{00000000-0005-0000-0000-000031040000}"/>
    <cellStyle name="Navadno 10 4" xfId="787" xr:uid="{00000000-0005-0000-0000-000032040000}"/>
    <cellStyle name="Navadno 10 5" xfId="1387" xr:uid="{00000000-0005-0000-0000-000033040000}"/>
    <cellStyle name="Navadno 10 6" xfId="2908" xr:uid="{00000000-0005-0000-0000-000034040000}"/>
    <cellStyle name="Navadno 10 7" xfId="2533" xr:uid="{00000000-0005-0000-0000-000035040000}"/>
    <cellStyle name="Navadno 105" xfId="5576" xr:uid="{00000000-0005-0000-0000-000036040000}"/>
    <cellStyle name="Navadno 105 2" xfId="7059" xr:uid="{00000000-0005-0000-0000-000037040000}"/>
    <cellStyle name="Navadno 106" xfId="5577" xr:uid="{00000000-0005-0000-0000-000038040000}"/>
    <cellStyle name="Navadno 106 2" xfId="7060" xr:uid="{00000000-0005-0000-0000-000039040000}"/>
    <cellStyle name="Navadno 11" xfId="99" xr:uid="{00000000-0005-0000-0000-00003A040000}"/>
    <cellStyle name="Navadno 11 2" xfId="100" xr:uid="{00000000-0005-0000-0000-00003B040000}"/>
    <cellStyle name="Navadno 11 2 2" xfId="101" xr:uid="{00000000-0005-0000-0000-00003C040000}"/>
    <cellStyle name="Navadno 11 2 2 2" xfId="102" xr:uid="{00000000-0005-0000-0000-00003D040000}"/>
    <cellStyle name="Navadno 11 2 2 2 2" xfId="103" xr:uid="{00000000-0005-0000-0000-00003E040000}"/>
    <cellStyle name="Navadno 11 2 2 2 2 2" xfId="2910" xr:uid="{00000000-0005-0000-0000-00003F040000}"/>
    <cellStyle name="Navadno 11 2 2 2 3" xfId="2911" xr:uid="{00000000-0005-0000-0000-000040040000}"/>
    <cellStyle name="Navadno 11 2 2 3" xfId="104" xr:uid="{00000000-0005-0000-0000-000041040000}"/>
    <cellStyle name="Navadno 11 2 2 3 2" xfId="2912" xr:uid="{00000000-0005-0000-0000-000042040000}"/>
    <cellStyle name="Navadno 11 2 2 4" xfId="2913" xr:uid="{00000000-0005-0000-0000-000043040000}"/>
    <cellStyle name="Navadno 11 2 3" xfId="105" xr:uid="{00000000-0005-0000-0000-000044040000}"/>
    <cellStyle name="Navadno 11 2 3 2" xfId="106" xr:uid="{00000000-0005-0000-0000-000045040000}"/>
    <cellStyle name="Navadno 11 2 3 2 2" xfId="2914" xr:uid="{00000000-0005-0000-0000-000046040000}"/>
    <cellStyle name="Navadno 11 2 3 3" xfId="2915" xr:uid="{00000000-0005-0000-0000-000047040000}"/>
    <cellStyle name="Navadno 11 2 4" xfId="107" xr:uid="{00000000-0005-0000-0000-000048040000}"/>
    <cellStyle name="Navadno 11 2 4 2" xfId="2916" xr:uid="{00000000-0005-0000-0000-000049040000}"/>
    <cellStyle name="Navadno 11 2 5" xfId="2917" xr:uid="{00000000-0005-0000-0000-00004A040000}"/>
    <cellStyle name="Navadno 11 3" xfId="108" xr:uid="{00000000-0005-0000-0000-00004B040000}"/>
    <cellStyle name="Navadno 11 3 2" xfId="109" xr:uid="{00000000-0005-0000-0000-00004C040000}"/>
    <cellStyle name="Navadno 11 3 2 2" xfId="110" xr:uid="{00000000-0005-0000-0000-00004D040000}"/>
    <cellStyle name="Navadno 11 3 2 2 2" xfId="111" xr:uid="{00000000-0005-0000-0000-00004E040000}"/>
    <cellStyle name="Navadno 11 3 2 2 2 2" xfId="2918" xr:uid="{00000000-0005-0000-0000-00004F040000}"/>
    <cellStyle name="Navadno 11 3 2 2 3" xfId="2919" xr:uid="{00000000-0005-0000-0000-000050040000}"/>
    <cellStyle name="Navadno 11 3 2 3" xfId="112" xr:uid="{00000000-0005-0000-0000-000051040000}"/>
    <cellStyle name="Navadno 11 3 2 3 2" xfId="2920" xr:uid="{00000000-0005-0000-0000-000052040000}"/>
    <cellStyle name="Navadno 11 3 2 4" xfId="2921" xr:uid="{00000000-0005-0000-0000-000053040000}"/>
    <cellStyle name="Navadno 11 3 3" xfId="113" xr:uid="{00000000-0005-0000-0000-000054040000}"/>
    <cellStyle name="Navadno 11 3 3 2" xfId="114" xr:uid="{00000000-0005-0000-0000-000055040000}"/>
    <cellStyle name="Navadno 11 3 3 2 2" xfId="2922" xr:uid="{00000000-0005-0000-0000-000056040000}"/>
    <cellStyle name="Navadno 11 3 3 3" xfId="2923" xr:uid="{00000000-0005-0000-0000-000057040000}"/>
    <cellStyle name="Navadno 11 3 4" xfId="115" xr:uid="{00000000-0005-0000-0000-000058040000}"/>
    <cellStyle name="Navadno 11 3 4 2" xfId="2924" xr:uid="{00000000-0005-0000-0000-000059040000}"/>
    <cellStyle name="Navadno 11 3 5" xfId="2925" xr:uid="{00000000-0005-0000-0000-00005A040000}"/>
    <cellStyle name="Navadno 11 4" xfId="1388" xr:uid="{00000000-0005-0000-0000-00005B040000}"/>
    <cellStyle name="Navadno 11 5" xfId="1389" xr:uid="{00000000-0005-0000-0000-00005C040000}"/>
    <cellStyle name="Navadno 11 6" xfId="2909" xr:uid="{00000000-0005-0000-0000-00005D040000}"/>
    <cellStyle name="Navadno 11 7" xfId="2534" xr:uid="{00000000-0005-0000-0000-00005E040000}"/>
    <cellStyle name="Navadno 12" xfId="116" xr:uid="{00000000-0005-0000-0000-00005F040000}"/>
    <cellStyle name="Navadno 12 2" xfId="117" xr:uid="{00000000-0005-0000-0000-000060040000}"/>
    <cellStyle name="Navadno 12 2 2" xfId="118" xr:uid="{00000000-0005-0000-0000-000061040000}"/>
    <cellStyle name="Navadno 12 2 2 2" xfId="119" xr:uid="{00000000-0005-0000-0000-000062040000}"/>
    <cellStyle name="Navadno 12 2 2 2 2" xfId="120" xr:uid="{00000000-0005-0000-0000-000063040000}"/>
    <cellStyle name="Navadno 12 2 2 2 2 2" xfId="2926" xr:uid="{00000000-0005-0000-0000-000064040000}"/>
    <cellStyle name="Navadno 12 2 2 2 3" xfId="2927" xr:uid="{00000000-0005-0000-0000-000065040000}"/>
    <cellStyle name="Navadno 12 2 2 3" xfId="121" xr:uid="{00000000-0005-0000-0000-000066040000}"/>
    <cellStyle name="Navadno 12 2 2 3 2" xfId="2928" xr:uid="{00000000-0005-0000-0000-000067040000}"/>
    <cellStyle name="Navadno 12 2 2 4" xfId="2929" xr:uid="{00000000-0005-0000-0000-000068040000}"/>
    <cellStyle name="Navadno 12 2 3" xfId="122" xr:uid="{00000000-0005-0000-0000-000069040000}"/>
    <cellStyle name="Navadno 12 2 3 2" xfId="123" xr:uid="{00000000-0005-0000-0000-00006A040000}"/>
    <cellStyle name="Navadno 12 2 3 2 2" xfId="2930" xr:uid="{00000000-0005-0000-0000-00006B040000}"/>
    <cellStyle name="Navadno 12 2 3 3" xfId="2931" xr:uid="{00000000-0005-0000-0000-00006C040000}"/>
    <cellStyle name="Navadno 12 2 4" xfId="124" xr:uid="{00000000-0005-0000-0000-00006D040000}"/>
    <cellStyle name="Navadno 12 2 4 2" xfId="2932" xr:uid="{00000000-0005-0000-0000-00006E040000}"/>
    <cellStyle name="Navadno 12 2 5" xfId="2933" xr:uid="{00000000-0005-0000-0000-00006F040000}"/>
    <cellStyle name="Navadno 12 3" xfId="125" xr:uid="{00000000-0005-0000-0000-000070040000}"/>
    <cellStyle name="Navadno 12 3 2" xfId="126" xr:uid="{00000000-0005-0000-0000-000071040000}"/>
    <cellStyle name="Navadno 12 3 2 2" xfId="127" xr:uid="{00000000-0005-0000-0000-000072040000}"/>
    <cellStyle name="Navadno 12 3 2 2 2" xfId="128" xr:uid="{00000000-0005-0000-0000-000073040000}"/>
    <cellStyle name="Navadno 12 3 2 2 2 2" xfId="2934" xr:uid="{00000000-0005-0000-0000-000074040000}"/>
    <cellStyle name="Navadno 12 3 2 2 3" xfId="2935" xr:uid="{00000000-0005-0000-0000-000075040000}"/>
    <cellStyle name="Navadno 12 3 2 3" xfId="129" xr:uid="{00000000-0005-0000-0000-000076040000}"/>
    <cellStyle name="Navadno 12 3 2 3 2" xfId="2936" xr:uid="{00000000-0005-0000-0000-000077040000}"/>
    <cellStyle name="Navadno 12 3 2 4" xfId="2937" xr:uid="{00000000-0005-0000-0000-000078040000}"/>
    <cellStyle name="Navadno 12 3 3" xfId="130" xr:uid="{00000000-0005-0000-0000-000079040000}"/>
    <cellStyle name="Navadno 12 3 3 2" xfId="131" xr:uid="{00000000-0005-0000-0000-00007A040000}"/>
    <cellStyle name="Navadno 12 3 3 2 2" xfId="2938" xr:uid="{00000000-0005-0000-0000-00007B040000}"/>
    <cellStyle name="Navadno 12 3 3 3" xfId="2939" xr:uid="{00000000-0005-0000-0000-00007C040000}"/>
    <cellStyle name="Navadno 12 3 4" xfId="132" xr:uid="{00000000-0005-0000-0000-00007D040000}"/>
    <cellStyle name="Navadno 12 3 4 2" xfId="2940" xr:uid="{00000000-0005-0000-0000-00007E040000}"/>
    <cellStyle name="Navadno 12 3 5" xfId="2941" xr:uid="{00000000-0005-0000-0000-00007F040000}"/>
    <cellStyle name="Navadno 12 4" xfId="133" xr:uid="{00000000-0005-0000-0000-000080040000}"/>
    <cellStyle name="Navadno 12 4 2" xfId="134" xr:uid="{00000000-0005-0000-0000-000081040000}"/>
    <cellStyle name="Navadno 12 4 2 2" xfId="135" xr:uid="{00000000-0005-0000-0000-000082040000}"/>
    <cellStyle name="Navadno 12 4 2 2 2" xfId="2942" xr:uid="{00000000-0005-0000-0000-000083040000}"/>
    <cellStyle name="Navadno 12 4 2 3" xfId="2943" xr:uid="{00000000-0005-0000-0000-000084040000}"/>
    <cellStyle name="Navadno 12 4 3" xfId="136" xr:uid="{00000000-0005-0000-0000-000085040000}"/>
    <cellStyle name="Navadno 12 4 3 2" xfId="2944" xr:uid="{00000000-0005-0000-0000-000086040000}"/>
    <cellStyle name="Navadno 12 4 4" xfId="2945" xr:uid="{00000000-0005-0000-0000-000087040000}"/>
    <cellStyle name="Navadno 12 5" xfId="137" xr:uid="{00000000-0005-0000-0000-000088040000}"/>
    <cellStyle name="Navadno 12 5 2" xfId="138" xr:uid="{00000000-0005-0000-0000-000089040000}"/>
    <cellStyle name="Navadno 12 5 2 2" xfId="139" xr:uid="{00000000-0005-0000-0000-00008A040000}"/>
    <cellStyle name="Navadno 12 5 2 2 2" xfId="2946" xr:uid="{00000000-0005-0000-0000-00008B040000}"/>
    <cellStyle name="Navadno 12 5 2 3" xfId="2947" xr:uid="{00000000-0005-0000-0000-00008C040000}"/>
    <cellStyle name="Navadno 12 5 3" xfId="140" xr:uid="{00000000-0005-0000-0000-00008D040000}"/>
    <cellStyle name="Navadno 12 5 3 2" xfId="2948" xr:uid="{00000000-0005-0000-0000-00008E040000}"/>
    <cellStyle name="Navadno 12 5 4" xfId="2949" xr:uid="{00000000-0005-0000-0000-00008F040000}"/>
    <cellStyle name="Navadno 12 6" xfId="141" xr:uid="{00000000-0005-0000-0000-000090040000}"/>
    <cellStyle name="Navadno 12 6 2" xfId="142" xr:uid="{00000000-0005-0000-0000-000091040000}"/>
    <cellStyle name="Navadno 12 6 2 2" xfId="2950" xr:uid="{00000000-0005-0000-0000-000092040000}"/>
    <cellStyle name="Navadno 12 6 3" xfId="2951" xr:uid="{00000000-0005-0000-0000-000093040000}"/>
    <cellStyle name="Navadno 12 7" xfId="143" xr:uid="{00000000-0005-0000-0000-000094040000}"/>
    <cellStyle name="Navadno 12 7 2" xfId="2952" xr:uid="{00000000-0005-0000-0000-000095040000}"/>
    <cellStyle name="Navadno 12 8" xfId="2953" xr:uid="{00000000-0005-0000-0000-000096040000}"/>
    <cellStyle name="Navadno 12_SELNICA POPISI GOI ZBIR - FAZNO - z dopolnitvami marec 2013" xfId="1390" xr:uid="{00000000-0005-0000-0000-000097040000}"/>
    <cellStyle name="Navadno 13" xfId="1391" xr:uid="{00000000-0005-0000-0000-000098040000}"/>
    <cellStyle name="Navadno 13 2" xfId="144" xr:uid="{00000000-0005-0000-0000-000099040000}"/>
    <cellStyle name="Navadno 13 2 2" xfId="145" xr:uid="{00000000-0005-0000-0000-00009A040000}"/>
    <cellStyle name="Navadno 13 2 2 2" xfId="146" xr:uid="{00000000-0005-0000-0000-00009B040000}"/>
    <cellStyle name="Navadno 13 2 2 2 2" xfId="147" xr:uid="{00000000-0005-0000-0000-00009C040000}"/>
    <cellStyle name="Navadno 13 2 2 2 2 2" xfId="2954" xr:uid="{00000000-0005-0000-0000-00009D040000}"/>
    <cellStyle name="Navadno 13 2 2 2 3" xfId="2955" xr:uid="{00000000-0005-0000-0000-00009E040000}"/>
    <cellStyle name="Navadno 13 2 2 3" xfId="148" xr:uid="{00000000-0005-0000-0000-00009F040000}"/>
    <cellStyle name="Navadno 13 2 2 3 2" xfId="2956" xr:uid="{00000000-0005-0000-0000-0000A0040000}"/>
    <cellStyle name="Navadno 13 2 2 4" xfId="2957" xr:uid="{00000000-0005-0000-0000-0000A1040000}"/>
    <cellStyle name="Navadno 13 2 3" xfId="149" xr:uid="{00000000-0005-0000-0000-0000A2040000}"/>
    <cellStyle name="Navadno 13 2 3 2" xfId="150" xr:uid="{00000000-0005-0000-0000-0000A3040000}"/>
    <cellStyle name="Navadno 13 2 3 2 2" xfId="2958" xr:uid="{00000000-0005-0000-0000-0000A4040000}"/>
    <cellStyle name="Navadno 13 2 3 3" xfId="2959" xr:uid="{00000000-0005-0000-0000-0000A5040000}"/>
    <cellStyle name="Navadno 13 2 4" xfId="151" xr:uid="{00000000-0005-0000-0000-0000A6040000}"/>
    <cellStyle name="Navadno 13 2 4 2" xfId="2960" xr:uid="{00000000-0005-0000-0000-0000A7040000}"/>
    <cellStyle name="Navadno 13 2 5" xfId="2961" xr:uid="{00000000-0005-0000-0000-0000A8040000}"/>
    <cellStyle name="Navadno 13 3" xfId="152" xr:uid="{00000000-0005-0000-0000-0000A9040000}"/>
    <cellStyle name="Navadno 13 3 2" xfId="153" xr:uid="{00000000-0005-0000-0000-0000AA040000}"/>
    <cellStyle name="Navadno 13 3 2 2" xfId="154" xr:uid="{00000000-0005-0000-0000-0000AB040000}"/>
    <cellStyle name="Navadno 13 3 2 2 2" xfId="155" xr:uid="{00000000-0005-0000-0000-0000AC040000}"/>
    <cellStyle name="Navadno 13 3 2 2 2 2" xfId="2962" xr:uid="{00000000-0005-0000-0000-0000AD040000}"/>
    <cellStyle name="Navadno 13 3 2 2 3" xfId="2963" xr:uid="{00000000-0005-0000-0000-0000AE040000}"/>
    <cellStyle name="Navadno 13 3 2 3" xfId="156" xr:uid="{00000000-0005-0000-0000-0000AF040000}"/>
    <cellStyle name="Navadno 13 3 2 3 2" xfId="2964" xr:uid="{00000000-0005-0000-0000-0000B0040000}"/>
    <cellStyle name="Navadno 13 3 2 4" xfId="2965" xr:uid="{00000000-0005-0000-0000-0000B1040000}"/>
    <cellStyle name="Navadno 13 3 3" xfId="157" xr:uid="{00000000-0005-0000-0000-0000B2040000}"/>
    <cellStyle name="Navadno 13 3 3 2" xfId="158" xr:uid="{00000000-0005-0000-0000-0000B3040000}"/>
    <cellStyle name="Navadno 13 3 3 2 2" xfId="2966" xr:uid="{00000000-0005-0000-0000-0000B4040000}"/>
    <cellStyle name="Navadno 13 3 3 3" xfId="2967" xr:uid="{00000000-0005-0000-0000-0000B5040000}"/>
    <cellStyle name="Navadno 13 3 4" xfId="159" xr:uid="{00000000-0005-0000-0000-0000B6040000}"/>
    <cellStyle name="Navadno 13 3 4 2" xfId="2968" xr:uid="{00000000-0005-0000-0000-0000B7040000}"/>
    <cellStyle name="Navadno 13 3 5" xfId="2969" xr:uid="{00000000-0005-0000-0000-0000B8040000}"/>
    <cellStyle name="Navadno 14" xfId="789" xr:uid="{00000000-0005-0000-0000-0000B9040000}"/>
    <cellStyle name="Navadno 14 2" xfId="160" xr:uid="{00000000-0005-0000-0000-0000BA040000}"/>
    <cellStyle name="Navadno 14 2 2" xfId="161" xr:uid="{00000000-0005-0000-0000-0000BB040000}"/>
    <cellStyle name="Navadno 14 2 2 2" xfId="162" xr:uid="{00000000-0005-0000-0000-0000BC040000}"/>
    <cellStyle name="Navadno 14 2 2 2 2" xfId="163" xr:uid="{00000000-0005-0000-0000-0000BD040000}"/>
    <cellStyle name="Navadno 14 2 2 2 2 2" xfId="2970" xr:uid="{00000000-0005-0000-0000-0000BE040000}"/>
    <cellStyle name="Navadno 14 2 2 2 3" xfId="2971" xr:uid="{00000000-0005-0000-0000-0000BF040000}"/>
    <cellStyle name="Navadno 14 2 2 3" xfId="164" xr:uid="{00000000-0005-0000-0000-0000C0040000}"/>
    <cellStyle name="Navadno 14 2 2 3 2" xfId="2972" xr:uid="{00000000-0005-0000-0000-0000C1040000}"/>
    <cellStyle name="Navadno 14 2 2 4" xfId="2973" xr:uid="{00000000-0005-0000-0000-0000C2040000}"/>
    <cellStyle name="Navadno 14 2 3" xfId="165" xr:uid="{00000000-0005-0000-0000-0000C3040000}"/>
    <cellStyle name="Navadno 14 2 3 2" xfId="166" xr:uid="{00000000-0005-0000-0000-0000C4040000}"/>
    <cellStyle name="Navadno 14 2 3 2 2" xfId="2974" xr:uid="{00000000-0005-0000-0000-0000C5040000}"/>
    <cellStyle name="Navadno 14 2 3 3" xfId="2975" xr:uid="{00000000-0005-0000-0000-0000C6040000}"/>
    <cellStyle name="Navadno 14 2 4" xfId="167" xr:uid="{00000000-0005-0000-0000-0000C7040000}"/>
    <cellStyle name="Navadno 14 2 4 2" xfId="2976" xr:uid="{00000000-0005-0000-0000-0000C8040000}"/>
    <cellStyle name="Navadno 14 2 5" xfId="2977" xr:uid="{00000000-0005-0000-0000-0000C9040000}"/>
    <cellStyle name="Navadno 14 3" xfId="168" xr:uid="{00000000-0005-0000-0000-0000CA040000}"/>
    <cellStyle name="Navadno 14 3 2" xfId="169" xr:uid="{00000000-0005-0000-0000-0000CB040000}"/>
    <cellStyle name="Navadno 14 3 2 2" xfId="170" xr:uid="{00000000-0005-0000-0000-0000CC040000}"/>
    <cellStyle name="Navadno 14 3 2 2 2" xfId="171" xr:uid="{00000000-0005-0000-0000-0000CD040000}"/>
    <cellStyle name="Navadno 14 3 2 2 2 2" xfId="2978" xr:uid="{00000000-0005-0000-0000-0000CE040000}"/>
    <cellStyle name="Navadno 14 3 2 2 3" xfId="2979" xr:uid="{00000000-0005-0000-0000-0000CF040000}"/>
    <cellStyle name="Navadno 14 3 2 3" xfId="172" xr:uid="{00000000-0005-0000-0000-0000D0040000}"/>
    <cellStyle name="Navadno 14 3 2 3 2" xfId="2980" xr:uid="{00000000-0005-0000-0000-0000D1040000}"/>
    <cellStyle name="Navadno 14 3 2 4" xfId="2981" xr:uid="{00000000-0005-0000-0000-0000D2040000}"/>
    <cellStyle name="Navadno 14 3 3" xfId="173" xr:uid="{00000000-0005-0000-0000-0000D3040000}"/>
    <cellStyle name="Navadno 14 3 3 2" xfId="174" xr:uid="{00000000-0005-0000-0000-0000D4040000}"/>
    <cellStyle name="Navadno 14 3 3 2 2" xfId="2982" xr:uid="{00000000-0005-0000-0000-0000D5040000}"/>
    <cellStyle name="Navadno 14 3 3 3" xfId="2983" xr:uid="{00000000-0005-0000-0000-0000D6040000}"/>
    <cellStyle name="Navadno 14 3 4" xfId="175" xr:uid="{00000000-0005-0000-0000-0000D7040000}"/>
    <cellStyle name="Navadno 14 3 4 2" xfId="2984" xr:uid="{00000000-0005-0000-0000-0000D8040000}"/>
    <cellStyle name="Navadno 14 3 5" xfId="2985" xr:uid="{00000000-0005-0000-0000-0000D9040000}"/>
    <cellStyle name="Navadno 15" xfId="1392" xr:uid="{00000000-0005-0000-0000-0000DA040000}"/>
    <cellStyle name="Navadno 15 2" xfId="176" xr:uid="{00000000-0005-0000-0000-0000DB040000}"/>
    <cellStyle name="Navadno 15 2 2" xfId="177" xr:uid="{00000000-0005-0000-0000-0000DC040000}"/>
    <cellStyle name="Navadno 15 2 2 2" xfId="178" xr:uid="{00000000-0005-0000-0000-0000DD040000}"/>
    <cellStyle name="Navadno 15 2 2 2 2" xfId="179" xr:uid="{00000000-0005-0000-0000-0000DE040000}"/>
    <cellStyle name="Navadno 15 2 2 2 2 2" xfId="2986" xr:uid="{00000000-0005-0000-0000-0000DF040000}"/>
    <cellStyle name="Navadno 15 2 2 2 3" xfId="2987" xr:uid="{00000000-0005-0000-0000-0000E0040000}"/>
    <cellStyle name="Navadno 15 2 2 3" xfId="180" xr:uid="{00000000-0005-0000-0000-0000E1040000}"/>
    <cellStyle name="Navadno 15 2 2 3 2" xfId="2988" xr:uid="{00000000-0005-0000-0000-0000E2040000}"/>
    <cellStyle name="Navadno 15 2 2 4" xfId="2989" xr:uid="{00000000-0005-0000-0000-0000E3040000}"/>
    <cellStyle name="Navadno 15 2 3" xfId="181" xr:uid="{00000000-0005-0000-0000-0000E4040000}"/>
    <cellStyle name="Navadno 15 2 3 2" xfId="182" xr:uid="{00000000-0005-0000-0000-0000E5040000}"/>
    <cellStyle name="Navadno 15 2 3 2 2" xfId="2990" xr:uid="{00000000-0005-0000-0000-0000E6040000}"/>
    <cellStyle name="Navadno 15 2 3 3" xfId="2991" xr:uid="{00000000-0005-0000-0000-0000E7040000}"/>
    <cellStyle name="Navadno 15 2 4" xfId="183" xr:uid="{00000000-0005-0000-0000-0000E8040000}"/>
    <cellStyle name="Navadno 15 2 4 2" xfId="2992" xr:uid="{00000000-0005-0000-0000-0000E9040000}"/>
    <cellStyle name="Navadno 15 2 5" xfId="2993" xr:uid="{00000000-0005-0000-0000-0000EA040000}"/>
    <cellStyle name="Navadno 15 3" xfId="184" xr:uid="{00000000-0005-0000-0000-0000EB040000}"/>
    <cellStyle name="Navadno 15 3 2" xfId="185" xr:uid="{00000000-0005-0000-0000-0000EC040000}"/>
    <cellStyle name="Navadno 15 3 2 2" xfId="186" xr:uid="{00000000-0005-0000-0000-0000ED040000}"/>
    <cellStyle name="Navadno 15 3 2 2 2" xfId="187" xr:uid="{00000000-0005-0000-0000-0000EE040000}"/>
    <cellStyle name="Navadno 15 3 2 2 2 2" xfId="2994" xr:uid="{00000000-0005-0000-0000-0000EF040000}"/>
    <cellStyle name="Navadno 15 3 2 2 3" xfId="2995" xr:uid="{00000000-0005-0000-0000-0000F0040000}"/>
    <cellStyle name="Navadno 15 3 2 3" xfId="188" xr:uid="{00000000-0005-0000-0000-0000F1040000}"/>
    <cellStyle name="Navadno 15 3 2 3 2" xfId="2996" xr:uid="{00000000-0005-0000-0000-0000F2040000}"/>
    <cellStyle name="Navadno 15 3 2 4" xfId="2997" xr:uid="{00000000-0005-0000-0000-0000F3040000}"/>
    <cellStyle name="Navadno 15 3 3" xfId="189" xr:uid="{00000000-0005-0000-0000-0000F4040000}"/>
    <cellStyle name="Navadno 15 3 3 2" xfId="190" xr:uid="{00000000-0005-0000-0000-0000F5040000}"/>
    <cellStyle name="Navadno 15 3 3 2 2" xfId="2998" xr:uid="{00000000-0005-0000-0000-0000F6040000}"/>
    <cellStyle name="Navadno 15 3 3 3" xfId="2999" xr:uid="{00000000-0005-0000-0000-0000F7040000}"/>
    <cellStyle name="Navadno 15 3 4" xfId="191" xr:uid="{00000000-0005-0000-0000-0000F8040000}"/>
    <cellStyle name="Navadno 15 3 4 2" xfId="3000" xr:uid="{00000000-0005-0000-0000-0000F9040000}"/>
    <cellStyle name="Navadno 15 3 5" xfId="3001" xr:uid="{00000000-0005-0000-0000-0000FA040000}"/>
    <cellStyle name="Navadno 15 4" xfId="1393" xr:uid="{00000000-0005-0000-0000-0000FB040000}"/>
    <cellStyle name="Navadno 15 4 2" xfId="1394" xr:uid="{00000000-0005-0000-0000-0000FC040000}"/>
    <cellStyle name="Navadno 16" xfId="3002" xr:uid="{00000000-0005-0000-0000-0000FD040000}"/>
    <cellStyle name="Navadno 16 2" xfId="192" xr:uid="{00000000-0005-0000-0000-0000FE040000}"/>
    <cellStyle name="Navadno 16 2 2" xfId="193" xr:uid="{00000000-0005-0000-0000-0000FF040000}"/>
    <cellStyle name="Navadno 16 2 2 2" xfId="194" xr:uid="{00000000-0005-0000-0000-000000050000}"/>
    <cellStyle name="Navadno 16 2 2 2 2" xfId="195" xr:uid="{00000000-0005-0000-0000-000001050000}"/>
    <cellStyle name="Navadno 16 2 2 2 2 2" xfId="3003" xr:uid="{00000000-0005-0000-0000-000002050000}"/>
    <cellStyle name="Navadno 16 2 2 2 3" xfId="3004" xr:uid="{00000000-0005-0000-0000-000003050000}"/>
    <cellStyle name="Navadno 16 2 2 3" xfId="196" xr:uid="{00000000-0005-0000-0000-000004050000}"/>
    <cellStyle name="Navadno 16 2 2 3 2" xfId="3005" xr:uid="{00000000-0005-0000-0000-000005050000}"/>
    <cellStyle name="Navadno 16 2 2 4" xfId="3006" xr:uid="{00000000-0005-0000-0000-000006050000}"/>
    <cellStyle name="Navadno 16 2 3" xfId="197" xr:uid="{00000000-0005-0000-0000-000007050000}"/>
    <cellStyle name="Navadno 16 2 3 2" xfId="198" xr:uid="{00000000-0005-0000-0000-000008050000}"/>
    <cellStyle name="Navadno 16 2 3 2 2" xfId="3007" xr:uid="{00000000-0005-0000-0000-000009050000}"/>
    <cellStyle name="Navadno 16 2 3 3" xfId="3008" xr:uid="{00000000-0005-0000-0000-00000A050000}"/>
    <cellStyle name="Navadno 16 2 4" xfId="199" xr:uid="{00000000-0005-0000-0000-00000B050000}"/>
    <cellStyle name="Navadno 16 2 4 2" xfId="3009" xr:uid="{00000000-0005-0000-0000-00000C050000}"/>
    <cellStyle name="Navadno 16 2 5" xfId="3010" xr:uid="{00000000-0005-0000-0000-00000D050000}"/>
    <cellStyle name="Navadno 16 3" xfId="200" xr:uid="{00000000-0005-0000-0000-00000E050000}"/>
    <cellStyle name="Navadno 16 3 2" xfId="201" xr:uid="{00000000-0005-0000-0000-00000F050000}"/>
    <cellStyle name="Navadno 16 3 2 2" xfId="202" xr:uid="{00000000-0005-0000-0000-000010050000}"/>
    <cellStyle name="Navadno 16 3 2 2 2" xfId="203" xr:uid="{00000000-0005-0000-0000-000011050000}"/>
    <cellStyle name="Navadno 16 3 2 2 2 2" xfId="3011" xr:uid="{00000000-0005-0000-0000-000012050000}"/>
    <cellStyle name="Navadno 16 3 2 2 3" xfId="3012" xr:uid="{00000000-0005-0000-0000-000013050000}"/>
    <cellStyle name="Navadno 16 3 2 3" xfId="204" xr:uid="{00000000-0005-0000-0000-000014050000}"/>
    <cellStyle name="Navadno 16 3 2 3 2" xfId="3013" xr:uid="{00000000-0005-0000-0000-000015050000}"/>
    <cellStyle name="Navadno 16 3 2 4" xfId="3014" xr:uid="{00000000-0005-0000-0000-000016050000}"/>
    <cellStyle name="Navadno 16 3 3" xfId="205" xr:uid="{00000000-0005-0000-0000-000017050000}"/>
    <cellStyle name="Navadno 16 3 3 2" xfId="206" xr:uid="{00000000-0005-0000-0000-000018050000}"/>
    <cellStyle name="Navadno 16 3 3 2 2" xfId="3015" xr:uid="{00000000-0005-0000-0000-000019050000}"/>
    <cellStyle name="Navadno 16 3 3 3" xfId="3016" xr:uid="{00000000-0005-0000-0000-00001A050000}"/>
    <cellStyle name="Navadno 16 3 4" xfId="207" xr:uid="{00000000-0005-0000-0000-00001B050000}"/>
    <cellStyle name="Navadno 16 3 4 2" xfId="3017" xr:uid="{00000000-0005-0000-0000-00001C050000}"/>
    <cellStyle name="Navadno 16 3 5" xfId="3018" xr:uid="{00000000-0005-0000-0000-00001D050000}"/>
    <cellStyle name="Navadno 16 4" xfId="3019" xr:uid="{00000000-0005-0000-0000-00001E050000}"/>
    <cellStyle name="Navadno 16 5" xfId="3020" xr:uid="{00000000-0005-0000-0000-00001F050000}"/>
    <cellStyle name="Navadno 16 6" xfId="5903" xr:uid="{00000000-0005-0000-0000-000020050000}"/>
    <cellStyle name="Navadno 17" xfId="3021" xr:uid="{00000000-0005-0000-0000-000021050000}"/>
    <cellStyle name="Navadno 17 2" xfId="208" xr:uid="{00000000-0005-0000-0000-000022050000}"/>
    <cellStyle name="Navadno 17 2 2" xfId="209" xr:uid="{00000000-0005-0000-0000-000023050000}"/>
    <cellStyle name="Navadno 17 2 2 2" xfId="210" xr:uid="{00000000-0005-0000-0000-000024050000}"/>
    <cellStyle name="Navadno 17 2 2 2 2" xfId="211" xr:uid="{00000000-0005-0000-0000-000025050000}"/>
    <cellStyle name="Navadno 17 2 2 2 2 2" xfId="3022" xr:uid="{00000000-0005-0000-0000-000026050000}"/>
    <cellStyle name="Navadno 17 2 2 2 3" xfId="3023" xr:uid="{00000000-0005-0000-0000-000027050000}"/>
    <cellStyle name="Navadno 17 2 2 3" xfId="212" xr:uid="{00000000-0005-0000-0000-000028050000}"/>
    <cellStyle name="Navadno 17 2 2 3 2" xfId="3024" xr:uid="{00000000-0005-0000-0000-000029050000}"/>
    <cellStyle name="Navadno 17 2 2 4" xfId="3025" xr:uid="{00000000-0005-0000-0000-00002A050000}"/>
    <cellStyle name="Navadno 17 2 3" xfId="213" xr:uid="{00000000-0005-0000-0000-00002B050000}"/>
    <cellStyle name="Navadno 17 2 3 2" xfId="214" xr:uid="{00000000-0005-0000-0000-00002C050000}"/>
    <cellStyle name="Navadno 17 2 3 2 2" xfId="3026" xr:uid="{00000000-0005-0000-0000-00002D050000}"/>
    <cellStyle name="Navadno 17 2 3 3" xfId="3027" xr:uid="{00000000-0005-0000-0000-00002E050000}"/>
    <cellStyle name="Navadno 17 2 4" xfId="215" xr:uid="{00000000-0005-0000-0000-00002F050000}"/>
    <cellStyle name="Navadno 17 2 4 2" xfId="3028" xr:uid="{00000000-0005-0000-0000-000030050000}"/>
    <cellStyle name="Navadno 17 2 5" xfId="3029" xr:uid="{00000000-0005-0000-0000-000031050000}"/>
    <cellStyle name="Navadno 17 3" xfId="216" xr:uid="{00000000-0005-0000-0000-000032050000}"/>
    <cellStyle name="Navadno 17 3 2" xfId="217" xr:uid="{00000000-0005-0000-0000-000033050000}"/>
    <cellStyle name="Navadno 17 3 2 2" xfId="218" xr:uid="{00000000-0005-0000-0000-000034050000}"/>
    <cellStyle name="Navadno 17 3 2 2 2" xfId="219" xr:uid="{00000000-0005-0000-0000-000035050000}"/>
    <cellStyle name="Navadno 17 3 2 2 2 2" xfId="3030" xr:uid="{00000000-0005-0000-0000-000036050000}"/>
    <cellStyle name="Navadno 17 3 2 2 3" xfId="3031" xr:uid="{00000000-0005-0000-0000-000037050000}"/>
    <cellStyle name="Navadno 17 3 2 3" xfId="220" xr:uid="{00000000-0005-0000-0000-000038050000}"/>
    <cellStyle name="Navadno 17 3 2 3 2" xfId="3032" xr:uid="{00000000-0005-0000-0000-000039050000}"/>
    <cellStyle name="Navadno 17 3 2 4" xfId="3033" xr:uid="{00000000-0005-0000-0000-00003A050000}"/>
    <cellStyle name="Navadno 17 3 3" xfId="221" xr:uid="{00000000-0005-0000-0000-00003B050000}"/>
    <cellStyle name="Navadno 17 3 3 2" xfId="222" xr:uid="{00000000-0005-0000-0000-00003C050000}"/>
    <cellStyle name="Navadno 17 3 3 2 2" xfId="3034" xr:uid="{00000000-0005-0000-0000-00003D050000}"/>
    <cellStyle name="Navadno 17 3 3 3" xfId="3035" xr:uid="{00000000-0005-0000-0000-00003E050000}"/>
    <cellStyle name="Navadno 17 3 4" xfId="223" xr:uid="{00000000-0005-0000-0000-00003F050000}"/>
    <cellStyle name="Navadno 17 3 4 2" xfId="3036" xr:uid="{00000000-0005-0000-0000-000040050000}"/>
    <cellStyle name="Navadno 17 3 5" xfId="3037" xr:uid="{00000000-0005-0000-0000-000041050000}"/>
    <cellStyle name="Navadno 18" xfId="3038" xr:uid="{00000000-0005-0000-0000-000042050000}"/>
    <cellStyle name="Navadno 18 2" xfId="224" xr:uid="{00000000-0005-0000-0000-000043050000}"/>
    <cellStyle name="Navadno 18 2 2" xfId="225" xr:uid="{00000000-0005-0000-0000-000044050000}"/>
    <cellStyle name="Navadno 18 2 2 2" xfId="226" xr:uid="{00000000-0005-0000-0000-000045050000}"/>
    <cellStyle name="Navadno 18 2 2 2 2" xfId="227" xr:uid="{00000000-0005-0000-0000-000046050000}"/>
    <cellStyle name="Navadno 18 2 2 2 2 2" xfId="3039" xr:uid="{00000000-0005-0000-0000-000047050000}"/>
    <cellStyle name="Navadno 18 2 2 2 3" xfId="3040" xr:uid="{00000000-0005-0000-0000-000048050000}"/>
    <cellStyle name="Navadno 18 2 2 3" xfId="228" xr:uid="{00000000-0005-0000-0000-000049050000}"/>
    <cellStyle name="Navadno 18 2 2 3 2" xfId="3041" xr:uid="{00000000-0005-0000-0000-00004A050000}"/>
    <cellStyle name="Navadno 18 2 2 4" xfId="3042" xr:uid="{00000000-0005-0000-0000-00004B050000}"/>
    <cellStyle name="Navadno 18 2 3" xfId="229" xr:uid="{00000000-0005-0000-0000-00004C050000}"/>
    <cellStyle name="Navadno 18 2 3 2" xfId="230" xr:uid="{00000000-0005-0000-0000-00004D050000}"/>
    <cellStyle name="Navadno 18 2 3 2 2" xfId="3043" xr:uid="{00000000-0005-0000-0000-00004E050000}"/>
    <cellStyle name="Navadno 18 2 3 3" xfId="3044" xr:uid="{00000000-0005-0000-0000-00004F050000}"/>
    <cellStyle name="Navadno 18 2 4" xfId="231" xr:uid="{00000000-0005-0000-0000-000050050000}"/>
    <cellStyle name="Navadno 18 2 4 2" xfId="3045" xr:uid="{00000000-0005-0000-0000-000051050000}"/>
    <cellStyle name="Navadno 18 2 5" xfId="3046" xr:uid="{00000000-0005-0000-0000-000052050000}"/>
    <cellStyle name="Navadno 18 3" xfId="232" xr:uid="{00000000-0005-0000-0000-000053050000}"/>
    <cellStyle name="Navadno 18 3 2" xfId="233" xr:uid="{00000000-0005-0000-0000-000054050000}"/>
    <cellStyle name="Navadno 18 3 2 2" xfId="234" xr:uid="{00000000-0005-0000-0000-000055050000}"/>
    <cellStyle name="Navadno 18 3 2 2 2" xfId="235" xr:uid="{00000000-0005-0000-0000-000056050000}"/>
    <cellStyle name="Navadno 18 3 2 2 2 2" xfId="3047" xr:uid="{00000000-0005-0000-0000-000057050000}"/>
    <cellStyle name="Navadno 18 3 2 2 3" xfId="3048" xr:uid="{00000000-0005-0000-0000-000058050000}"/>
    <cellStyle name="Navadno 18 3 2 3" xfId="236" xr:uid="{00000000-0005-0000-0000-000059050000}"/>
    <cellStyle name="Navadno 18 3 2 3 2" xfId="3049" xr:uid="{00000000-0005-0000-0000-00005A050000}"/>
    <cellStyle name="Navadno 18 3 2 4" xfId="3050" xr:uid="{00000000-0005-0000-0000-00005B050000}"/>
    <cellStyle name="Navadno 18 3 3" xfId="237" xr:uid="{00000000-0005-0000-0000-00005C050000}"/>
    <cellStyle name="Navadno 18 3 3 2" xfId="238" xr:uid="{00000000-0005-0000-0000-00005D050000}"/>
    <cellStyle name="Navadno 18 3 3 2 2" xfId="3051" xr:uid="{00000000-0005-0000-0000-00005E050000}"/>
    <cellStyle name="Navadno 18 3 3 3" xfId="3052" xr:uid="{00000000-0005-0000-0000-00005F050000}"/>
    <cellStyle name="Navadno 18 3 4" xfId="239" xr:uid="{00000000-0005-0000-0000-000060050000}"/>
    <cellStyle name="Navadno 18 3 4 2" xfId="3053" xr:uid="{00000000-0005-0000-0000-000061050000}"/>
    <cellStyle name="Navadno 18 3 5" xfId="3054" xr:uid="{00000000-0005-0000-0000-000062050000}"/>
    <cellStyle name="Navadno 18 4" xfId="3055" xr:uid="{00000000-0005-0000-0000-000063050000}"/>
    <cellStyle name="Navadno 19" xfId="3056" xr:uid="{00000000-0005-0000-0000-000064050000}"/>
    <cellStyle name="Navadno 19 2" xfId="240" xr:uid="{00000000-0005-0000-0000-000065050000}"/>
    <cellStyle name="Navadno 19 2 2" xfId="241" xr:uid="{00000000-0005-0000-0000-000066050000}"/>
    <cellStyle name="Navadno 19 2 2 2" xfId="242" xr:uid="{00000000-0005-0000-0000-000067050000}"/>
    <cellStyle name="Navadno 19 2 2 2 2" xfId="243" xr:uid="{00000000-0005-0000-0000-000068050000}"/>
    <cellStyle name="Navadno 19 2 2 2 2 2" xfId="3057" xr:uid="{00000000-0005-0000-0000-000069050000}"/>
    <cellStyle name="Navadno 19 2 2 2 3" xfId="3058" xr:uid="{00000000-0005-0000-0000-00006A050000}"/>
    <cellStyle name="Navadno 19 2 2 3" xfId="244" xr:uid="{00000000-0005-0000-0000-00006B050000}"/>
    <cellStyle name="Navadno 19 2 2 3 2" xfId="3059" xr:uid="{00000000-0005-0000-0000-00006C050000}"/>
    <cellStyle name="Navadno 19 2 2 4" xfId="3060" xr:uid="{00000000-0005-0000-0000-00006D050000}"/>
    <cellStyle name="Navadno 19 2 3" xfId="245" xr:uid="{00000000-0005-0000-0000-00006E050000}"/>
    <cellStyle name="Navadno 19 2 3 2" xfId="246" xr:uid="{00000000-0005-0000-0000-00006F050000}"/>
    <cellStyle name="Navadno 19 2 3 2 2" xfId="3061" xr:uid="{00000000-0005-0000-0000-000070050000}"/>
    <cellStyle name="Navadno 19 2 3 3" xfId="3062" xr:uid="{00000000-0005-0000-0000-000071050000}"/>
    <cellStyle name="Navadno 19 2 4" xfId="247" xr:uid="{00000000-0005-0000-0000-000072050000}"/>
    <cellStyle name="Navadno 19 2 4 2" xfId="3063" xr:uid="{00000000-0005-0000-0000-000073050000}"/>
    <cellStyle name="Navadno 19 2 5" xfId="3064" xr:uid="{00000000-0005-0000-0000-000074050000}"/>
    <cellStyle name="Navadno 19 3" xfId="248" xr:uid="{00000000-0005-0000-0000-000075050000}"/>
    <cellStyle name="Navadno 19 3 2" xfId="249" xr:uid="{00000000-0005-0000-0000-000076050000}"/>
    <cellStyle name="Navadno 19 3 2 2" xfId="250" xr:uid="{00000000-0005-0000-0000-000077050000}"/>
    <cellStyle name="Navadno 19 3 2 2 2" xfId="251" xr:uid="{00000000-0005-0000-0000-000078050000}"/>
    <cellStyle name="Navadno 19 3 2 2 2 2" xfId="3065" xr:uid="{00000000-0005-0000-0000-000079050000}"/>
    <cellStyle name="Navadno 19 3 2 2 3" xfId="3066" xr:uid="{00000000-0005-0000-0000-00007A050000}"/>
    <cellStyle name="Navadno 19 3 2 3" xfId="252" xr:uid="{00000000-0005-0000-0000-00007B050000}"/>
    <cellStyle name="Navadno 19 3 2 3 2" xfId="3067" xr:uid="{00000000-0005-0000-0000-00007C050000}"/>
    <cellStyle name="Navadno 19 3 2 4" xfId="3068" xr:uid="{00000000-0005-0000-0000-00007D050000}"/>
    <cellStyle name="Navadno 19 3 3" xfId="253" xr:uid="{00000000-0005-0000-0000-00007E050000}"/>
    <cellStyle name="Navadno 19 3 3 2" xfId="254" xr:uid="{00000000-0005-0000-0000-00007F050000}"/>
    <cellStyle name="Navadno 19 3 3 2 2" xfId="3069" xr:uid="{00000000-0005-0000-0000-000080050000}"/>
    <cellStyle name="Navadno 19 3 3 3" xfId="3070" xr:uid="{00000000-0005-0000-0000-000081050000}"/>
    <cellStyle name="Navadno 19 3 4" xfId="255" xr:uid="{00000000-0005-0000-0000-000082050000}"/>
    <cellStyle name="Navadno 19 3 4 2" xfId="3071" xr:uid="{00000000-0005-0000-0000-000083050000}"/>
    <cellStyle name="Navadno 19 3 5" xfId="3072" xr:uid="{00000000-0005-0000-0000-000084050000}"/>
    <cellStyle name="Navadno 19 4" xfId="3073" xr:uid="{00000000-0005-0000-0000-000085050000}"/>
    <cellStyle name="Navadno 2" xfId="256" xr:uid="{00000000-0005-0000-0000-000086050000}"/>
    <cellStyle name="Navadno 2 2" xfId="257" xr:uid="{00000000-0005-0000-0000-000087050000}"/>
    <cellStyle name="Navadno 2 2 2" xfId="258" xr:uid="{00000000-0005-0000-0000-000088050000}"/>
    <cellStyle name="Navadno 2 2 2 2" xfId="1395" xr:uid="{00000000-0005-0000-0000-000089050000}"/>
    <cellStyle name="Navadno 2 2 2 3" xfId="796" xr:uid="{00000000-0005-0000-0000-00008A050000}"/>
    <cellStyle name="Navadno 2 2 2 3 2" xfId="3077" xr:uid="{00000000-0005-0000-0000-00008B050000}"/>
    <cellStyle name="Navadno 2 2 2 3 3" xfId="3078" xr:uid="{00000000-0005-0000-0000-00008C050000}"/>
    <cellStyle name="Navadno 2 2 2 4" xfId="3079" xr:uid="{00000000-0005-0000-0000-00008D050000}"/>
    <cellStyle name="Navadno 2 2 2 5" xfId="3080" xr:uid="{00000000-0005-0000-0000-00008E050000}"/>
    <cellStyle name="Navadno 2 2 2 6" xfId="3076" xr:uid="{00000000-0005-0000-0000-00008F050000}"/>
    <cellStyle name="Navadno 2 2 3" xfId="793" xr:uid="{00000000-0005-0000-0000-000090050000}"/>
    <cellStyle name="Navadno 2 2 3 2" xfId="3081" xr:uid="{00000000-0005-0000-0000-000091050000}"/>
    <cellStyle name="Navadno 2 2 4" xfId="1396" xr:uid="{00000000-0005-0000-0000-000092050000}"/>
    <cellStyle name="Navadno 2 2 4 2" xfId="3082" xr:uid="{00000000-0005-0000-0000-000093050000}"/>
    <cellStyle name="Navadno 2 2 4 3" xfId="3083" xr:uid="{00000000-0005-0000-0000-000094050000}"/>
    <cellStyle name="Navadno 2 2 5" xfId="3075" xr:uid="{00000000-0005-0000-0000-000095050000}"/>
    <cellStyle name="Navadno 2 3" xfId="259" xr:uid="{00000000-0005-0000-0000-000096050000}"/>
    <cellStyle name="Navadno 2 3 2" xfId="1397" xr:uid="{00000000-0005-0000-0000-000097050000}"/>
    <cellStyle name="Navadno 2 3 2 2" xfId="1398" xr:uid="{00000000-0005-0000-0000-000098050000}"/>
    <cellStyle name="Navadno 2 3 2 3" xfId="1399" xr:uid="{00000000-0005-0000-0000-000099050000}"/>
    <cellStyle name="Navadno 2 3 3" xfId="1400" xr:uid="{00000000-0005-0000-0000-00009A050000}"/>
    <cellStyle name="Navadno 2 3 4" xfId="1401" xr:uid="{00000000-0005-0000-0000-00009B050000}"/>
    <cellStyle name="Navadno 2 3 4 2" xfId="3084" xr:uid="{00000000-0005-0000-0000-00009C050000}"/>
    <cellStyle name="Navadno 2 3 4 3" xfId="3085" xr:uid="{00000000-0005-0000-0000-00009D050000}"/>
    <cellStyle name="Navadno 2 3 5" xfId="3086" xr:uid="{00000000-0005-0000-0000-00009E050000}"/>
    <cellStyle name="Navadno 2 4" xfId="6" xr:uid="{00000000-0005-0000-0000-00009F050000}"/>
    <cellStyle name="Navadno 2 5" xfId="260" xr:uid="{00000000-0005-0000-0000-0000A0050000}"/>
    <cellStyle name="Navadno 2 5 2" xfId="1402" xr:uid="{00000000-0005-0000-0000-0000A1050000}"/>
    <cellStyle name="Navadno 2 5 3" xfId="1403" xr:uid="{00000000-0005-0000-0000-0000A2050000}"/>
    <cellStyle name="Navadno 2 5 3 2" xfId="3088" xr:uid="{00000000-0005-0000-0000-0000A3050000}"/>
    <cellStyle name="Navadno 2 5 3 3" xfId="3089" xr:uid="{00000000-0005-0000-0000-0000A4050000}"/>
    <cellStyle name="Navadno 2 5 4" xfId="1404" xr:uid="{00000000-0005-0000-0000-0000A5050000}"/>
    <cellStyle name="Navadno 2 5 4 2" xfId="3090" xr:uid="{00000000-0005-0000-0000-0000A6050000}"/>
    <cellStyle name="Navadno 2 5 5" xfId="3087" xr:uid="{00000000-0005-0000-0000-0000A7050000}"/>
    <cellStyle name="Navadno 2 6" xfId="1405" xr:uid="{00000000-0005-0000-0000-0000A8050000}"/>
    <cellStyle name="Navadno 2 7" xfId="790" xr:uid="{00000000-0005-0000-0000-0000A9050000}"/>
    <cellStyle name="Navadno 2 7 2" xfId="3091" xr:uid="{00000000-0005-0000-0000-0000AA050000}"/>
    <cellStyle name="Navadno 2 7 3" xfId="3092" xr:uid="{00000000-0005-0000-0000-0000AB050000}"/>
    <cellStyle name="Navadno 2 8" xfId="3074" xr:uid="{00000000-0005-0000-0000-0000AC050000}"/>
    <cellStyle name="Navadno 2 9" xfId="5628" xr:uid="{00000000-0005-0000-0000-0000AD050000}"/>
    <cellStyle name="Navadno 20" xfId="3093" xr:uid="{00000000-0005-0000-0000-0000AE050000}"/>
    <cellStyle name="Navadno 20 2" xfId="261" xr:uid="{00000000-0005-0000-0000-0000AF050000}"/>
    <cellStyle name="Navadno 20 2 2" xfId="262" xr:uid="{00000000-0005-0000-0000-0000B0050000}"/>
    <cellStyle name="Navadno 20 2 2 2" xfId="263" xr:uid="{00000000-0005-0000-0000-0000B1050000}"/>
    <cellStyle name="Navadno 20 2 2 2 2" xfId="264" xr:uid="{00000000-0005-0000-0000-0000B2050000}"/>
    <cellStyle name="Navadno 20 2 2 2 2 2" xfId="3094" xr:uid="{00000000-0005-0000-0000-0000B3050000}"/>
    <cellStyle name="Navadno 20 2 2 2 3" xfId="3095" xr:uid="{00000000-0005-0000-0000-0000B4050000}"/>
    <cellStyle name="Navadno 20 2 2 3" xfId="265" xr:uid="{00000000-0005-0000-0000-0000B5050000}"/>
    <cellStyle name="Navadno 20 2 2 3 2" xfId="3096" xr:uid="{00000000-0005-0000-0000-0000B6050000}"/>
    <cellStyle name="Navadno 20 2 2 4" xfId="3097" xr:uid="{00000000-0005-0000-0000-0000B7050000}"/>
    <cellStyle name="Navadno 20 2 3" xfId="266" xr:uid="{00000000-0005-0000-0000-0000B8050000}"/>
    <cellStyle name="Navadno 20 2 3 2" xfId="267" xr:uid="{00000000-0005-0000-0000-0000B9050000}"/>
    <cellStyle name="Navadno 20 2 3 2 2" xfId="3098" xr:uid="{00000000-0005-0000-0000-0000BA050000}"/>
    <cellStyle name="Navadno 20 2 3 3" xfId="3099" xr:uid="{00000000-0005-0000-0000-0000BB050000}"/>
    <cellStyle name="Navadno 20 2 4" xfId="268" xr:uid="{00000000-0005-0000-0000-0000BC050000}"/>
    <cellStyle name="Navadno 20 2 4 2" xfId="3100" xr:uid="{00000000-0005-0000-0000-0000BD050000}"/>
    <cellStyle name="Navadno 20 2 5" xfId="3101" xr:uid="{00000000-0005-0000-0000-0000BE050000}"/>
    <cellStyle name="Navadno 20 3" xfId="269" xr:uid="{00000000-0005-0000-0000-0000BF050000}"/>
    <cellStyle name="Navadno 20 3 2" xfId="270" xr:uid="{00000000-0005-0000-0000-0000C0050000}"/>
    <cellStyle name="Navadno 20 3 2 2" xfId="271" xr:uid="{00000000-0005-0000-0000-0000C1050000}"/>
    <cellStyle name="Navadno 20 3 2 2 2" xfId="272" xr:uid="{00000000-0005-0000-0000-0000C2050000}"/>
    <cellStyle name="Navadno 20 3 2 2 2 2" xfId="3102" xr:uid="{00000000-0005-0000-0000-0000C3050000}"/>
    <cellStyle name="Navadno 20 3 2 2 3" xfId="3103" xr:uid="{00000000-0005-0000-0000-0000C4050000}"/>
    <cellStyle name="Navadno 20 3 2 3" xfId="273" xr:uid="{00000000-0005-0000-0000-0000C5050000}"/>
    <cellStyle name="Navadno 20 3 2 3 2" xfId="3104" xr:uid="{00000000-0005-0000-0000-0000C6050000}"/>
    <cellStyle name="Navadno 20 3 2 4" xfId="3105" xr:uid="{00000000-0005-0000-0000-0000C7050000}"/>
    <cellStyle name="Navadno 20 3 3" xfId="274" xr:uid="{00000000-0005-0000-0000-0000C8050000}"/>
    <cellStyle name="Navadno 20 3 3 2" xfId="275" xr:uid="{00000000-0005-0000-0000-0000C9050000}"/>
    <cellStyle name="Navadno 20 3 3 2 2" xfId="3106" xr:uid="{00000000-0005-0000-0000-0000CA050000}"/>
    <cellStyle name="Navadno 20 3 3 3" xfId="3107" xr:uid="{00000000-0005-0000-0000-0000CB050000}"/>
    <cellStyle name="Navadno 20 3 4" xfId="276" xr:uid="{00000000-0005-0000-0000-0000CC050000}"/>
    <cellStyle name="Navadno 20 3 4 2" xfId="3108" xr:uid="{00000000-0005-0000-0000-0000CD050000}"/>
    <cellStyle name="Navadno 20 3 5" xfId="3109" xr:uid="{00000000-0005-0000-0000-0000CE050000}"/>
    <cellStyle name="Navadno 21" xfId="3110" xr:uid="{00000000-0005-0000-0000-0000CF050000}"/>
    <cellStyle name="Navadno 22" xfId="3111" xr:uid="{00000000-0005-0000-0000-0000D0050000}"/>
    <cellStyle name="Navadno 23" xfId="3112" xr:uid="{00000000-0005-0000-0000-0000D1050000}"/>
    <cellStyle name="Navadno 24" xfId="3113" xr:uid="{00000000-0005-0000-0000-0000D2050000}"/>
    <cellStyle name="Navadno 25" xfId="3114" xr:uid="{00000000-0005-0000-0000-0000D3050000}"/>
    <cellStyle name="Navadno 25 2" xfId="277" xr:uid="{00000000-0005-0000-0000-0000D4050000}"/>
    <cellStyle name="Navadno 25 2 2" xfId="278" xr:uid="{00000000-0005-0000-0000-0000D5050000}"/>
    <cellStyle name="Navadno 25 2 2 2" xfId="279" xr:uid="{00000000-0005-0000-0000-0000D6050000}"/>
    <cellStyle name="Navadno 25 2 2 2 2" xfId="280" xr:uid="{00000000-0005-0000-0000-0000D7050000}"/>
    <cellStyle name="Navadno 25 2 2 2 2 2" xfId="3115" xr:uid="{00000000-0005-0000-0000-0000D8050000}"/>
    <cellStyle name="Navadno 25 2 2 2 3" xfId="3116" xr:uid="{00000000-0005-0000-0000-0000D9050000}"/>
    <cellStyle name="Navadno 25 2 2 3" xfId="281" xr:uid="{00000000-0005-0000-0000-0000DA050000}"/>
    <cellStyle name="Navadno 25 2 2 3 2" xfId="3117" xr:uid="{00000000-0005-0000-0000-0000DB050000}"/>
    <cellStyle name="Navadno 25 2 2 4" xfId="3118" xr:uid="{00000000-0005-0000-0000-0000DC050000}"/>
    <cellStyle name="Navadno 25 2 3" xfId="282" xr:uid="{00000000-0005-0000-0000-0000DD050000}"/>
    <cellStyle name="Navadno 25 2 3 2" xfId="283" xr:uid="{00000000-0005-0000-0000-0000DE050000}"/>
    <cellStyle name="Navadno 25 2 3 2 2" xfId="3119" xr:uid="{00000000-0005-0000-0000-0000DF050000}"/>
    <cellStyle name="Navadno 25 2 3 3" xfId="3120" xr:uid="{00000000-0005-0000-0000-0000E0050000}"/>
    <cellStyle name="Navadno 25 2 4" xfId="284" xr:uid="{00000000-0005-0000-0000-0000E1050000}"/>
    <cellStyle name="Navadno 25 2 4 2" xfId="3121" xr:uid="{00000000-0005-0000-0000-0000E2050000}"/>
    <cellStyle name="Navadno 25 2 5" xfId="3122" xr:uid="{00000000-0005-0000-0000-0000E3050000}"/>
    <cellStyle name="Navadno 25 3" xfId="285" xr:uid="{00000000-0005-0000-0000-0000E4050000}"/>
    <cellStyle name="Navadno 25 3 2" xfId="286" xr:uid="{00000000-0005-0000-0000-0000E5050000}"/>
    <cellStyle name="Navadno 25 3 2 2" xfId="287" xr:uid="{00000000-0005-0000-0000-0000E6050000}"/>
    <cellStyle name="Navadno 25 3 2 2 2" xfId="288" xr:uid="{00000000-0005-0000-0000-0000E7050000}"/>
    <cellStyle name="Navadno 25 3 2 2 2 2" xfId="3123" xr:uid="{00000000-0005-0000-0000-0000E8050000}"/>
    <cellStyle name="Navadno 25 3 2 2 3" xfId="3124" xr:uid="{00000000-0005-0000-0000-0000E9050000}"/>
    <cellStyle name="Navadno 25 3 2 3" xfId="289" xr:uid="{00000000-0005-0000-0000-0000EA050000}"/>
    <cellStyle name="Navadno 25 3 2 3 2" xfId="3125" xr:uid="{00000000-0005-0000-0000-0000EB050000}"/>
    <cellStyle name="Navadno 25 3 2 4" xfId="3126" xr:uid="{00000000-0005-0000-0000-0000EC050000}"/>
    <cellStyle name="Navadno 25 3 3" xfId="290" xr:uid="{00000000-0005-0000-0000-0000ED050000}"/>
    <cellStyle name="Navadno 25 3 3 2" xfId="291" xr:uid="{00000000-0005-0000-0000-0000EE050000}"/>
    <cellStyle name="Navadno 25 3 3 2 2" xfId="3127" xr:uid="{00000000-0005-0000-0000-0000EF050000}"/>
    <cellStyle name="Navadno 25 3 3 3" xfId="3128" xr:uid="{00000000-0005-0000-0000-0000F0050000}"/>
    <cellStyle name="Navadno 25 3 4" xfId="292" xr:uid="{00000000-0005-0000-0000-0000F1050000}"/>
    <cellStyle name="Navadno 25 3 4 2" xfId="3129" xr:uid="{00000000-0005-0000-0000-0000F2050000}"/>
    <cellStyle name="Navadno 25 3 5" xfId="3130" xr:uid="{00000000-0005-0000-0000-0000F3050000}"/>
    <cellStyle name="Navadno 26" xfId="3131" xr:uid="{00000000-0005-0000-0000-0000F4050000}"/>
    <cellStyle name="Navadno 26 2" xfId="293" xr:uid="{00000000-0005-0000-0000-0000F5050000}"/>
    <cellStyle name="Navadno 26 2 2" xfId="294" xr:uid="{00000000-0005-0000-0000-0000F6050000}"/>
    <cellStyle name="Navadno 26 2 2 2" xfId="295" xr:uid="{00000000-0005-0000-0000-0000F7050000}"/>
    <cellStyle name="Navadno 26 2 2 2 2" xfId="296" xr:uid="{00000000-0005-0000-0000-0000F8050000}"/>
    <cellStyle name="Navadno 26 2 2 2 2 2" xfId="3132" xr:uid="{00000000-0005-0000-0000-0000F9050000}"/>
    <cellStyle name="Navadno 26 2 2 2 3" xfId="3133" xr:uid="{00000000-0005-0000-0000-0000FA050000}"/>
    <cellStyle name="Navadno 26 2 2 3" xfId="297" xr:uid="{00000000-0005-0000-0000-0000FB050000}"/>
    <cellStyle name="Navadno 26 2 2 3 2" xfId="3134" xr:uid="{00000000-0005-0000-0000-0000FC050000}"/>
    <cellStyle name="Navadno 26 2 2 4" xfId="3135" xr:uid="{00000000-0005-0000-0000-0000FD050000}"/>
    <cellStyle name="Navadno 26 2 3" xfId="298" xr:uid="{00000000-0005-0000-0000-0000FE050000}"/>
    <cellStyle name="Navadno 26 2 3 2" xfId="299" xr:uid="{00000000-0005-0000-0000-0000FF050000}"/>
    <cellStyle name="Navadno 26 2 3 2 2" xfId="3136" xr:uid="{00000000-0005-0000-0000-000000060000}"/>
    <cellStyle name="Navadno 26 2 3 3" xfId="3137" xr:uid="{00000000-0005-0000-0000-000001060000}"/>
    <cellStyle name="Navadno 26 2 4" xfId="300" xr:uid="{00000000-0005-0000-0000-000002060000}"/>
    <cellStyle name="Navadno 26 2 4 2" xfId="3138" xr:uid="{00000000-0005-0000-0000-000003060000}"/>
    <cellStyle name="Navadno 26 2 5" xfId="3139" xr:uid="{00000000-0005-0000-0000-000004060000}"/>
    <cellStyle name="Navadno 26 3" xfId="301" xr:uid="{00000000-0005-0000-0000-000005060000}"/>
    <cellStyle name="Navadno 26 3 2" xfId="302" xr:uid="{00000000-0005-0000-0000-000006060000}"/>
    <cellStyle name="Navadno 26 3 2 2" xfId="303" xr:uid="{00000000-0005-0000-0000-000007060000}"/>
    <cellStyle name="Navadno 26 3 2 2 2" xfId="304" xr:uid="{00000000-0005-0000-0000-000008060000}"/>
    <cellStyle name="Navadno 26 3 2 2 2 2" xfId="3140" xr:uid="{00000000-0005-0000-0000-000009060000}"/>
    <cellStyle name="Navadno 26 3 2 2 3" xfId="3141" xr:uid="{00000000-0005-0000-0000-00000A060000}"/>
    <cellStyle name="Navadno 26 3 2 3" xfId="305" xr:uid="{00000000-0005-0000-0000-00000B060000}"/>
    <cellStyle name="Navadno 26 3 2 3 2" xfId="3142" xr:uid="{00000000-0005-0000-0000-00000C060000}"/>
    <cellStyle name="Navadno 26 3 2 4" xfId="3143" xr:uid="{00000000-0005-0000-0000-00000D060000}"/>
    <cellStyle name="Navadno 26 3 3" xfId="306" xr:uid="{00000000-0005-0000-0000-00000E060000}"/>
    <cellStyle name="Navadno 26 3 3 2" xfId="307" xr:uid="{00000000-0005-0000-0000-00000F060000}"/>
    <cellStyle name="Navadno 26 3 3 2 2" xfId="3144" xr:uid="{00000000-0005-0000-0000-000010060000}"/>
    <cellStyle name="Navadno 26 3 3 3" xfId="3145" xr:uid="{00000000-0005-0000-0000-000011060000}"/>
    <cellStyle name="Navadno 26 3 4" xfId="308" xr:uid="{00000000-0005-0000-0000-000012060000}"/>
    <cellStyle name="Navadno 26 3 4 2" xfId="3146" xr:uid="{00000000-0005-0000-0000-000013060000}"/>
    <cellStyle name="Navadno 26 3 5" xfId="3147" xr:uid="{00000000-0005-0000-0000-000014060000}"/>
    <cellStyle name="Navadno 27" xfId="3148" xr:uid="{00000000-0005-0000-0000-000015060000}"/>
    <cellStyle name="Navadno 27 2" xfId="309" xr:uid="{00000000-0005-0000-0000-000016060000}"/>
    <cellStyle name="Navadno 27 2 2" xfId="310" xr:uid="{00000000-0005-0000-0000-000017060000}"/>
    <cellStyle name="Navadno 27 2 2 2" xfId="311" xr:uid="{00000000-0005-0000-0000-000018060000}"/>
    <cellStyle name="Navadno 27 2 2 2 2" xfId="312" xr:uid="{00000000-0005-0000-0000-000019060000}"/>
    <cellStyle name="Navadno 27 2 2 2 2 2" xfId="3149" xr:uid="{00000000-0005-0000-0000-00001A060000}"/>
    <cellStyle name="Navadno 27 2 2 2 3" xfId="3150" xr:uid="{00000000-0005-0000-0000-00001B060000}"/>
    <cellStyle name="Navadno 27 2 2 3" xfId="313" xr:uid="{00000000-0005-0000-0000-00001C060000}"/>
    <cellStyle name="Navadno 27 2 2 3 2" xfId="3151" xr:uid="{00000000-0005-0000-0000-00001D060000}"/>
    <cellStyle name="Navadno 27 2 2 4" xfId="3152" xr:uid="{00000000-0005-0000-0000-00001E060000}"/>
    <cellStyle name="Navadno 27 2 3" xfId="314" xr:uid="{00000000-0005-0000-0000-00001F060000}"/>
    <cellStyle name="Navadno 27 2 3 2" xfId="315" xr:uid="{00000000-0005-0000-0000-000020060000}"/>
    <cellStyle name="Navadno 27 2 3 2 2" xfId="3153" xr:uid="{00000000-0005-0000-0000-000021060000}"/>
    <cellStyle name="Navadno 27 2 3 3" xfId="3154" xr:uid="{00000000-0005-0000-0000-000022060000}"/>
    <cellStyle name="Navadno 27 2 4" xfId="316" xr:uid="{00000000-0005-0000-0000-000023060000}"/>
    <cellStyle name="Navadno 27 2 4 2" xfId="3155" xr:uid="{00000000-0005-0000-0000-000024060000}"/>
    <cellStyle name="Navadno 27 2 5" xfId="3156" xr:uid="{00000000-0005-0000-0000-000025060000}"/>
    <cellStyle name="Navadno 27 3" xfId="317" xr:uid="{00000000-0005-0000-0000-000026060000}"/>
    <cellStyle name="Navadno 27 3 2" xfId="318" xr:uid="{00000000-0005-0000-0000-000027060000}"/>
    <cellStyle name="Navadno 27 3 2 2" xfId="319" xr:uid="{00000000-0005-0000-0000-000028060000}"/>
    <cellStyle name="Navadno 27 3 2 2 2" xfId="320" xr:uid="{00000000-0005-0000-0000-000029060000}"/>
    <cellStyle name="Navadno 27 3 2 2 2 2" xfId="3157" xr:uid="{00000000-0005-0000-0000-00002A060000}"/>
    <cellStyle name="Navadno 27 3 2 2 3" xfId="3158" xr:uid="{00000000-0005-0000-0000-00002B060000}"/>
    <cellStyle name="Navadno 27 3 2 3" xfId="321" xr:uid="{00000000-0005-0000-0000-00002C060000}"/>
    <cellStyle name="Navadno 27 3 2 3 2" xfId="3159" xr:uid="{00000000-0005-0000-0000-00002D060000}"/>
    <cellStyle name="Navadno 27 3 2 4" xfId="3160" xr:uid="{00000000-0005-0000-0000-00002E060000}"/>
    <cellStyle name="Navadno 27 3 3" xfId="322" xr:uid="{00000000-0005-0000-0000-00002F060000}"/>
    <cellStyle name="Navadno 27 3 3 2" xfId="323" xr:uid="{00000000-0005-0000-0000-000030060000}"/>
    <cellStyle name="Navadno 27 3 3 2 2" xfId="3161" xr:uid="{00000000-0005-0000-0000-000031060000}"/>
    <cellStyle name="Navadno 27 3 3 3" xfId="3162" xr:uid="{00000000-0005-0000-0000-000032060000}"/>
    <cellStyle name="Navadno 27 3 4" xfId="324" xr:uid="{00000000-0005-0000-0000-000033060000}"/>
    <cellStyle name="Navadno 27 3 4 2" xfId="3163" xr:uid="{00000000-0005-0000-0000-000034060000}"/>
    <cellStyle name="Navadno 27 3 5" xfId="3164" xr:uid="{00000000-0005-0000-0000-000035060000}"/>
    <cellStyle name="Navadno 28" xfId="3165" xr:uid="{00000000-0005-0000-0000-000036060000}"/>
    <cellStyle name="Navadno 28 2" xfId="325" xr:uid="{00000000-0005-0000-0000-000037060000}"/>
    <cellStyle name="Navadno 28 2 2" xfId="326" xr:uid="{00000000-0005-0000-0000-000038060000}"/>
    <cellStyle name="Navadno 28 2 2 2" xfId="327" xr:uid="{00000000-0005-0000-0000-000039060000}"/>
    <cellStyle name="Navadno 28 2 2 2 2" xfId="328" xr:uid="{00000000-0005-0000-0000-00003A060000}"/>
    <cellStyle name="Navadno 28 2 2 2 2 2" xfId="3166" xr:uid="{00000000-0005-0000-0000-00003B060000}"/>
    <cellStyle name="Navadno 28 2 2 2 3" xfId="3167" xr:uid="{00000000-0005-0000-0000-00003C060000}"/>
    <cellStyle name="Navadno 28 2 2 3" xfId="329" xr:uid="{00000000-0005-0000-0000-00003D060000}"/>
    <cellStyle name="Navadno 28 2 2 3 2" xfId="3168" xr:uid="{00000000-0005-0000-0000-00003E060000}"/>
    <cellStyle name="Navadno 28 2 2 4" xfId="3169" xr:uid="{00000000-0005-0000-0000-00003F060000}"/>
    <cellStyle name="Navadno 28 2 3" xfId="330" xr:uid="{00000000-0005-0000-0000-000040060000}"/>
    <cellStyle name="Navadno 28 2 3 2" xfId="331" xr:uid="{00000000-0005-0000-0000-000041060000}"/>
    <cellStyle name="Navadno 28 2 3 2 2" xfId="3170" xr:uid="{00000000-0005-0000-0000-000042060000}"/>
    <cellStyle name="Navadno 28 2 3 3" xfId="3171" xr:uid="{00000000-0005-0000-0000-000043060000}"/>
    <cellStyle name="Navadno 28 2 4" xfId="332" xr:uid="{00000000-0005-0000-0000-000044060000}"/>
    <cellStyle name="Navadno 28 2 4 2" xfId="3172" xr:uid="{00000000-0005-0000-0000-000045060000}"/>
    <cellStyle name="Navadno 28 2 5" xfId="3173" xr:uid="{00000000-0005-0000-0000-000046060000}"/>
    <cellStyle name="Navadno 28 3" xfId="333" xr:uid="{00000000-0005-0000-0000-000047060000}"/>
    <cellStyle name="Navadno 28 3 2" xfId="334" xr:uid="{00000000-0005-0000-0000-000048060000}"/>
    <cellStyle name="Navadno 28 3 2 2" xfId="335" xr:uid="{00000000-0005-0000-0000-000049060000}"/>
    <cellStyle name="Navadno 28 3 2 2 2" xfId="336" xr:uid="{00000000-0005-0000-0000-00004A060000}"/>
    <cellStyle name="Navadno 28 3 2 2 2 2" xfId="3174" xr:uid="{00000000-0005-0000-0000-00004B060000}"/>
    <cellStyle name="Navadno 28 3 2 2 3" xfId="3175" xr:uid="{00000000-0005-0000-0000-00004C060000}"/>
    <cellStyle name="Navadno 28 3 2 3" xfId="337" xr:uid="{00000000-0005-0000-0000-00004D060000}"/>
    <cellStyle name="Navadno 28 3 2 3 2" xfId="3176" xr:uid="{00000000-0005-0000-0000-00004E060000}"/>
    <cellStyle name="Navadno 28 3 2 4" xfId="3177" xr:uid="{00000000-0005-0000-0000-00004F060000}"/>
    <cellStyle name="Navadno 28 3 3" xfId="338" xr:uid="{00000000-0005-0000-0000-000050060000}"/>
    <cellStyle name="Navadno 28 3 3 2" xfId="339" xr:uid="{00000000-0005-0000-0000-000051060000}"/>
    <cellStyle name="Navadno 28 3 3 2 2" xfId="3178" xr:uid="{00000000-0005-0000-0000-000052060000}"/>
    <cellStyle name="Navadno 28 3 3 3" xfId="3179" xr:uid="{00000000-0005-0000-0000-000053060000}"/>
    <cellStyle name="Navadno 28 3 4" xfId="340" xr:uid="{00000000-0005-0000-0000-000054060000}"/>
    <cellStyle name="Navadno 28 3 4 2" xfId="3180" xr:uid="{00000000-0005-0000-0000-000055060000}"/>
    <cellStyle name="Navadno 28 3 5" xfId="3181" xr:uid="{00000000-0005-0000-0000-000056060000}"/>
    <cellStyle name="Navadno 29" xfId="341" xr:uid="{00000000-0005-0000-0000-000057060000}"/>
    <cellStyle name="Navadno 29 2" xfId="342" xr:uid="{00000000-0005-0000-0000-000058060000}"/>
    <cellStyle name="Navadno 29 2 2" xfId="343" xr:uid="{00000000-0005-0000-0000-000059060000}"/>
    <cellStyle name="Navadno 29 2 2 2" xfId="344" xr:uid="{00000000-0005-0000-0000-00005A060000}"/>
    <cellStyle name="Navadno 29 2 2 2 2" xfId="345" xr:uid="{00000000-0005-0000-0000-00005B060000}"/>
    <cellStyle name="Navadno 29 2 2 2 2 2" xfId="3182" xr:uid="{00000000-0005-0000-0000-00005C060000}"/>
    <cellStyle name="Navadno 29 2 2 2 3" xfId="3183" xr:uid="{00000000-0005-0000-0000-00005D060000}"/>
    <cellStyle name="Navadno 29 2 2 3" xfId="346" xr:uid="{00000000-0005-0000-0000-00005E060000}"/>
    <cellStyle name="Navadno 29 2 2 3 2" xfId="3184" xr:uid="{00000000-0005-0000-0000-00005F060000}"/>
    <cellStyle name="Navadno 29 2 2 4" xfId="3185" xr:uid="{00000000-0005-0000-0000-000060060000}"/>
    <cellStyle name="Navadno 29 2 3" xfId="347" xr:uid="{00000000-0005-0000-0000-000061060000}"/>
    <cellStyle name="Navadno 29 2 3 2" xfId="348" xr:uid="{00000000-0005-0000-0000-000062060000}"/>
    <cellStyle name="Navadno 29 2 3 2 2" xfId="3186" xr:uid="{00000000-0005-0000-0000-000063060000}"/>
    <cellStyle name="Navadno 29 2 3 3" xfId="3187" xr:uid="{00000000-0005-0000-0000-000064060000}"/>
    <cellStyle name="Navadno 29 2 4" xfId="349" xr:uid="{00000000-0005-0000-0000-000065060000}"/>
    <cellStyle name="Navadno 29 2 4 2" xfId="3188" xr:uid="{00000000-0005-0000-0000-000066060000}"/>
    <cellStyle name="Navadno 29 2 5" xfId="3189" xr:uid="{00000000-0005-0000-0000-000067060000}"/>
    <cellStyle name="Navadno 29 3" xfId="350" xr:uid="{00000000-0005-0000-0000-000068060000}"/>
    <cellStyle name="Navadno 29 3 2" xfId="351" xr:uid="{00000000-0005-0000-0000-000069060000}"/>
    <cellStyle name="Navadno 29 3 2 2" xfId="352" xr:uid="{00000000-0005-0000-0000-00006A060000}"/>
    <cellStyle name="Navadno 29 3 2 2 2" xfId="353" xr:uid="{00000000-0005-0000-0000-00006B060000}"/>
    <cellStyle name="Navadno 29 3 2 2 2 2" xfId="3190" xr:uid="{00000000-0005-0000-0000-00006C060000}"/>
    <cellStyle name="Navadno 29 3 2 2 3" xfId="3191" xr:uid="{00000000-0005-0000-0000-00006D060000}"/>
    <cellStyle name="Navadno 29 3 2 3" xfId="354" xr:uid="{00000000-0005-0000-0000-00006E060000}"/>
    <cellStyle name="Navadno 29 3 2 3 2" xfId="3192" xr:uid="{00000000-0005-0000-0000-00006F060000}"/>
    <cellStyle name="Navadno 29 3 2 4" xfId="3193" xr:uid="{00000000-0005-0000-0000-000070060000}"/>
    <cellStyle name="Navadno 29 3 3" xfId="355" xr:uid="{00000000-0005-0000-0000-000071060000}"/>
    <cellStyle name="Navadno 29 3 3 2" xfId="356" xr:uid="{00000000-0005-0000-0000-000072060000}"/>
    <cellStyle name="Navadno 29 3 3 2 2" xfId="3194" xr:uid="{00000000-0005-0000-0000-000073060000}"/>
    <cellStyle name="Navadno 29 3 3 3" xfId="3195" xr:uid="{00000000-0005-0000-0000-000074060000}"/>
    <cellStyle name="Navadno 29 3 4" xfId="357" xr:uid="{00000000-0005-0000-0000-000075060000}"/>
    <cellStyle name="Navadno 29 3 4 2" xfId="3196" xr:uid="{00000000-0005-0000-0000-000076060000}"/>
    <cellStyle name="Navadno 29 3 5" xfId="3197" xr:uid="{00000000-0005-0000-0000-000077060000}"/>
    <cellStyle name="Navadno 29 4" xfId="358" xr:uid="{00000000-0005-0000-0000-000078060000}"/>
    <cellStyle name="Navadno 29 4 2" xfId="359" xr:uid="{00000000-0005-0000-0000-000079060000}"/>
    <cellStyle name="Navadno 29 4 2 2" xfId="360" xr:uid="{00000000-0005-0000-0000-00007A060000}"/>
    <cellStyle name="Navadno 29 4 2 2 2" xfId="3198" xr:uid="{00000000-0005-0000-0000-00007B060000}"/>
    <cellStyle name="Navadno 29 4 2 3" xfId="3199" xr:uid="{00000000-0005-0000-0000-00007C060000}"/>
    <cellStyle name="Navadno 29 4 3" xfId="361" xr:uid="{00000000-0005-0000-0000-00007D060000}"/>
    <cellStyle name="Navadno 29 4 3 2" xfId="3200" xr:uid="{00000000-0005-0000-0000-00007E060000}"/>
    <cellStyle name="Navadno 29 4 4" xfId="3201" xr:uid="{00000000-0005-0000-0000-00007F060000}"/>
    <cellStyle name="Navadno 29 5" xfId="362" xr:uid="{00000000-0005-0000-0000-000080060000}"/>
    <cellStyle name="Navadno 29 5 2" xfId="363" xr:uid="{00000000-0005-0000-0000-000081060000}"/>
    <cellStyle name="Navadno 29 5 2 2" xfId="364" xr:uid="{00000000-0005-0000-0000-000082060000}"/>
    <cellStyle name="Navadno 29 5 2 2 2" xfId="3202" xr:uid="{00000000-0005-0000-0000-000083060000}"/>
    <cellStyle name="Navadno 29 5 2 3" xfId="3203" xr:uid="{00000000-0005-0000-0000-000084060000}"/>
    <cellStyle name="Navadno 29 5 3" xfId="365" xr:uid="{00000000-0005-0000-0000-000085060000}"/>
    <cellStyle name="Navadno 29 5 3 2" xfId="3204" xr:uid="{00000000-0005-0000-0000-000086060000}"/>
    <cellStyle name="Navadno 29 5 4" xfId="3205" xr:uid="{00000000-0005-0000-0000-000087060000}"/>
    <cellStyle name="Navadno 29 6" xfId="366" xr:uid="{00000000-0005-0000-0000-000088060000}"/>
    <cellStyle name="Navadno 29 6 2" xfId="367" xr:uid="{00000000-0005-0000-0000-000089060000}"/>
    <cellStyle name="Navadno 29 6 2 2" xfId="3206" xr:uid="{00000000-0005-0000-0000-00008A060000}"/>
    <cellStyle name="Navadno 29 6 3" xfId="3207" xr:uid="{00000000-0005-0000-0000-00008B060000}"/>
    <cellStyle name="Navadno 29 7" xfId="368" xr:uid="{00000000-0005-0000-0000-00008C060000}"/>
    <cellStyle name="Navadno 29 7 2" xfId="3208" xr:uid="{00000000-0005-0000-0000-00008D060000}"/>
    <cellStyle name="Navadno 29 8" xfId="3209" xr:uid="{00000000-0005-0000-0000-00008E060000}"/>
    <cellStyle name="Navadno 29_SELNICA POPISI GOI ZBIR - FAZNO - z dopolnitvami marec 2013" xfId="1406" xr:uid="{00000000-0005-0000-0000-00008F060000}"/>
    <cellStyle name="Navadno 3" xfId="8" xr:uid="{00000000-0005-0000-0000-000090060000}"/>
    <cellStyle name="Navadno 3 10" xfId="1407" xr:uid="{00000000-0005-0000-0000-000091060000}"/>
    <cellStyle name="Navadno 3 10 2" xfId="1408" xr:uid="{00000000-0005-0000-0000-000092060000}"/>
    <cellStyle name="Navadno 3 10 3" xfId="3211" xr:uid="{00000000-0005-0000-0000-000093060000}"/>
    <cellStyle name="Navadno 3 10 4" xfId="3210" xr:uid="{00000000-0005-0000-0000-000094060000}"/>
    <cellStyle name="Navadno 3 11" xfId="1409" xr:uid="{00000000-0005-0000-0000-000095060000}"/>
    <cellStyle name="Navadno 3 12" xfId="5625" xr:uid="{00000000-0005-0000-0000-000096060000}"/>
    <cellStyle name="Navadno 3 13" xfId="6124" xr:uid="{00000000-0005-0000-0000-000097060000}"/>
    <cellStyle name="Navadno 3 13 2" xfId="6747" xr:uid="{00000000-0005-0000-0000-000098060000}"/>
    <cellStyle name="Navadno 3 14" xfId="7053" xr:uid="{00000000-0005-0000-0000-000099060000}"/>
    <cellStyle name="Navadno 3 2" xfId="369" xr:uid="{00000000-0005-0000-0000-00009A060000}"/>
    <cellStyle name="Navadno 3 2 2" xfId="370" xr:uid="{00000000-0005-0000-0000-00009B060000}"/>
    <cellStyle name="Navadno 3 2 2 2" xfId="1410" xr:uid="{00000000-0005-0000-0000-00009C060000}"/>
    <cellStyle name="Navadno 3 2 2 3" xfId="1411" xr:uid="{00000000-0005-0000-0000-00009D060000}"/>
    <cellStyle name="Navadno 3 2 2 3 2" xfId="3214" xr:uid="{00000000-0005-0000-0000-00009E060000}"/>
    <cellStyle name="Navadno 3 2 2 3 3" xfId="3215" xr:uid="{00000000-0005-0000-0000-00009F060000}"/>
    <cellStyle name="Navadno 3 2 2 4" xfId="3213" xr:uid="{00000000-0005-0000-0000-0000A0060000}"/>
    <cellStyle name="Navadno 3 2 3" xfId="1412" xr:uid="{00000000-0005-0000-0000-0000A1060000}"/>
    <cellStyle name="Navadno 3 2 4" xfId="1413" xr:uid="{00000000-0005-0000-0000-0000A2060000}"/>
    <cellStyle name="Navadno 3 2 4 2" xfId="3216" xr:uid="{00000000-0005-0000-0000-0000A3060000}"/>
    <cellStyle name="Navadno 3 2 4 3" xfId="3217" xr:uid="{00000000-0005-0000-0000-0000A4060000}"/>
    <cellStyle name="Navadno 3 2 5" xfId="3212" xr:uid="{00000000-0005-0000-0000-0000A5060000}"/>
    <cellStyle name="Navadno 3 2 6" xfId="6127" xr:uid="{00000000-0005-0000-0000-0000A6060000}"/>
    <cellStyle name="Navadno 3 2 7" xfId="7061" xr:uid="{00000000-0005-0000-0000-0000A7060000}"/>
    <cellStyle name="Navadno 3 3" xfId="371" xr:uid="{00000000-0005-0000-0000-0000A8060000}"/>
    <cellStyle name="Navadno 3 3 2" xfId="1414" xr:uid="{00000000-0005-0000-0000-0000A9060000}"/>
    <cellStyle name="Navadno 3 3 3" xfId="1415" xr:uid="{00000000-0005-0000-0000-0000AA060000}"/>
    <cellStyle name="Navadno 3 3 3 2" xfId="3219" xr:uid="{00000000-0005-0000-0000-0000AB060000}"/>
    <cellStyle name="Navadno 3 3 3 3" xfId="3220" xr:uid="{00000000-0005-0000-0000-0000AC060000}"/>
    <cellStyle name="Navadno 3 3 4" xfId="3218" xr:uid="{00000000-0005-0000-0000-0000AD060000}"/>
    <cellStyle name="Navadno 3 4" xfId="372" xr:uid="{00000000-0005-0000-0000-0000AE060000}"/>
    <cellStyle name="Navadno 3 4 2" xfId="1416" xr:uid="{00000000-0005-0000-0000-0000AF060000}"/>
    <cellStyle name="Navadno 3 4 3" xfId="1417" xr:uid="{00000000-0005-0000-0000-0000B0060000}"/>
    <cellStyle name="Navadno 3 4 3 2" xfId="3222" xr:uid="{00000000-0005-0000-0000-0000B1060000}"/>
    <cellStyle name="Navadno 3 4 3 3" xfId="3223" xr:uid="{00000000-0005-0000-0000-0000B2060000}"/>
    <cellStyle name="Navadno 3 4 4" xfId="3221" xr:uid="{00000000-0005-0000-0000-0000B3060000}"/>
    <cellStyle name="Navadno 3 5" xfId="373" xr:uid="{00000000-0005-0000-0000-0000B4060000}"/>
    <cellStyle name="Navadno 3 5 2" xfId="1418" xr:uid="{00000000-0005-0000-0000-0000B5060000}"/>
    <cellStyle name="Navadno 3 5 3" xfId="1419" xr:uid="{00000000-0005-0000-0000-0000B6060000}"/>
    <cellStyle name="Navadno 3 5 3 2" xfId="3225" xr:uid="{00000000-0005-0000-0000-0000B7060000}"/>
    <cellStyle name="Navadno 3 5 3 3" xfId="3226" xr:uid="{00000000-0005-0000-0000-0000B8060000}"/>
    <cellStyle name="Navadno 3 5 4" xfId="3224" xr:uid="{00000000-0005-0000-0000-0000B9060000}"/>
    <cellStyle name="Navadno 3 6" xfId="374" xr:uid="{00000000-0005-0000-0000-0000BA060000}"/>
    <cellStyle name="Navadno 3 6 2" xfId="1420" xr:uid="{00000000-0005-0000-0000-0000BB060000}"/>
    <cellStyle name="Navadno 3 6 3" xfId="1421" xr:uid="{00000000-0005-0000-0000-0000BC060000}"/>
    <cellStyle name="Navadno 3 6 3 2" xfId="3228" xr:uid="{00000000-0005-0000-0000-0000BD060000}"/>
    <cellStyle name="Navadno 3 6 3 3" xfId="3229" xr:uid="{00000000-0005-0000-0000-0000BE060000}"/>
    <cellStyle name="Navadno 3 6 4" xfId="3227" xr:uid="{00000000-0005-0000-0000-0000BF060000}"/>
    <cellStyle name="Navadno 3 7" xfId="375" xr:uid="{00000000-0005-0000-0000-0000C0060000}"/>
    <cellStyle name="Navadno 3 7 2" xfId="1422" xr:uid="{00000000-0005-0000-0000-0000C1060000}"/>
    <cellStyle name="Navadno 3 7 3" xfId="1423" xr:uid="{00000000-0005-0000-0000-0000C2060000}"/>
    <cellStyle name="Navadno 3 7 3 2" xfId="3231" xr:uid="{00000000-0005-0000-0000-0000C3060000}"/>
    <cellStyle name="Navadno 3 7 3 3" xfId="3232" xr:uid="{00000000-0005-0000-0000-0000C4060000}"/>
    <cellStyle name="Navadno 3 7 4" xfId="3230" xr:uid="{00000000-0005-0000-0000-0000C5060000}"/>
    <cellStyle name="Navadno 3 8" xfId="376" xr:uid="{00000000-0005-0000-0000-0000C6060000}"/>
    <cellStyle name="Navadno 3 8 2" xfId="1424" xr:uid="{00000000-0005-0000-0000-0000C7060000}"/>
    <cellStyle name="Navadno 3 8 3" xfId="1425" xr:uid="{00000000-0005-0000-0000-0000C8060000}"/>
    <cellStyle name="Navadno 3 8 3 2" xfId="3234" xr:uid="{00000000-0005-0000-0000-0000C9060000}"/>
    <cellStyle name="Navadno 3 8 3 3" xfId="3235" xr:uid="{00000000-0005-0000-0000-0000CA060000}"/>
    <cellStyle name="Navadno 3 8 4" xfId="3233" xr:uid="{00000000-0005-0000-0000-0000CB060000}"/>
    <cellStyle name="Navadno 3 9" xfId="377" xr:uid="{00000000-0005-0000-0000-0000CC060000}"/>
    <cellStyle name="Navadno 3 9 2" xfId="1426" xr:uid="{00000000-0005-0000-0000-0000CD060000}"/>
    <cellStyle name="Navadno 3 9 3" xfId="1427" xr:uid="{00000000-0005-0000-0000-0000CE060000}"/>
    <cellStyle name="Navadno 3 9 3 2" xfId="3237" xr:uid="{00000000-0005-0000-0000-0000CF060000}"/>
    <cellStyle name="Navadno 3 9 3 3" xfId="3238" xr:uid="{00000000-0005-0000-0000-0000D0060000}"/>
    <cellStyle name="Navadno 3 9 4" xfId="3236" xr:uid="{00000000-0005-0000-0000-0000D1060000}"/>
    <cellStyle name="Navadno 30" xfId="3239" xr:uid="{00000000-0005-0000-0000-0000D2060000}"/>
    <cellStyle name="Navadno 30 2" xfId="378" xr:uid="{00000000-0005-0000-0000-0000D3060000}"/>
    <cellStyle name="Navadno 30 2 2" xfId="379" xr:uid="{00000000-0005-0000-0000-0000D4060000}"/>
    <cellStyle name="Navadno 30 2 2 2" xfId="380" xr:uid="{00000000-0005-0000-0000-0000D5060000}"/>
    <cellStyle name="Navadno 30 2 2 2 2" xfId="381" xr:uid="{00000000-0005-0000-0000-0000D6060000}"/>
    <cellStyle name="Navadno 30 2 2 2 2 2" xfId="3240" xr:uid="{00000000-0005-0000-0000-0000D7060000}"/>
    <cellStyle name="Navadno 30 2 2 2 3" xfId="3241" xr:uid="{00000000-0005-0000-0000-0000D8060000}"/>
    <cellStyle name="Navadno 30 2 2 3" xfId="382" xr:uid="{00000000-0005-0000-0000-0000D9060000}"/>
    <cellStyle name="Navadno 30 2 2 3 2" xfId="3242" xr:uid="{00000000-0005-0000-0000-0000DA060000}"/>
    <cellStyle name="Navadno 30 2 2 4" xfId="3243" xr:uid="{00000000-0005-0000-0000-0000DB060000}"/>
    <cellStyle name="Navadno 30 2 3" xfId="383" xr:uid="{00000000-0005-0000-0000-0000DC060000}"/>
    <cellStyle name="Navadno 30 2 3 2" xfId="384" xr:uid="{00000000-0005-0000-0000-0000DD060000}"/>
    <cellStyle name="Navadno 30 2 3 2 2" xfId="3244" xr:uid="{00000000-0005-0000-0000-0000DE060000}"/>
    <cellStyle name="Navadno 30 2 3 3" xfId="3245" xr:uid="{00000000-0005-0000-0000-0000DF060000}"/>
    <cellStyle name="Navadno 30 2 4" xfId="385" xr:uid="{00000000-0005-0000-0000-0000E0060000}"/>
    <cellStyle name="Navadno 30 2 4 2" xfId="3246" xr:uid="{00000000-0005-0000-0000-0000E1060000}"/>
    <cellStyle name="Navadno 30 2 5" xfId="3247" xr:uid="{00000000-0005-0000-0000-0000E2060000}"/>
    <cellStyle name="Navadno 30 3" xfId="386" xr:uid="{00000000-0005-0000-0000-0000E3060000}"/>
    <cellStyle name="Navadno 30 3 2" xfId="387" xr:uid="{00000000-0005-0000-0000-0000E4060000}"/>
    <cellStyle name="Navadno 30 3 2 2" xfId="388" xr:uid="{00000000-0005-0000-0000-0000E5060000}"/>
    <cellStyle name="Navadno 30 3 2 2 2" xfId="389" xr:uid="{00000000-0005-0000-0000-0000E6060000}"/>
    <cellStyle name="Navadno 30 3 2 2 2 2" xfId="3248" xr:uid="{00000000-0005-0000-0000-0000E7060000}"/>
    <cellStyle name="Navadno 30 3 2 2 3" xfId="3249" xr:uid="{00000000-0005-0000-0000-0000E8060000}"/>
    <cellStyle name="Navadno 30 3 2 3" xfId="390" xr:uid="{00000000-0005-0000-0000-0000E9060000}"/>
    <cellStyle name="Navadno 30 3 2 3 2" xfId="3250" xr:uid="{00000000-0005-0000-0000-0000EA060000}"/>
    <cellStyle name="Navadno 30 3 2 4" xfId="3251" xr:uid="{00000000-0005-0000-0000-0000EB060000}"/>
    <cellStyle name="Navadno 30 3 3" xfId="391" xr:uid="{00000000-0005-0000-0000-0000EC060000}"/>
    <cellStyle name="Navadno 30 3 3 2" xfId="392" xr:uid="{00000000-0005-0000-0000-0000ED060000}"/>
    <cellStyle name="Navadno 30 3 3 2 2" xfId="3252" xr:uid="{00000000-0005-0000-0000-0000EE060000}"/>
    <cellStyle name="Navadno 30 3 3 3" xfId="3253" xr:uid="{00000000-0005-0000-0000-0000EF060000}"/>
    <cellStyle name="Navadno 30 3 4" xfId="393" xr:uid="{00000000-0005-0000-0000-0000F0060000}"/>
    <cellStyle name="Navadno 30 3 4 2" xfId="3254" xr:uid="{00000000-0005-0000-0000-0000F1060000}"/>
    <cellStyle name="Navadno 30 3 5" xfId="3255" xr:uid="{00000000-0005-0000-0000-0000F2060000}"/>
    <cellStyle name="Navadno 31" xfId="394" xr:uid="{00000000-0005-0000-0000-0000F3060000}"/>
    <cellStyle name="Navadno 31 2" xfId="395" xr:uid="{00000000-0005-0000-0000-0000F4060000}"/>
    <cellStyle name="Navadno 31 2 2" xfId="396" xr:uid="{00000000-0005-0000-0000-0000F5060000}"/>
    <cellStyle name="Navadno 31 2 2 2" xfId="397" xr:uid="{00000000-0005-0000-0000-0000F6060000}"/>
    <cellStyle name="Navadno 31 2 2 2 2" xfId="398" xr:uid="{00000000-0005-0000-0000-0000F7060000}"/>
    <cellStyle name="Navadno 31 2 2 2 2 2" xfId="3256" xr:uid="{00000000-0005-0000-0000-0000F8060000}"/>
    <cellStyle name="Navadno 31 2 2 2 3" xfId="3257" xr:uid="{00000000-0005-0000-0000-0000F9060000}"/>
    <cellStyle name="Navadno 31 2 2 3" xfId="399" xr:uid="{00000000-0005-0000-0000-0000FA060000}"/>
    <cellStyle name="Navadno 31 2 2 3 2" xfId="3258" xr:uid="{00000000-0005-0000-0000-0000FB060000}"/>
    <cellStyle name="Navadno 31 2 2 4" xfId="3259" xr:uid="{00000000-0005-0000-0000-0000FC060000}"/>
    <cellStyle name="Navadno 31 2 3" xfId="400" xr:uid="{00000000-0005-0000-0000-0000FD060000}"/>
    <cellStyle name="Navadno 31 2 3 2" xfId="401" xr:uid="{00000000-0005-0000-0000-0000FE060000}"/>
    <cellStyle name="Navadno 31 2 3 2 2" xfId="3260" xr:uid="{00000000-0005-0000-0000-0000FF060000}"/>
    <cellStyle name="Navadno 31 2 3 3" xfId="3261" xr:uid="{00000000-0005-0000-0000-000000070000}"/>
    <cellStyle name="Navadno 31 2 4" xfId="402" xr:uid="{00000000-0005-0000-0000-000001070000}"/>
    <cellStyle name="Navadno 31 2 4 2" xfId="3262" xr:uid="{00000000-0005-0000-0000-000002070000}"/>
    <cellStyle name="Navadno 31 2 5" xfId="3263" xr:uid="{00000000-0005-0000-0000-000003070000}"/>
    <cellStyle name="Navadno 31 3" xfId="403" xr:uid="{00000000-0005-0000-0000-000004070000}"/>
    <cellStyle name="Navadno 31 3 2" xfId="404" xr:uid="{00000000-0005-0000-0000-000005070000}"/>
    <cellStyle name="Navadno 31 3 2 2" xfId="405" xr:uid="{00000000-0005-0000-0000-000006070000}"/>
    <cellStyle name="Navadno 31 3 2 2 2" xfId="406" xr:uid="{00000000-0005-0000-0000-000007070000}"/>
    <cellStyle name="Navadno 31 3 2 2 2 2" xfId="3264" xr:uid="{00000000-0005-0000-0000-000008070000}"/>
    <cellStyle name="Navadno 31 3 2 2 3" xfId="3265" xr:uid="{00000000-0005-0000-0000-000009070000}"/>
    <cellStyle name="Navadno 31 3 2 3" xfId="407" xr:uid="{00000000-0005-0000-0000-00000A070000}"/>
    <cellStyle name="Navadno 31 3 2 3 2" xfId="3266" xr:uid="{00000000-0005-0000-0000-00000B070000}"/>
    <cellStyle name="Navadno 31 3 2 4" xfId="3267" xr:uid="{00000000-0005-0000-0000-00000C070000}"/>
    <cellStyle name="Navadno 31 3 3" xfId="408" xr:uid="{00000000-0005-0000-0000-00000D070000}"/>
    <cellStyle name="Navadno 31 3 3 2" xfId="409" xr:uid="{00000000-0005-0000-0000-00000E070000}"/>
    <cellStyle name="Navadno 31 3 3 2 2" xfId="3268" xr:uid="{00000000-0005-0000-0000-00000F070000}"/>
    <cellStyle name="Navadno 31 3 3 3" xfId="3269" xr:uid="{00000000-0005-0000-0000-000010070000}"/>
    <cellStyle name="Navadno 31 3 4" xfId="410" xr:uid="{00000000-0005-0000-0000-000011070000}"/>
    <cellStyle name="Navadno 31 3 4 2" xfId="3270" xr:uid="{00000000-0005-0000-0000-000012070000}"/>
    <cellStyle name="Navadno 31 3 5" xfId="3271" xr:uid="{00000000-0005-0000-0000-000013070000}"/>
    <cellStyle name="Navadno 31 4" xfId="411" xr:uid="{00000000-0005-0000-0000-000014070000}"/>
    <cellStyle name="Navadno 31 4 2" xfId="412" xr:uid="{00000000-0005-0000-0000-000015070000}"/>
    <cellStyle name="Navadno 31 4 2 2" xfId="413" xr:uid="{00000000-0005-0000-0000-000016070000}"/>
    <cellStyle name="Navadno 31 4 2 2 2" xfId="3272" xr:uid="{00000000-0005-0000-0000-000017070000}"/>
    <cellStyle name="Navadno 31 4 2 3" xfId="3273" xr:uid="{00000000-0005-0000-0000-000018070000}"/>
    <cellStyle name="Navadno 31 4 3" xfId="414" xr:uid="{00000000-0005-0000-0000-000019070000}"/>
    <cellStyle name="Navadno 31 4 3 2" xfId="3274" xr:uid="{00000000-0005-0000-0000-00001A070000}"/>
    <cellStyle name="Navadno 31 4 4" xfId="3275" xr:uid="{00000000-0005-0000-0000-00001B070000}"/>
    <cellStyle name="Navadno 31 5" xfId="415" xr:uid="{00000000-0005-0000-0000-00001C070000}"/>
    <cellStyle name="Navadno 31 5 2" xfId="416" xr:uid="{00000000-0005-0000-0000-00001D070000}"/>
    <cellStyle name="Navadno 31 5 2 2" xfId="417" xr:uid="{00000000-0005-0000-0000-00001E070000}"/>
    <cellStyle name="Navadno 31 5 2 2 2" xfId="3276" xr:uid="{00000000-0005-0000-0000-00001F070000}"/>
    <cellStyle name="Navadno 31 5 2 3" xfId="3277" xr:uid="{00000000-0005-0000-0000-000020070000}"/>
    <cellStyle name="Navadno 31 5 3" xfId="418" xr:uid="{00000000-0005-0000-0000-000021070000}"/>
    <cellStyle name="Navadno 31 5 3 2" xfId="3278" xr:uid="{00000000-0005-0000-0000-000022070000}"/>
    <cellStyle name="Navadno 31 5 4" xfId="3279" xr:uid="{00000000-0005-0000-0000-000023070000}"/>
    <cellStyle name="Navadno 31 6" xfId="419" xr:uid="{00000000-0005-0000-0000-000024070000}"/>
    <cellStyle name="Navadno 31 6 2" xfId="420" xr:uid="{00000000-0005-0000-0000-000025070000}"/>
    <cellStyle name="Navadno 31 6 2 2" xfId="3280" xr:uid="{00000000-0005-0000-0000-000026070000}"/>
    <cellStyle name="Navadno 31 6 3" xfId="3281" xr:uid="{00000000-0005-0000-0000-000027070000}"/>
    <cellStyle name="Navadno 31 7" xfId="421" xr:uid="{00000000-0005-0000-0000-000028070000}"/>
    <cellStyle name="Navadno 31 7 2" xfId="3282" xr:uid="{00000000-0005-0000-0000-000029070000}"/>
    <cellStyle name="Navadno 31 8" xfId="3283" xr:uid="{00000000-0005-0000-0000-00002A070000}"/>
    <cellStyle name="Navadno 31_SELNICA POPISI GOI ZBIR - FAZNO - z dopolnitvami marec 2013" xfId="1428" xr:uid="{00000000-0005-0000-0000-00002B070000}"/>
    <cellStyle name="Navadno 32" xfId="3284" xr:uid="{00000000-0005-0000-0000-00002C070000}"/>
    <cellStyle name="Navadno 32 2" xfId="422" xr:uid="{00000000-0005-0000-0000-00002D070000}"/>
    <cellStyle name="Navadno 32 2 2" xfId="423" xr:uid="{00000000-0005-0000-0000-00002E070000}"/>
    <cellStyle name="Navadno 32 2 2 2" xfId="424" xr:uid="{00000000-0005-0000-0000-00002F070000}"/>
    <cellStyle name="Navadno 32 2 2 2 2" xfId="425" xr:uid="{00000000-0005-0000-0000-000030070000}"/>
    <cellStyle name="Navadno 32 2 2 2 2 2" xfId="3285" xr:uid="{00000000-0005-0000-0000-000031070000}"/>
    <cellStyle name="Navadno 32 2 2 2 3" xfId="3286" xr:uid="{00000000-0005-0000-0000-000032070000}"/>
    <cellStyle name="Navadno 32 2 2 3" xfId="426" xr:uid="{00000000-0005-0000-0000-000033070000}"/>
    <cellStyle name="Navadno 32 2 2 3 2" xfId="3287" xr:uid="{00000000-0005-0000-0000-000034070000}"/>
    <cellStyle name="Navadno 32 2 2 4" xfId="3288" xr:uid="{00000000-0005-0000-0000-000035070000}"/>
    <cellStyle name="Navadno 32 2 3" xfId="427" xr:uid="{00000000-0005-0000-0000-000036070000}"/>
    <cellStyle name="Navadno 32 2 3 2" xfId="428" xr:uid="{00000000-0005-0000-0000-000037070000}"/>
    <cellStyle name="Navadno 32 2 3 2 2" xfId="3289" xr:uid="{00000000-0005-0000-0000-000038070000}"/>
    <cellStyle name="Navadno 32 2 3 3" xfId="3290" xr:uid="{00000000-0005-0000-0000-000039070000}"/>
    <cellStyle name="Navadno 32 2 4" xfId="429" xr:uid="{00000000-0005-0000-0000-00003A070000}"/>
    <cellStyle name="Navadno 32 2 4 2" xfId="3291" xr:uid="{00000000-0005-0000-0000-00003B070000}"/>
    <cellStyle name="Navadno 32 2 5" xfId="3292" xr:uid="{00000000-0005-0000-0000-00003C070000}"/>
    <cellStyle name="Navadno 32 3" xfId="430" xr:uid="{00000000-0005-0000-0000-00003D070000}"/>
    <cellStyle name="Navadno 32 3 2" xfId="431" xr:uid="{00000000-0005-0000-0000-00003E070000}"/>
    <cellStyle name="Navadno 32 3 2 2" xfId="432" xr:uid="{00000000-0005-0000-0000-00003F070000}"/>
    <cellStyle name="Navadno 32 3 2 2 2" xfId="433" xr:uid="{00000000-0005-0000-0000-000040070000}"/>
    <cellStyle name="Navadno 32 3 2 2 2 2" xfId="3293" xr:uid="{00000000-0005-0000-0000-000041070000}"/>
    <cellStyle name="Navadno 32 3 2 2 3" xfId="3294" xr:uid="{00000000-0005-0000-0000-000042070000}"/>
    <cellStyle name="Navadno 32 3 2 3" xfId="434" xr:uid="{00000000-0005-0000-0000-000043070000}"/>
    <cellStyle name="Navadno 32 3 2 3 2" xfId="3295" xr:uid="{00000000-0005-0000-0000-000044070000}"/>
    <cellStyle name="Navadno 32 3 2 4" xfId="3296" xr:uid="{00000000-0005-0000-0000-000045070000}"/>
    <cellStyle name="Navadno 32 3 3" xfId="435" xr:uid="{00000000-0005-0000-0000-000046070000}"/>
    <cellStyle name="Navadno 32 3 3 2" xfId="436" xr:uid="{00000000-0005-0000-0000-000047070000}"/>
    <cellStyle name="Navadno 32 3 3 2 2" xfId="3297" xr:uid="{00000000-0005-0000-0000-000048070000}"/>
    <cellStyle name="Navadno 32 3 3 3" xfId="3298" xr:uid="{00000000-0005-0000-0000-000049070000}"/>
    <cellStyle name="Navadno 32 3 4" xfId="437" xr:uid="{00000000-0005-0000-0000-00004A070000}"/>
    <cellStyle name="Navadno 32 3 4 2" xfId="3299" xr:uid="{00000000-0005-0000-0000-00004B070000}"/>
    <cellStyle name="Navadno 32 3 5" xfId="3300" xr:uid="{00000000-0005-0000-0000-00004C070000}"/>
    <cellStyle name="Navadno 33" xfId="3301" xr:uid="{00000000-0005-0000-0000-00004D070000}"/>
    <cellStyle name="Navadno 34" xfId="438" xr:uid="{00000000-0005-0000-0000-00004E070000}"/>
    <cellStyle name="Navadno 34 2" xfId="439" xr:uid="{00000000-0005-0000-0000-00004F070000}"/>
    <cellStyle name="Navadno 34 2 2" xfId="1429" xr:uid="{00000000-0005-0000-0000-000050070000}"/>
    <cellStyle name="Navadno 34 2 3" xfId="1430" xr:uid="{00000000-0005-0000-0000-000051070000}"/>
    <cellStyle name="Navadno 34 2 3 2" xfId="3304" xr:uid="{00000000-0005-0000-0000-000052070000}"/>
    <cellStyle name="Navadno 34 2 3 3" xfId="3305" xr:uid="{00000000-0005-0000-0000-000053070000}"/>
    <cellStyle name="Navadno 34 2 4" xfId="3303" xr:uid="{00000000-0005-0000-0000-000054070000}"/>
    <cellStyle name="Navadno 34 3" xfId="440" xr:uid="{00000000-0005-0000-0000-000055070000}"/>
    <cellStyle name="Navadno 34 3 2" xfId="1431" xr:uid="{00000000-0005-0000-0000-000056070000}"/>
    <cellStyle name="Navadno 34 3 3" xfId="1432" xr:uid="{00000000-0005-0000-0000-000057070000}"/>
    <cellStyle name="Navadno 34 3 3 2" xfId="3307" xr:uid="{00000000-0005-0000-0000-000058070000}"/>
    <cellStyle name="Navadno 34 3 3 3" xfId="3308" xr:uid="{00000000-0005-0000-0000-000059070000}"/>
    <cellStyle name="Navadno 34 3 4" xfId="3306" xr:uid="{00000000-0005-0000-0000-00005A070000}"/>
    <cellStyle name="Navadno 34 4" xfId="1433" xr:uid="{00000000-0005-0000-0000-00005B070000}"/>
    <cellStyle name="Navadno 34 5" xfId="1434" xr:uid="{00000000-0005-0000-0000-00005C070000}"/>
    <cellStyle name="Navadno 34 5 2" xfId="3309" xr:uid="{00000000-0005-0000-0000-00005D070000}"/>
    <cellStyle name="Navadno 34 5 3" xfId="3310" xr:uid="{00000000-0005-0000-0000-00005E070000}"/>
    <cellStyle name="Navadno 34 6" xfId="3302" xr:uid="{00000000-0005-0000-0000-00005F070000}"/>
    <cellStyle name="Navadno 35" xfId="3311" xr:uid="{00000000-0005-0000-0000-000060070000}"/>
    <cellStyle name="Navadno 35 2" xfId="441" xr:uid="{00000000-0005-0000-0000-000061070000}"/>
    <cellStyle name="Navadno 35 2 2" xfId="1435" xr:uid="{00000000-0005-0000-0000-000062070000}"/>
    <cellStyle name="Navadno 35 2 3" xfId="1436" xr:uid="{00000000-0005-0000-0000-000063070000}"/>
    <cellStyle name="Navadno 35 2 3 2" xfId="3313" xr:uid="{00000000-0005-0000-0000-000064070000}"/>
    <cellStyle name="Navadno 35 2 3 3" xfId="3314" xr:uid="{00000000-0005-0000-0000-000065070000}"/>
    <cellStyle name="Navadno 35 2 4" xfId="3312" xr:uid="{00000000-0005-0000-0000-000066070000}"/>
    <cellStyle name="Navadno 35 3" xfId="442" xr:uid="{00000000-0005-0000-0000-000067070000}"/>
    <cellStyle name="Navadno 35 3 2" xfId="1437" xr:uid="{00000000-0005-0000-0000-000068070000}"/>
    <cellStyle name="Navadno 35 3 3" xfId="1438" xr:uid="{00000000-0005-0000-0000-000069070000}"/>
    <cellStyle name="Navadno 35 3 3 2" xfId="3316" xr:uid="{00000000-0005-0000-0000-00006A070000}"/>
    <cellStyle name="Navadno 35 3 3 3" xfId="3317" xr:uid="{00000000-0005-0000-0000-00006B070000}"/>
    <cellStyle name="Navadno 35 3 4" xfId="3315" xr:uid="{00000000-0005-0000-0000-00006C070000}"/>
    <cellStyle name="Navadno 36" xfId="2535" xr:uid="{00000000-0005-0000-0000-00006D070000}"/>
    <cellStyle name="Navadno 36 2" xfId="443" xr:uid="{00000000-0005-0000-0000-00006E070000}"/>
    <cellStyle name="Navadno 36 2 2" xfId="1439" xr:uid="{00000000-0005-0000-0000-00006F070000}"/>
    <cellStyle name="Navadno 36 2 3" xfId="1440" xr:uid="{00000000-0005-0000-0000-000070070000}"/>
    <cellStyle name="Navadno 36 2 3 2" xfId="3319" xr:uid="{00000000-0005-0000-0000-000071070000}"/>
    <cellStyle name="Navadno 36 2 3 3" xfId="3320" xr:uid="{00000000-0005-0000-0000-000072070000}"/>
    <cellStyle name="Navadno 36 2 4" xfId="3318" xr:uid="{00000000-0005-0000-0000-000073070000}"/>
    <cellStyle name="Navadno 36 3" xfId="444" xr:uid="{00000000-0005-0000-0000-000074070000}"/>
    <cellStyle name="Navadno 36 3 2" xfId="1441" xr:uid="{00000000-0005-0000-0000-000075070000}"/>
    <cellStyle name="Navadno 36 3 3" xfId="1442" xr:uid="{00000000-0005-0000-0000-000076070000}"/>
    <cellStyle name="Navadno 36 3 3 2" xfId="3322" xr:uid="{00000000-0005-0000-0000-000077070000}"/>
    <cellStyle name="Navadno 36 3 3 3" xfId="3323" xr:uid="{00000000-0005-0000-0000-000078070000}"/>
    <cellStyle name="Navadno 36 3 4" xfId="3321" xr:uid="{00000000-0005-0000-0000-000079070000}"/>
    <cellStyle name="Navadno 37" xfId="5208" xr:uid="{00000000-0005-0000-0000-00007A070000}"/>
    <cellStyle name="Navadno 37 2" xfId="445" xr:uid="{00000000-0005-0000-0000-00007B070000}"/>
    <cellStyle name="Navadno 37 2 2" xfId="1443" xr:uid="{00000000-0005-0000-0000-00007C070000}"/>
    <cellStyle name="Navadno 37 2 3" xfId="1444" xr:uid="{00000000-0005-0000-0000-00007D070000}"/>
    <cellStyle name="Navadno 37 2 3 2" xfId="3325" xr:uid="{00000000-0005-0000-0000-00007E070000}"/>
    <cellStyle name="Navadno 37 2 3 3" xfId="3326" xr:uid="{00000000-0005-0000-0000-00007F070000}"/>
    <cellStyle name="Navadno 37 2 4" xfId="3324" xr:uid="{00000000-0005-0000-0000-000080070000}"/>
    <cellStyle name="Navadno 37 3" xfId="446" xr:uid="{00000000-0005-0000-0000-000081070000}"/>
    <cellStyle name="Navadno 37 3 2" xfId="1445" xr:uid="{00000000-0005-0000-0000-000082070000}"/>
    <cellStyle name="Navadno 37 3 3" xfId="1446" xr:uid="{00000000-0005-0000-0000-000083070000}"/>
    <cellStyle name="Navadno 37 3 3 2" xfId="3328" xr:uid="{00000000-0005-0000-0000-000084070000}"/>
    <cellStyle name="Navadno 37 3 3 3" xfId="3329" xr:uid="{00000000-0005-0000-0000-000085070000}"/>
    <cellStyle name="Navadno 37 3 4" xfId="3327" xr:uid="{00000000-0005-0000-0000-000086070000}"/>
    <cellStyle name="Navadno 38" xfId="5209" xr:uid="{00000000-0005-0000-0000-000087070000}"/>
    <cellStyle name="Navadno 38 2" xfId="447" xr:uid="{00000000-0005-0000-0000-000088070000}"/>
    <cellStyle name="Navadno 38 2 2" xfId="1447" xr:uid="{00000000-0005-0000-0000-000089070000}"/>
    <cellStyle name="Navadno 38 2 3" xfId="1448" xr:uid="{00000000-0005-0000-0000-00008A070000}"/>
    <cellStyle name="Navadno 38 2 3 2" xfId="3331" xr:uid="{00000000-0005-0000-0000-00008B070000}"/>
    <cellStyle name="Navadno 38 2 3 3" xfId="3332" xr:uid="{00000000-0005-0000-0000-00008C070000}"/>
    <cellStyle name="Navadno 38 2 4" xfId="3330" xr:uid="{00000000-0005-0000-0000-00008D070000}"/>
    <cellStyle name="Navadno 38 3" xfId="448" xr:uid="{00000000-0005-0000-0000-00008E070000}"/>
    <cellStyle name="Navadno 38 3 2" xfId="1449" xr:uid="{00000000-0005-0000-0000-00008F070000}"/>
    <cellStyle name="Navadno 38 3 3" xfId="1450" xr:uid="{00000000-0005-0000-0000-000090070000}"/>
    <cellStyle name="Navadno 38 3 3 2" xfId="3334" xr:uid="{00000000-0005-0000-0000-000091070000}"/>
    <cellStyle name="Navadno 38 3 3 3" xfId="3335" xr:uid="{00000000-0005-0000-0000-000092070000}"/>
    <cellStyle name="Navadno 38 3 4" xfId="3333" xr:uid="{00000000-0005-0000-0000-000093070000}"/>
    <cellStyle name="Navadno 39" xfId="5278" xr:uid="{00000000-0005-0000-0000-000094070000}"/>
    <cellStyle name="Navadno 39 2" xfId="449" xr:uid="{00000000-0005-0000-0000-000095070000}"/>
    <cellStyle name="Navadno 39 2 2" xfId="1451" xr:uid="{00000000-0005-0000-0000-000096070000}"/>
    <cellStyle name="Navadno 39 2 3" xfId="1452" xr:uid="{00000000-0005-0000-0000-000097070000}"/>
    <cellStyle name="Navadno 39 2 3 2" xfId="3337" xr:uid="{00000000-0005-0000-0000-000098070000}"/>
    <cellStyle name="Navadno 39 2 3 3" xfId="3338" xr:uid="{00000000-0005-0000-0000-000099070000}"/>
    <cellStyle name="Navadno 39 2 4" xfId="3336" xr:uid="{00000000-0005-0000-0000-00009A070000}"/>
    <cellStyle name="Navadno 39 3" xfId="450" xr:uid="{00000000-0005-0000-0000-00009B070000}"/>
    <cellStyle name="Navadno 39 3 2" xfId="1453" xr:uid="{00000000-0005-0000-0000-00009C070000}"/>
    <cellStyle name="Navadno 39 3 3" xfId="1454" xr:uid="{00000000-0005-0000-0000-00009D070000}"/>
    <cellStyle name="Navadno 39 3 3 2" xfId="3340" xr:uid="{00000000-0005-0000-0000-00009E070000}"/>
    <cellStyle name="Navadno 39 3 3 3" xfId="3341" xr:uid="{00000000-0005-0000-0000-00009F070000}"/>
    <cellStyle name="Navadno 39 3 4" xfId="3339" xr:uid="{00000000-0005-0000-0000-0000A0070000}"/>
    <cellStyle name="Navadno 4" xfId="451" xr:uid="{00000000-0005-0000-0000-0000A1070000}"/>
    <cellStyle name="Navadno 4 10" xfId="1455" xr:uid="{00000000-0005-0000-0000-0000A2070000}"/>
    <cellStyle name="Navadno 4 10 2" xfId="3343" xr:uid="{00000000-0005-0000-0000-0000A3070000}"/>
    <cellStyle name="Navadno 4 11" xfId="1456" xr:uid="{00000000-0005-0000-0000-0000A4070000}"/>
    <cellStyle name="Navadno 4 11 2" xfId="3344" xr:uid="{00000000-0005-0000-0000-0000A5070000}"/>
    <cellStyle name="Navadno 4 11 3" xfId="3345" xr:uid="{00000000-0005-0000-0000-0000A6070000}"/>
    <cellStyle name="Navadno 4 11 3 2" xfId="3346" xr:uid="{00000000-0005-0000-0000-0000A7070000}"/>
    <cellStyle name="Navadno 4 12" xfId="3347" xr:uid="{00000000-0005-0000-0000-0000A8070000}"/>
    <cellStyle name="Navadno 4 12 2" xfId="5905" xr:uid="{00000000-0005-0000-0000-0000A9070000}"/>
    <cellStyle name="Navadno 4 13" xfId="3348" xr:uid="{00000000-0005-0000-0000-0000AA070000}"/>
    <cellStyle name="Navadno 4 14" xfId="3342" xr:uid="{00000000-0005-0000-0000-0000AB070000}"/>
    <cellStyle name="Navadno 4 15" xfId="5578" xr:uid="{00000000-0005-0000-0000-0000AC070000}"/>
    <cellStyle name="Navadno 4 16" xfId="5629" xr:uid="{00000000-0005-0000-0000-0000AD070000}"/>
    <cellStyle name="Navadno 4 17" xfId="6126" xr:uid="{00000000-0005-0000-0000-0000AE070000}"/>
    <cellStyle name="Navadno 4 17 2" xfId="6750" xr:uid="{00000000-0005-0000-0000-0000AF070000}"/>
    <cellStyle name="Navadno 4 2" xfId="452" xr:uid="{00000000-0005-0000-0000-0000B0070000}"/>
    <cellStyle name="Navadno 4 2 2" xfId="1457" xr:uid="{00000000-0005-0000-0000-0000B1070000}"/>
    <cellStyle name="Navadno 4 2 3" xfId="1458" xr:uid="{00000000-0005-0000-0000-0000B2070000}"/>
    <cellStyle name="Navadno 4 2 4" xfId="1459" xr:uid="{00000000-0005-0000-0000-0000B3070000}"/>
    <cellStyle name="Navadno 4 2 4 2" xfId="3350" xr:uid="{00000000-0005-0000-0000-0000B4070000}"/>
    <cellStyle name="Navadno 4 2 4 3" xfId="3351" xr:uid="{00000000-0005-0000-0000-0000B5070000}"/>
    <cellStyle name="Navadno 4 2 5" xfId="3349" xr:uid="{00000000-0005-0000-0000-0000B6070000}"/>
    <cellStyle name="Navadno 4 2 6" xfId="7062" xr:uid="{00000000-0005-0000-0000-0000B7070000}"/>
    <cellStyle name="Navadno 4 3" xfId="453" xr:uid="{00000000-0005-0000-0000-0000B8070000}"/>
    <cellStyle name="Navadno 4 3 2" xfId="1460" xr:uid="{00000000-0005-0000-0000-0000B9070000}"/>
    <cellStyle name="Navadno 4 3 3" xfId="1461" xr:uid="{00000000-0005-0000-0000-0000BA070000}"/>
    <cellStyle name="Navadno 4 3 3 2" xfId="3353" xr:uid="{00000000-0005-0000-0000-0000BB070000}"/>
    <cellStyle name="Navadno 4 3 3 3" xfId="3354" xr:uid="{00000000-0005-0000-0000-0000BC070000}"/>
    <cellStyle name="Navadno 4 3 4" xfId="3352" xr:uid="{00000000-0005-0000-0000-0000BD070000}"/>
    <cellStyle name="Navadno 4 4" xfId="454" xr:uid="{00000000-0005-0000-0000-0000BE070000}"/>
    <cellStyle name="Navadno 4 4 2" xfId="1462" xr:uid="{00000000-0005-0000-0000-0000BF070000}"/>
    <cellStyle name="Navadno 4 4 3" xfId="1463" xr:uid="{00000000-0005-0000-0000-0000C0070000}"/>
    <cellStyle name="Navadno 4 4 3 2" xfId="3356" xr:uid="{00000000-0005-0000-0000-0000C1070000}"/>
    <cellStyle name="Navadno 4 4 3 3" xfId="3357" xr:uid="{00000000-0005-0000-0000-0000C2070000}"/>
    <cellStyle name="Navadno 4 4 4" xfId="3355" xr:uid="{00000000-0005-0000-0000-0000C3070000}"/>
    <cellStyle name="Navadno 4 5" xfId="455" xr:uid="{00000000-0005-0000-0000-0000C4070000}"/>
    <cellStyle name="Navadno 4 5 2" xfId="1464" xr:uid="{00000000-0005-0000-0000-0000C5070000}"/>
    <cellStyle name="Navadno 4 5 3" xfId="1465" xr:uid="{00000000-0005-0000-0000-0000C6070000}"/>
    <cellStyle name="Navadno 4 5 3 2" xfId="3359" xr:uid="{00000000-0005-0000-0000-0000C7070000}"/>
    <cellStyle name="Navadno 4 5 3 3" xfId="3360" xr:uid="{00000000-0005-0000-0000-0000C8070000}"/>
    <cellStyle name="Navadno 4 5 4" xfId="3358" xr:uid="{00000000-0005-0000-0000-0000C9070000}"/>
    <cellStyle name="Navadno 4 6" xfId="456" xr:uid="{00000000-0005-0000-0000-0000CA070000}"/>
    <cellStyle name="Navadno 4 6 2" xfId="1466" xr:uid="{00000000-0005-0000-0000-0000CB070000}"/>
    <cellStyle name="Navadno 4 6 3" xfId="1467" xr:uid="{00000000-0005-0000-0000-0000CC070000}"/>
    <cellStyle name="Navadno 4 6 3 2" xfId="3362" xr:uid="{00000000-0005-0000-0000-0000CD070000}"/>
    <cellStyle name="Navadno 4 6 3 3" xfId="3363" xr:uid="{00000000-0005-0000-0000-0000CE070000}"/>
    <cellStyle name="Navadno 4 6 4" xfId="3361" xr:uid="{00000000-0005-0000-0000-0000CF070000}"/>
    <cellStyle name="Navadno 4 7" xfId="457" xr:uid="{00000000-0005-0000-0000-0000D0070000}"/>
    <cellStyle name="Navadno 4 7 2" xfId="1468" xr:uid="{00000000-0005-0000-0000-0000D1070000}"/>
    <cellStyle name="Navadno 4 7 3" xfId="1469" xr:uid="{00000000-0005-0000-0000-0000D2070000}"/>
    <cellStyle name="Navadno 4 7 3 2" xfId="3365" xr:uid="{00000000-0005-0000-0000-0000D3070000}"/>
    <cellStyle name="Navadno 4 7 3 3" xfId="3366" xr:uid="{00000000-0005-0000-0000-0000D4070000}"/>
    <cellStyle name="Navadno 4 7 4" xfId="3364" xr:uid="{00000000-0005-0000-0000-0000D5070000}"/>
    <cellStyle name="Navadno 4 8" xfId="458" xr:uid="{00000000-0005-0000-0000-0000D6070000}"/>
    <cellStyle name="Navadno 4 8 2" xfId="1470" xr:uid="{00000000-0005-0000-0000-0000D7070000}"/>
    <cellStyle name="Navadno 4 8 3" xfId="1471" xr:uid="{00000000-0005-0000-0000-0000D8070000}"/>
    <cellStyle name="Navadno 4 8 3 2" xfId="3368" xr:uid="{00000000-0005-0000-0000-0000D9070000}"/>
    <cellStyle name="Navadno 4 8 3 3" xfId="3369" xr:uid="{00000000-0005-0000-0000-0000DA070000}"/>
    <cellStyle name="Navadno 4 8 4" xfId="3367" xr:uid="{00000000-0005-0000-0000-0000DB070000}"/>
    <cellStyle name="Navadno 4 9" xfId="1472" xr:uid="{00000000-0005-0000-0000-0000DC070000}"/>
    <cellStyle name="Navadno 4_SELNICA POPISI GOI ZBIR - FAZNO - z dopolnitvami marec 2013" xfId="1473" xr:uid="{00000000-0005-0000-0000-0000DD070000}"/>
    <cellStyle name="Navadno 40" xfId="5592" xr:uid="{00000000-0005-0000-0000-0000DE070000}"/>
    <cellStyle name="Navadno 40 2" xfId="459" xr:uid="{00000000-0005-0000-0000-0000DF070000}"/>
    <cellStyle name="Navadno 40 2 2" xfId="1474" xr:uid="{00000000-0005-0000-0000-0000E0070000}"/>
    <cellStyle name="Navadno 40 2 3" xfId="1475" xr:uid="{00000000-0005-0000-0000-0000E1070000}"/>
    <cellStyle name="Navadno 40 2 3 2" xfId="3371" xr:uid="{00000000-0005-0000-0000-0000E2070000}"/>
    <cellStyle name="Navadno 40 2 3 3" xfId="3372" xr:uid="{00000000-0005-0000-0000-0000E3070000}"/>
    <cellStyle name="Navadno 40 2 4" xfId="3370" xr:uid="{00000000-0005-0000-0000-0000E4070000}"/>
    <cellStyle name="Navadno 40 3" xfId="460" xr:uid="{00000000-0005-0000-0000-0000E5070000}"/>
    <cellStyle name="Navadno 40 3 2" xfId="1476" xr:uid="{00000000-0005-0000-0000-0000E6070000}"/>
    <cellStyle name="Navadno 40 3 3" xfId="1477" xr:uid="{00000000-0005-0000-0000-0000E7070000}"/>
    <cellStyle name="Navadno 40 3 3 2" xfId="3374" xr:uid="{00000000-0005-0000-0000-0000E8070000}"/>
    <cellStyle name="Navadno 40 3 3 3" xfId="3375" xr:uid="{00000000-0005-0000-0000-0000E9070000}"/>
    <cellStyle name="Navadno 40 3 4" xfId="3373" xr:uid="{00000000-0005-0000-0000-0000EA070000}"/>
    <cellStyle name="Navadno 41" xfId="461" xr:uid="{00000000-0005-0000-0000-0000EB070000}"/>
    <cellStyle name="Navadno 41 2" xfId="462" xr:uid="{00000000-0005-0000-0000-0000EC070000}"/>
    <cellStyle name="Navadno 41 2 2" xfId="1478" xr:uid="{00000000-0005-0000-0000-0000ED070000}"/>
    <cellStyle name="Navadno 41 2 3" xfId="1479" xr:uid="{00000000-0005-0000-0000-0000EE070000}"/>
    <cellStyle name="Navadno 41 2 3 2" xfId="3378" xr:uid="{00000000-0005-0000-0000-0000EF070000}"/>
    <cellStyle name="Navadno 41 2 3 3" xfId="3379" xr:uid="{00000000-0005-0000-0000-0000F0070000}"/>
    <cellStyle name="Navadno 41 2 4" xfId="3377" xr:uid="{00000000-0005-0000-0000-0000F1070000}"/>
    <cellStyle name="Navadno 41 3" xfId="463" xr:uid="{00000000-0005-0000-0000-0000F2070000}"/>
    <cellStyle name="Navadno 41 3 2" xfId="1480" xr:uid="{00000000-0005-0000-0000-0000F3070000}"/>
    <cellStyle name="Navadno 41 3 3" xfId="1481" xr:uid="{00000000-0005-0000-0000-0000F4070000}"/>
    <cellStyle name="Navadno 41 3 3 2" xfId="3381" xr:uid="{00000000-0005-0000-0000-0000F5070000}"/>
    <cellStyle name="Navadno 41 3 3 3" xfId="3382" xr:uid="{00000000-0005-0000-0000-0000F6070000}"/>
    <cellStyle name="Navadno 41 3 4" xfId="3380" xr:uid="{00000000-0005-0000-0000-0000F7070000}"/>
    <cellStyle name="Navadno 41 4" xfId="1482" xr:uid="{00000000-0005-0000-0000-0000F8070000}"/>
    <cellStyle name="Navadno 41 5" xfId="1483" xr:uid="{00000000-0005-0000-0000-0000F9070000}"/>
    <cellStyle name="Navadno 41 5 2" xfId="3383" xr:uid="{00000000-0005-0000-0000-0000FA070000}"/>
    <cellStyle name="Navadno 41 5 3" xfId="3384" xr:uid="{00000000-0005-0000-0000-0000FB070000}"/>
    <cellStyle name="Navadno 41 6" xfId="3376" xr:uid="{00000000-0005-0000-0000-0000FC070000}"/>
    <cellStyle name="Navadno 42" xfId="464" xr:uid="{00000000-0005-0000-0000-0000FD070000}"/>
    <cellStyle name="Navadno 42 2" xfId="792" xr:uid="{00000000-0005-0000-0000-0000FE070000}"/>
    <cellStyle name="Navadno 42 3" xfId="1484" xr:uid="{00000000-0005-0000-0000-0000FF070000}"/>
    <cellStyle name="Navadno 42 3 2" xfId="3386" xr:uid="{00000000-0005-0000-0000-000000080000}"/>
    <cellStyle name="Navadno 42 3 3" xfId="3387" xr:uid="{00000000-0005-0000-0000-000001080000}"/>
    <cellStyle name="Navadno 42 4" xfId="3385" xr:uid="{00000000-0005-0000-0000-000002080000}"/>
    <cellStyle name="Navadno 43" xfId="5591" xr:uid="{00000000-0005-0000-0000-000003080000}"/>
    <cellStyle name="Navadno 43 2" xfId="5635" xr:uid="{00000000-0005-0000-0000-000004080000}"/>
    <cellStyle name="Navadno 43 2 2" xfId="5679" xr:uid="{00000000-0005-0000-0000-000005080000}"/>
    <cellStyle name="Navadno 43 2 2 2" xfId="7533" xr:uid="{00000000-0005-0000-0000-000006080000}"/>
    <cellStyle name="Navadno 43 2 3" xfId="7445" xr:uid="{00000000-0005-0000-0000-000007080000}"/>
    <cellStyle name="Navadno 43 2 4" xfId="7489" xr:uid="{00000000-0005-0000-0000-000008080000}"/>
    <cellStyle name="Navadno 43 3" xfId="5657" xr:uid="{00000000-0005-0000-0000-000009080000}"/>
    <cellStyle name="Navadno 43 3 2" xfId="7511" xr:uid="{00000000-0005-0000-0000-00000A080000}"/>
    <cellStyle name="Navadno 43 4" xfId="7423" xr:uid="{00000000-0005-0000-0000-00000B080000}"/>
    <cellStyle name="Navadno 43 5" xfId="7467" xr:uid="{00000000-0005-0000-0000-00000C080000}"/>
    <cellStyle name="Navadno 44" xfId="5613" xr:uid="{00000000-0005-0000-0000-00000D080000}"/>
    <cellStyle name="Navadno 44 2" xfId="5654" xr:uid="{00000000-0005-0000-0000-00000E080000}"/>
    <cellStyle name="Navadno 44 2 2" xfId="5698" xr:uid="{00000000-0005-0000-0000-00000F080000}"/>
    <cellStyle name="Navadno 44 2 2 2" xfId="7552" xr:uid="{00000000-0005-0000-0000-000010080000}"/>
    <cellStyle name="Navadno 44 2 3" xfId="7464" xr:uid="{00000000-0005-0000-0000-000011080000}"/>
    <cellStyle name="Navadno 44 2 4" xfId="7508" xr:uid="{00000000-0005-0000-0000-000012080000}"/>
    <cellStyle name="Navadno 44 3" xfId="5676" xr:uid="{00000000-0005-0000-0000-000013080000}"/>
    <cellStyle name="Navadno 44 3 2" xfId="7530" xr:uid="{00000000-0005-0000-0000-000014080000}"/>
    <cellStyle name="Navadno 44 4" xfId="7442" xr:uid="{00000000-0005-0000-0000-000015080000}"/>
    <cellStyle name="Navadno 44 5" xfId="7486" xr:uid="{00000000-0005-0000-0000-000016080000}"/>
    <cellStyle name="Navadno 45" xfId="5599" xr:uid="{00000000-0005-0000-0000-000017080000}"/>
    <cellStyle name="Navadno 45 2" xfId="5642" xr:uid="{00000000-0005-0000-0000-000018080000}"/>
    <cellStyle name="Navadno 45 2 2" xfId="5686" xr:uid="{00000000-0005-0000-0000-000019080000}"/>
    <cellStyle name="Navadno 45 2 2 2" xfId="7540" xr:uid="{00000000-0005-0000-0000-00001A080000}"/>
    <cellStyle name="Navadno 45 2 3" xfId="7452" xr:uid="{00000000-0005-0000-0000-00001B080000}"/>
    <cellStyle name="Navadno 45 2 4" xfId="7496" xr:uid="{00000000-0005-0000-0000-00001C080000}"/>
    <cellStyle name="Navadno 45 3" xfId="5664" xr:uid="{00000000-0005-0000-0000-00001D080000}"/>
    <cellStyle name="Navadno 45 3 2" xfId="7518" xr:uid="{00000000-0005-0000-0000-00001E080000}"/>
    <cellStyle name="Navadno 45 4" xfId="7430" xr:uid="{00000000-0005-0000-0000-00001F080000}"/>
    <cellStyle name="Navadno 45 5" xfId="7474" xr:uid="{00000000-0005-0000-0000-000020080000}"/>
    <cellStyle name="Navadno 46" xfId="5607" xr:uid="{00000000-0005-0000-0000-000021080000}"/>
    <cellStyle name="Navadno 46 2" xfId="5649" xr:uid="{00000000-0005-0000-0000-000022080000}"/>
    <cellStyle name="Navadno 46 2 2" xfId="5693" xr:uid="{00000000-0005-0000-0000-000023080000}"/>
    <cellStyle name="Navadno 46 2 2 2" xfId="7547" xr:uid="{00000000-0005-0000-0000-000024080000}"/>
    <cellStyle name="Navadno 46 2 3" xfId="7459" xr:uid="{00000000-0005-0000-0000-000025080000}"/>
    <cellStyle name="Navadno 46 2 4" xfId="7503" xr:uid="{00000000-0005-0000-0000-000026080000}"/>
    <cellStyle name="Navadno 46 3" xfId="5671" xr:uid="{00000000-0005-0000-0000-000027080000}"/>
    <cellStyle name="Navadno 46 3 2" xfId="7525" xr:uid="{00000000-0005-0000-0000-000028080000}"/>
    <cellStyle name="Navadno 46 4" xfId="7437" xr:uid="{00000000-0005-0000-0000-000029080000}"/>
    <cellStyle name="Navadno 46 5" xfId="7481" xr:uid="{00000000-0005-0000-0000-00002A080000}"/>
    <cellStyle name="Navadno 47" xfId="5596" xr:uid="{00000000-0005-0000-0000-00002B080000}"/>
    <cellStyle name="Navadno 47 2" xfId="5639" xr:uid="{00000000-0005-0000-0000-00002C080000}"/>
    <cellStyle name="Navadno 47 2 2" xfId="5683" xr:uid="{00000000-0005-0000-0000-00002D080000}"/>
    <cellStyle name="Navadno 47 2 2 2" xfId="7537" xr:uid="{00000000-0005-0000-0000-00002E080000}"/>
    <cellStyle name="Navadno 47 2 3" xfId="7449" xr:uid="{00000000-0005-0000-0000-00002F080000}"/>
    <cellStyle name="Navadno 47 2 4" xfId="7493" xr:uid="{00000000-0005-0000-0000-000030080000}"/>
    <cellStyle name="Navadno 47 3" xfId="5661" xr:uid="{00000000-0005-0000-0000-000031080000}"/>
    <cellStyle name="Navadno 47 3 2" xfId="7515" xr:uid="{00000000-0005-0000-0000-000032080000}"/>
    <cellStyle name="Navadno 47 4" xfId="7427" xr:uid="{00000000-0005-0000-0000-000033080000}"/>
    <cellStyle name="Navadno 47 5" xfId="7471" xr:uid="{00000000-0005-0000-0000-000034080000}"/>
    <cellStyle name="Navadno 48" xfId="5614" xr:uid="{00000000-0005-0000-0000-000035080000}"/>
    <cellStyle name="Navadno 48 2" xfId="5655" xr:uid="{00000000-0005-0000-0000-000036080000}"/>
    <cellStyle name="Navadno 48 2 2" xfId="5699" xr:uid="{00000000-0005-0000-0000-000037080000}"/>
    <cellStyle name="Navadno 48 2 2 2" xfId="7553" xr:uid="{00000000-0005-0000-0000-000038080000}"/>
    <cellStyle name="Navadno 48 2 3" xfId="7465" xr:uid="{00000000-0005-0000-0000-000039080000}"/>
    <cellStyle name="Navadno 48 2 4" xfId="7509" xr:uid="{00000000-0005-0000-0000-00003A080000}"/>
    <cellStyle name="Navadno 48 3" xfId="5677" xr:uid="{00000000-0005-0000-0000-00003B080000}"/>
    <cellStyle name="Navadno 48 3 2" xfId="7531" xr:uid="{00000000-0005-0000-0000-00003C080000}"/>
    <cellStyle name="Navadno 48 4" xfId="7443" xr:uid="{00000000-0005-0000-0000-00003D080000}"/>
    <cellStyle name="Navadno 48 5" xfId="7487" xr:uid="{00000000-0005-0000-0000-00003E080000}"/>
    <cellStyle name="Navadno 49" xfId="5598" xr:uid="{00000000-0005-0000-0000-00003F080000}"/>
    <cellStyle name="Navadno 49 2" xfId="5641" xr:uid="{00000000-0005-0000-0000-000040080000}"/>
    <cellStyle name="Navadno 49 2 2" xfId="5685" xr:uid="{00000000-0005-0000-0000-000041080000}"/>
    <cellStyle name="Navadno 49 2 2 2" xfId="7539" xr:uid="{00000000-0005-0000-0000-000042080000}"/>
    <cellStyle name="Navadno 49 2 3" xfId="7451" xr:uid="{00000000-0005-0000-0000-000043080000}"/>
    <cellStyle name="Navadno 49 2 4" xfId="7495" xr:uid="{00000000-0005-0000-0000-000044080000}"/>
    <cellStyle name="Navadno 49 3" xfId="5663" xr:uid="{00000000-0005-0000-0000-000045080000}"/>
    <cellStyle name="Navadno 49 3 2" xfId="7517" xr:uid="{00000000-0005-0000-0000-000046080000}"/>
    <cellStyle name="Navadno 49 4" xfId="7429" xr:uid="{00000000-0005-0000-0000-000047080000}"/>
    <cellStyle name="Navadno 49 5" xfId="7473" xr:uid="{00000000-0005-0000-0000-000048080000}"/>
    <cellStyle name="Navadno 5" xfId="465" xr:uid="{00000000-0005-0000-0000-000049080000}"/>
    <cellStyle name="Navadno 5 2" xfId="466" xr:uid="{00000000-0005-0000-0000-00004A080000}"/>
    <cellStyle name="Navadno 5 2 2" xfId="7063" xr:uid="{00000000-0005-0000-0000-00004B080000}"/>
    <cellStyle name="Navadno 5 3" xfId="467" xr:uid="{00000000-0005-0000-0000-00004C080000}"/>
    <cellStyle name="Navadno 5 3 2" xfId="468" xr:uid="{00000000-0005-0000-0000-00004D080000}"/>
    <cellStyle name="Navadno 5 3 3" xfId="1485" xr:uid="{00000000-0005-0000-0000-00004E080000}"/>
    <cellStyle name="Navadno 5 4" xfId="469" xr:uid="{00000000-0005-0000-0000-00004F080000}"/>
    <cellStyle name="Navadno 5 4 2" xfId="1486" xr:uid="{00000000-0005-0000-0000-000050080000}"/>
    <cellStyle name="Navadno 5 4 3" xfId="1487" xr:uid="{00000000-0005-0000-0000-000051080000}"/>
    <cellStyle name="Navadno 5 4 3 2" xfId="3388" xr:uid="{00000000-0005-0000-0000-000052080000}"/>
    <cellStyle name="Navadno 5 4 3 3" xfId="3389" xr:uid="{00000000-0005-0000-0000-000053080000}"/>
    <cellStyle name="Navadno 5 5" xfId="1488" xr:uid="{00000000-0005-0000-0000-000054080000}"/>
    <cellStyle name="Navadno 5 6" xfId="5579" xr:uid="{00000000-0005-0000-0000-000055080000}"/>
    <cellStyle name="Navadno 5 7" xfId="5630" xr:uid="{00000000-0005-0000-0000-000056080000}"/>
    <cellStyle name="Navadno 5 8" xfId="6751" xr:uid="{00000000-0005-0000-0000-000057080000}"/>
    <cellStyle name="Navadno 50" xfId="5597" xr:uid="{00000000-0005-0000-0000-000058080000}"/>
    <cellStyle name="Navadno 50 2" xfId="5640" xr:uid="{00000000-0005-0000-0000-000059080000}"/>
    <cellStyle name="Navadno 50 2 2" xfId="5684" xr:uid="{00000000-0005-0000-0000-00005A080000}"/>
    <cellStyle name="Navadno 50 2 2 2" xfId="7538" xr:uid="{00000000-0005-0000-0000-00005B080000}"/>
    <cellStyle name="Navadno 50 2 3" xfId="7450" xr:uid="{00000000-0005-0000-0000-00005C080000}"/>
    <cellStyle name="Navadno 50 2 4" xfId="7494" xr:uid="{00000000-0005-0000-0000-00005D080000}"/>
    <cellStyle name="Navadno 50 3" xfId="5662" xr:uid="{00000000-0005-0000-0000-00005E080000}"/>
    <cellStyle name="Navadno 50 3 2" xfId="7516" xr:uid="{00000000-0005-0000-0000-00005F080000}"/>
    <cellStyle name="Navadno 50 4" xfId="7428" xr:uid="{00000000-0005-0000-0000-000060080000}"/>
    <cellStyle name="Navadno 50 5" xfId="7472" xr:uid="{00000000-0005-0000-0000-000061080000}"/>
    <cellStyle name="Navadno 51" xfId="5602" xr:uid="{00000000-0005-0000-0000-000062080000}"/>
    <cellStyle name="Navadno 51 2" xfId="5645" xr:uid="{00000000-0005-0000-0000-000063080000}"/>
    <cellStyle name="Navadno 51 2 2" xfId="5689" xr:uid="{00000000-0005-0000-0000-000064080000}"/>
    <cellStyle name="Navadno 51 2 2 2" xfId="7543" xr:uid="{00000000-0005-0000-0000-000065080000}"/>
    <cellStyle name="Navadno 51 2 3" xfId="7455" xr:uid="{00000000-0005-0000-0000-000066080000}"/>
    <cellStyle name="Navadno 51 2 4" xfId="7499" xr:uid="{00000000-0005-0000-0000-000067080000}"/>
    <cellStyle name="Navadno 51 3" xfId="5667" xr:uid="{00000000-0005-0000-0000-000068080000}"/>
    <cellStyle name="Navadno 51 3 2" xfId="7521" xr:uid="{00000000-0005-0000-0000-000069080000}"/>
    <cellStyle name="Navadno 51 4" xfId="7433" xr:uid="{00000000-0005-0000-0000-00006A080000}"/>
    <cellStyle name="Navadno 51 5" xfId="7477" xr:uid="{00000000-0005-0000-0000-00006B080000}"/>
    <cellStyle name="Navadno 52" xfId="5608" xr:uid="{00000000-0005-0000-0000-00006C080000}"/>
    <cellStyle name="Navadno 52 2" xfId="5650" xr:uid="{00000000-0005-0000-0000-00006D080000}"/>
    <cellStyle name="Navadno 52 2 2" xfId="5694" xr:uid="{00000000-0005-0000-0000-00006E080000}"/>
    <cellStyle name="Navadno 52 2 2 2" xfId="7548" xr:uid="{00000000-0005-0000-0000-00006F080000}"/>
    <cellStyle name="Navadno 52 2 3" xfId="7460" xr:uid="{00000000-0005-0000-0000-000070080000}"/>
    <cellStyle name="Navadno 52 2 4" xfId="7504" xr:uid="{00000000-0005-0000-0000-000071080000}"/>
    <cellStyle name="Navadno 52 3" xfId="5672" xr:uid="{00000000-0005-0000-0000-000072080000}"/>
    <cellStyle name="Navadno 52 3 2" xfId="7526" xr:uid="{00000000-0005-0000-0000-000073080000}"/>
    <cellStyle name="Navadno 52 4" xfId="7438" xr:uid="{00000000-0005-0000-0000-000074080000}"/>
    <cellStyle name="Navadno 52 5" xfId="7482" xr:uid="{00000000-0005-0000-0000-000075080000}"/>
    <cellStyle name="Navadno 53" xfId="5595" xr:uid="{00000000-0005-0000-0000-000076080000}"/>
    <cellStyle name="Navadno 53 2" xfId="5638" xr:uid="{00000000-0005-0000-0000-000077080000}"/>
    <cellStyle name="Navadno 53 2 2" xfId="5682" xr:uid="{00000000-0005-0000-0000-000078080000}"/>
    <cellStyle name="Navadno 53 2 2 2" xfId="7536" xr:uid="{00000000-0005-0000-0000-000079080000}"/>
    <cellStyle name="Navadno 53 2 3" xfId="7448" xr:uid="{00000000-0005-0000-0000-00007A080000}"/>
    <cellStyle name="Navadno 53 2 4" xfId="7492" xr:uid="{00000000-0005-0000-0000-00007B080000}"/>
    <cellStyle name="Navadno 53 3" xfId="5660" xr:uid="{00000000-0005-0000-0000-00007C080000}"/>
    <cellStyle name="Navadno 53 3 2" xfId="7514" xr:uid="{00000000-0005-0000-0000-00007D080000}"/>
    <cellStyle name="Navadno 53 4" xfId="7426" xr:uid="{00000000-0005-0000-0000-00007E080000}"/>
    <cellStyle name="Navadno 53 5" xfId="7470" xr:uid="{00000000-0005-0000-0000-00007F080000}"/>
    <cellStyle name="Navadno 54" xfId="5612" xr:uid="{00000000-0005-0000-0000-000080080000}"/>
    <cellStyle name="Navadno 54 2" xfId="5653" xr:uid="{00000000-0005-0000-0000-000081080000}"/>
    <cellStyle name="Navadno 54 2 2" xfId="5697" xr:uid="{00000000-0005-0000-0000-000082080000}"/>
    <cellStyle name="Navadno 54 2 2 2" xfId="7551" xr:uid="{00000000-0005-0000-0000-000083080000}"/>
    <cellStyle name="Navadno 54 2 3" xfId="7463" xr:uid="{00000000-0005-0000-0000-000084080000}"/>
    <cellStyle name="Navadno 54 2 4" xfId="7507" xr:uid="{00000000-0005-0000-0000-000085080000}"/>
    <cellStyle name="Navadno 54 3" xfId="5675" xr:uid="{00000000-0005-0000-0000-000086080000}"/>
    <cellStyle name="Navadno 54 3 2" xfId="7529" xr:uid="{00000000-0005-0000-0000-000087080000}"/>
    <cellStyle name="Navadno 54 4" xfId="7441" xr:uid="{00000000-0005-0000-0000-000088080000}"/>
    <cellStyle name="Navadno 54 5" xfId="7485" xr:uid="{00000000-0005-0000-0000-000089080000}"/>
    <cellStyle name="Navadno 55" xfId="5603" xr:uid="{00000000-0005-0000-0000-00008A080000}"/>
    <cellStyle name="Navadno 55 2" xfId="5646" xr:uid="{00000000-0005-0000-0000-00008B080000}"/>
    <cellStyle name="Navadno 55 2 2" xfId="5690" xr:uid="{00000000-0005-0000-0000-00008C080000}"/>
    <cellStyle name="Navadno 55 2 2 2" xfId="7544" xr:uid="{00000000-0005-0000-0000-00008D080000}"/>
    <cellStyle name="Navadno 55 2 3" xfId="7456" xr:uid="{00000000-0005-0000-0000-00008E080000}"/>
    <cellStyle name="Navadno 55 2 4" xfId="7500" xr:uid="{00000000-0005-0000-0000-00008F080000}"/>
    <cellStyle name="Navadno 55 3" xfId="5668" xr:uid="{00000000-0005-0000-0000-000090080000}"/>
    <cellStyle name="Navadno 55 3 2" xfId="7522" xr:uid="{00000000-0005-0000-0000-000091080000}"/>
    <cellStyle name="Navadno 55 4" xfId="7434" xr:uid="{00000000-0005-0000-0000-000092080000}"/>
    <cellStyle name="Navadno 55 5" xfId="7478" xr:uid="{00000000-0005-0000-0000-000093080000}"/>
    <cellStyle name="Navadno 56" xfId="5604" xr:uid="{00000000-0005-0000-0000-000094080000}"/>
    <cellStyle name="Navadno 56 2" xfId="5647" xr:uid="{00000000-0005-0000-0000-000095080000}"/>
    <cellStyle name="Navadno 56 2 2" xfId="5691" xr:uid="{00000000-0005-0000-0000-000096080000}"/>
    <cellStyle name="Navadno 56 2 2 2" xfId="7545" xr:uid="{00000000-0005-0000-0000-000097080000}"/>
    <cellStyle name="Navadno 56 2 3" xfId="7457" xr:uid="{00000000-0005-0000-0000-000098080000}"/>
    <cellStyle name="Navadno 56 2 4" xfId="7501" xr:uid="{00000000-0005-0000-0000-000099080000}"/>
    <cellStyle name="Navadno 56 3" xfId="5669" xr:uid="{00000000-0005-0000-0000-00009A080000}"/>
    <cellStyle name="Navadno 56 3 2" xfId="7523" xr:uid="{00000000-0005-0000-0000-00009B080000}"/>
    <cellStyle name="Navadno 56 4" xfId="7435" xr:uid="{00000000-0005-0000-0000-00009C080000}"/>
    <cellStyle name="Navadno 56 5" xfId="7479" xr:uid="{00000000-0005-0000-0000-00009D080000}"/>
    <cellStyle name="Navadno 57" xfId="5600" xr:uid="{00000000-0005-0000-0000-00009E080000}"/>
    <cellStyle name="Navadno 57 2" xfId="5643" xr:uid="{00000000-0005-0000-0000-00009F080000}"/>
    <cellStyle name="Navadno 57 2 2" xfId="5687" xr:uid="{00000000-0005-0000-0000-0000A0080000}"/>
    <cellStyle name="Navadno 57 2 2 2" xfId="7541" xr:uid="{00000000-0005-0000-0000-0000A1080000}"/>
    <cellStyle name="Navadno 57 2 3" xfId="7453" xr:uid="{00000000-0005-0000-0000-0000A2080000}"/>
    <cellStyle name="Navadno 57 2 4" xfId="7497" xr:uid="{00000000-0005-0000-0000-0000A3080000}"/>
    <cellStyle name="Navadno 57 3" xfId="5665" xr:uid="{00000000-0005-0000-0000-0000A4080000}"/>
    <cellStyle name="Navadno 57 3 2" xfId="7519" xr:uid="{00000000-0005-0000-0000-0000A5080000}"/>
    <cellStyle name="Navadno 57 4" xfId="7431" xr:uid="{00000000-0005-0000-0000-0000A6080000}"/>
    <cellStyle name="Navadno 57 5" xfId="7475" xr:uid="{00000000-0005-0000-0000-0000A7080000}"/>
    <cellStyle name="Navadno 58" xfId="5611" xr:uid="{00000000-0005-0000-0000-0000A8080000}"/>
    <cellStyle name="Navadno 58 2" xfId="5652" xr:uid="{00000000-0005-0000-0000-0000A9080000}"/>
    <cellStyle name="Navadno 58 2 2" xfId="5696" xr:uid="{00000000-0005-0000-0000-0000AA080000}"/>
    <cellStyle name="Navadno 58 2 2 2" xfId="7550" xr:uid="{00000000-0005-0000-0000-0000AB080000}"/>
    <cellStyle name="Navadno 58 2 3" xfId="7462" xr:uid="{00000000-0005-0000-0000-0000AC080000}"/>
    <cellStyle name="Navadno 58 2 4" xfId="7506" xr:uid="{00000000-0005-0000-0000-0000AD080000}"/>
    <cellStyle name="Navadno 58 3" xfId="5674" xr:uid="{00000000-0005-0000-0000-0000AE080000}"/>
    <cellStyle name="Navadno 58 3 2" xfId="7528" xr:uid="{00000000-0005-0000-0000-0000AF080000}"/>
    <cellStyle name="Navadno 58 4" xfId="7440" xr:uid="{00000000-0005-0000-0000-0000B0080000}"/>
    <cellStyle name="Navadno 58 5" xfId="7484" xr:uid="{00000000-0005-0000-0000-0000B1080000}"/>
    <cellStyle name="Navadno 59" xfId="5605" xr:uid="{00000000-0005-0000-0000-0000B2080000}"/>
    <cellStyle name="Navadno 59 2" xfId="5648" xr:uid="{00000000-0005-0000-0000-0000B3080000}"/>
    <cellStyle name="Navadno 59 2 2" xfId="5692" xr:uid="{00000000-0005-0000-0000-0000B4080000}"/>
    <cellStyle name="Navadno 59 2 2 2" xfId="7546" xr:uid="{00000000-0005-0000-0000-0000B5080000}"/>
    <cellStyle name="Navadno 59 2 3" xfId="7458" xr:uid="{00000000-0005-0000-0000-0000B6080000}"/>
    <cellStyle name="Navadno 59 2 4" xfId="7502" xr:uid="{00000000-0005-0000-0000-0000B7080000}"/>
    <cellStyle name="Navadno 59 3" xfId="5670" xr:uid="{00000000-0005-0000-0000-0000B8080000}"/>
    <cellStyle name="Navadno 59 3 2" xfId="7524" xr:uid="{00000000-0005-0000-0000-0000B9080000}"/>
    <cellStyle name="Navadno 59 4" xfId="7436" xr:uid="{00000000-0005-0000-0000-0000BA080000}"/>
    <cellStyle name="Navadno 59 5" xfId="7480" xr:uid="{00000000-0005-0000-0000-0000BB080000}"/>
    <cellStyle name="Navadno 6" xfId="470" xr:uid="{00000000-0005-0000-0000-0000BC080000}"/>
    <cellStyle name="Navadno 6 10" xfId="5631" xr:uid="{00000000-0005-0000-0000-0000BD080000}"/>
    <cellStyle name="Navadno 6 11" xfId="6752" xr:uid="{00000000-0005-0000-0000-0000BE080000}"/>
    <cellStyle name="Navadno 6 2" xfId="1489" xr:uid="{00000000-0005-0000-0000-0000BF080000}"/>
    <cellStyle name="Navadno 6 3" xfId="1490" xr:uid="{00000000-0005-0000-0000-0000C0080000}"/>
    <cellStyle name="Navadno 6 4" xfId="1491" xr:uid="{00000000-0005-0000-0000-0000C1080000}"/>
    <cellStyle name="Navadno 6 5" xfId="1492" xr:uid="{00000000-0005-0000-0000-0000C2080000}"/>
    <cellStyle name="Navadno 6 5 2" xfId="3391" xr:uid="{00000000-0005-0000-0000-0000C3080000}"/>
    <cellStyle name="Navadno 6 6" xfId="1493" xr:uid="{00000000-0005-0000-0000-0000C4080000}"/>
    <cellStyle name="Navadno 6 6 2" xfId="3392" xr:uid="{00000000-0005-0000-0000-0000C5080000}"/>
    <cellStyle name="Navadno 6 6 3" xfId="3393" xr:uid="{00000000-0005-0000-0000-0000C6080000}"/>
    <cellStyle name="Navadno 6 6 3 2" xfId="3394" xr:uid="{00000000-0005-0000-0000-0000C7080000}"/>
    <cellStyle name="Navadno 6 7" xfId="1494" xr:uid="{00000000-0005-0000-0000-0000C8080000}"/>
    <cellStyle name="Navadno 6 8" xfId="3395" xr:uid="{00000000-0005-0000-0000-0000C9080000}"/>
    <cellStyle name="Navadno 6 9" xfId="3390" xr:uid="{00000000-0005-0000-0000-0000CA080000}"/>
    <cellStyle name="Navadno 60" xfId="5593" xr:uid="{00000000-0005-0000-0000-0000CB080000}"/>
    <cellStyle name="Navadno 60 2" xfId="5636" xr:uid="{00000000-0005-0000-0000-0000CC080000}"/>
    <cellStyle name="Navadno 60 2 2" xfId="5680" xr:uid="{00000000-0005-0000-0000-0000CD080000}"/>
    <cellStyle name="Navadno 60 2 2 2" xfId="7534" xr:uid="{00000000-0005-0000-0000-0000CE080000}"/>
    <cellStyle name="Navadno 60 2 3" xfId="7446" xr:uid="{00000000-0005-0000-0000-0000CF080000}"/>
    <cellStyle name="Navadno 60 2 4" xfId="7490" xr:uid="{00000000-0005-0000-0000-0000D0080000}"/>
    <cellStyle name="Navadno 60 3" xfId="5658" xr:uid="{00000000-0005-0000-0000-0000D1080000}"/>
    <cellStyle name="Navadno 60 3 2" xfId="7512" xr:uid="{00000000-0005-0000-0000-0000D2080000}"/>
    <cellStyle name="Navadno 60 4" xfId="7424" xr:uid="{00000000-0005-0000-0000-0000D3080000}"/>
    <cellStyle name="Navadno 60 5" xfId="7468" xr:uid="{00000000-0005-0000-0000-0000D4080000}"/>
    <cellStyle name="Navadno 61" xfId="5610" xr:uid="{00000000-0005-0000-0000-0000D5080000}"/>
    <cellStyle name="Navadno 61 2" xfId="5651" xr:uid="{00000000-0005-0000-0000-0000D6080000}"/>
    <cellStyle name="Navadno 61 2 2" xfId="5695" xr:uid="{00000000-0005-0000-0000-0000D7080000}"/>
    <cellStyle name="Navadno 61 2 2 2" xfId="7549" xr:uid="{00000000-0005-0000-0000-0000D8080000}"/>
    <cellStyle name="Navadno 61 2 3" xfId="7461" xr:uid="{00000000-0005-0000-0000-0000D9080000}"/>
    <cellStyle name="Navadno 61 2 4" xfId="7505" xr:uid="{00000000-0005-0000-0000-0000DA080000}"/>
    <cellStyle name="Navadno 61 3" xfId="5673" xr:uid="{00000000-0005-0000-0000-0000DB080000}"/>
    <cellStyle name="Navadno 61 3 2" xfId="7527" xr:uid="{00000000-0005-0000-0000-0000DC080000}"/>
    <cellStyle name="Navadno 61 4" xfId="7439" xr:uid="{00000000-0005-0000-0000-0000DD080000}"/>
    <cellStyle name="Navadno 61 5" xfId="7483" xr:uid="{00000000-0005-0000-0000-0000DE080000}"/>
    <cellStyle name="Navadno 62" xfId="5594" xr:uid="{00000000-0005-0000-0000-0000DF080000}"/>
    <cellStyle name="Navadno 62 2" xfId="5637" xr:uid="{00000000-0005-0000-0000-0000E0080000}"/>
    <cellStyle name="Navadno 62 2 2" xfId="5681" xr:uid="{00000000-0005-0000-0000-0000E1080000}"/>
    <cellStyle name="Navadno 62 2 2 2" xfId="7535" xr:uid="{00000000-0005-0000-0000-0000E2080000}"/>
    <cellStyle name="Navadno 62 2 3" xfId="7447" xr:uid="{00000000-0005-0000-0000-0000E3080000}"/>
    <cellStyle name="Navadno 62 2 4" xfId="7491" xr:uid="{00000000-0005-0000-0000-0000E4080000}"/>
    <cellStyle name="Navadno 62 3" xfId="5659" xr:uid="{00000000-0005-0000-0000-0000E5080000}"/>
    <cellStyle name="Navadno 62 3 2" xfId="7513" xr:uid="{00000000-0005-0000-0000-0000E6080000}"/>
    <cellStyle name="Navadno 62 4" xfId="7425" xr:uid="{00000000-0005-0000-0000-0000E7080000}"/>
    <cellStyle name="Navadno 62 5" xfId="7469" xr:uid="{00000000-0005-0000-0000-0000E8080000}"/>
    <cellStyle name="Navadno 63" xfId="5615" xr:uid="{00000000-0005-0000-0000-0000E9080000}"/>
    <cellStyle name="Navadno 63 2" xfId="5656" xr:uid="{00000000-0005-0000-0000-0000EA080000}"/>
    <cellStyle name="Navadno 63 2 2" xfId="5700" xr:uid="{00000000-0005-0000-0000-0000EB080000}"/>
    <cellStyle name="Navadno 63 2 2 2" xfId="7554" xr:uid="{00000000-0005-0000-0000-0000EC080000}"/>
    <cellStyle name="Navadno 63 2 3" xfId="7466" xr:uid="{00000000-0005-0000-0000-0000ED080000}"/>
    <cellStyle name="Navadno 63 2 4" xfId="7510" xr:uid="{00000000-0005-0000-0000-0000EE080000}"/>
    <cellStyle name="Navadno 63 3" xfId="5678" xr:uid="{00000000-0005-0000-0000-0000EF080000}"/>
    <cellStyle name="Navadno 63 3 2" xfId="7532" xr:uid="{00000000-0005-0000-0000-0000F0080000}"/>
    <cellStyle name="Navadno 63 4" xfId="7444" xr:uid="{00000000-0005-0000-0000-0000F1080000}"/>
    <cellStyle name="Navadno 63 5" xfId="7488" xr:uid="{00000000-0005-0000-0000-0000F2080000}"/>
    <cellStyle name="Navadno 64" xfId="5601" xr:uid="{00000000-0005-0000-0000-0000F3080000}"/>
    <cellStyle name="Navadno 64 2" xfId="5644" xr:uid="{00000000-0005-0000-0000-0000F4080000}"/>
    <cellStyle name="Navadno 64 2 2" xfId="5688" xr:uid="{00000000-0005-0000-0000-0000F5080000}"/>
    <cellStyle name="Navadno 64 2 2 2" xfId="7542" xr:uid="{00000000-0005-0000-0000-0000F6080000}"/>
    <cellStyle name="Navadno 64 2 3" xfId="7454" xr:uid="{00000000-0005-0000-0000-0000F7080000}"/>
    <cellStyle name="Navadno 64 2 4" xfId="7498" xr:uid="{00000000-0005-0000-0000-0000F8080000}"/>
    <cellStyle name="Navadno 64 3" xfId="5666" xr:uid="{00000000-0005-0000-0000-0000F9080000}"/>
    <cellStyle name="Navadno 64 3 2" xfId="7520" xr:uid="{00000000-0005-0000-0000-0000FA080000}"/>
    <cellStyle name="Navadno 64 4" xfId="7432" xr:uid="{00000000-0005-0000-0000-0000FB080000}"/>
    <cellStyle name="Navadno 64 5" xfId="7476" xr:uid="{00000000-0005-0000-0000-0000FC080000}"/>
    <cellStyle name="Navadno 65" xfId="5623" xr:uid="{00000000-0005-0000-0000-0000FD080000}"/>
    <cellStyle name="Navadno 66" xfId="5634" xr:uid="{00000000-0005-0000-0000-0000FE080000}"/>
    <cellStyle name="Navadno 67" xfId="6122" xr:uid="{00000000-0005-0000-0000-0000FF080000}"/>
    <cellStyle name="Navadno 67 2" xfId="7864" xr:uid="{00000000-0005-0000-0000-000000090000}"/>
    <cellStyle name="Navadno 68" xfId="6129" xr:uid="{00000000-0005-0000-0000-000001090000}"/>
    <cellStyle name="Navadno 69" xfId="6130" xr:uid="{00000000-0005-0000-0000-000002090000}"/>
    <cellStyle name="Navadno 7" xfId="471" xr:uid="{00000000-0005-0000-0000-000003090000}"/>
    <cellStyle name="Navadno 7 2" xfId="472" xr:uid="{00000000-0005-0000-0000-000004090000}"/>
    <cellStyle name="Navadno 7 3" xfId="473" xr:uid="{00000000-0005-0000-0000-000005090000}"/>
    <cellStyle name="Navadno 7 3 2" xfId="474" xr:uid="{00000000-0005-0000-0000-000006090000}"/>
    <cellStyle name="Navadno 7 4" xfId="1495" xr:uid="{00000000-0005-0000-0000-000007090000}"/>
    <cellStyle name="Navadno 7 4 2" xfId="1496" xr:uid="{00000000-0005-0000-0000-000008090000}"/>
    <cellStyle name="Navadno 7 4 3" xfId="1497" xr:uid="{00000000-0005-0000-0000-000009090000}"/>
    <cellStyle name="Navadno 7 5" xfId="3397" xr:uid="{00000000-0005-0000-0000-00000A090000}"/>
    <cellStyle name="Navadno 7 5 2" xfId="5904" xr:uid="{00000000-0005-0000-0000-00000B090000}"/>
    <cellStyle name="Navadno 7 6" xfId="3396" xr:uid="{00000000-0005-0000-0000-00000C090000}"/>
    <cellStyle name="Navadno 70" xfId="6131" xr:uid="{00000000-0005-0000-0000-00000D090000}"/>
    <cellStyle name="Navadno 71" xfId="6132" xr:uid="{00000000-0005-0000-0000-00000E090000}"/>
    <cellStyle name="Navadno 72" xfId="6133" xr:uid="{00000000-0005-0000-0000-00000F090000}"/>
    <cellStyle name="Navadno 73" xfId="6134" xr:uid="{00000000-0005-0000-0000-000010090000}"/>
    <cellStyle name="Navadno 74" xfId="6135" xr:uid="{00000000-0005-0000-0000-000011090000}"/>
    <cellStyle name="Navadno 75" xfId="6136" xr:uid="{00000000-0005-0000-0000-000012090000}"/>
    <cellStyle name="Navadno 76" xfId="6137" xr:uid="{00000000-0005-0000-0000-000013090000}"/>
    <cellStyle name="Navadno 77" xfId="6138" xr:uid="{00000000-0005-0000-0000-000014090000}"/>
    <cellStyle name="Navadno 78" xfId="7054" xr:uid="{00000000-0005-0000-0000-000015090000}"/>
    <cellStyle name="Navadno 79" xfId="7559" xr:uid="{00000000-0005-0000-0000-000016090000}"/>
    <cellStyle name="Navadno 8" xfId="475" xr:uid="{00000000-0005-0000-0000-000017090000}"/>
    <cellStyle name="Navadno 8 2" xfId="1498" xr:uid="{00000000-0005-0000-0000-000018090000}"/>
    <cellStyle name="Navadno 8 2 2" xfId="1499" xr:uid="{00000000-0005-0000-0000-000019090000}"/>
    <cellStyle name="Navadno 8 2 2 2" xfId="3398" xr:uid="{00000000-0005-0000-0000-00001A090000}"/>
    <cellStyle name="Navadno 8 2 3" xfId="1500" xr:uid="{00000000-0005-0000-0000-00001B090000}"/>
    <cellStyle name="Navadno 8 2 4" xfId="3399" xr:uid="{00000000-0005-0000-0000-00001C090000}"/>
    <cellStyle name="Navadno 8 3" xfId="1501" xr:uid="{00000000-0005-0000-0000-00001D090000}"/>
    <cellStyle name="Navadno 8 4" xfId="5906" xr:uid="{00000000-0005-0000-0000-00001E090000}"/>
    <cellStyle name="Navadno 8 4 2" xfId="7863" xr:uid="{00000000-0005-0000-0000-00001F090000}"/>
    <cellStyle name="Navadno 9" xfId="9" xr:uid="{00000000-0005-0000-0000-000020090000}"/>
    <cellStyle name="Navadno 9 2" xfId="476" xr:uid="{00000000-0005-0000-0000-000021090000}"/>
    <cellStyle name="Navadno 9 2 2" xfId="477" xr:uid="{00000000-0005-0000-0000-000022090000}"/>
    <cellStyle name="Navadno 9 2 2 2" xfId="478" xr:uid="{00000000-0005-0000-0000-000023090000}"/>
    <cellStyle name="Navadno 9 2 2 2 2" xfId="479" xr:uid="{00000000-0005-0000-0000-000024090000}"/>
    <cellStyle name="Navadno 9 2 2 2 2 2" xfId="3400" xr:uid="{00000000-0005-0000-0000-000025090000}"/>
    <cellStyle name="Navadno 9 2 2 2 3" xfId="3401" xr:uid="{00000000-0005-0000-0000-000026090000}"/>
    <cellStyle name="Navadno 9 2 2 3" xfId="480" xr:uid="{00000000-0005-0000-0000-000027090000}"/>
    <cellStyle name="Navadno 9 2 2 3 2" xfId="3402" xr:uid="{00000000-0005-0000-0000-000028090000}"/>
    <cellStyle name="Navadno 9 2 2 4" xfId="3403" xr:uid="{00000000-0005-0000-0000-000029090000}"/>
    <cellStyle name="Navadno 9 2 3" xfId="481" xr:uid="{00000000-0005-0000-0000-00002A090000}"/>
    <cellStyle name="Navadno 9 2 3 2" xfId="482" xr:uid="{00000000-0005-0000-0000-00002B090000}"/>
    <cellStyle name="Navadno 9 2 3 2 2" xfId="3404" xr:uid="{00000000-0005-0000-0000-00002C090000}"/>
    <cellStyle name="Navadno 9 2 3 3" xfId="3405" xr:uid="{00000000-0005-0000-0000-00002D090000}"/>
    <cellStyle name="Navadno 9 2 4" xfId="483" xr:uid="{00000000-0005-0000-0000-00002E090000}"/>
    <cellStyle name="Navadno 9 2 4 2" xfId="3406" xr:uid="{00000000-0005-0000-0000-00002F090000}"/>
    <cellStyle name="Navadno 9 2 5" xfId="3407" xr:uid="{00000000-0005-0000-0000-000030090000}"/>
    <cellStyle name="Navadno 9 3" xfId="484" xr:uid="{00000000-0005-0000-0000-000031090000}"/>
    <cellStyle name="Navadno 9 3 2" xfId="485" xr:uid="{00000000-0005-0000-0000-000032090000}"/>
    <cellStyle name="Navadno 9 3 2 2" xfId="486" xr:uid="{00000000-0005-0000-0000-000033090000}"/>
    <cellStyle name="Navadno 9 3 2 2 2" xfId="487" xr:uid="{00000000-0005-0000-0000-000034090000}"/>
    <cellStyle name="Navadno 9 3 2 2 2 2" xfId="3408" xr:uid="{00000000-0005-0000-0000-000035090000}"/>
    <cellStyle name="Navadno 9 3 2 2 3" xfId="3409" xr:uid="{00000000-0005-0000-0000-000036090000}"/>
    <cellStyle name="Navadno 9 3 2 3" xfId="488" xr:uid="{00000000-0005-0000-0000-000037090000}"/>
    <cellStyle name="Navadno 9 3 2 3 2" xfId="3410" xr:uid="{00000000-0005-0000-0000-000038090000}"/>
    <cellStyle name="Navadno 9 3 2 4" xfId="3411" xr:uid="{00000000-0005-0000-0000-000039090000}"/>
    <cellStyle name="Navadno 9 3 3" xfId="489" xr:uid="{00000000-0005-0000-0000-00003A090000}"/>
    <cellStyle name="Navadno 9 3 3 2" xfId="490" xr:uid="{00000000-0005-0000-0000-00003B090000}"/>
    <cellStyle name="Navadno 9 3 3 2 2" xfId="3412" xr:uid="{00000000-0005-0000-0000-00003C090000}"/>
    <cellStyle name="Navadno 9 3 3 3" xfId="3413" xr:uid="{00000000-0005-0000-0000-00003D090000}"/>
    <cellStyle name="Navadno 9 3 4" xfId="491" xr:uid="{00000000-0005-0000-0000-00003E090000}"/>
    <cellStyle name="Navadno 9 3 4 2" xfId="3414" xr:uid="{00000000-0005-0000-0000-00003F090000}"/>
    <cellStyle name="Navadno 9 3 5" xfId="3415" xr:uid="{00000000-0005-0000-0000-000040090000}"/>
    <cellStyle name="Navadno 9 4" xfId="492" xr:uid="{00000000-0005-0000-0000-000041090000}"/>
    <cellStyle name="Navadno 9 4 2" xfId="493" xr:uid="{00000000-0005-0000-0000-000042090000}"/>
    <cellStyle name="Navadno 9 4 2 2" xfId="494" xr:uid="{00000000-0005-0000-0000-000043090000}"/>
    <cellStyle name="Navadno 9 4 2 2 2" xfId="3416" xr:uid="{00000000-0005-0000-0000-000044090000}"/>
    <cellStyle name="Navadno 9 4 2 3" xfId="3417" xr:uid="{00000000-0005-0000-0000-000045090000}"/>
    <cellStyle name="Navadno 9 4 3" xfId="495" xr:uid="{00000000-0005-0000-0000-000046090000}"/>
    <cellStyle name="Navadno 9 4 3 2" xfId="3418" xr:uid="{00000000-0005-0000-0000-000047090000}"/>
    <cellStyle name="Navadno 9 4 4" xfId="3419" xr:uid="{00000000-0005-0000-0000-000048090000}"/>
    <cellStyle name="Navadno 9 5" xfId="496" xr:uid="{00000000-0005-0000-0000-000049090000}"/>
    <cellStyle name="Navadno 9 5 2" xfId="497" xr:uid="{00000000-0005-0000-0000-00004A090000}"/>
    <cellStyle name="Navadno 9 5 2 2" xfId="498" xr:uid="{00000000-0005-0000-0000-00004B090000}"/>
    <cellStyle name="Navadno 9 5 2 2 2" xfId="3420" xr:uid="{00000000-0005-0000-0000-00004C090000}"/>
    <cellStyle name="Navadno 9 5 2 3" xfId="3421" xr:uid="{00000000-0005-0000-0000-00004D090000}"/>
    <cellStyle name="Navadno 9 5 3" xfId="499" xr:uid="{00000000-0005-0000-0000-00004E090000}"/>
    <cellStyle name="Navadno 9 5 3 2" xfId="3422" xr:uid="{00000000-0005-0000-0000-00004F090000}"/>
    <cellStyle name="Navadno 9 5 4" xfId="3423" xr:uid="{00000000-0005-0000-0000-000050090000}"/>
    <cellStyle name="Navadno 9 6" xfId="500" xr:uid="{00000000-0005-0000-0000-000051090000}"/>
    <cellStyle name="Navadno 9 6 2" xfId="501" xr:uid="{00000000-0005-0000-0000-000052090000}"/>
    <cellStyle name="Navadno 9 6 2 2" xfId="3424" xr:uid="{00000000-0005-0000-0000-000053090000}"/>
    <cellStyle name="Navadno 9 6 3" xfId="3425" xr:uid="{00000000-0005-0000-0000-000054090000}"/>
    <cellStyle name="Navadno 9 7" xfId="502" xr:uid="{00000000-0005-0000-0000-000055090000}"/>
    <cellStyle name="Navadno 9 7 2" xfId="3426" xr:uid="{00000000-0005-0000-0000-000056090000}"/>
    <cellStyle name="Navadno 9 8" xfId="3427" xr:uid="{00000000-0005-0000-0000-000057090000}"/>
    <cellStyle name="Navadno 9 8 2" xfId="5902" xr:uid="{00000000-0005-0000-0000-000058090000}"/>
    <cellStyle name="Navadno 9_SELNICA POPISI GOI ZBIR - FAZNO - z dopolnitvami marec 2013" xfId="1502" xr:uid="{00000000-0005-0000-0000-000059090000}"/>
    <cellStyle name="Navadno_elektro" xfId="7871" xr:uid="{00000000-0005-0000-0000-00005A090000}"/>
    <cellStyle name="Navadno_GCEB-ARH-ZU-popis cene" xfId="7865" xr:uid="{00000000-0005-0000-0000-00005B090000}"/>
    <cellStyle name="Navadno_Kopijapopis Interspar kranj - KLIMA 29.05-damir" xfId="2518" xr:uid="{00000000-0005-0000-0000-00005C090000}"/>
    <cellStyle name="Navadno_Kopijapopis Interspar kranj - KLIMA 29.05-damir_SISTEM 4" xfId="5901" xr:uid="{00000000-0005-0000-0000-00005D090000}"/>
    <cellStyle name="Navadno_List1" xfId="5211" xr:uid="{00000000-0005-0000-0000-00005E090000}"/>
    <cellStyle name="Navadno_PAVLIČ POPIS-PZI-RACIONALIZACIJA" xfId="1" xr:uid="{00000000-0005-0000-0000-00005F090000}"/>
    <cellStyle name="Navadno_PAVLIČ POPIS-PZI-RACIONALIZACIJA 2" xfId="783" xr:uid="{00000000-0005-0000-0000-000060090000}"/>
    <cellStyle name="Neutral" xfId="1503" xr:uid="{00000000-0005-0000-0000-000061090000}"/>
    <cellStyle name="Neutral 1" xfId="1504" xr:uid="{00000000-0005-0000-0000-000062090000}"/>
    <cellStyle name="Neutral 2" xfId="1505" xr:uid="{00000000-0005-0000-0000-000063090000}"/>
    <cellStyle name="Neutral 3" xfId="1506" xr:uid="{00000000-0005-0000-0000-000064090000}"/>
    <cellStyle name="Neutral 4" xfId="1507" xr:uid="{00000000-0005-0000-0000-000065090000}"/>
    <cellStyle name="Neutral 5" xfId="1508" xr:uid="{00000000-0005-0000-0000-000066090000}"/>
    <cellStyle name="Neutral 6" xfId="1509" xr:uid="{00000000-0005-0000-0000-000067090000}"/>
    <cellStyle name="Neutral 7" xfId="1510" xr:uid="{00000000-0005-0000-0000-000068090000}"/>
    <cellStyle name="Nevtralno 2" xfId="503" xr:uid="{00000000-0005-0000-0000-000069090000}"/>
    <cellStyle name="Nevtralno 3" xfId="504" xr:uid="{00000000-0005-0000-0000-00006A090000}"/>
    <cellStyle name="Normal 11" xfId="1511" xr:uid="{00000000-0005-0000-0000-00006B090000}"/>
    <cellStyle name="Normal 11 2" xfId="1512" xr:uid="{00000000-0005-0000-0000-00006C090000}"/>
    <cellStyle name="Normal 11 3" xfId="1513" xr:uid="{00000000-0005-0000-0000-00006D090000}"/>
    <cellStyle name="Normal 12" xfId="5587" xr:uid="{00000000-0005-0000-0000-00006E090000}"/>
    <cellStyle name="Normal 14" xfId="5588" xr:uid="{00000000-0005-0000-0000-00006F090000}"/>
    <cellStyle name="Normal 2" xfId="505" xr:uid="{00000000-0005-0000-0000-000070090000}"/>
    <cellStyle name="Normal 2 2" xfId="1514" xr:uid="{00000000-0005-0000-0000-000071090000}"/>
    <cellStyle name="Normal 2 2 2" xfId="1515" xr:uid="{00000000-0005-0000-0000-000072090000}"/>
    <cellStyle name="Normal 2 3" xfId="3429" xr:uid="{00000000-0005-0000-0000-000073090000}"/>
    <cellStyle name="Normal 2 4" xfId="3430" xr:uid="{00000000-0005-0000-0000-000074090000}"/>
    <cellStyle name="Normal 2 5" xfId="3428" xr:uid="{00000000-0005-0000-0000-000075090000}"/>
    <cellStyle name="Normal 2 6" xfId="5580" xr:uid="{00000000-0005-0000-0000-000076090000}"/>
    <cellStyle name="Normal 2 7" xfId="5632" xr:uid="{00000000-0005-0000-0000-000077090000}"/>
    <cellStyle name="Normal 2 8" xfId="6125" xr:uid="{00000000-0005-0000-0000-000078090000}"/>
    <cellStyle name="Normal 2 8 2" xfId="6753" xr:uid="{00000000-0005-0000-0000-000079090000}"/>
    <cellStyle name="Normal 21" xfId="3431" xr:uid="{00000000-0005-0000-0000-00007A090000}"/>
    <cellStyle name="Normal 22" xfId="3432" xr:uid="{00000000-0005-0000-0000-00007B090000}"/>
    <cellStyle name="Normal 23" xfId="3433" xr:uid="{00000000-0005-0000-0000-00007C090000}"/>
    <cellStyle name="Normal 26" xfId="3434" xr:uid="{00000000-0005-0000-0000-00007D090000}"/>
    <cellStyle name="Normal 28" xfId="3435" xr:uid="{00000000-0005-0000-0000-00007E090000}"/>
    <cellStyle name="Normal 3" xfId="1516" xr:uid="{00000000-0005-0000-0000-00007F090000}"/>
    <cellStyle name="Normal 3 2" xfId="1517" xr:uid="{00000000-0005-0000-0000-000080090000}"/>
    <cellStyle name="Normal 35" xfId="3436" xr:uid="{00000000-0005-0000-0000-000081090000}"/>
    <cellStyle name="Normal 36" xfId="3437" xr:uid="{00000000-0005-0000-0000-000082090000}"/>
    <cellStyle name="Normal 37" xfId="3438" xr:uid="{00000000-0005-0000-0000-000083090000}"/>
    <cellStyle name="Normal 38" xfId="3439" xr:uid="{00000000-0005-0000-0000-000084090000}"/>
    <cellStyle name="Normal 4" xfId="1518" xr:uid="{00000000-0005-0000-0000-000085090000}"/>
    <cellStyle name="Normal 41" xfId="3440" xr:uid="{00000000-0005-0000-0000-000086090000}"/>
    <cellStyle name="Normal 43" xfId="3441" xr:uid="{00000000-0005-0000-0000-000087090000}"/>
    <cellStyle name="Normal 44" xfId="3442" xr:uid="{00000000-0005-0000-0000-000088090000}"/>
    <cellStyle name="Normal 45" xfId="3443" xr:uid="{00000000-0005-0000-0000-000089090000}"/>
    <cellStyle name="Normal 46" xfId="3444" xr:uid="{00000000-0005-0000-0000-00008A090000}"/>
    <cellStyle name="Normal 47" xfId="3445" xr:uid="{00000000-0005-0000-0000-00008B090000}"/>
    <cellStyle name="Normal 48" xfId="3446" xr:uid="{00000000-0005-0000-0000-00008C090000}"/>
    <cellStyle name="Normal 5" xfId="1519" xr:uid="{00000000-0005-0000-0000-00008D090000}"/>
    <cellStyle name="Normal 6" xfId="1520" xr:uid="{00000000-0005-0000-0000-00008E090000}"/>
    <cellStyle name="Normal 7" xfId="2515" xr:uid="{00000000-0005-0000-0000-00008F090000}"/>
    <cellStyle name="Normal_02 Popis Vodovod+Kanalizacija" xfId="1521" xr:uid="{00000000-0005-0000-0000-000090090000}"/>
    <cellStyle name="Normal_Arsenovi? 1" xfId="7869" xr:uid="{00000000-0005-0000-0000-000091090000}"/>
    <cellStyle name="Normal_Arsenovič 1" xfId="7870" xr:uid="{00000000-0005-0000-0000-000092090000}"/>
    <cellStyle name="Normal_JES-popis ogrevanje-PGD" xfId="2516" xr:uid="{00000000-0005-0000-0000-000093090000}"/>
    <cellStyle name="Normal_JES-popis ogrevanje-PGD 1" xfId="7867" xr:uid="{00000000-0005-0000-0000-000094090000}"/>
    <cellStyle name="Normal_kaloriferji" xfId="5933" xr:uid="{00000000-0005-0000-0000-000095090000}"/>
    <cellStyle name="Normal_popis imp nova" xfId="2514" xr:uid="{00000000-0005-0000-0000-000096090000}"/>
    <cellStyle name="Normal_popis OPH" xfId="2513" xr:uid="{00000000-0005-0000-0000-000097090000}"/>
    <cellStyle name="Normal_V_popis_ABANKA_VIPA_PGD" xfId="5581" xr:uid="{00000000-0005-0000-0000-000098090000}"/>
    <cellStyle name="Note" xfId="1522" xr:uid="{00000000-0005-0000-0000-000099090000}"/>
    <cellStyle name="Note 1" xfId="1523" xr:uid="{00000000-0005-0000-0000-00009A090000}"/>
    <cellStyle name="Note 1 2" xfId="1524" xr:uid="{00000000-0005-0000-0000-00009B090000}"/>
    <cellStyle name="Note 1 3" xfId="1525" xr:uid="{00000000-0005-0000-0000-00009C090000}"/>
    <cellStyle name="Note 2" xfId="1526" xr:uid="{00000000-0005-0000-0000-00009D090000}"/>
    <cellStyle name="Note 2 2" xfId="1527" xr:uid="{00000000-0005-0000-0000-00009E090000}"/>
    <cellStyle name="Note 2 3" xfId="1528" xr:uid="{00000000-0005-0000-0000-00009F090000}"/>
    <cellStyle name="Note 3" xfId="1529" xr:uid="{00000000-0005-0000-0000-0000A0090000}"/>
    <cellStyle name="Note 3 2" xfId="1530" xr:uid="{00000000-0005-0000-0000-0000A1090000}"/>
    <cellStyle name="Note 3 3" xfId="1531" xr:uid="{00000000-0005-0000-0000-0000A2090000}"/>
    <cellStyle name="Note 4" xfId="1532" xr:uid="{00000000-0005-0000-0000-0000A3090000}"/>
    <cellStyle name="Note 4 2" xfId="1533" xr:uid="{00000000-0005-0000-0000-0000A4090000}"/>
    <cellStyle name="Note 4 3" xfId="1534" xr:uid="{00000000-0005-0000-0000-0000A5090000}"/>
    <cellStyle name="Note 5" xfId="1535" xr:uid="{00000000-0005-0000-0000-0000A6090000}"/>
    <cellStyle name="Note 5 2" xfId="1536" xr:uid="{00000000-0005-0000-0000-0000A7090000}"/>
    <cellStyle name="Note 5 3" xfId="1537" xr:uid="{00000000-0005-0000-0000-0000A8090000}"/>
    <cellStyle name="Note 6" xfId="1538" xr:uid="{00000000-0005-0000-0000-0000A9090000}"/>
    <cellStyle name="Note 6 2" xfId="1539" xr:uid="{00000000-0005-0000-0000-0000AA090000}"/>
    <cellStyle name="Note 6 3" xfId="1540" xr:uid="{00000000-0005-0000-0000-0000AB090000}"/>
    <cellStyle name="Note 7" xfId="1541" xr:uid="{00000000-0005-0000-0000-0000AC090000}"/>
    <cellStyle name="Note 8" xfId="1542" xr:uid="{00000000-0005-0000-0000-0000AD090000}"/>
    <cellStyle name="Note 9" xfId="1543" xr:uid="{00000000-0005-0000-0000-0000AE090000}"/>
    <cellStyle name="Odstotek 2" xfId="506" xr:uid="{00000000-0005-0000-0000-0000AF090000}"/>
    <cellStyle name="Odstotek 2 2" xfId="1544" xr:uid="{00000000-0005-0000-0000-0000B0090000}"/>
    <cellStyle name="Odstotek 2 3" xfId="1545" xr:uid="{00000000-0005-0000-0000-0000B1090000}"/>
    <cellStyle name="Odstotek 2 3 2" xfId="3447" xr:uid="{00000000-0005-0000-0000-0000B2090000}"/>
    <cellStyle name="Odstotek 2 3 3" xfId="2519" xr:uid="{00000000-0005-0000-0000-0000B3090000}"/>
    <cellStyle name="Odstotek 2 4" xfId="2517" xr:uid="{00000000-0005-0000-0000-0000B4090000}"/>
    <cellStyle name="Odstotek 3" xfId="507" xr:uid="{00000000-0005-0000-0000-0000B5090000}"/>
    <cellStyle name="Odstotek 4" xfId="3448" xr:uid="{00000000-0005-0000-0000-0000B6090000}"/>
    <cellStyle name="Odstotek 4 2" xfId="5574" xr:uid="{00000000-0005-0000-0000-0000B7090000}"/>
    <cellStyle name="Odstotek 5" xfId="7055" xr:uid="{00000000-0005-0000-0000-0000B8090000}"/>
    <cellStyle name="Opomba 2" xfId="508" xr:uid="{00000000-0005-0000-0000-0000B9090000}"/>
    <cellStyle name="Opomba 3" xfId="509" xr:uid="{00000000-0005-0000-0000-0000BA090000}"/>
    <cellStyle name="Opomba 3 2" xfId="1546" xr:uid="{00000000-0005-0000-0000-0000BB090000}"/>
    <cellStyle name="Opomba 3 3" xfId="1547" xr:uid="{00000000-0005-0000-0000-0000BC090000}"/>
    <cellStyle name="Opomba 3 3 2" xfId="3450" xr:uid="{00000000-0005-0000-0000-0000BD090000}"/>
    <cellStyle name="Opomba 3 3 3" xfId="3451" xr:uid="{00000000-0005-0000-0000-0000BE090000}"/>
    <cellStyle name="Opomba 3 4" xfId="3449" xr:uid="{00000000-0005-0000-0000-0000BF090000}"/>
    <cellStyle name="Opozorilo 2" xfId="510" xr:uid="{00000000-0005-0000-0000-0000C0090000}"/>
    <cellStyle name="Output 1" xfId="1548" xr:uid="{00000000-0005-0000-0000-0000C1090000}"/>
    <cellStyle name="Output 1 2" xfId="1549" xr:uid="{00000000-0005-0000-0000-0000C2090000}"/>
    <cellStyle name="Output 2" xfId="1550" xr:uid="{00000000-0005-0000-0000-0000C3090000}"/>
    <cellStyle name="Output 2 2" xfId="1551" xr:uid="{00000000-0005-0000-0000-0000C4090000}"/>
    <cellStyle name="Output 3" xfId="1552" xr:uid="{00000000-0005-0000-0000-0000C5090000}"/>
    <cellStyle name="Output 3 2" xfId="1553" xr:uid="{00000000-0005-0000-0000-0000C6090000}"/>
    <cellStyle name="Output 4" xfId="1554" xr:uid="{00000000-0005-0000-0000-0000C7090000}"/>
    <cellStyle name="Output 4 2" xfId="1555" xr:uid="{00000000-0005-0000-0000-0000C8090000}"/>
    <cellStyle name="Output 5" xfId="1556" xr:uid="{00000000-0005-0000-0000-0000C9090000}"/>
    <cellStyle name="Output 5 2" xfId="1557" xr:uid="{00000000-0005-0000-0000-0000CA090000}"/>
    <cellStyle name="Output 6" xfId="1558" xr:uid="{00000000-0005-0000-0000-0000CB090000}"/>
    <cellStyle name="Output 6 2" xfId="1559" xr:uid="{00000000-0005-0000-0000-0000CC090000}"/>
    <cellStyle name="Pojasnjevalno besedilo 2" xfId="511" xr:uid="{00000000-0005-0000-0000-0000CD090000}"/>
    <cellStyle name="Pojasnjevalno besedilo 3" xfId="7057" xr:uid="{00000000-0005-0000-0000-0000CE090000}"/>
    <cellStyle name="Popis Evo" xfId="512" xr:uid="{00000000-0005-0000-0000-0000CF090000}"/>
    <cellStyle name="Popis Evo 2" xfId="1560" xr:uid="{00000000-0005-0000-0000-0000D0090000}"/>
    <cellStyle name="Popis Evo 3" xfId="3452" xr:uid="{00000000-0005-0000-0000-0000D1090000}"/>
    <cellStyle name="Poudarek1 2" xfId="513" xr:uid="{00000000-0005-0000-0000-0000D2090000}"/>
    <cellStyle name="Poudarek1 2 2" xfId="1561" xr:uid="{00000000-0005-0000-0000-0000D3090000}"/>
    <cellStyle name="Poudarek1 3" xfId="514" xr:uid="{00000000-0005-0000-0000-0000D4090000}"/>
    <cellStyle name="Poudarek1 3 2" xfId="1562" xr:uid="{00000000-0005-0000-0000-0000D5090000}"/>
    <cellStyle name="Poudarek1 3 3" xfId="1563" xr:uid="{00000000-0005-0000-0000-0000D6090000}"/>
    <cellStyle name="Poudarek1 3 3 2" xfId="3454" xr:uid="{00000000-0005-0000-0000-0000D7090000}"/>
    <cellStyle name="Poudarek1 3 3 3" xfId="3455" xr:uid="{00000000-0005-0000-0000-0000D8090000}"/>
    <cellStyle name="Poudarek1 3 4" xfId="3453" xr:uid="{00000000-0005-0000-0000-0000D9090000}"/>
    <cellStyle name="Poudarek2 2" xfId="515" xr:uid="{00000000-0005-0000-0000-0000DA090000}"/>
    <cellStyle name="Poudarek2 2 2" xfId="1564" xr:uid="{00000000-0005-0000-0000-0000DB090000}"/>
    <cellStyle name="Poudarek2 3" xfId="516" xr:uid="{00000000-0005-0000-0000-0000DC090000}"/>
    <cellStyle name="Poudarek2 3 2" xfId="1565" xr:uid="{00000000-0005-0000-0000-0000DD090000}"/>
    <cellStyle name="Poudarek2 3 2 2" xfId="3457" xr:uid="{00000000-0005-0000-0000-0000DE090000}"/>
    <cellStyle name="Poudarek2 3 2 3" xfId="3458" xr:uid="{00000000-0005-0000-0000-0000DF090000}"/>
    <cellStyle name="Poudarek2 3 3" xfId="3456" xr:uid="{00000000-0005-0000-0000-0000E0090000}"/>
    <cellStyle name="Poudarek3 2" xfId="517" xr:uid="{00000000-0005-0000-0000-0000E1090000}"/>
    <cellStyle name="Poudarek3 2 2" xfId="1566" xr:uid="{00000000-0005-0000-0000-0000E2090000}"/>
    <cellStyle name="Poudarek3 3" xfId="518" xr:uid="{00000000-0005-0000-0000-0000E3090000}"/>
    <cellStyle name="Poudarek3 3 2" xfId="1567" xr:uid="{00000000-0005-0000-0000-0000E4090000}"/>
    <cellStyle name="Poudarek3 3 3" xfId="1568" xr:uid="{00000000-0005-0000-0000-0000E5090000}"/>
    <cellStyle name="Poudarek3 3 3 2" xfId="3460" xr:uid="{00000000-0005-0000-0000-0000E6090000}"/>
    <cellStyle name="Poudarek3 3 3 3" xfId="3461" xr:uid="{00000000-0005-0000-0000-0000E7090000}"/>
    <cellStyle name="Poudarek3 3 4" xfId="3459" xr:uid="{00000000-0005-0000-0000-0000E8090000}"/>
    <cellStyle name="Poudarek4 2" xfId="519" xr:uid="{00000000-0005-0000-0000-0000E9090000}"/>
    <cellStyle name="Poudarek4 2 2" xfId="1569" xr:uid="{00000000-0005-0000-0000-0000EA090000}"/>
    <cellStyle name="Poudarek5 2" xfId="520" xr:uid="{00000000-0005-0000-0000-0000EB090000}"/>
    <cellStyle name="Poudarek5 2 2" xfId="1570" xr:uid="{00000000-0005-0000-0000-0000EC090000}"/>
    <cellStyle name="Poudarek6 2" xfId="521" xr:uid="{00000000-0005-0000-0000-0000ED090000}"/>
    <cellStyle name="Poudarek6 2 2" xfId="1571" xr:uid="{00000000-0005-0000-0000-0000EE090000}"/>
    <cellStyle name="Poudarek6 3" xfId="522" xr:uid="{00000000-0005-0000-0000-0000EF090000}"/>
    <cellStyle name="Poudarek6 3 2" xfId="1572" xr:uid="{00000000-0005-0000-0000-0000F0090000}"/>
    <cellStyle name="Poudarek6 3 3" xfId="1573" xr:uid="{00000000-0005-0000-0000-0000F1090000}"/>
    <cellStyle name="Poudarek6 3 3 2" xfId="3463" xr:uid="{00000000-0005-0000-0000-0000F2090000}"/>
    <cellStyle name="Poudarek6 3 3 3" xfId="3464" xr:uid="{00000000-0005-0000-0000-0000F3090000}"/>
    <cellStyle name="Poudarek6 3 4" xfId="3462" xr:uid="{00000000-0005-0000-0000-0000F4090000}"/>
    <cellStyle name="Povezana celica 2" xfId="523" xr:uid="{00000000-0005-0000-0000-0000F5090000}"/>
    <cellStyle name="Povezana celica 3" xfId="524" xr:uid="{00000000-0005-0000-0000-0000F6090000}"/>
    <cellStyle name="Preveri celico 2" xfId="525" xr:uid="{00000000-0005-0000-0000-0000F7090000}"/>
    <cellStyle name="PRVA VRSTA Element delo 2" xfId="1574" xr:uid="{00000000-0005-0000-0000-0000F8090000}"/>
    <cellStyle name="PRVA VRSTA Element delo 2 2" xfId="1575" xr:uid="{00000000-0005-0000-0000-0000F9090000}"/>
    <cellStyle name="PRVA VRSTA Element delo 2 3" xfId="1576" xr:uid="{00000000-0005-0000-0000-0000FA090000}"/>
    <cellStyle name="PRVA VRSTA Element delo_Kolektor Koling_Unichem Logatec_požar,plin_331" xfId="1577" xr:uid="{00000000-0005-0000-0000-0000FB090000}"/>
    <cellStyle name="Računanje 2" xfId="526" xr:uid="{00000000-0005-0000-0000-0000FC090000}"/>
    <cellStyle name="Računanje 2 2" xfId="1578" xr:uid="{00000000-0005-0000-0000-0000FD090000}"/>
    <cellStyle name="Računanje 3" xfId="527" xr:uid="{00000000-0005-0000-0000-0000FE090000}"/>
    <cellStyle name="Računanje 3 2" xfId="1579" xr:uid="{00000000-0005-0000-0000-0000FF090000}"/>
    <cellStyle name="S14" xfId="3465" xr:uid="{00000000-0005-0000-0000-0000000A0000}"/>
    <cellStyle name="S21" xfId="1580" xr:uid="{00000000-0005-0000-0000-0000010A0000}"/>
    <cellStyle name="S21 2" xfId="2511" xr:uid="{00000000-0005-0000-0000-0000020A0000}"/>
    <cellStyle name="S21 2 2" xfId="3466" xr:uid="{00000000-0005-0000-0000-0000030A0000}"/>
    <cellStyle name="S3" xfId="1581" xr:uid="{00000000-0005-0000-0000-0000040A0000}"/>
    <cellStyle name="S3 2" xfId="2510" xr:uid="{00000000-0005-0000-0000-0000050A0000}"/>
    <cellStyle name="S3 2 2" xfId="3467" xr:uid="{00000000-0005-0000-0000-0000060A0000}"/>
    <cellStyle name="S3 3" xfId="3468" xr:uid="{00000000-0005-0000-0000-0000070A0000}"/>
    <cellStyle name="S3 3 2" xfId="3469" xr:uid="{00000000-0005-0000-0000-0000080A0000}"/>
    <cellStyle name="Skupaj" xfId="1582" xr:uid="{00000000-0005-0000-0000-0000090A0000}"/>
    <cellStyle name="Skupaj 1" xfId="1583" xr:uid="{00000000-0005-0000-0000-00000A0A0000}"/>
    <cellStyle name="Skupaj 2" xfId="1584" xr:uid="{00000000-0005-0000-0000-00000B0A0000}"/>
    <cellStyle name="Skupaj 3" xfId="1585" xr:uid="{00000000-0005-0000-0000-00000C0A0000}"/>
    <cellStyle name="Skupaj 4" xfId="1586" xr:uid="{00000000-0005-0000-0000-00000D0A0000}"/>
    <cellStyle name="Skupaj 5" xfId="1587" xr:uid="{00000000-0005-0000-0000-00000E0A0000}"/>
    <cellStyle name="Skupaj 6" xfId="1588" xr:uid="{00000000-0005-0000-0000-00000F0A0000}"/>
    <cellStyle name="Slabo 2" xfId="528" xr:uid="{00000000-0005-0000-0000-0000100A0000}"/>
    <cellStyle name="Slabo 2 2" xfId="1589" xr:uid="{00000000-0005-0000-0000-0000110A0000}"/>
    <cellStyle name="Slabo 3" xfId="529" xr:uid="{00000000-0005-0000-0000-0000120A0000}"/>
    <cellStyle name="Slabo 3 2" xfId="1590" xr:uid="{00000000-0005-0000-0000-0000130A0000}"/>
    <cellStyle name="Slabo 3 3" xfId="1591" xr:uid="{00000000-0005-0000-0000-0000140A0000}"/>
    <cellStyle name="Slabo 3 3 2" xfId="3471" xr:uid="{00000000-0005-0000-0000-0000150A0000}"/>
    <cellStyle name="Slabo 3 3 3" xfId="3472" xr:uid="{00000000-0005-0000-0000-0000160A0000}"/>
    <cellStyle name="Slabo 3 4" xfId="3470" xr:uid="{00000000-0005-0000-0000-0000170A0000}"/>
    <cellStyle name="Slog 1" xfId="530" xr:uid="{00000000-0005-0000-0000-0000180A0000}"/>
    <cellStyle name="Slog 1 2" xfId="1592" xr:uid="{00000000-0005-0000-0000-0000190A0000}"/>
    <cellStyle name="Slog 1 3" xfId="1593" xr:uid="{00000000-0005-0000-0000-00001A0A0000}"/>
    <cellStyle name="Slog 1 4" xfId="1594" xr:uid="{00000000-0005-0000-0000-00001B0A0000}"/>
    <cellStyle name="Slog 1 4 2" xfId="3474" xr:uid="{00000000-0005-0000-0000-00001C0A0000}"/>
    <cellStyle name="Slog 1 4 3" xfId="3475" xr:uid="{00000000-0005-0000-0000-00001D0A0000}"/>
    <cellStyle name="Slog 1 5" xfId="3473" xr:uid="{00000000-0005-0000-0000-00001E0A0000}"/>
    <cellStyle name="Style 1" xfId="1595" xr:uid="{00000000-0005-0000-0000-00001F0A0000}"/>
    <cellStyle name="TableStyleLight1" xfId="1596" xr:uid="{00000000-0005-0000-0000-0000200A0000}"/>
    <cellStyle name="TableStyleLight1 2" xfId="3476" xr:uid="{00000000-0005-0000-0000-0000210A0000}"/>
    <cellStyle name="TableStyleLight1 2 2" xfId="3477" xr:uid="{00000000-0005-0000-0000-0000220A0000}"/>
    <cellStyle name="TableStyleLight1 2 2 2" xfId="6128" xr:uid="{00000000-0005-0000-0000-0000230A0000}"/>
    <cellStyle name="Title 1" xfId="1597" xr:uid="{00000000-0005-0000-0000-0000240A0000}"/>
    <cellStyle name="Title 2" xfId="1598" xr:uid="{00000000-0005-0000-0000-0000250A0000}"/>
    <cellStyle name="Title 3" xfId="1599" xr:uid="{00000000-0005-0000-0000-0000260A0000}"/>
    <cellStyle name="Title 4" xfId="1600" xr:uid="{00000000-0005-0000-0000-0000270A0000}"/>
    <cellStyle name="Title 5" xfId="1601" xr:uid="{00000000-0005-0000-0000-0000280A0000}"/>
    <cellStyle name="Title 6" xfId="1602" xr:uid="{00000000-0005-0000-0000-0000290A0000}"/>
    <cellStyle name="Total" xfId="1603" xr:uid="{00000000-0005-0000-0000-00002A0A0000}"/>
    <cellStyle name="Total 1" xfId="1604" xr:uid="{00000000-0005-0000-0000-00002B0A0000}"/>
    <cellStyle name="Total 2" xfId="1605" xr:uid="{00000000-0005-0000-0000-00002C0A0000}"/>
    <cellStyle name="Total 3" xfId="1606" xr:uid="{00000000-0005-0000-0000-00002D0A0000}"/>
    <cellStyle name="Total 4" xfId="1607" xr:uid="{00000000-0005-0000-0000-00002E0A0000}"/>
    <cellStyle name="Total 5" xfId="1608" xr:uid="{00000000-0005-0000-0000-00002F0A0000}"/>
    <cellStyle name="Total 6" xfId="1609" xr:uid="{00000000-0005-0000-0000-0000300A0000}"/>
    <cellStyle name="Total 7" xfId="1610" xr:uid="{00000000-0005-0000-0000-0000310A0000}"/>
    <cellStyle name="Valuta" xfId="7555" builtinId="4"/>
    <cellStyle name="Valuta 10" xfId="531" xr:uid="{00000000-0005-0000-0000-0000330A0000}"/>
    <cellStyle name="Valuta 10 2" xfId="532" xr:uid="{00000000-0005-0000-0000-0000340A0000}"/>
    <cellStyle name="Valuta 10 2 2" xfId="1611" xr:uid="{00000000-0005-0000-0000-0000350A0000}"/>
    <cellStyle name="Valuta 10 2 3" xfId="1612" xr:uid="{00000000-0005-0000-0000-0000360A0000}"/>
    <cellStyle name="Valuta 10 2 3 2" xfId="3480" xr:uid="{00000000-0005-0000-0000-0000370A0000}"/>
    <cellStyle name="Valuta 10 2 4" xfId="1613" xr:uid="{00000000-0005-0000-0000-0000380A0000}"/>
    <cellStyle name="Valuta 10 2 5" xfId="3481" xr:uid="{00000000-0005-0000-0000-0000390A0000}"/>
    <cellStyle name="Valuta 10 2 5 2" xfId="3482" xr:uid="{00000000-0005-0000-0000-00003A0A0000}"/>
    <cellStyle name="Valuta 10 2 6" xfId="3483" xr:uid="{00000000-0005-0000-0000-00003B0A0000}"/>
    <cellStyle name="Valuta 10 2 7" xfId="3479" xr:uid="{00000000-0005-0000-0000-00003C0A0000}"/>
    <cellStyle name="Valuta 10 3" xfId="533" xr:uid="{00000000-0005-0000-0000-00003D0A0000}"/>
    <cellStyle name="Valuta 10 3 2" xfId="1614" xr:uid="{00000000-0005-0000-0000-00003E0A0000}"/>
    <cellStyle name="Valuta 10 3 3" xfId="1615" xr:uid="{00000000-0005-0000-0000-00003F0A0000}"/>
    <cellStyle name="Valuta 10 3 3 2" xfId="3485" xr:uid="{00000000-0005-0000-0000-0000400A0000}"/>
    <cellStyle name="Valuta 10 3 4" xfId="1616" xr:uid="{00000000-0005-0000-0000-0000410A0000}"/>
    <cellStyle name="Valuta 10 3 5" xfId="3486" xr:uid="{00000000-0005-0000-0000-0000420A0000}"/>
    <cellStyle name="Valuta 10 3 5 2" xfId="3487" xr:uid="{00000000-0005-0000-0000-0000430A0000}"/>
    <cellStyle name="Valuta 10 3 6" xfId="3488" xr:uid="{00000000-0005-0000-0000-0000440A0000}"/>
    <cellStyle name="Valuta 10 3 7" xfId="3484" xr:uid="{00000000-0005-0000-0000-0000450A0000}"/>
    <cellStyle name="Valuta 10 4" xfId="1617" xr:uid="{00000000-0005-0000-0000-0000460A0000}"/>
    <cellStyle name="Valuta 10 4 2" xfId="3490" xr:uid="{00000000-0005-0000-0000-0000470A0000}"/>
    <cellStyle name="Valuta 10 4 3" xfId="3491" xr:uid="{00000000-0005-0000-0000-0000480A0000}"/>
    <cellStyle name="Valuta 10 4 4" xfId="3489" xr:uid="{00000000-0005-0000-0000-0000490A0000}"/>
    <cellStyle name="Valuta 10 5" xfId="1618" xr:uid="{00000000-0005-0000-0000-00004A0A0000}"/>
    <cellStyle name="Valuta 10 5 2" xfId="3492" xr:uid="{00000000-0005-0000-0000-00004B0A0000}"/>
    <cellStyle name="Valuta 10 6" xfId="1619" xr:uid="{00000000-0005-0000-0000-00004C0A0000}"/>
    <cellStyle name="Valuta 10 7" xfId="3493" xr:uid="{00000000-0005-0000-0000-00004D0A0000}"/>
    <cellStyle name="Valuta 10 7 2" xfId="3494" xr:uid="{00000000-0005-0000-0000-00004E0A0000}"/>
    <cellStyle name="Valuta 10 8" xfId="3495" xr:uid="{00000000-0005-0000-0000-00004F0A0000}"/>
    <cellStyle name="Valuta 10 9" xfId="3478" xr:uid="{00000000-0005-0000-0000-0000500A0000}"/>
    <cellStyle name="Valuta 11 2" xfId="534" xr:uid="{00000000-0005-0000-0000-0000510A0000}"/>
    <cellStyle name="Valuta 11 2 2" xfId="1620" xr:uid="{00000000-0005-0000-0000-0000520A0000}"/>
    <cellStyle name="Valuta 11 2 3" xfId="1621" xr:uid="{00000000-0005-0000-0000-0000530A0000}"/>
    <cellStyle name="Valuta 11 2 3 2" xfId="3497" xr:uid="{00000000-0005-0000-0000-0000540A0000}"/>
    <cellStyle name="Valuta 11 2 4" xfId="1622" xr:uid="{00000000-0005-0000-0000-0000550A0000}"/>
    <cellStyle name="Valuta 11 2 5" xfId="3498" xr:uid="{00000000-0005-0000-0000-0000560A0000}"/>
    <cellStyle name="Valuta 11 2 5 2" xfId="3499" xr:uid="{00000000-0005-0000-0000-0000570A0000}"/>
    <cellStyle name="Valuta 11 2 6" xfId="3500" xr:uid="{00000000-0005-0000-0000-0000580A0000}"/>
    <cellStyle name="Valuta 11 2 7" xfId="3496" xr:uid="{00000000-0005-0000-0000-0000590A0000}"/>
    <cellStyle name="Valuta 11 3" xfId="535" xr:uid="{00000000-0005-0000-0000-00005A0A0000}"/>
    <cellStyle name="Valuta 11 3 2" xfId="1623" xr:uid="{00000000-0005-0000-0000-00005B0A0000}"/>
    <cellStyle name="Valuta 11 3 3" xfId="1624" xr:uid="{00000000-0005-0000-0000-00005C0A0000}"/>
    <cellStyle name="Valuta 11 3 3 2" xfId="3502" xr:uid="{00000000-0005-0000-0000-00005D0A0000}"/>
    <cellStyle name="Valuta 11 3 4" xfId="1625" xr:uid="{00000000-0005-0000-0000-00005E0A0000}"/>
    <cellStyle name="Valuta 11 3 5" xfId="3503" xr:uid="{00000000-0005-0000-0000-00005F0A0000}"/>
    <cellStyle name="Valuta 11 3 5 2" xfId="3504" xr:uid="{00000000-0005-0000-0000-0000600A0000}"/>
    <cellStyle name="Valuta 11 3 6" xfId="3505" xr:uid="{00000000-0005-0000-0000-0000610A0000}"/>
    <cellStyle name="Valuta 11 3 7" xfId="3501" xr:uid="{00000000-0005-0000-0000-0000620A0000}"/>
    <cellStyle name="Valuta 12 2" xfId="536" xr:uid="{00000000-0005-0000-0000-0000630A0000}"/>
    <cellStyle name="Valuta 12 2 2" xfId="1626" xr:uid="{00000000-0005-0000-0000-0000640A0000}"/>
    <cellStyle name="Valuta 12 2 3" xfId="1627" xr:uid="{00000000-0005-0000-0000-0000650A0000}"/>
    <cellStyle name="Valuta 12 2 3 2" xfId="3507" xr:uid="{00000000-0005-0000-0000-0000660A0000}"/>
    <cellStyle name="Valuta 12 2 4" xfId="1628" xr:uid="{00000000-0005-0000-0000-0000670A0000}"/>
    <cellStyle name="Valuta 12 2 5" xfId="3508" xr:uid="{00000000-0005-0000-0000-0000680A0000}"/>
    <cellStyle name="Valuta 12 2 5 2" xfId="3509" xr:uid="{00000000-0005-0000-0000-0000690A0000}"/>
    <cellStyle name="Valuta 12 2 6" xfId="3510" xr:uid="{00000000-0005-0000-0000-00006A0A0000}"/>
    <cellStyle name="Valuta 12 2 7" xfId="3506" xr:uid="{00000000-0005-0000-0000-00006B0A0000}"/>
    <cellStyle name="Valuta 12 3" xfId="537" xr:uid="{00000000-0005-0000-0000-00006C0A0000}"/>
    <cellStyle name="Valuta 12 3 2" xfId="1629" xr:uid="{00000000-0005-0000-0000-00006D0A0000}"/>
    <cellStyle name="Valuta 12 3 3" xfId="1630" xr:uid="{00000000-0005-0000-0000-00006E0A0000}"/>
    <cellStyle name="Valuta 12 3 3 2" xfId="3512" xr:uid="{00000000-0005-0000-0000-00006F0A0000}"/>
    <cellStyle name="Valuta 12 3 4" xfId="1631" xr:uid="{00000000-0005-0000-0000-0000700A0000}"/>
    <cellStyle name="Valuta 12 3 5" xfId="3513" xr:uid="{00000000-0005-0000-0000-0000710A0000}"/>
    <cellStyle name="Valuta 12 3 5 2" xfId="3514" xr:uid="{00000000-0005-0000-0000-0000720A0000}"/>
    <cellStyle name="Valuta 12 3 6" xfId="3515" xr:uid="{00000000-0005-0000-0000-0000730A0000}"/>
    <cellStyle name="Valuta 12 3 7" xfId="3511" xr:uid="{00000000-0005-0000-0000-0000740A0000}"/>
    <cellStyle name="Valuta 13 2" xfId="538" xr:uid="{00000000-0005-0000-0000-0000750A0000}"/>
    <cellStyle name="Valuta 13 2 2" xfId="1632" xr:uid="{00000000-0005-0000-0000-0000760A0000}"/>
    <cellStyle name="Valuta 13 2 3" xfId="1633" xr:uid="{00000000-0005-0000-0000-0000770A0000}"/>
    <cellStyle name="Valuta 13 2 3 2" xfId="3517" xr:uid="{00000000-0005-0000-0000-0000780A0000}"/>
    <cellStyle name="Valuta 13 2 4" xfId="1634" xr:uid="{00000000-0005-0000-0000-0000790A0000}"/>
    <cellStyle name="Valuta 13 2 5" xfId="3518" xr:uid="{00000000-0005-0000-0000-00007A0A0000}"/>
    <cellStyle name="Valuta 13 2 5 2" xfId="3519" xr:uid="{00000000-0005-0000-0000-00007B0A0000}"/>
    <cellStyle name="Valuta 13 2 6" xfId="3520" xr:uid="{00000000-0005-0000-0000-00007C0A0000}"/>
    <cellStyle name="Valuta 13 2 7" xfId="3516" xr:uid="{00000000-0005-0000-0000-00007D0A0000}"/>
    <cellStyle name="Valuta 13 3" xfId="539" xr:uid="{00000000-0005-0000-0000-00007E0A0000}"/>
    <cellStyle name="Valuta 13 3 2" xfId="1635" xr:uid="{00000000-0005-0000-0000-00007F0A0000}"/>
    <cellStyle name="Valuta 13 3 3" xfId="1636" xr:uid="{00000000-0005-0000-0000-0000800A0000}"/>
    <cellStyle name="Valuta 13 3 3 2" xfId="3522" xr:uid="{00000000-0005-0000-0000-0000810A0000}"/>
    <cellStyle name="Valuta 13 3 4" xfId="1637" xr:uid="{00000000-0005-0000-0000-0000820A0000}"/>
    <cellStyle name="Valuta 13 3 5" xfId="3523" xr:uid="{00000000-0005-0000-0000-0000830A0000}"/>
    <cellStyle name="Valuta 13 3 5 2" xfId="3524" xr:uid="{00000000-0005-0000-0000-0000840A0000}"/>
    <cellStyle name="Valuta 13 3 6" xfId="3525" xr:uid="{00000000-0005-0000-0000-0000850A0000}"/>
    <cellStyle name="Valuta 13 3 7" xfId="3521" xr:uid="{00000000-0005-0000-0000-0000860A0000}"/>
    <cellStyle name="Valuta 15" xfId="3" xr:uid="{00000000-0005-0000-0000-0000870A0000}"/>
    <cellStyle name="Valuta 15 2" xfId="785" xr:uid="{00000000-0005-0000-0000-0000880A0000}"/>
    <cellStyle name="Valuta 15 2 2" xfId="1638" xr:uid="{00000000-0005-0000-0000-0000890A0000}"/>
    <cellStyle name="Valuta 15 2 3" xfId="3528" xr:uid="{00000000-0005-0000-0000-00008A0A0000}"/>
    <cellStyle name="Valuta 15 2 4" xfId="3529" xr:uid="{00000000-0005-0000-0000-00008B0A0000}"/>
    <cellStyle name="Valuta 15 2 5" xfId="3527" xr:uid="{00000000-0005-0000-0000-00008C0A0000}"/>
    <cellStyle name="Valuta 15 2 6" xfId="7064" xr:uid="{00000000-0005-0000-0000-00008D0A0000}"/>
    <cellStyle name="Valuta 15 3" xfId="1639" xr:uid="{00000000-0005-0000-0000-00008E0A0000}"/>
    <cellStyle name="Valuta 15 3 2" xfId="3530" xr:uid="{00000000-0005-0000-0000-00008F0A0000}"/>
    <cellStyle name="Valuta 15 4" xfId="1640" xr:uid="{00000000-0005-0000-0000-0000900A0000}"/>
    <cellStyle name="Valuta 15 4 2" xfId="7065" xr:uid="{00000000-0005-0000-0000-0000910A0000}"/>
    <cellStyle name="Valuta 15 5" xfId="3531" xr:uid="{00000000-0005-0000-0000-0000920A0000}"/>
    <cellStyle name="Valuta 15 5 2" xfId="3532" xr:uid="{00000000-0005-0000-0000-0000930A0000}"/>
    <cellStyle name="Valuta 15 6" xfId="3533" xr:uid="{00000000-0005-0000-0000-0000940A0000}"/>
    <cellStyle name="Valuta 15 7" xfId="3526" xr:uid="{00000000-0005-0000-0000-0000950A0000}"/>
    <cellStyle name="Valuta 15 8" xfId="7861" xr:uid="{00000000-0005-0000-0000-0000960A0000}"/>
    <cellStyle name="Valuta 15_ogr hl" xfId="1641" xr:uid="{00000000-0005-0000-0000-0000970A0000}"/>
    <cellStyle name="Valuta 15_voda" xfId="7868" xr:uid="{00000000-0005-0000-0000-0000980A0000}"/>
    <cellStyle name="Valuta 19" xfId="540" xr:uid="{00000000-0005-0000-0000-0000990A0000}"/>
    <cellStyle name="Valuta 19 2" xfId="1642" xr:uid="{00000000-0005-0000-0000-00009A0A0000}"/>
    <cellStyle name="Valuta 19 3" xfId="1643" xr:uid="{00000000-0005-0000-0000-00009B0A0000}"/>
    <cellStyle name="Valuta 19 3 2" xfId="3535" xr:uid="{00000000-0005-0000-0000-00009C0A0000}"/>
    <cellStyle name="Valuta 19 4" xfId="1644" xr:uid="{00000000-0005-0000-0000-00009D0A0000}"/>
    <cellStyle name="Valuta 19 5" xfId="3536" xr:uid="{00000000-0005-0000-0000-00009E0A0000}"/>
    <cellStyle name="Valuta 19 5 2" xfId="3537" xr:uid="{00000000-0005-0000-0000-00009F0A0000}"/>
    <cellStyle name="Valuta 19 6" xfId="3538" xr:uid="{00000000-0005-0000-0000-0000A00A0000}"/>
    <cellStyle name="Valuta 19 7" xfId="3534" xr:uid="{00000000-0005-0000-0000-0000A10A0000}"/>
    <cellStyle name="Valuta 2" xfId="541" xr:uid="{00000000-0005-0000-0000-0000A20A0000}"/>
    <cellStyle name="Valuta 2 1" xfId="1645" xr:uid="{00000000-0005-0000-0000-0000A30A0000}"/>
    <cellStyle name="Valuta 2 10" xfId="3540" xr:uid="{00000000-0005-0000-0000-0000A40A0000}"/>
    <cellStyle name="Valuta 2 11" xfId="3539" xr:uid="{00000000-0005-0000-0000-0000A50A0000}"/>
    <cellStyle name="Valuta 2 2" xfId="542" xr:uid="{00000000-0005-0000-0000-0000A60A0000}"/>
    <cellStyle name="Valuta 2 2 2" xfId="1646" xr:uid="{00000000-0005-0000-0000-0000A70A0000}"/>
    <cellStyle name="Valuta 2 2 2 2" xfId="1647" xr:uid="{00000000-0005-0000-0000-0000A80A0000}"/>
    <cellStyle name="Valuta 2 2 2 3" xfId="1648" xr:uid="{00000000-0005-0000-0000-0000A90A0000}"/>
    <cellStyle name="Valuta 2 2 2 4" xfId="3542" xr:uid="{00000000-0005-0000-0000-0000AA0A0000}"/>
    <cellStyle name="Valuta 2 2 3" xfId="1649" xr:uid="{00000000-0005-0000-0000-0000AB0A0000}"/>
    <cellStyle name="Valuta 2 2 4" xfId="1650" xr:uid="{00000000-0005-0000-0000-0000AC0A0000}"/>
    <cellStyle name="Valuta 2 2 4 2" xfId="3543" xr:uid="{00000000-0005-0000-0000-0000AD0A0000}"/>
    <cellStyle name="Valuta 2 2 5" xfId="1651" xr:uid="{00000000-0005-0000-0000-0000AE0A0000}"/>
    <cellStyle name="Valuta 2 2 6" xfId="3544" xr:uid="{00000000-0005-0000-0000-0000AF0A0000}"/>
    <cellStyle name="Valuta 2 2 6 2" xfId="3545" xr:uid="{00000000-0005-0000-0000-0000B00A0000}"/>
    <cellStyle name="Valuta 2 2 7" xfId="3546" xr:uid="{00000000-0005-0000-0000-0000B10A0000}"/>
    <cellStyle name="Valuta 2 2 8" xfId="3541" xr:uid="{00000000-0005-0000-0000-0000B20A0000}"/>
    <cellStyle name="Valuta 2 3" xfId="543" xr:uid="{00000000-0005-0000-0000-0000B30A0000}"/>
    <cellStyle name="Valuta 2 3 2" xfId="1652" xr:uid="{00000000-0005-0000-0000-0000B40A0000}"/>
    <cellStyle name="Valuta 2 3 3" xfId="1653" xr:uid="{00000000-0005-0000-0000-0000B50A0000}"/>
    <cellStyle name="Valuta 2 3 4" xfId="1654" xr:uid="{00000000-0005-0000-0000-0000B60A0000}"/>
    <cellStyle name="Valuta 2 3 4 2" xfId="3548" xr:uid="{00000000-0005-0000-0000-0000B70A0000}"/>
    <cellStyle name="Valuta 2 3 5" xfId="1655" xr:uid="{00000000-0005-0000-0000-0000B80A0000}"/>
    <cellStyle name="Valuta 2 3 6" xfId="3549" xr:uid="{00000000-0005-0000-0000-0000B90A0000}"/>
    <cellStyle name="Valuta 2 3 6 2" xfId="3550" xr:uid="{00000000-0005-0000-0000-0000BA0A0000}"/>
    <cellStyle name="Valuta 2 3 7" xfId="3551" xr:uid="{00000000-0005-0000-0000-0000BB0A0000}"/>
    <cellStyle name="Valuta 2 3 8" xfId="3547" xr:uid="{00000000-0005-0000-0000-0000BC0A0000}"/>
    <cellStyle name="Valuta 2 4" xfId="1656" xr:uid="{00000000-0005-0000-0000-0000BD0A0000}"/>
    <cellStyle name="Valuta 2 5" xfId="1657" xr:uid="{00000000-0005-0000-0000-0000BE0A0000}"/>
    <cellStyle name="Valuta 2 6" xfId="1658" xr:uid="{00000000-0005-0000-0000-0000BF0A0000}"/>
    <cellStyle name="Valuta 2 7" xfId="1659" xr:uid="{00000000-0005-0000-0000-0000C00A0000}"/>
    <cellStyle name="Valuta 2 7 2" xfId="1660" xr:uid="{00000000-0005-0000-0000-0000C10A0000}"/>
    <cellStyle name="Valuta 2 7 3" xfId="1661" xr:uid="{00000000-0005-0000-0000-0000C20A0000}"/>
    <cellStyle name="Valuta 2 7 4" xfId="3552" xr:uid="{00000000-0005-0000-0000-0000C30A0000}"/>
    <cellStyle name="Valuta 2 8" xfId="1662" xr:uid="{00000000-0005-0000-0000-0000C40A0000}"/>
    <cellStyle name="Valuta 2 9" xfId="1663" xr:uid="{00000000-0005-0000-0000-0000C50A0000}"/>
    <cellStyle name="Valuta 3" xfId="6123" xr:uid="{00000000-0005-0000-0000-0000C60A0000}"/>
    <cellStyle name="Valuta 3 2" xfId="544" xr:uid="{00000000-0005-0000-0000-0000C70A0000}"/>
    <cellStyle name="Valuta 3 2 2" xfId="1664" xr:uid="{00000000-0005-0000-0000-0000C80A0000}"/>
    <cellStyle name="Valuta 3 2 3" xfId="1665" xr:uid="{00000000-0005-0000-0000-0000C90A0000}"/>
    <cellStyle name="Valuta 3 2 3 2" xfId="3554" xr:uid="{00000000-0005-0000-0000-0000CA0A0000}"/>
    <cellStyle name="Valuta 3 2 4" xfId="1666" xr:uid="{00000000-0005-0000-0000-0000CB0A0000}"/>
    <cellStyle name="Valuta 3 2 5" xfId="3555" xr:uid="{00000000-0005-0000-0000-0000CC0A0000}"/>
    <cellStyle name="Valuta 3 2 5 2" xfId="3556" xr:uid="{00000000-0005-0000-0000-0000CD0A0000}"/>
    <cellStyle name="Valuta 3 2 6" xfId="3557" xr:uid="{00000000-0005-0000-0000-0000CE0A0000}"/>
    <cellStyle name="Valuta 3 2 7" xfId="3553" xr:uid="{00000000-0005-0000-0000-0000CF0A0000}"/>
    <cellStyle name="Valuta 3 3" xfId="545" xr:uid="{00000000-0005-0000-0000-0000D00A0000}"/>
    <cellStyle name="Valuta 3 3 2" xfId="1667" xr:uid="{00000000-0005-0000-0000-0000D10A0000}"/>
    <cellStyle name="Valuta 3 3 3" xfId="1668" xr:uid="{00000000-0005-0000-0000-0000D20A0000}"/>
    <cellStyle name="Valuta 3 3 3 2" xfId="3559" xr:uid="{00000000-0005-0000-0000-0000D30A0000}"/>
    <cellStyle name="Valuta 3 3 4" xfId="1669" xr:uid="{00000000-0005-0000-0000-0000D40A0000}"/>
    <cellStyle name="Valuta 3 3 5" xfId="3560" xr:uid="{00000000-0005-0000-0000-0000D50A0000}"/>
    <cellStyle name="Valuta 3 3 5 2" xfId="3561" xr:uid="{00000000-0005-0000-0000-0000D60A0000}"/>
    <cellStyle name="Valuta 3 3 6" xfId="3562" xr:uid="{00000000-0005-0000-0000-0000D70A0000}"/>
    <cellStyle name="Valuta 3 3 7" xfId="3558" xr:uid="{00000000-0005-0000-0000-0000D80A0000}"/>
    <cellStyle name="Valuta 3 4" xfId="546" xr:uid="{00000000-0005-0000-0000-0000D90A0000}"/>
    <cellStyle name="Valuta 3 4 2" xfId="1670" xr:uid="{00000000-0005-0000-0000-0000DA0A0000}"/>
    <cellStyle name="Valuta 3 4 3" xfId="1671" xr:uid="{00000000-0005-0000-0000-0000DB0A0000}"/>
    <cellStyle name="Valuta 3 4 3 2" xfId="3564" xr:uid="{00000000-0005-0000-0000-0000DC0A0000}"/>
    <cellStyle name="Valuta 3 4 4" xfId="1672" xr:uid="{00000000-0005-0000-0000-0000DD0A0000}"/>
    <cellStyle name="Valuta 3 4 5" xfId="3565" xr:uid="{00000000-0005-0000-0000-0000DE0A0000}"/>
    <cellStyle name="Valuta 3 4 5 2" xfId="3566" xr:uid="{00000000-0005-0000-0000-0000DF0A0000}"/>
    <cellStyle name="Valuta 3 4 6" xfId="3567" xr:uid="{00000000-0005-0000-0000-0000E00A0000}"/>
    <cellStyle name="Valuta 3 4 7" xfId="3563" xr:uid="{00000000-0005-0000-0000-0000E10A0000}"/>
    <cellStyle name="Valuta 3 5" xfId="547" xr:uid="{00000000-0005-0000-0000-0000E20A0000}"/>
    <cellStyle name="Valuta 3 5 2" xfId="1673" xr:uid="{00000000-0005-0000-0000-0000E30A0000}"/>
    <cellStyle name="Valuta 3 5 3" xfId="1674" xr:uid="{00000000-0005-0000-0000-0000E40A0000}"/>
    <cellStyle name="Valuta 3 5 3 2" xfId="3569" xr:uid="{00000000-0005-0000-0000-0000E50A0000}"/>
    <cellStyle name="Valuta 3 5 4" xfId="1675" xr:uid="{00000000-0005-0000-0000-0000E60A0000}"/>
    <cellStyle name="Valuta 3 5 5" xfId="3570" xr:uid="{00000000-0005-0000-0000-0000E70A0000}"/>
    <cellStyle name="Valuta 3 5 5 2" xfId="3571" xr:uid="{00000000-0005-0000-0000-0000E80A0000}"/>
    <cellStyle name="Valuta 3 5 6" xfId="3572" xr:uid="{00000000-0005-0000-0000-0000E90A0000}"/>
    <cellStyle name="Valuta 3 5 7" xfId="3568" xr:uid="{00000000-0005-0000-0000-0000EA0A0000}"/>
    <cellStyle name="Valuta 3 6" xfId="548" xr:uid="{00000000-0005-0000-0000-0000EB0A0000}"/>
    <cellStyle name="Valuta 3 6 2" xfId="1676" xr:uid="{00000000-0005-0000-0000-0000EC0A0000}"/>
    <cellStyle name="Valuta 3 6 3" xfId="1677" xr:uid="{00000000-0005-0000-0000-0000ED0A0000}"/>
    <cellStyle name="Valuta 3 6 3 2" xfId="3574" xr:uid="{00000000-0005-0000-0000-0000EE0A0000}"/>
    <cellStyle name="Valuta 3 6 4" xfId="1678" xr:uid="{00000000-0005-0000-0000-0000EF0A0000}"/>
    <cellStyle name="Valuta 3 6 5" xfId="3575" xr:uid="{00000000-0005-0000-0000-0000F00A0000}"/>
    <cellStyle name="Valuta 3 6 5 2" xfId="3576" xr:uid="{00000000-0005-0000-0000-0000F10A0000}"/>
    <cellStyle name="Valuta 3 6 6" xfId="3577" xr:uid="{00000000-0005-0000-0000-0000F20A0000}"/>
    <cellStyle name="Valuta 3 6 7" xfId="3573" xr:uid="{00000000-0005-0000-0000-0000F30A0000}"/>
    <cellStyle name="Valuta 3 7" xfId="549" xr:uid="{00000000-0005-0000-0000-0000F40A0000}"/>
    <cellStyle name="Valuta 3 7 2" xfId="1679" xr:uid="{00000000-0005-0000-0000-0000F50A0000}"/>
    <cellStyle name="Valuta 3 7 3" xfId="1680" xr:uid="{00000000-0005-0000-0000-0000F60A0000}"/>
    <cellStyle name="Valuta 3 7 3 2" xfId="3579" xr:uid="{00000000-0005-0000-0000-0000F70A0000}"/>
    <cellStyle name="Valuta 3 7 4" xfId="1681" xr:uid="{00000000-0005-0000-0000-0000F80A0000}"/>
    <cellStyle name="Valuta 3 7 5" xfId="3580" xr:uid="{00000000-0005-0000-0000-0000F90A0000}"/>
    <cellStyle name="Valuta 3 7 5 2" xfId="3581" xr:uid="{00000000-0005-0000-0000-0000FA0A0000}"/>
    <cellStyle name="Valuta 3 7 6" xfId="3582" xr:uid="{00000000-0005-0000-0000-0000FB0A0000}"/>
    <cellStyle name="Valuta 3 7 7" xfId="3578" xr:uid="{00000000-0005-0000-0000-0000FC0A0000}"/>
    <cellStyle name="Valuta 3 8" xfId="550" xr:uid="{00000000-0005-0000-0000-0000FD0A0000}"/>
    <cellStyle name="Valuta 3 8 2" xfId="1682" xr:uid="{00000000-0005-0000-0000-0000FE0A0000}"/>
    <cellStyle name="Valuta 3 8 3" xfId="1683" xr:uid="{00000000-0005-0000-0000-0000FF0A0000}"/>
    <cellStyle name="Valuta 3 8 3 2" xfId="3584" xr:uid="{00000000-0005-0000-0000-0000000B0000}"/>
    <cellStyle name="Valuta 3 8 4" xfId="1684" xr:uid="{00000000-0005-0000-0000-0000010B0000}"/>
    <cellStyle name="Valuta 3 8 5" xfId="3585" xr:uid="{00000000-0005-0000-0000-0000020B0000}"/>
    <cellStyle name="Valuta 3 8 5 2" xfId="3586" xr:uid="{00000000-0005-0000-0000-0000030B0000}"/>
    <cellStyle name="Valuta 3 8 6" xfId="3587" xr:uid="{00000000-0005-0000-0000-0000040B0000}"/>
    <cellStyle name="Valuta 3 8 7" xfId="3583" xr:uid="{00000000-0005-0000-0000-0000050B0000}"/>
    <cellStyle name="Valuta 3 9" xfId="6743" xr:uid="{00000000-0005-0000-0000-0000060B0000}"/>
    <cellStyle name="Valuta 4" xfId="7121" xr:uid="{00000000-0005-0000-0000-0000070B0000}"/>
    <cellStyle name="Valuta 5" xfId="7122" xr:uid="{00000000-0005-0000-0000-0000080B0000}"/>
    <cellStyle name="Valuta 6" xfId="7120" xr:uid="{00000000-0005-0000-0000-0000090B0000}"/>
    <cellStyle name="Vejica [0] 2" xfId="551" xr:uid="{00000000-0005-0000-0000-00000A0B0000}"/>
    <cellStyle name="Vejica [0] 2 2" xfId="1685" xr:uid="{00000000-0005-0000-0000-00000B0B0000}"/>
    <cellStyle name="Vejica [0] 2 3" xfId="1686" xr:uid="{00000000-0005-0000-0000-00000C0B0000}"/>
    <cellStyle name="Vejica [0] 2 4" xfId="1687" xr:uid="{00000000-0005-0000-0000-00000D0B0000}"/>
    <cellStyle name="Vejica [0] 2 5" xfId="3589" xr:uid="{00000000-0005-0000-0000-00000E0B0000}"/>
    <cellStyle name="Vejica [0] 2 6" xfId="3588" xr:uid="{00000000-0005-0000-0000-00000F0B0000}"/>
    <cellStyle name="Vejica [0] 2 7" xfId="7557" xr:uid="{00000000-0005-0000-0000-0000100B0000}"/>
    <cellStyle name="Vejica 10" xfId="552" xr:uid="{00000000-0005-0000-0000-0000110B0000}"/>
    <cellStyle name="Vejica 10 2" xfId="553" xr:uid="{00000000-0005-0000-0000-0000120B0000}"/>
    <cellStyle name="Vejica 10 2 2" xfId="1688" xr:uid="{00000000-0005-0000-0000-0000130B0000}"/>
    <cellStyle name="Vejica 10 2 3" xfId="1689" xr:uid="{00000000-0005-0000-0000-0000140B0000}"/>
    <cellStyle name="Vejica 10 2 3 2" xfId="3592" xr:uid="{00000000-0005-0000-0000-0000150B0000}"/>
    <cellStyle name="Vejica 10 2 4" xfId="1690" xr:uid="{00000000-0005-0000-0000-0000160B0000}"/>
    <cellStyle name="Vejica 10 2 5" xfId="3593" xr:uid="{00000000-0005-0000-0000-0000170B0000}"/>
    <cellStyle name="Vejica 10 2 5 2" xfId="3594" xr:uid="{00000000-0005-0000-0000-0000180B0000}"/>
    <cellStyle name="Vejica 10 2 6" xfId="3595" xr:uid="{00000000-0005-0000-0000-0000190B0000}"/>
    <cellStyle name="Vejica 10 2 7" xfId="3591" xr:uid="{00000000-0005-0000-0000-00001A0B0000}"/>
    <cellStyle name="Vejica 10 3" xfId="554" xr:uid="{00000000-0005-0000-0000-00001B0B0000}"/>
    <cellStyle name="Vejica 10 3 2" xfId="1691" xr:uid="{00000000-0005-0000-0000-00001C0B0000}"/>
    <cellStyle name="Vejica 10 3 3" xfId="1692" xr:uid="{00000000-0005-0000-0000-00001D0B0000}"/>
    <cellStyle name="Vejica 10 3 3 2" xfId="3597" xr:uid="{00000000-0005-0000-0000-00001E0B0000}"/>
    <cellStyle name="Vejica 10 3 4" xfId="1693" xr:uid="{00000000-0005-0000-0000-00001F0B0000}"/>
    <cellStyle name="Vejica 10 3 5" xfId="3598" xr:uid="{00000000-0005-0000-0000-0000200B0000}"/>
    <cellStyle name="Vejica 10 3 5 2" xfId="3599" xr:uid="{00000000-0005-0000-0000-0000210B0000}"/>
    <cellStyle name="Vejica 10 3 6" xfId="3600" xr:uid="{00000000-0005-0000-0000-0000220B0000}"/>
    <cellStyle name="Vejica 10 3 7" xfId="3596" xr:uid="{00000000-0005-0000-0000-0000230B0000}"/>
    <cellStyle name="Vejica 10 4" xfId="795" xr:uid="{00000000-0005-0000-0000-0000240B0000}"/>
    <cellStyle name="Vejica 10 4 2" xfId="3602" xr:uid="{00000000-0005-0000-0000-0000250B0000}"/>
    <cellStyle name="Vejica 10 4 3" xfId="3603" xr:uid="{00000000-0005-0000-0000-0000260B0000}"/>
    <cellStyle name="Vejica 10 4 4" xfId="3601" xr:uid="{00000000-0005-0000-0000-0000270B0000}"/>
    <cellStyle name="Vejica 10 5" xfId="1694" xr:uid="{00000000-0005-0000-0000-0000280B0000}"/>
    <cellStyle name="Vejica 10 5 2" xfId="3604" xr:uid="{00000000-0005-0000-0000-0000290B0000}"/>
    <cellStyle name="Vejica 10 6" xfId="1695" xr:uid="{00000000-0005-0000-0000-00002A0B0000}"/>
    <cellStyle name="Vejica 10 7" xfId="3605" xr:uid="{00000000-0005-0000-0000-00002B0B0000}"/>
    <cellStyle name="Vejica 10 7 2" xfId="3606" xr:uid="{00000000-0005-0000-0000-00002C0B0000}"/>
    <cellStyle name="Vejica 10 8" xfId="3607" xr:uid="{00000000-0005-0000-0000-00002D0B0000}"/>
    <cellStyle name="Vejica 10 9" xfId="3590" xr:uid="{00000000-0005-0000-0000-00002E0B0000}"/>
    <cellStyle name="Vejica 11" xfId="555" xr:uid="{00000000-0005-0000-0000-00002F0B0000}"/>
    <cellStyle name="Vejica 11 2" xfId="556" xr:uid="{00000000-0005-0000-0000-0000300B0000}"/>
    <cellStyle name="Vejica 11 2 2" xfId="1696" xr:uid="{00000000-0005-0000-0000-0000310B0000}"/>
    <cellStyle name="Vejica 11 2 3" xfId="1697" xr:uid="{00000000-0005-0000-0000-0000320B0000}"/>
    <cellStyle name="Vejica 11 2 3 2" xfId="3610" xr:uid="{00000000-0005-0000-0000-0000330B0000}"/>
    <cellStyle name="Vejica 11 2 4" xfId="1698" xr:uid="{00000000-0005-0000-0000-0000340B0000}"/>
    <cellStyle name="Vejica 11 2 5" xfId="3611" xr:uid="{00000000-0005-0000-0000-0000350B0000}"/>
    <cellStyle name="Vejica 11 2 5 2" xfId="3612" xr:uid="{00000000-0005-0000-0000-0000360B0000}"/>
    <cellStyle name="Vejica 11 2 6" xfId="3613" xr:uid="{00000000-0005-0000-0000-0000370B0000}"/>
    <cellStyle name="Vejica 11 2 7" xfId="3609" xr:uid="{00000000-0005-0000-0000-0000380B0000}"/>
    <cellStyle name="Vejica 11 3" xfId="557" xr:uid="{00000000-0005-0000-0000-0000390B0000}"/>
    <cellStyle name="Vejica 11 3 2" xfId="1699" xr:uid="{00000000-0005-0000-0000-00003A0B0000}"/>
    <cellStyle name="Vejica 11 3 3" xfId="1700" xr:uid="{00000000-0005-0000-0000-00003B0B0000}"/>
    <cellStyle name="Vejica 11 3 3 2" xfId="3615" xr:uid="{00000000-0005-0000-0000-00003C0B0000}"/>
    <cellStyle name="Vejica 11 3 4" xfId="1701" xr:uid="{00000000-0005-0000-0000-00003D0B0000}"/>
    <cellStyle name="Vejica 11 3 5" xfId="3616" xr:uid="{00000000-0005-0000-0000-00003E0B0000}"/>
    <cellStyle name="Vejica 11 3 5 2" xfId="3617" xr:uid="{00000000-0005-0000-0000-00003F0B0000}"/>
    <cellStyle name="Vejica 11 3 6" xfId="3618" xr:uid="{00000000-0005-0000-0000-0000400B0000}"/>
    <cellStyle name="Vejica 11 3 7" xfId="3614" xr:uid="{00000000-0005-0000-0000-0000410B0000}"/>
    <cellStyle name="Vejica 11 4" xfId="1702" xr:uid="{00000000-0005-0000-0000-0000420B0000}"/>
    <cellStyle name="Vejica 11 5" xfId="1703" xr:uid="{00000000-0005-0000-0000-0000430B0000}"/>
    <cellStyle name="Vejica 11 6" xfId="1704" xr:uid="{00000000-0005-0000-0000-0000440B0000}"/>
    <cellStyle name="Vejica 11 7" xfId="3619" xr:uid="{00000000-0005-0000-0000-0000450B0000}"/>
    <cellStyle name="Vejica 11 8" xfId="3608" xr:uid="{00000000-0005-0000-0000-0000460B0000}"/>
    <cellStyle name="Vejica 12" xfId="558" xr:uid="{00000000-0005-0000-0000-0000470B0000}"/>
    <cellStyle name="Vejica 12 2" xfId="559" xr:uid="{00000000-0005-0000-0000-0000480B0000}"/>
    <cellStyle name="Vejica 12 2 2" xfId="1705" xr:uid="{00000000-0005-0000-0000-0000490B0000}"/>
    <cellStyle name="Vejica 12 2 3" xfId="1706" xr:uid="{00000000-0005-0000-0000-00004A0B0000}"/>
    <cellStyle name="Vejica 12 2 3 2" xfId="3622" xr:uid="{00000000-0005-0000-0000-00004B0B0000}"/>
    <cellStyle name="Vejica 12 2 4" xfId="1707" xr:uid="{00000000-0005-0000-0000-00004C0B0000}"/>
    <cellStyle name="Vejica 12 2 5" xfId="3623" xr:uid="{00000000-0005-0000-0000-00004D0B0000}"/>
    <cellStyle name="Vejica 12 2 5 2" xfId="3624" xr:uid="{00000000-0005-0000-0000-00004E0B0000}"/>
    <cellStyle name="Vejica 12 2 6" xfId="3625" xr:uid="{00000000-0005-0000-0000-00004F0B0000}"/>
    <cellStyle name="Vejica 12 2 7" xfId="3621" xr:uid="{00000000-0005-0000-0000-0000500B0000}"/>
    <cellStyle name="Vejica 12 3" xfId="560" xr:uid="{00000000-0005-0000-0000-0000510B0000}"/>
    <cellStyle name="Vejica 12 3 2" xfId="1708" xr:uid="{00000000-0005-0000-0000-0000520B0000}"/>
    <cellStyle name="Vejica 12 3 3" xfId="1709" xr:uid="{00000000-0005-0000-0000-0000530B0000}"/>
    <cellStyle name="Vejica 12 3 3 2" xfId="3627" xr:uid="{00000000-0005-0000-0000-0000540B0000}"/>
    <cellStyle name="Vejica 12 3 4" xfId="1710" xr:uid="{00000000-0005-0000-0000-0000550B0000}"/>
    <cellStyle name="Vejica 12 3 5" xfId="3628" xr:uid="{00000000-0005-0000-0000-0000560B0000}"/>
    <cellStyle name="Vejica 12 3 5 2" xfId="3629" xr:uid="{00000000-0005-0000-0000-0000570B0000}"/>
    <cellStyle name="Vejica 12 3 6" xfId="3630" xr:uid="{00000000-0005-0000-0000-0000580B0000}"/>
    <cellStyle name="Vejica 12 3 7" xfId="3626" xr:uid="{00000000-0005-0000-0000-0000590B0000}"/>
    <cellStyle name="Vejica 12 4" xfId="1711" xr:uid="{00000000-0005-0000-0000-00005A0B0000}"/>
    <cellStyle name="Vejica 12 5" xfId="1712" xr:uid="{00000000-0005-0000-0000-00005B0B0000}"/>
    <cellStyle name="Vejica 12 6" xfId="1713" xr:uid="{00000000-0005-0000-0000-00005C0B0000}"/>
    <cellStyle name="Vejica 12 7" xfId="3631" xr:uid="{00000000-0005-0000-0000-00005D0B0000}"/>
    <cellStyle name="Vejica 12 8" xfId="3620" xr:uid="{00000000-0005-0000-0000-00005E0B0000}"/>
    <cellStyle name="Vejica 13" xfId="561" xr:uid="{00000000-0005-0000-0000-00005F0B0000}"/>
    <cellStyle name="Vejica 13 2" xfId="562" xr:uid="{00000000-0005-0000-0000-0000600B0000}"/>
    <cellStyle name="Vejica 13 2 2" xfId="1714" xr:uid="{00000000-0005-0000-0000-0000610B0000}"/>
    <cellStyle name="Vejica 13 2 3" xfId="1715" xr:uid="{00000000-0005-0000-0000-0000620B0000}"/>
    <cellStyle name="Vejica 13 2 3 2" xfId="3634" xr:uid="{00000000-0005-0000-0000-0000630B0000}"/>
    <cellStyle name="Vejica 13 2 4" xfId="1716" xr:uid="{00000000-0005-0000-0000-0000640B0000}"/>
    <cellStyle name="Vejica 13 2 5" xfId="3635" xr:uid="{00000000-0005-0000-0000-0000650B0000}"/>
    <cellStyle name="Vejica 13 2 5 2" xfId="3636" xr:uid="{00000000-0005-0000-0000-0000660B0000}"/>
    <cellStyle name="Vejica 13 2 6" xfId="3637" xr:uid="{00000000-0005-0000-0000-0000670B0000}"/>
    <cellStyle name="Vejica 13 2 7" xfId="3633" xr:uid="{00000000-0005-0000-0000-0000680B0000}"/>
    <cellStyle name="Vejica 13 3" xfId="563" xr:uid="{00000000-0005-0000-0000-0000690B0000}"/>
    <cellStyle name="Vejica 13 3 2" xfId="1717" xr:uid="{00000000-0005-0000-0000-00006A0B0000}"/>
    <cellStyle name="Vejica 13 3 3" xfId="1718" xr:uid="{00000000-0005-0000-0000-00006B0B0000}"/>
    <cellStyle name="Vejica 13 3 3 2" xfId="3639" xr:uid="{00000000-0005-0000-0000-00006C0B0000}"/>
    <cellStyle name="Vejica 13 3 4" xfId="1719" xr:uid="{00000000-0005-0000-0000-00006D0B0000}"/>
    <cellStyle name="Vejica 13 3 5" xfId="3640" xr:uid="{00000000-0005-0000-0000-00006E0B0000}"/>
    <cellStyle name="Vejica 13 3 5 2" xfId="3641" xr:uid="{00000000-0005-0000-0000-00006F0B0000}"/>
    <cellStyle name="Vejica 13 3 6" xfId="3642" xr:uid="{00000000-0005-0000-0000-0000700B0000}"/>
    <cellStyle name="Vejica 13 3 7" xfId="3638" xr:uid="{00000000-0005-0000-0000-0000710B0000}"/>
    <cellStyle name="Vejica 13 4" xfId="1720" xr:uid="{00000000-0005-0000-0000-0000720B0000}"/>
    <cellStyle name="Vejica 13 5" xfId="1721" xr:uid="{00000000-0005-0000-0000-0000730B0000}"/>
    <cellStyle name="Vejica 13 6" xfId="1722" xr:uid="{00000000-0005-0000-0000-0000740B0000}"/>
    <cellStyle name="Vejica 13 7" xfId="3643" xr:uid="{00000000-0005-0000-0000-0000750B0000}"/>
    <cellStyle name="Vejica 13 8" xfId="3632" xr:uid="{00000000-0005-0000-0000-0000760B0000}"/>
    <cellStyle name="Vejica 14" xfId="564" xr:uid="{00000000-0005-0000-0000-0000770B0000}"/>
    <cellStyle name="Vejica 14 2" xfId="1723" xr:uid="{00000000-0005-0000-0000-0000780B0000}"/>
    <cellStyle name="Vejica 14 3" xfId="1724" xr:uid="{00000000-0005-0000-0000-0000790B0000}"/>
    <cellStyle name="Vejica 14 4" xfId="1725" xr:uid="{00000000-0005-0000-0000-00007A0B0000}"/>
    <cellStyle name="Vejica 14 5" xfId="3645" xr:uid="{00000000-0005-0000-0000-00007B0B0000}"/>
    <cellStyle name="Vejica 14 6" xfId="3644" xr:uid="{00000000-0005-0000-0000-00007C0B0000}"/>
    <cellStyle name="Vejica 15" xfId="2" xr:uid="{00000000-0005-0000-0000-00007D0B0000}"/>
    <cellStyle name="Vejica 15 2" xfId="565" xr:uid="{00000000-0005-0000-0000-00007E0B0000}"/>
    <cellStyle name="Vejica 15 2 2" xfId="1726" xr:uid="{00000000-0005-0000-0000-00007F0B0000}"/>
    <cellStyle name="Vejica 15 2 3" xfId="794" xr:uid="{00000000-0005-0000-0000-0000800B0000}"/>
    <cellStyle name="Vejica 15 2 3 2" xfId="3648" xr:uid="{00000000-0005-0000-0000-0000810B0000}"/>
    <cellStyle name="Vejica 15 2 4" xfId="788" xr:uid="{00000000-0005-0000-0000-0000820B0000}"/>
    <cellStyle name="Vejica 15 2 5" xfId="3649" xr:uid="{00000000-0005-0000-0000-0000830B0000}"/>
    <cellStyle name="Vejica 15 2 5 2" xfId="3650" xr:uid="{00000000-0005-0000-0000-0000840B0000}"/>
    <cellStyle name="Vejica 15 2 6" xfId="3651" xr:uid="{00000000-0005-0000-0000-0000850B0000}"/>
    <cellStyle name="Vejica 15 2 7" xfId="3647" xr:uid="{00000000-0005-0000-0000-0000860B0000}"/>
    <cellStyle name="Vejica 15 2 8" xfId="7067" xr:uid="{00000000-0005-0000-0000-0000870B0000}"/>
    <cellStyle name="Vejica 15 3" xfId="784" xr:uid="{00000000-0005-0000-0000-0000880B0000}"/>
    <cellStyle name="Vejica 15 3 2" xfId="1727" xr:uid="{00000000-0005-0000-0000-0000890B0000}"/>
    <cellStyle name="Vejica 15 3 3" xfId="3653" xr:uid="{00000000-0005-0000-0000-00008A0B0000}"/>
    <cellStyle name="Vejica 15 3 4" xfId="3654" xr:uid="{00000000-0005-0000-0000-00008B0B0000}"/>
    <cellStyle name="Vejica 15 3 5" xfId="3652" xr:uid="{00000000-0005-0000-0000-00008C0B0000}"/>
    <cellStyle name="Vejica 15 4" xfId="1728" xr:uid="{00000000-0005-0000-0000-00008D0B0000}"/>
    <cellStyle name="Vejica 15 4 2" xfId="3655" xr:uid="{00000000-0005-0000-0000-00008E0B0000}"/>
    <cellStyle name="Vejica 15 5" xfId="1729" xr:uid="{00000000-0005-0000-0000-00008F0B0000}"/>
    <cellStyle name="Vejica 15 6" xfId="3656" xr:uid="{00000000-0005-0000-0000-0000900B0000}"/>
    <cellStyle name="Vejica 15 6 2" xfId="3657" xr:uid="{00000000-0005-0000-0000-0000910B0000}"/>
    <cellStyle name="Vejica 15 7" xfId="3658" xr:uid="{00000000-0005-0000-0000-0000920B0000}"/>
    <cellStyle name="Vejica 15 8" xfId="3646" xr:uid="{00000000-0005-0000-0000-0000930B0000}"/>
    <cellStyle name="Vejica 15 9" xfId="7862" xr:uid="{00000000-0005-0000-0000-0000940B0000}"/>
    <cellStyle name="Vejica 16" xfId="566" xr:uid="{00000000-0005-0000-0000-0000950B0000}"/>
    <cellStyle name="Vejica 16 2" xfId="1730" xr:uid="{00000000-0005-0000-0000-0000960B0000}"/>
    <cellStyle name="Vejica 16 3" xfId="1731" xr:uid="{00000000-0005-0000-0000-0000970B0000}"/>
    <cellStyle name="Vejica 16 4" xfId="1732" xr:uid="{00000000-0005-0000-0000-0000980B0000}"/>
    <cellStyle name="Vejica 16 5" xfId="3660" xr:uid="{00000000-0005-0000-0000-0000990B0000}"/>
    <cellStyle name="Vejica 16 6" xfId="3659" xr:uid="{00000000-0005-0000-0000-00009A0B0000}"/>
    <cellStyle name="Vejica 17" xfId="567" xr:uid="{00000000-0005-0000-0000-00009B0B0000}"/>
    <cellStyle name="Vejica 17 10" xfId="1733" xr:uid="{00000000-0005-0000-0000-00009C0B0000}"/>
    <cellStyle name="Vejica 17 10 2" xfId="3662" xr:uid="{00000000-0005-0000-0000-00009D0B0000}"/>
    <cellStyle name="Vejica 17 11" xfId="3663" xr:uid="{00000000-0005-0000-0000-00009E0B0000}"/>
    <cellStyle name="Vejica 17 11 2" xfId="3664" xr:uid="{00000000-0005-0000-0000-00009F0B0000}"/>
    <cellStyle name="Vejica 17 12" xfId="3665" xr:uid="{00000000-0005-0000-0000-0000A00B0000}"/>
    <cellStyle name="Vejica 17 13" xfId="3666" xr:uid="{00000000-0005-0000-0000-0000A10B0000}"/>
    <cellStyle name="Vejica 17 14" xfId="3661" xr:uid="{00000000-0005-0000-0000-0000A20B0000}"/>
    <cellStyle name="Vejica 17 15" xfId="2520" xr:uid="{00000000-0005-0000-0000-0000A30B0000}"/>
    <cellStyle name="Vejica 17 2" xfId="568" xr:uid="{00000000-0005-0000-0000-0000A40B0000}"/>
    <cellStyle name="Vejica 17 2 2" xfId="569" xr:uid="{00000000-0005-0000-0000-0000A50B0000}"/>
    <cellStyle name="Vejica 17 2 2 2" xfId="1734" xr:uid="{00000000-0005-0000-0000-0000A60B0000}"/>
    <cellStyle name="Vejica 17 2 2 3" xfId="1735" xr:uid="{00000000-0005-0000-0000-0000A70B0000}"/>
    <cellStyle name="Vejica 17 2 2 3 2" xfId="3669" xr:uid="{00000000-0005-0000-0000-0000A80B0000}"/>
    <cellStyle name="Vejica 17 2 2 4" xfId="1736" xr:uid="{00000000-0005-0000-0000-0000A90B0000}"/>
    <cellStyle name="Vejica 17 2 2 4 2" xfId="3670" xr:uid="{00000000-0005-0000-0000-0000AA0B0000}"/>
    <cellStyle name="Vejica 17 2 2 5" xfId="3671" xr:uid="{00000000-0005-0000-0000-0000AB0B0000}"/>
    <cellStyle name="Vejica 17 2 2 5 2" xfId="3672" xr:uid="{00000000-0005-0000-0000-0000AC0B0000}"/>
    <cellStyle name="Vejica 17 2 2 6" xfId="3673" xr:uid="{00000000-0005-0000-0000-0000AD0B0000}"/>
    <cellStyle name="Vejica 17 2 2 7" xfId="3668" xr:uid="{00000000-0005-0000-0000-0000AE0B0000}"/>
    <cellStyle name="Vejica 17 2 3" xfId="1737" xr:uid="{00000000-0005-0000-0000-0000AF0B0000}"/>
    <cellStyle name="Vejica 17 2 4" xfId="1738" xr:uid="{00000000-0005-0000-0000-0000B00B0000}"/>
    <cellStyle name="Vejica 17 2 4 2" xfId="3674" xr:uid="{00000000-0005-0000-0000-0000B10B0000}"/>
    <cellStyle name="Vejica 17 2 5" xfId="1739" xr:uid="{00000000-0005-0000-0000-0000B20B0000}"/>
    <cellStyle name="Vejica 17 2 5 2" xfId="3675" xr:uid="{00000000-0005-0000-0000-0000B30B0000}"/>
    <cellStyle name="Vejica 17 2 6" xfId="3676" xr:uid="{00000000-0005-0000-0000-0000B40B0000}"/>
    <cellStyle name="Vejica 17 2 6 2" xfId="3677" xr:uid="{00000000-0005-0000-0000-0000B50B0000}"/>
    <cellStyle name="Vejica 17 2 7" xfId="3678" xr:uid="{00000000-0005-0000-0000-0000B60B0000}"/>
    <cellStyle name="Vejica 17 2 8" xfId="3679" xr:uid="{00000000-0005-0000-0000-0000B70B0000}"/>
    <cellStyle name="Vejica 17 2 9" xfId="3667" xr:uid="{00000000-0005-0000-0000-0000B80B0000}"/>
    <cellStyle name="Vejica 17 3" xfId="570" xr:uid="{00000000-0005-0000-0000-0000B90B0000}"/>
    <cellStyle name="Vejica 17 3 2" xfId="1740" xr:uid="{00000000-0005-0000-0000-0000BA0B0000}"/>
    <cellStyle name="Vejica 17 3 3" xfId="1741" xr:uid="{00000000-0005-0000-0000-0000BB0B0000}"/>
    <cellStyle name="Vejica 17 3 4" xfId="3681" xr:uid="{00000000-0005-0000-0000-0000BC0B0000}"/>
    <cellStyle name="Vejica 17 3 5" xfId="3680" xr:uid="{00000000-0005-0000-0000-0000BD0B0000}"/>
    <cellStyle name="Vejica 17 4" xfId="1742" xr:uid="{00000000-0005-0000-0000-0000BE0B0000}"/>
    <cellStyle name="Vejica 17 5" xfId="1743" xr:uid="{00000000-0005-0000-0000-0000BF0B0000}"/>
    <cellStyle name="Vejica 17 5 2" xfId="3682" xr:uid="{00000000-0005-0000-0000-0000C00B0000}"/>
    <cellStyle name="Vejica 17 6" xfId="1744" xr:uid="{00000000-0005-0000-0000-0000C10B0000}"/>
    <cellStyle name="Vejica 17 6 2" xfId="1745" xr:uid="{00000000-0005-0000-0000-0000C20B0000}"/>
    <cellStyle name="Vejica 17 6 2 2" xfId="3683" xr:uid="{00000000-0005-0000-0000-0000C30B0000}"/>
    <cellStyle name="Vejica 17 6 3" xfId="1746" xr:uid="{00000000-0005-0000-0000-0000C40B0000}"/>
    <cellStyle name="Vejica 17 6 3 2" xfId="1747" xr:uid="{00000000-0005-0000-0000-0000C50B0000}"/>
    <cellStyle name="Vejica 17 6 3 2 2" xfId="3684" xr:uid="{00000000-0005-0000-0000-0000C60B0000}"/>
    <cellStyle name="Vejica 17 6 3 3" xfId="1748" xr:uid="{00000000-0005-0000-0000-0000C70B0000}"/>
    <cellStyle name="Vejica 17 6 3 3 2" xfId="3685" xr:uid="{00000000-0005-0000-0000-0000C80B0000}"/>
    <cellStyle name="Vejica 17 6 3 4" xfId="3686" xr:uid="{00000000-0005-0000-0000-0000C90B0000}"/>
    <cellStyle name="Vejica 17 6 4" xfId="3687" xr:uid="{00000000-0005-0000-0000-0000CA0B0000}"/>
    <cellStyle name="Vejica 17 7" xfId="1749" xr:uid="{00000000-0005-0000-0000-0000CB0B0000}"/>
    <cellStyle name="Vejica 17 7 2" xfId="3688" xr:uid="{00000000-0005-0000-0000-0000CC0B0000}"/>
    <cellStyle name="Vejica 17 8" xfId="1750" xr:uid="{00000000-0005-0000-0000-0000CD0B0000}"/>
    <cellStyle name="Vejica 17 8 2" xfId="3689" xr:uid="{00000000-0005-0000-0000-0000CE0B0000}"/>
    <cellStyle name="Vejica 17 9" xfId="1751" xr:uid="{00000000-0005-0000-0000-0000CF0B0000}"/>
    <cellStyle name="Vejica 18" xfId="571" xr:uid="{00000000-0005-0000-0000-0000D00B0000}"/>
    <cellStyle name="Vejica 18 10" xfId="1752" xr:uid="{00000000-0005-0000-0000-0000D10B0000}"/>
    <cellStyle name="Vejica 18 10 2" xfId="3691" xr:uid="{00000000-0005-0000-0000-0000D20B0000}"/>
    <cellStyle name="Vejica 18 11" xfId="3692" xr:uid="{00000000-0005-0000-0000-0000D30B0000}"/>
    <cellStyle name="Vejica 18 11 2" xfId="3693" xr:uid="{00000000-0005-0000-0000-0000D40B0000}"/>
    <cellStyle name="Vejica 18 12" xfId="3694" xr:uid="{00000000-0005-0000-0000-0000D50B0000}"/>
    <cellStyle name="Vejica 18 13" xfId="3695" xr:uid="{00000000-0005-0000-0000-0000D60B0000}"/>
    <cellStyle name="Vejica 18 14" xfId="3690" xr:uid="{00000000-0005-0000-0000-0000D70B0000}"/>
    <cellStyle name="Vejica 18 15" xfId="2521" xr:uid="{00000000-0005-0000-0000-0000D80B0000}"/>
    <cellStyle name="Vejica 18 2" xfId="572" xr:uid="{00000000-0005-0000-0000-0000D90B0000}"/>
    <cellStyle name="Vejica 18 2 2" xfId="573" xr:uid="{00000000-0005-0000-0000-0000DA0B0000}"/>
    <cellStyle name="Vejica 18 2 2 2" xfId="1753" xr:uid="{00000000-0005-0000-0000-0000DB0B0000}"/>
    <cellStyle name="Vejica 18 2 2 3" xfId="1754" xr:uid="{00000000-0005-0000-0000-0000DC0B0000}"/>
    <cellStyle name="Vejica 18 2 2 3 2" xfId="3698" xr:uid="{00000000-0005-0000-0000-0000DD0B0000}"/>
    <cellStyle name="Vejica 18 2 2 4" xfId="1755" xr:uid="{00000000-0005-0000-0000-0000DE0B0000}"/>
    <cellStyle name="Vejica 18 2 2 4 2" xfId="3699" xr:uid="{00000000-0005-0000-0000-0000DF0B0000}"/>
    <cellStyle name="Vejica 18 2 2 5" xfId="3700" xr:uid="{00000000-0005-0000-0000-0000E00B0000}"/>
    <cellStyle name="Vejica 18 2 2 5 2" xfId="3701" xr:uid="{00000000-0005-0000-0000-0000E10B0000}"/>
    <cellStyle name="Vejica 18 2 2 6" xfId="3702" xr:uid="{00000000-0005-0000-0000-0000E20B0000}"/>
    <cellStyle name="Vejica 18 2 2 7" xfId="3697" xr:uid="{00000000-0005-0000-0000-0000E30B0000}"/>
    <cellStyle name="Vejica 18 2 3" xfId="1756" xr:uid="{00000000-0005-0000-0000-0000E40B0000}"/>
    <cellStyle name="Vejica 18 2 4" xfId="1757" xr:uid="{00000000-0005-0000-0000-0000E50B0000}"/>
    <cellStyle name="Vejica 18 2 4 2" xfId="3703" xr:uid="{00000000-0005-0000-0000-0000E60B0000}"/>
    <cellStyle name="Vejica 18 2 5" xfId="1758" xr:uid="{00000000-0005-0000-0000-0000E70B0000}"/>
    <cellStyle name="Vejica 18 2 5 2" xfId="3704" xr:uid="{00000000-0005-0000-0000-0000E80B0000}"/>
    <cellStyle name="Vejica 18 2 6" xfId="3705" xr:uid="{00000000-0005-0000-0000-0000E90B0000}"/>
    <cellStyle name="Vejica 18 2 6 2" xfId="3706" xr:uid="{00000000-0005-0000-0000-0000EA0B0000}"/>
    <cellStyle name="Vejica 18 2 7" xfId="3707" xr:uid="{00000000-0005-0000-0000-0000EB0B0000}"/>
    <cellStyle name="Vejica 18 2 8" xfId="3708" xr:uid="{00000000-0005-0000-0000-0000EC0B0000}"/>
    <cellStyle name="Vejica 18 2 9" xfId="3696" xr:uid="{00000000-0005-0000-0000-0000ED0B0000}"/>
    <cellStyle name="Vejica 18 3" xfId="574" xr:uid="{00000000-0005-0000-0000-0000EE0B0000}"/>
    <cellStyle name="Vejica 18 3 2" xfId="1759" xr:uid="{00000000-0005-0000-0000-0000EF0B0000}"/>
    <cellStyle name="Vejica 18 3 3" xfId="1760" xr:uid="{00000000-0005-0000-0000-0000F00B0000}"/>
    <cellStyle name="Vejica 18 3 4" xfId="3710" xr:uid="{00000000-0005-0000-0000-0000F10B0000}"/>
    <cellStyle name="Vejica 18 3 5" xfId="3709" xr:uid="{00000000-0005-0000-0000-0000F20B0000}"/>
    <cellStyle name="Vejica 18 4" xfId="1761" xr:uid="{00000000-0005-0000-0000-0000F30B0000}"/>
    <cellStyle name="Vejica 18 5" xfId="1762" xr:uid="{00000000-0005-0000-0000-0000F40B0000}"/>
    <cellStyle name="Vejica 18 5 2" xfId="3711" xr:uid="{00000000-0005-0000-0000-0000F50B0000}"/>
    <cellStyle name="Vejica 18 6" xfId="1763" xr:uid="{00000000-0005-0000-0000-0000F60B0000}"/>
    <cellStyle name="Vejica 18 6 2" xfId="1764" xr:uid="{00000000-0005-0000-0000-0000F70B0000}"/>
    <cellStyle name="Vejica 18 6 2 2" xfId="3712" xr:uid="{00000000-0005-0000-0000-0000F80B0000}"/>
    <cellStyle name="Vejica 18 6 3" xfId="1765" xr:uid="{00000000-0005-0000-0000-0000F90B0000}"/>
    <cellStyle name="Vejica 18 6 3 2" xfId="1766" xr:uid="{00000000-0005-0000-0000-0000FA0B0000}"/>
    <cellStyle name="Vejica 18 6 3 2 2" xfId="3713" xr:uid="{00000000-0005-0000-0000-0000FB0B0000}"/>
    <cellStyle name="Vejica 18 6 3 3" xfId="1767" xr:uid="{00000000-0005-0000-0000-0000FC0B0000}"/>
    <cellStyle name="Vejica 18 6 3 3 2" xfId="3714" xr:uid="{00000000-0005-0000-0000-0000FD0B0000}"/>
    <cellStyle name="Vejica 18 6 3 4" xfId="3715" xr:uid="{00000000-0005-0000-0000-0000FE0B0000}"/>
    <cellStyle name="Vejica 18 6 4" xfId="3716" xr:uid="{00000000-0005-0000-0000-0000FF0B0000}"/>
    <cellStyle name="Vejica 18 7" xfId="1768" xr:uid="{00000000-0005-0000-0000-0000000C0000}"/>
    <cellStyle name="Vejica 18 7 2" xfId="3717" xr:uid="{00000000-0005-0000-0000-0000010C0000}"/>
    <cellStyle name="Vejica 18 8" xfId="1769" xr:uid="{00000000-0005-0000-0000-0000020C0000}"/>
    <cellStyle name="Vejica 18 8 2" xfId="3718" xr:uid="{00000000-0005-0000-0000-0000030C0000}"/>
    <cellStyle name="Vejica 18 9" xfId="1770" xr:uid="{00000000-0005-0000-0000-0000040C0000}"/>
    <cellStyle name="Vejica 19" xfId="575" xr:uid="{00000000-0005-0000-0000-0000050C0000}"/>
    <cellStyle name="Vejica 19 10" xfId="1771" xr:uid="{00000000-0005-0000-0000-0000060C0000}"/>
    <cellStyle name="Vejica 19 10 2" xfId="3720" xr:uid="{00000000-0005-0000-0000-0000070C0000}"/>
    <cellStyle name="Vejica 19 11" xfId="3721" xr:uid="{00000000-0005-0000-0000-0000080C0000}"/>
    <cellStyle name="Vejica 19 11 2" xfId="3722" xr:uid="{00000000-0005-0000-0000-0000090C0000}"/>
    <cellStyle name="Vejica 19 12" xfId="3723" xr:uid="{00000000-0005-0000-0000-00000A0C0000}"/>
    <cellStyle name="Vejica 19 13" xfId="3724" xr:uid="{00000000-0005-0000-0000-00000B0C0000}"/>
    <cellStyle name="Vejica 19 14" xfId="3719" xr:uid="{00000000-0005-0000-0000-00000C0C0000}"/>
    <cellStyle name="Vejica 19 15" xfId="2522" xr:uid="{00000000-0005-0000-0000-00000D0C0000}"/>
    <cellStyle name="Vejica 19 2" xfId="576" xr:uid="{00000000-0005-0000-0000-00000E0C0000}"/>
    <cellStyle name="Vejica 19 2 2" xfId="577" xr:uid="{00000000-0005-0000-0000-00000F0C0000}"/>
    <cellStyle name="Vejica 19 2 2 2" xfId="1772" xr:uid="{00000000-0005-0000-0000-0000100C0000}"/>
    <cellStyle name="Vejica 19 2 2 3" xfId="1773" xr:uid="{00000000-0005-0000-0000-0000110C0000}"/>
    <cellStyle name="Vejica 19 2 2 3 2" xfId="3727" xr:uid="{00000000-0005-0000-0000-0000120C0000}"/>
    <cellStyle name="Vejica 19 2 2 4" xfId="1774" xr:uid="{00000000-0005-0000-0000-0000130C0000}"/>
    <cellStyle name="Vejica 19 2 2 4 2" xfId="3728" xr:uid="{00000000-0005-0000-0000-0000140C0000}"/>
    <cellStyle name="Vejica 19 2 2 5" xfId="3729" xr:uid="{00000000-0005-0000-0000-0000150C0000}"/>
    <cellStyle name="Vejica 19 2 2 5 2" xfId="3730" xr:uid="{00000000-0005-0000-0000-0000160C0000}"/>
    <cellStyle name="Vejica 19 2 2 6" xfId="3731" xr:uid="{00000000-0005-0000-0000-0000170C0000}"/>
    <cellStyle name="Vejica 19 2 2 7" xfId="3726" xr:uid="{00000000-0005-0000-0000-0000180C0000}"/>
    <cellStyle name="Vejica 19 2 3" xfId="1775" xr:uid="{00000000-0005-0000-0000-0000190C0000}"/>
    <cellStyle name="Vejica 19 2 4" xfId="1776" xr:uid="{00000000-0005-0000-0000-00001A0C0000}"/>
    <cellStyle name="Vejica 19 2 4 2" xfId="3732" xr:uid="{00000000-0005-0000-0000-00001B0C0000}"/>
    <cellStyle name="Vejica 19 2 5" xfId="1777" xr:uid="{00000000-0005-0000-0000-00001C0C0000}"/>
    <cellStyle name="Vejica 19 2 5 2" xfId="3733" xr:uid="{00000000-0005-0000-0000-00001D0C0000}"/>
    <cellStyle name="Vejica 19 2 6" xfId="3734" xr:uid="{00000000-0005-0000-0000-00001E0C0000}"/>
    <cellStyle name="Vejica 19 2 6 2" xfId="3735" xr:uid="{00000000-0005-0000-0000-00001F0C0000}"/>
    <cellStyle name="Vejica 19 2 7" xfId="3736" xr:uid="{00000000-0005-0000-0000-0000200C0000}"/>
    <cellStyle name="Vejica 19 2 8" xfId="3737" xr:uid="{00000000-0005-0000-0000-0000210C0000}"/>
    <cellStyle name="Vejica 19 2 9" xfId="3725" xr:uid="{00000000-0005-0000-0000-0000220C0000}"/>
    <cellStyle name="Vejica 19 3" xfId="578" xr:uid="{00000000-0005-0000-0000-0000230C0000}"/>
    <cellStyle name="Vejica 19 3 2" xfId="1778" xr:uid="{00000000-0005-0000-0000-0000240C0000}"/>
    <cellStyle name="Vejica 19 3 3" xfId="1779" xr:uid="{00000000-0005-0000-0000-0000250C0000}"/>
    <cellStyle name="Vejica 19 3 4" xfId="3739" xr:uid="{00000000-0005-0000-0000-0000260C0000}"/>
    <cellStyle name="Vejica 19 3 5" xfId="3738" xr:uid="{00000000-0005-0000-0000-0000270C0000}"/>
    <cellStyle name="Vejica 19 4" xfId="1780" xr:uid="{00000000-0005-0000-0000-0000280C0000}"/>
    <cellStyle name="Vejica 19 5" xfId="1781" xr:uid="{00000000-0005-0000-0000-0000290C0000}"/>
    <cellStyle name="Vejica 19 5 2" xfId="3740" xr:uid="{00000000-0005-0000-0000-00002A0C0000}"/>
    <cellStyle name="Vejica 19 6" xfId="1782" xr:uid="{00000000-0005-0000-0000-00002B0C0000}"/>
    <cellStyle name="Vejica 19 6 2" xfId="1783" xr:uid="{00000000-0005-0000-0000-00002C0C0000}"/>
    <cellStyle name="Vejica 19 6 2 2" xfId="3741" xr:uid="{00000000-0005-0000-0000-00002D0C0000}"/>
    <cellStyle name="Vejica 19 6 3" xfId="1784" xr:uid="{00000000-0005-0000-0000-00002E0C0000}"/>
    <cellStyle name="Vejica 19 6 3 2" xfId="1785" xr:uid="{00000000-0005-0000-0000-00002F0C0000}"/>
    <cellStyle name="Vejica 19 6 3 2 2" xfId="3742" xr:uid="{00000000-0005-0000-0000-0000300C0000}"/>
    <cellStyle name="Vejica 19 6 3 3" xfId="1786" xr:uid="{00000000-0005-0000-0000-0000310C0000}"/>
    <cellStyle name="Vejica 19 6 3 3 2" xfId="3743" xr:uid="{00000000-0005-0000-0000-0000320C0000}"/>
    <cellStyle name="Vejica 19 6 3 4" xfId="3744" xr:uid="{00000000-0005-0000-0000-0000330C0000}"/>
    <cellStyle name="Vejica 19 6 4" xfId="3745" xr:uid="{00000000-0005-0000-0000-0000340C0000}"/>
    <cellStyle name="Vejica 19 7" xfId="1787" xr:uid="{00000000-0005-0000-0000-0000350C0000}"/>
    <cellStyle name="Vejica 19 7 2" xfId="3746" xr:uid="{00000000-0005-0000-0000-0000360C0000}"/>
    <cellStyle name="Vejica 19 8" xfId="1788" xr:uid="{00000000-0005-0000-0000-0000370C0000}"/>
    <cellStyle name="Vejica 19 8 2" xfId="3747" xr:uid="{00000000-0005-0000-0000-0000380C0000}"/>
    <cellStyle name="Vejica 19 9" xfId="1789" xr:uid="{00000000-0005-0000-0000-0000390C0000}"/>
    <cellStyle name="Vejica 2" xfId="579" xr:uid="{00000000-0005-0000-0000-00003A0C0000}"/>
    <cellStyle name="Vejica 2 10" xfId="580" xr:uid="{00000000-0005-0000-0000-00003B0C0000}"/>
    <cellStyle name="Vejica 2 10 10" xfId="3750" xr:uid="{00000000-0005-0000-0000-00003C0C0000}"/>
    <cellStyle name="Vejica 2 10 11" xfId="3749" xr:uid="{00000000-0005-0000-0000-00003D0C0000}"/>
    <cellStyle name="Vejica 2 10 12" xfId="7071" xr:uid="{00000000-0005-0000-0000-00003E0C0000}"/>
    <cellStyle name="Vejica 2 10 2" xfId="581" xr:uid="{00000000-0005-0000-0000-00003F0C0000}"/>
    <cellStyle name="Vejica 2 10 2 10" xfId="5703" xr:uid="{00000000-0005-0000-0000-0000400C0000}"/>
    <cellStyle name="Vejica 2 10 2 10 2" xfId="6441" xr:uid="{00000000-0005-0000-0000-0000410C0000}"/>
    <cellStyle name="Vejica 2 10 2 11" xfId="6141" xr:uid="{00000000-0005-0000-0000-0000420C0000}"/>
    <cellStyle name="Vejica 2 10 2 12" xfId="6754" xr:uid="{00000000-0005-0000-0000-0000430C0000}"/>
    <cellStyle name="Vejica 2 10 2 13" xfId="7072" xr:uid="{00000000-0005-0000-0000-0000440C0000}"/>
    <cellStyle name="Vejica 2 10 2 14" xfId="7125" xr:uid="{00000000-0005-0000-0000-0000450C0000}"/>
    <cellStyle name="Vejica 2 10 2 15" xfId="7562" xr:uid="{00000000-0005-0000-0000-0000460C0000}"/>
    <cellStyle name="Vejica 2 10 2 2" xfId="582" xr:uid="{00000000-0005-0000-0000-0000470C0000}"/>
    <cellStyle name="Vejica 2 10 2 2 10" xfId="6755" xr:uid="{00000000-0005-0000-0000-0000480C0000}"/>
    <cellStyle name="Vejica 2 10 2 2 11" xfId="7126" xr:uid="{00000000-0005-0000-0000-0000490C0000}"/>
    <cellStyle name="Vejica 2 10 2 2 12" xfId="7563" xr:uid="{00000000-0005-0000-0000-00004A0C0000}"/>
    <cellStyle name="Vejica 2 10 2 2 2" xfId="1790" xr:uid="{00000000-0005-0000-0000-00004B0C0000}"/>
    <cellStyle name="Vejica 2 10 2 2 3" xfId="1791" xr:uid="{00000000-0005-0000-0000-00004C0C0000}"/>
    <cellStyle name="Vejica 2 10 2 2 3 2" xfId="3753" xr:uid="{00000000-0005-0000-0000-00004D0C0000}"/>
    <cellStyle name="Vejica 2 10 2 2 4" xfId="1792" xr:uid="{00000000-0005-0000-0000-00004E0C0000}"/>
    <cellStyle name="Vejica 2 10 2 2 4 2" xfId="3754" xr:uid="{00000000-0005-0000-0000-00004F0C0000}"/>
    <cellStyle name="Vejica 2 10 2 2 4 2 2" xfId="6016" xr:uid="{00000000-0005-0000-0000-0000500C0000}"/>
    <cellStyle name="Vejica 2 10 2 2 4 2 2 2" xfId="6637" xr:uid="{00000000-0005-0000-0000-0000510C0000}"/>
    <cellStyle name="Vejica 2 10 2 2 4 2 3" xfId="5909" xr:uid="{00000000-0005-0000-0000-0000520C0000}"/>
    <cellStyle name="Vejica 2 10 2 2 4 2 4" xfId="6337" xr:uid="{00000000-0005-0000-0000-0000530C0000}"/>
    <cellStyle name="Vejica 2 10 2 2 4 2 5" xfId="6951" xr:uid="{00000000-0005-0000-0000-0000540C0000}"/>
    <cellStyle name="Vejica 2 10 2 2 4 2 6" xfId="7321" xr:uid="{00000000-0005-0000-0000-0000550C0000}"/>
    <cellStyle name="Vejica 2 10 2 2 4 2 7" xfId="7759" xr:uid="{00000000-0005-0000-0000-0000560C0000}"/>
    <cellStyle name="Vejica 2 10 2 2 4 3" xfId="5800" xr:uid="{00000000-0005-0000-0000-0000570C0000}"/>
    <cellStyle name="Vejica 2 10 2 2 4 3 2" xfId="6536" xr:uid="{00000000-0005-0000-0000-0000580C0000}"/>
    <cellStyle name="Vejica 2 10 2 2 4 4" xfId="6236" xr:uid="{00000000-0005-0000-0000-0000590C0000}"/>
    <cellStyle name="Vejica 2 10 2 2 4 5" xfId="6849" xr:uid="{00000000-0005-0000-0000-00005A0C0000}"/>
    <cellStyle name="Vejica 2 10 2 2 4 6" xfId="7220" xr:uid="{00000000-0005-0000-0000-00005B0C0000}"/>
    <cellStyle name="Vejica 2 10 2 2 4 7" xfId="7657" xr:uid="{00000000-0005-0000-0000-00005C0C0000}"/>
    <cellStyle name="Vejica 2 10 2 2 5" xfId="3755" xr:uid="{00000000-0005-0000-0000-00005D0C0000}"/>
    <cellStyle name="Vejica 2 10 2 2 5 2" xfId="3756" xr:uid="{00000000-0005-0000-0000-00005E0C0000}"/>
    <cellStyle name="Vejica 2 10 2 2 6" xfId="3757" xr:uid="{00000000-0005-0000-0000-00005F0C0000}"/>
    <cellStyle name="Vejica 2 10 2 2 7" xfId="3752" xr:uid="{00000000-0005-0000-0000-0000600C0000}"/>
    <cellStyle name="Vejica 2 10 2 2 8" xfId="5704" xr:uid="{00000000-0005-0000-0000-0000610C0000}"/>
    <cellStyle name="Vejica 2 10 2 2 8 2" xfId="6442" xr:uid="{00000000-0005-0000-0000-0000620C0000}"/>
    <cellStyle name="Vejica 2 10 2 2 9" xfId="6142" xr:uid="{00000000-0005-0000-0000-0000630C0000}"/>
    <cellStyle name="Vejica 2 10 2 3" xfId="1793" xr:uid="{00000000-0005-0000-0000-0000640C0000}"/>
    <cellStyle name="Vejica 2 10 2 4" xfId="1794" xr:uid="{00000000-0005-0000-0000-0000650C0000}"/>
    <cellStyle name="Vejica 2 10 2 4 2" xfId="3758" xr:uid="{00000000-0005-0000-0000-0000660C0000}"/>
    <cellStyle name="Vejica 2 10 2 5" xfId="1795" xr:uid="{00000000-0005-0000-0000-0000670C0000}"/>
    <cellStyle name="Vejica 2 10 2 5 2" xfId="3759" xr:uid="{00000000-0005-0000-0000-0000680C0000}"/>
    <cellStyle name="Vejica 2 10 2 5 2 2" xfId="6017" xr:uid="{00000000-0005-0000-0000-0000690C0000}"/>
    <cellStyle name="Vejica 2 10 2 5 2 2 2" xfId="6638" xr:uid="{00000000-0005-0000-0000-00006A0C0000}"/>
    <cellStyle name="Vejica 2 10 2 5 2 3" xfId="5910" xr:uid="{00000000-0005-0000-0000-00006B0C0000}"/>
    <cellStyle name="Vejica 2 10 2 5 2 4" xfId="6338" xr:uid="{00000000-0005-0000-0000-00006C0C0000}"/>
    <cellStyle name="Vejica 2 10 2 5 2 5" xfId="6952" xr:uid="{00000000-0005-0000-0000-00006D0C0000}"/>
    <cellStyle name="Vejica 2 10 2 5 2 6" xfId="7322" xr:uid="{00000000-0005-0000-0000-00006E0C0000}"/>
    <cellStyle name="Vejica 2 10 2 5 2 7" xfId="7760" xr:uid="{00000000-0005-0000-0000-00006F0C0000}"/>
    <cellStyle name="Vejica 2 10 2 5 3" xfId="5801" xr:uid="{00000000-0005-0000-0000-0000700C0000}"/>
    <cellStyle name="Vejica 2 10 2 5 3 2" xfId="6537" xr:uid="{00000000-0005-0000-0000-0000710C0000}"/>
    <cellStyle name="Vejica 2 10 2 5 4" xfId="6237" xr:uid="{00000000-0005-0000-0000-0000720C0000}"/>
    <cellStyle name="Vejica 2 10 2 5 5" xfId="6850" xr:uid="{00000000-0005-0000-0000-0000730C0000}"/>
    <cellStyle name="Vejica 2 10 2 5 6" xfId="7221" xr:uid="{00000000-0005-0000-0000-0000740C0000}"/>
    <cellStyle name="Vejica 2 10 2 5 7" xfId="7658" xr:uid="{00000000-0005-0000-0000-0000750C0000}"/>
    <cellStyle name="Vejica 2 10 2 6" xfId="1796" xr:uid="{00000000-0005-0000-0000-0000760C0000}"/>
    <cellStyle name="Vejica 2 10 2 6 2" xfId="3760" xr:uid="{00000000-0005-0000-0000-0000770C0000}"/>
    <cellStyle name="Vejica 2 10 2 7" xfId="3761" xr:uid="{00000000-0005-0000-0000-0000780C0000}"/>
    <cellStyle name="Vejica 2 10 2 7 2" xfId="3762" xr:uid="{00000000-0005-0000-0000-0000790C0000}"/>
    <cellStyle name="Vejica 2 10 2 8" xfId="3763" xr:uid="{00000000-0005-0000-0000-00007A0C0000}"/>
    <cellStyle name="Vejica 2 10 2 9" xfId="3751" xr:uid="{00000000-0005-0000-0000-00007B0C0000}"/>
    <cellStyle name="Vejica 2 10 3" xfId="583" xr:uid="{00000000-0005-0000-0000-00007C0C0000}"/>
    <cellStyle name="Vejica 2 10 3 2" xfId="584" xr:uid="{00000000-0005-0000-0000-00007D0C0000}"/>
    <cellStyle name="Vejica 2 10 3 2 2" xfId="1797" xr:uid="{00000000-0005-0000-0000-00007E0C0000}"/>
    <cellStyle name="Vejica 2 10 3 2 3" xfId="1798" xr:uid="{00000000-0005-0000-0000-00007F0C0000}"/>
    <cellStyle name="Vejica 2 10 3 2 3 2" xfId="3766" xr:uid="{00000000-0005-0000-0000-0000800C0000}"/>
    <cellStyle name="Vejica 2 10 3 2 4" xfId="1799" xr:uid="{00000000-0005-0000-0000-0000810C0000}"/>
    <cellStyle name="Vejica 2 10 3 2 4 2" xfId="3767" xr:uid="{00000000-0005-0000-0000-0000820C0000}"/>
    <cellStyle name="Vejica 2 10 3 2 5" xfId="3768" xr:uid="{00000000-0005-0000-0000-0000830C0000}"/>
    <cellStyle name="Vejica 2 10 3 2 5 2" xfId="3769" xr:uid="{00000000-0005-0000-0000-0000840C0000}"/>
    <cellStyle name="Vejica 2 10 3 2 6" xfId="3770" xr:uid="{00000000-0005-0000-0000-0000850C0000}"/>
    <cellStyle name="Vejica 2 10 3 2 7" xfId="3765" xr:uid="{00000000-0005-0000-0000-0000860C0000}"/>
    <cellStyle name="Vejica 2 10 3 3" xfId="1800" xr:uid="{00000000-0005-0000-0000-0000870C0000}"/>
    <cellStyle name="Vejica 2 10 3 4" xfId="1801" xr:uid="{00000000-0005-0000-0000-0000880C0000}"/>
    <cellStyle name="Vejica 2 10 3 4 2" xfId="3771" xr:uid="{00000000-0005-0000-0000-0000890C0000}"/>
    <cellStyle name="Vejica 2 10 3 5" xfId="1802" xr:uid="{00000000-0005-0000-0000-00008A0C0000}"/>
    <cellStyle name="Vejica 2 10 3 5 2" xfId="3772" xr:uid="{00000000-0005-0000-0000-00008B0C0000}"/>
    <cellStyle name="Vejica 2 10 3 6" xfId="3773" xr:uid="{00000000-0005-0000-0000-00008C0C0000}"/>
    <cellStyle name="Vejica 2 10 3 6 2" xfId="3774" xr:uid="{00000000-0005-0000-0000-00008D0C0000}"/>
    <cellStyle name="Vejica 2 10 3 7" xfId="3775" xr:uid="{00000000-0005-0000-0000-00008E0C0000}"/>
    <cellStyle name="Vejica 2 10 3 8" xfId="3764" xr:uid="{00000000-0005-0000-0000-00008F0C0000}"/>
    <cellStyle name="Vejica 2 10 4" xfId="585" xr:uid="{00000000-0005-0000-0000-0000900C0000}"/>
    <cellStyle name="Vejica 2 10 4 10" xfId="6143" xr:uid="{00000000-0005-0000-0000-0000910C0000}"/>
    <cellStyle name="Vejica 2 10 4 11" xfId="6756" xr:uid="{00000000-0005-0000-0000-0000920C0000}"/>
    <cellStyle name="Vejica 2 10 4 12" xfId="7127" xr:uid="{00000000-0005-0000-0000-0000930C0000}"/>
    <cellStyle name="Vejica 2 10 4 13" xfId="7564" xr:uid="{00000000-0005-0000-0000-0000940C0000}"/>
    <cellStyle name="Vejica 2 10 4 2" xfId="586" xr:uid="{00000000-0005-0000-0000-0000950C0000}"/>
    <cellStyle name="Vejica 2 10 4 2 10" xfId="6757" xr:uid="{00000000-0005-0000-0000-0000960C0000}"/>
    <cellStyle name="Vejica 2 10 4 2 11" xfId="7128" xr:uid="{00000000-0005-0000-0000-0000970C0000}"/>
    <cellStyle name="Vejica 2 10 4 2 12" xfId="7565" xr:uid="{00000000-0005-0000-0000-0000980C0000}"/>
    <cellStyle name="Vejica 2 10 4 2 2" xfId="1803" xr:uid="{00000000-0005-0000-0000-0000990C0000}"/>
    <cellStyle name="Vejica 2 10 4 2 3" xfId="1804" xr:uid="{00000000-0005-0000-0000-00009A0C0000}"/>
    <cellStyle name="Vejica 2 10 4 2 3 2" xfId="3778" xr:uid="{00000000-0005-0000-0000-00009B0C0000}"/>
    <cellStyle name="Vejica 2 10 4 2 4" xfId="1805" xr:uid="{00000000-0005-0000-0000-00009C0C0000}"/>
    <cellStyle name="Vejica 2 10 4 2 4 2" xfId="3779" xr:uid="{00000000-0005-0000-0000-00009D0C0000}"/>
    <cellStyle name="Vejica 2 10 4 2 4 2 2" xfId="6018" xr:uid="{00000000-0005-0000-0000-00009E0C0000}"/>
    <cellStyle name="Vejica 2 10 4 2 4 2 2 2" xfId="6639" xr:uid="{00000000-0005-0000-0000-00009F0C0000}"/>
    <cellStyle name="Vejica 2 10 4 2 4 2 3" xfId="5911" xr:uid="{00000000-0005-0000-0000-0000A00C0000}"/>
    <cellStyle name="Vejica 2 10 4 2 4 2 4" xfId="6339" xr:uid="{00000000-0005-0000-0000-0000A10C0000}"/>
    <cellStyle name="Vejica 2 10 4 2 4 2 5" xfId="6953" xr:uid="{00000000-0005-0000-0000-0000A20C0000}"/>
    <cellStyle name="Vejica 2 10 4 2 4 2 6" xfId="7323" xr:uid="{00000000-0005-0000-0000-0000A30C0000}"/>
    <cellStyle name="Vejica 2 10 4 2 4 2 7" xfId="7761" xr:uid="{00000000-0005-0000-0000-0000A40C0000}"/>
    <cellStyle name="Vejica 2 10 4 2 4 3" xfId="5802" xr:uid="{00000000-0005-0000-0000-0000A50C0000}"/>
    <cellStyle name="Vejica 2 10 4 2 4 3 2" xfId="6538" xr:uid="{00000000-0005-0000-0000-0000A60C0000}"/>
    <cellStyle name="Vejica 2 10 4 2 4 4" xfId="6238" xr:uid="{00000000-0005-0000-0000-0000A70C0000}"/>
    <cellStyle name="Vejica 2 10 4 2 4 5" xfId="6851" xr:uid="{00000000-0005-0000-0000-0000A80C0000}"/>
    <cellStyle name="Vejica 2 10 4 2 4 6" xfId="7222" xr:uid="{00000000-0005-0000-0000-0000A90C0000}"/>
    <cellStyle name="Vejica 2 10 4 2 4 7" xfId="7659" xr:uid="{00000000-0005-0000-0000-0000AA0C0000}"/>
    <cellStyle name="Vejica 2 10 4 2 5" xfId="3780" xr:uid="{00000000-0005-0000-0000-0000AB0C0000}"/>
    <cellStyle name="Vejica 2 10 4 2 5 2" xfId="3781" xr:uid="{00000000-0005-0000-0000-0000AC0C0000}"/>
    <cellStyle name="Vejica 2 10 4 2 6" xfId="3782" xr:uid="{00000000-0005-0000-0000-0000AD0C0000}"/>
    <cellStyle name="Vejica 2 10 4 2 7" xfId="3777" xr:uid="{00000000-0005-0000-0000-0000AE0C0000}"/>
    <cellStyle name="Vejica 2 10 4 2 8" xfId="5706" xr:uid="{00000000-0005-0000-0000-0000AF0C0000}"/>
    <cellStyle name="Vejica 2 10 4 2 8 2" xfId="6444" xr:uid="{00000000-0005-0000-0000-0000B00C0000}"/>
    <cellStyle name="Vejica 2 10 4 2 9" xfId="6144" xr:uid="{00000000-0005-0000-0000-0000B10C0000}"/>
    <cellStyle name="Vejica 2 10 4 3" xfId="1806" xr:uid="{00000000-0005-0000-0000-0000B20C0000}"/>
    <cellStyle name="Vejica 2 10 4 4" xfId="1807" xr:uid="{00000000-0005-0000-0000-0000B30C0000}"/>
    <cellStyle name="Vejica 2 10 4 4 2" xfId="3783" xr:uid="{00000000-0005-0000-0000-0000B40C0000}"/>
    <cellStyle name="Vejica 2 10 4 5" xfId="1808" xr:uid="{00000000-0005-0000-0000-0000B50C0000}"/>
    <cellStyle name="Vejica 2 10 4 5 2" xfId="3784" xr:uid="{00000000-0005-0000-0000-0000B60C0000}"/>
    <cellStyle name="Vejica 2 10 4 5 2 2" xfId="6019" xr:uid="{00000000-0005-0000-0000-0000B70C0000}"/>
    <cellStyle name="Vejica 2 10 4 5 2 2 2" xfId="6640" xr:uid="{00000000-0005-0000-0000-0000B80C0000}"/>
    <cellStyle name="Vejica 2 10 4 5 2 3" xfId="5912" xr:uid="{00000000-0005-0000-0000-0000B90C0000}"/>
    <cellStyle name="Vejica 2 10 4 5 2 4" xfId="6340" xr:uid="{00000000-0005-0000-0000-0000BA0C0000}"/>
    <cellStyle name="Vejica 2 10 4 5 2 5" xfId="6954" xr:uid="{00000000-0005-0000-0000-0000BB0C0000}"/>
    <cellStyle name="Vejica 2 10 4 5 2 6" xfId="7324" xr:uid="{00000000-0005-0000-0000-0000BC0C0000}"/>
    <cellStyle name="Vejica 2 10 4 5 2 7" xfId="7762" xr:uid="{00000000-0005-0000-0000-0000BD0C0000}"/>
    <cellStyle name="Vejica 2 10 4 5 3" xfId="5803" xr:uid="{00000000-0005-0000-0000-0000BE0C0000}"/>
    <cellStyle name="Vejica 2 10 4 5 3 2" xfId="6539" xr:uid="{00000000-0005-0000-0000-0000BF0C0000}"/>
    <cellStyle name="Vejica 2 10 4 5 4" xfId="6239" xr:uid="{00000000-0005-0000-0000-0000C00C0000}"/>
    <cellStyle name="Vejica 2 10 4 5 5" xfId="6852" xr:uid="{00000000-0005-0000-0000-0000C10C0000}"/>
    <cellStyle name="Vejica 2 10 4 5 6" xfId="7223" xr:uid="{00000000-0005-0000-0000-0000C20C0000}"/>
    <cellStyle name="Vejica 2 10 4 5 7" xfId="7660" xr:uid="{00000000-0005-0000-0000-0000C30C0000}"/>
    <cellStyle name="Vejica 2 10 4 6" xfId="3785" xr:uid="{00000000-0005-0000-0000-0000C40C0000}"/>
    <cellStyle name="Vejica 2 10 4 6 2" xfId="3786" xr:uid="{00000000-0005-0000-0000-0000C50C0000}"/>
    <cellStyle name="Vejica 2 10 4 7" xfId="3787" xr:uid="{00000000-0005-0000-0000-0000C60C0000}"/>
    <cellStyle name="Vejica 2 10 4 8" xfId="3776" xr:uid="{00000000-0005-0000-0000-0000C70C0000}"/>
    <cellStyle name="Vejica 2 10 4 9" xfId="5705" xr:uid="{00000000-0005-0000-0000-0000C80C0000}"/>
    <cellStyle name="Vejica 2 10 4 9 2" xfId="6443" xr:uid="{00000000-0005-0000-0000-0000C90C0000}"/>
    <cellStyle name="Vejica 2 10 5" xfId="587" xr:uid="{00000000-0005-0000-0000-0000CA0C0000}"/>
    <cellStyle name="Vejica 2 10 5 2" xfId="1809" xr:uid="{00000000-0005-0000-0000-0000CB0C0000}"/>
    <cellStyle name="Vejica 2 10 5 3" xfId="1810" xr:uid="{00000000-0005-0000-0000-0000CC0C0000}"/>
    <cellStyle name="Vejica 2 10 5 3 2" xfId="3789" xr:uid="{00000000-0005-0000-0000-0000CD0C0000}"/>
    <cellStyle name="Vejica 2 10 5 4" xfId="1811" xr:uid="{00000000-0005-0000-0000-0000CE0C0000}"/>
    <cellStyle name="Vejica 2 10 5 4 2" xfId="3790" xr:uid="{00000000-0005-0000-0000-0000CF0C0000}"/>
    <cellStyle name="Vejica 2 10 5 5" xfId="3791" xr:uid="{00000000-0005-0000-0000-0000D00C0000}"/>
    <cellStyle name="Vejica 2 10 5 5 2" xfId="3792" xr:uid="{00000000-0005-0000-0000-0000D10C0000}"/>
    <cellStyle name="Vejica 2 10 5 6" xfId="3793" xr:uid="{00000000-0005-0000-0000-0000D20C0000}"/>
    <cellStyle name="Vejica 2 10 5 7" xfId="3788" xr:uid="{00000000-0005-0000-0000-0000D30C0000}"/>
    <cellStyle name="Vejica 2 10 6" xfId="1812" xr:uid="{00000000-0005-0000-0000-0000D40C0000}"/>
    <cellStyle name="Vejica 2 10 7" xfId="1813" xr:uid="{00000000-0005-0000-0000-0000D50C0000}"/>
    <cellStyle name="Vejica 2 10 7 2" xfId="3794" xr:uid="{00000000-0005-0000-0000-0000D60C0000}"/>
    <cellStyle name="Vejica 2 10 8" xfId="1814" xr:uid="{00000000-0005-0000-0000-0000D70C0000}"/>
    <cellStyle name="Vejica 2 10 8 2" xfId="3795" xr:uid="{00000000-0005-0000-0000-0000D80C0000}"/>
    <cellStyle name="Vejica 2 10 8 2 2" xfId="6020" xr:uid="{00000000-0005-0000-0000-0000D90C0000}"/>
    <cellStyle name="Vejica 2 10 8 2 2 2" xfId="6641" xr:uid="{00000000-0005-0000-0000-0000DA0C0000}"/>
    <cellStyle name="Vejica 2 10 8 2 3" xfId="5913" xr:uid="{00000000-0005-0000-0000-0000DB0C0000}"/>
    <cellStyle name="Vejica 2 10 8 2 4" xfId="6341" xr:uid="{00000000-0005-0000-0000-0000DC0C0000}"/>
    <cellStyle name="Vejica 2 10 8 2 5" xfId="6955" xr:uid="{00000000-0005-0000-0000-0000DD0C0000}"/>
    <cellStyle name="Vejica 2 10 8 2 6" xfId="7325" xr:uid="{00000000-0005-0000-0000-0000DE0C0000}"/>
    <cellStyle name="Vejica 2 10 8 2 7" xfId="7763" xr:uid="{00000000-0005-0000-0000-0000DF0C0000}"/>
    <cellStyle name="Vejica 2 10 8 3" xfId="5804" xr:uid="{00000000-0005-0000-0000-0000E00C0000}"/>
    <cellStyle name="Vejica 2 10 8 3 2" xfId="6540" xr:uid="{00000000-0005-0000-0000-0000E10C0000}"/>
    <cellStyle name="Vejica 2 10 8 4" xfId="6240" xr:uid="{00000000-0005-0000-0000-0000E20C0000}"/>
    <cellStyle name="Vejica 2 10 8 5" xfId="6853" xr:uid="{00000000-0005-0000-0000-0000E30C0000}"/>
    <cellStyle name="Vejica 2 10 8 6" xfId="7224" xr:uid="{00000000-0005-0000-0000-0000E40C0000}"/>
    <cellStyle name="Vejica 2 10 8 7" xfId="7661" xr:uid="{00000000-0005-0000-0000-0000E50C0000}"/>
    <cellStyle name="Vejica 2 10 9" xfId="3796" xr:uid="{00000000-0005-0000-0000-0000E60C0000}"/>
    <cellStyle name="Vejica 2 10 9 2" xfId="3797" xr:uid="{00000000-0005-0000-0000-0000E70C0000}"/>
    <cellStyle name="Vejica 2 11" xfId="588" xr:uid="{00000000-0005-0000-0000-0000E80C0000}"/>
    <cellStyle name="Vejica 2 11 2" xfId="589" xr:uid="{00000000-0005-0000-0000-0000E90C0000}"/>
    <cellStyle name="Vejica 2 11 2 2" xfId="1815" xr:uid="{00000000-0005-0000-0000-0000EA0C0000}"/>
    <cellStyle name="Vejica 2 11 2 3" xfId="1816" xr:uid="{00000000-0005-0000-0000-0000EB0C0000}"/>
    <cellStyle name="Vejica 2 11 2 3 2" xfId="3800" xr:uid="{00000000-0005-0000-0000-0000EC0C0000}"/>
    <cellStyle name="Vejica 2 11 2 4" xfId="1817" xr:uid="{00000000-0005-0000-0000-0000ED0C0000}"/>
    <cellStyle name="Vejica 2 11 2 4 2" xfId="3801" xr:uid="{00000000-0005-0000-0000-0000EE0C0000}"/>
    <cellStyle name="Vejica 2 11 2 5" xfId="3802" xr:uid="{00000000-0005-0000-0000-0000EF0C0000}"/>
    <cellStyle name="Vejica 2 11 2 5 2" xfId="3803" xr:uid="{00000000-0005-0000-0000-0000F00C0000}"/>
    <cellStyle name="Vejica 2 11 2 6" xfId="3804" xr:uid="{00000000-0005-0000-0000-0000F10C0000}"/>
    <cellStyle name="Vejica 2 11 2 7" xfId="3799" xr:uid="{00000000-0005-0000-0000-0000F20C0000}"/>
    <cellStyle name="Vejica 2 11 3" xfId="1818" xr:uid="{00000000-0005-0000-0000-0000F30C0000}"/>
    <cellStyle name="Vejica 2 11 4" xfId="1819" xr:uid="{00000000-0005-0000-0000-0000F40C0000}"/>
    <cellStyle name="Vejica 2 11 4 2" xfId="3805" xr:uid="{00000000-0005-0000-0000-0000F50C0000}"/>
    <cellStyle name="Vejica 2 11 5" xfId="1820" xr:uid="{00000000-0005-0000-0000-0000F60C0000}"/>
    <cellStyle name="Vejica 2 11 5 2" xfId="3806" xr:uid="{00000000-0005-0000-0000-0000F70C0000}"/>
    <cellStyle name="Vejica 2 11 6" xfId="3807" xr:uid="{00000000-0005-0000-0000-0000F80C0000}"/>
    <cellStyle name="Vejica 2 11 6 2" xfId="3808" xr:uid="{00000000-0005-0000-0000-0000F90C0000}"/>
    <cellStyle name="Vejica 2 11 7" xfId="3809" xr:uid="{00000000-0005-0000-0000-0000FA0C0000}"/>
    <cellStyle name="Vejica 2 11 8" xfId="3798" xr:uid="{00000000-0005-0000-0000-0000FB0C0000}"/>
    <cellStyle name="Vejica 2 11 9" xfId="5212" xr:uid="{00000000-0005-0000-0000-0000FC0C0000}"/>
    <cellStyle name="Vejica 2 11 9 2" xfId="6105" xr:uid="{00000000-0005-0000-0000-0000FD0C0000}"/>
    <cellStyle name="Vejica 2 11 9 2 2" xfId="6726" xr:uid="{00000000-0005-0000-0000-0000FE0C0000}"/>
    <cellStyle name="Vejica 2 11 9 3" xfId="5999" xr:uid="{00000000-0005-0000-0000-0000FF0C0000}"/>
    <cellStyle name="Vejica 2 11 9 4" xfId="6422" xr:uid="{00000000-0005-0000-0000-0000000D0000}"/>
    <cellStyle name="Vejica 2 11 9 5" xfId="7036" xr:uid="{00000000-0005-0000-0000-0000010D0000}"/>
    <cellStyle name="Vejica 2 11 9 6" xfId="7406" xr:uid="{00000000-0005-0000-0000-0000020D0000}"/>
    <cellStyle name="Vejica 2 11 9 7" xfId="7844" xr:uid="{00000000-0005-0000-0000-0000030D0000}"/>
    <cellStyle name="Vejica 2 12" xfId="590" xr:uid="{00000000-0005-0000-0000-0000040D0000}"/>
    <cellStyle name="Vejica 2 12 2" xfId="591" xr:uid="{00000000-0005-0000-0000-0000050D0000}"/>
    <cellStyle name="Vejica 2 12 2 2" xfId="1821" xr:uid="{00000000-0005-0000-0000-0000060D0000}"/>
    <cellStyle name="Vejica 2 12 2 3" xfId="1822" xr:uid="{00000000-0005-0000-0000-0000070D0000}"/>
    <cellStyle name="Vejica 2 12 2 3 2" xfId="3812" xr:uid="{00000000-0005-0000-0000-0000080D0000}"/>
    <cellStyle name="Vejica 2 12 2 4" xfId="1823" xr:uid="{00000000-0005-0000-0000-0000090D0000}"/>
    <cellStyle name="Vejica 2 12 2 4 2" xfId="3813" xr:uid="{00000000-0005-0000-0000-00000A0D0000}"/>
    <cellStyle name="Vejica 2 12 2 5" xfId="3814" xr:uid="{00000000-0005-0000-0000-00000B0D0000}"/>
    <cellStyle name="Vejica 2 12 2 5 2" xfId="3815" xr:uid="{00000000-0005-0000-0000-00000C0D0000}"/>
    <cellStyle name="Vejica 2 12 2 6" xfId="3816" xr:uid="{00000000-0005-0000-0000-00000D0D0000}"/>
    <cellStyle name="Vejica 2 12 2 7" xfId="3811" xr:uid="{00000000-0005-0000-0000-00000E0D0000}"/>
    <cellStyle name="Vejica 2 12 3" xfId="1824" xr:uid="{00000000-0005-0000-0000-00000F0D0000}"/>
    <cellStyle name="Vejica 2 12 4" xfId="1825" xr:uid="{00000000-0005-0000-0000-0000100D0000}"/>
    <cellStyle name="Vejica 2 12 4 2" xfId="3817" xr:uid="{00000000-0005-0000-0000-0000110D0000}"/>
    <cellStyle name="Vejica 2 12 5" xfId="1826" xr:uid="{00000000-0005-0000-0000-0000120D0000}"/>
    <cellStyle name="Vejica 2 12 5 2" xfId="3818" xr:uid="{00000000-0005-0000-0000-0000130D0000}"/>
    <cellStyle name="Vejica 2 12 6" xfId="3819" xr:uid="{00000000-0005-0000-0000-0000140D0000}"/>
    <cellStyle name="Vejica 2 12 6 2" xfId="3820" xr:uid="{00000000-0005-0000-0000-0000150D0000}"/>
    <cellStyle name="Vejica 2 12 7" xfId="3821" xr:uid="{00000000-0005-0000-0000-0000160D0000}"/>
    <cellStyle name="Vejica 2 12 8" xfId="3810" xr:uid="{00000000-0005-0000-0000-0000170D0000}"/>
    <cellStyle name="Vejica 2 12 9" xfId="5213" xr:uid="{00000000-0005-0000-0000-0000180D0000}"/>
    <cellStyle name="Vejica 2 12 9 2" xfId="6106" xr:uid="{00000000-0005-0000-0000-0000190D0000}"/>
    <cellStyle name="Vejica 2 12 9 2 2" xfId="6727" xr:uid="{00000000-0005-0000-0000-00001A0D0000}"/>
    <cellStyle name="Vejica 2 12 9 3" xfId="6000" xr:uid="{00000000-0005-0000-0000-00001B0D0000}"/>
    <cellStyle name="Vejica 2 12 9 4" xfId="6423" xr:uid="{00000000-0005-0000-0000-00001C0D0000}"/>
    <cellStyle name="Vejica 2 12 9 5" xfId="7037" xr:uid="{00000000-0005-0000-0000-00001D0D0000}"/>
    <cellStyle name="Vejica 2 12 9 6" xfId="7407" xr:uid="{00000000-0005-0000-0000-00001E0D0000}"/>
    <cellStyle name="Vejica 2 12 9 7" xfId="7845" xr:uid="{00000000-0005-0000-0000-00001F0D0000}"/>
    <cellStyle name="Vejica 2 13" xfId="592" xr:uid="{00000000-0005-0000-0000-0000200D0000}"/>
    <cellStyle name="Vejica 2 13 10" xfId="6145" xr:uid="{00000000-0005-0000-0000-0000210D0000}"/>
    <cellStyle name="Vejica 2 13 11" xfId="6758" xr:uid="{00000000-0005-0000-0000-0000220D0000}"/>
    <cellStyle name="Vejica 2 13 12" xfId="7073" xr:uid="{00000000-0005-0000-0000-0000230D0000}"/>
    <cellStyle name="Vejica 2 13 13" xfId="7129" xr:uid="{00000000-0005-0000-0000-0000240D0000}"/>
    <cellStyle name="Vejica 2 13 14" xfId="7566" xr:uid="{00000000-0005-0000-0000-0000250D0000}"/>
    <cellStyle name="Vejica 2 13 2" xfId="593" xr:uid="{00000000-0005-0000-0000-0000260D0000}"/>
    <cellStyle name="Vejica 2 13 2 10" xfId="6759" xr:uid="{00000000-0005-0000-0000-0000270D0000}"/>
    <cellStyle name="Vejica 2 13 2 11" xfId="7130" xr:uid="{00000000-0005-0000-0000-0000280D0000}"/>
    <cellStyle name="Vejica 2 13 2 12" xfId="7567" xr:uid="{00000000-0005-0000-0000-0000290D0000}"/>
    <cellStyle name="Vejica 2 13 2 2" xfId="1827" xr:uid="{00000000-0005-0000-0000-00002A0D0000}"/>
    <cellStyle name="Vejica 2 13 2 3" xfId="1828" xr:uid="{00000000-0005-0000-0000-00002B0D0000}"/>
    <cellStyle name="Vejica 2 13 2 3 2" xfId="3824" xr:uid="{00000000-0005-0000-0000-00002C0D0000}"/>
    <cellStyle name="Vejica 2 13 2 4" xfId="1829" xr:uid="{00000000-0005-0000-0000-00002D0D0000}"/>
    <cellStyle name="Vejica 2 13 2 4 2" xfId="3825" xr:uid="{00000000-0005-0000-0000-00002E0D0000}"/>
    <cellStyle name="Vejica 2 13 2 4 2 2" xfId="6021" xr:uid="{00000000-0005-0000-0000-00002F0D0000}"/>
    <cellStyle name="Vejica 2 13 2 4 2 2 2" xfId="6642" xr:uid="{00000000-0005-0000-0000-0000300D0000}"/>
    <cellStyle name="Vejica 2 13 2 4 2 3" xfId="5914" xr:uid="{00000000-0005-0000-0000-0000310D0000}"/>
    <cellStyle name="Vejica 2 13 2 4 2 4" xfId="6342" xr:uid="{00000000-0005-0000-0000-0000320D0000}"/>
    <cellStyle name="Vejica 2 13 2 4 2 5" xfId="6956" xr:uid="{00000000-0005-0000-0000-0000330D0000}"/>
    <cellStyle name="Vejica 2 13 2 4 2 6" xfId="7326" xr:uid="{00000000-0005-0000-0000-0000340D0000}"/>
    <cellStyle name="Vejica 2 13 2 4 2 7" xfId="7764" xr:uid="{00000000-0005-0000-0000-0000350D0000}"/>
    <cellStyle name="Vejica 2 13 2 4 3" xfId="5805" xr:uid="{00000000-0005-0000-0000-0000360D0000}"/>
    <cellStyle name="Vejica 2 13 2 4 3 2" xfId="6541" xr:uid="{00000000-0005-0000-0000-0000370D0000}"/>
    <cellStyle name="Vejica 2 13 2 4 4" xfId="6241" xr:uid="{00000000-0005-0000-0000-0000380D0000}"/>
    <cellStyle name="Vejica 2 13 2 4 5" xfId="6854" xr:uid="{00000000-0005-0000-0000-0000390D0000}"/>
    <cellStyle name="Vejica 2 13 2 4 6" xfId="7225" xr:uid="{00000000-0005-0000-0000-00003A0D0000}"/>
    <cellStyle name="Vejica 2 13 2 4 7" xfId="7662" xr:uid="{00000000-0005-0000-0000-00003B0D0000}"/>
    <cellStyle name="Vejica 2 13 2 5" xfId="3826" xr:uid="{00000000-0005-0000-0000-00003C0D0000}"/>
    <cellStyle name="Vejica 2 13 2 5 2" xfId="3827" xr:uid="{00000000-0005-0000-0000-00003D0D0000}"/>
    <cellStyle name="Vejica 2 13 2 6" xfId="3828" xr:uid="{00000000-0005-0000-0000-00003E0D0000}"/>
    <cellStyle name="Vejica 2 13 2 7" xfId="3823" xr:uid="{00000000-0005-0000-0000-00003F0D0000}"/>
    <cellStyle name="Vejica 2 13 2 8" xfId="5708" xr:uid="{00000000-0005-0000-0000-0000400D0000}"/>
    <cellStyle name="Vejica 2 13 2 8 2" xfId="6446" xr:uid="{00000000-0005-0000-0000-0000410D0000}"/>
    <cellStyle name="Vejica 2 13 2 9" xfId="6146" xr:uid="{00000000-0005-0000-0000-0000420D0000}"/>
    <cellStyle name="Vejica 2 13 3" xfId="1830" xr:uid="{00000000-0005-0000-0000-0000430D0000}"/>
    <cellStyle name="Vejica 2 13 4" xfId="1831" xr:uid="{00000000-0005-0000-0000-0000440D0000}"/>
    <cellStyle name="Vejica 2 13 4 2" xfId="3829" xr:uid="{00000000-0005-0000-0000-0000450D0000}"/>
    <cellStyle name="Vejica 2 13 5" xfId="1832" xr:uid="{00000000-0005-0000-0000-0000460D0000}"/>
    <cellStyle name="Vejica 2 13 5 2" xfId="3830" xr:uid="{00000000-0005-0000-0000-0000470D0000}"/>
    <cellStyle name="Vejica 2 13 5 2 2" xfId="6022" xr:uid="{00000000-0005-0000-0000-0000480D0000}"/>
    <cellStyle name="Vejica 2 13 5 2 2 2" xfId="6643" xr:uid="{00000000-0005-0000-0000-0000490D0000}"/>
    <cellStyle name="Vejica 2 13 5 2 3" xfId="5915" xr:uid="{00000000-0005-0000-0000-00004A0D0000}"/>
    <cellStyle name="Vejica 2 13 5 2 4" xfId="6343" xr:uid="{00000000-0005-0000-0000-00004B0D0000}"/>
    <cellStyle name="Vejica 2 13 5 2 5" xfId="6957" xr:uid="{00000000-0005-0000-0000-00004C0D0000}"/>
    <cellStyle name="Vejica 2 13 5 2 6" xfId="7327" xr:uid="{00000000-0005-0000-0000-00004D0D0000}"/>
    <cellStyle name="Vejica 2 13 5 2 7" xfId="7765" xr:uid="{00000000-0005-0000-0000-00004E0D0000}"/>
    <cellStyle name="Vejica 2 13 5 3" xfId="5806" xr:uid="{00000000-0005-0000-0000-00004F0D0000}"/>
    <cellStyle name="Vejica 2 13 5 3 2" xfId="6542" xr:uid="{00000000-0005-0000-0000-0000500D0000}"/>
    <cellStyle name="Vejica 2 13 5 4" xfId="6242" xr:uid="{00000000-0005-0000-0000-0000510D0000}"/>
    <cellStyle name="Vejica 2 13 5 5" xfId="6855" xr:uid="{00000000-0005-0000-0000-0000520D0000}"/>
    <cellStyle name="Vejica 2 13 5 6" xfId="7226" xr:uid="{00000000-0005-0000-0000-0000530D0000}"/>
    <cellStyle name="Vejica 2 13 5 7" xfId="7663" xr:uid="{00000000-0005-0000-0000-0000540D0000}"/>
    <cellStyle name="Vejica 2 13 6" xfId="3831" xr:uid="{00000000-0005-0000-0000-0000550D0000}"/>
    <cellStyle name="Vejica 2 13 6 2" xfId="3832" xr:uid="{00000000-0005-0000-0000-0000560D0000}"/>
    <cellStyle name="Vejica 2 13 7" xfId="3833" xr:uid="{00000000-0005-0000-0000-0000570D0000}"/>
    <cellStyle name="Vejica 2 13 8" xfId="3822" xr:uid="{00000000-0005-0000-0000-0000580D0000}"/>
    <cellStyle name="Vejica 2 13 9" xfId="5707" xr:uid="{00000000-0005-0000-0000-0000590D0000}"/>
    <cellStyle name="Vejica 2 13 9 2" xfId="6445" xr:uid="{00000000-0005-0000-0000-00005A0D0000}"/>
    <cellStyle name="Vejica 2 14" xfId="1833" xr:uid="{00000000-0005-0000-0000-00005B0D0000}"/>
    <cellStyle name="Vejica 2 15" xfId="1834" xr:uid="{00000000-0005-0000-0000-00005C0D0000}"/>
    <cellStyle name="Vejica 2 16" xfId="1835" xr:uid="{00000000-0005-0000-0000-00005D0D0000}"/>
    <cellStyle name="Vejica 2 16 2" xfId="3834" xr:uid="{00000000-0005-0000-0000-00005E0D0000}"/>
    <cellStyle name="Vejica 2 17" xfId="1836" xr:uid="{00000000-0005-0000-0000-00005F0D0000}"/>
    <cellStyle name="Vejica 2 17 2" xfId="3835" xr:uid="{00000000-0005-0000-0000-0000600D0000}"/>
    <cellStyle name="Vejica 2 17 2 2" xfId="6023" xr:uid="{00000000-0005-0000-0000-0000610D0000}"/>
    <cellStyle name="Vejica 2 17 2 2 2" xfId="6644" xr:uid="{00000000-0005-0000-0000-0000620D0000}"/>
    <cellStyle name="Vejica 2 17 2 3" xfId="5916" xr:uid="{00000000-0005-0000-0000-0000630D0000}"/>
    <cellStyle name="Vejica 2 17 2 4" xfId="6344" xr:uid="{00000000-0005-0000-0000-0000640D0000}"/>
    <cellStyle name="Vejica 2 17 2 5" xfId="6958" xr:uid="{00000000-0005-0000-0000-0000650D0000}"/>
    <cellStyle name="Vejica 2 17 2 6" xfId="7328" xr:uid="{00000000-0005-0000-0000-0000660D0000}"/>
    <cellStyle name="Vejica 2 17 2 7" xfId="7766" xr:uid="{00000000-0005-0000-0000-0000670D0000}"/>
    <cellStyle name="Vejica 2 17 3" xfId="5807" xr:uid="{00000000-0005-0000-0000-0000680D0000}"/>
    <cellStyle name="Vejica 2 17 3 2" xfId="6543" xr:uid="{00000000-0005-0000-0000-0000690D0000}"/>
    <cellStyle name="Vejica 2 17 4" xfId="6243" xr:uid="{00000000-0005-0000-0000-00006A0D0000}"/>
    <cellStyle name="Vejica 2 17 5" xfId="6856" xr:uid="{00000000-0005-0000-0000-00006B0D0000}"/>
    <cellStyle name="Vejica 2 17 6" xfId="7227" xr:uid="{00000000-0005-0000-0000-00006C0D0000}"/>
    <cellStyle name="Vejica 2 17 7" xfId="7664" xr:uid="{00000000-0005-0000-0000-00006D0D0000}"/>
    <cellStyle name="Vejica 2 18" xfId="1837" xr:uid="{00000000-0005-0000-0000-00006E0D0000}"/>
    <cellStyle name="Vejica 2 18 2" xfId="3836" xr:uid="{00000000-0005-0000-0000-00006F0D0000}"/>
    <cellStyle name="Vejica 2 18 2 2" xfId="3837" xr:uid="{00000000-0005-0000-0000-0000700D0000}"/>
    <cellStyle name="Vejica 2 19" xfId="3838" xr:uid="{00000000-0005-0000-0000-0000710D0000}"/>
    <cellStyle name="Vejica 2 2" xfId="594" xr:uid="{00000000-0005-0000-0000-0000720D0000}"/>
    <cellStyle name="Vejica 2 2 2" xfId="595" xr:uid="{00000000-0005-0000-0000-0000730D0000}"/>
    <cellStyle name="Vejica 2 2 2 10" xfId="3841" xr:uid="{00000000-0005-0000-0000-0000740D0000}"/>
    <cellStyle name="Vejica 2 2 2 11" xfId="3840" xr:uid="{00000000-0005-0000-0000-0000750D0000}"/>
    <cellStyle name="Vejica 2 2 2 12" xfId="5709" xr:uid="{00000000-0005-0000-0000-0000760D0000}"/>
    <cellStyle name="Vejica 2 2 2 12 2" xfId="6447" xr:uid="{00000000-0005-0000-0000-0000770D0000}"/>
    <cellStyle name="Vejica 2 2 2 13" xfId="6147" xr:uid="{00000000-0005-0000-0000-0000780D0000}"/>
    <cellStyle name="Vejica 2 2 2 14" xfId="6760" xr:uid="{00000000-0005-0000-0000-0000790D0000}"/>
    <cellStyle name="Vejica 2 2 2 15" xfId="7074" xr:uid="{00000000-0005-0000-0000-00007A0D0000}"/>
    <cellStyle name="Vejica 2 2 2 16" xfId="7131" xr:uid="{00000000-0005-0000-0000-00007B0D0000}"/>
    <cellStyle name="Vejica 2 2 2 17" xfId="7568" xr:uid="{00000000-0005-0000-0000-00007C0D0000}"/>
    <cellStyle name="Vejica 2 2 2 2" xfId="596" xr:uid="{00000000-0005-0000-0000-00007D0D0000}"/>
    <cellStyle name="Vejica 2 2 2 2 10" xfId="5710" xr:uid="{00000000-0005-0000-0000-00007E0D0000}"/>
    <cellStyle name="Vejica 2 2 2 2 10 2" xfId="6448" xr:uid="{00000000-0005-0000-0000-00007F0D0000}"/>
    <cellStyle name="Vejica 2 2 2 2 11" xfId="6148" xr:uid="{00000000-0005-0000-0000-0000800D0000}"/>
    <cellStyle name="Vejica 2 2 2 2 12" xfId="6761" xr:uid="{00000000-0005-0000-0000-0000810D0000}"/>
    <cellStyle name="Vejica 2 2 2 2 13" xfId="7075" xr:uid="{00000000-0005-0000-0000-0000820D0000}"/>
    <cellStyle name="Vejica 2 2 2 2 14" xfId="7132" xr:uid="{00000000-0005-0000-0000-0000830D0000}"/>
    <cellStyle name="Vejica 2 2 2 2 15" xfId="7569" xr:uid="{00000000-0005-0000-0000-0000840D0000}"/>
    <cellStyle name="Vejica 2 2 2 2 2" xfId="597" xr:uid="{00000000-0005-0000-0000-0000850D0000}"/>
    <cellStyle name="Vejica 2 2 2 2 2 10" xfId="6149" xr:uid="{00000000-0005-0000-0000-0000860D0000}"/>
    <cellStyle name="Vejica 2 2 2 2 2 11" xfId="6762" xr:uid="{00000000-0005-0000-0000-0000870D0000}"/>
    <cellStyle name="Vejica 2 2 2 2 2 12" xfId="7076" xr:uid="{00000000-0005-0000-0000-0000880D0000}"/>
    <cellStyle name="Vejica 2 2 2 2 2 13" xfId="7133" xr:uid="{00000000-0005-0000-0000-0000890D0000}"/>
    <cellStyle name="Vejica 2 2 2 2 2 14" xfId="7570" xr:uid="{00000000-0005-0000-0000-00008A0D0000}"/>
    <cellStyle name="Vejica 2 2 2 2 2 2" xfId="598" xr:uid="{00000000-0005-0000-0000-00008B0D0000}"/>
    <cellStyle name="Vejica 2 2 2 2 2 2 10" xfId="6763" xr:uid="{00000000-0005-0000-0000-00008C0D0000}"/>
    <cellStyle name="Vejica 2 2 2 2 2 2 11" xfId="7134" xr:uid="{00000000-0005-0000-0000-00008D0D0000}"/>
    <cellStyle name="Vejica 2 2 2 2 2 2 12" xfId="7571" xr:uid="{00000000-0005-0000-0000-00008E0D0000}"/>
    <cellStyle name="Vejica 2 2 2 2 2 2 2" xfId="1838" xr:uid="{00000000-0005-0000-0000-00008F0D0000}"/>
    <cellStyle name="Vejica 2 2 2 2 2 2 3" xfId="1839" xr:uid="{00000000-0005-0000-0000-0000900D0000}"/>
    <cellStyle name="Vejica 2 2 2 2 2 2 3 2" xfId="3845" xr:uid="{00000000-0005-0000-0000-0000910D0000}"/>
    <cellStyle name="Vejica 2 2 2 2 2 2 4" xfId="1840" xr:uid="{00000000-0005-0000-0000-0000920D0000}"/>
    <cellStyle name="Vejica 2 2 2 2 2 2 4 2" xfId="3846" xr:uid="{00000000-0005-0000-0000-0000930D0000}"/>
    <cellStyle name="Vejica 2 2 2 2 2 2 4 2 2" xfId="6024" xr:uid="{00000000-0005-0000-0000-0000940D0000}"/>
    <cellStyle name="Vejica 2 2 2 2 2 2 4 2 2 2" xfId="6645" xr:uid="{00000000-0005-0000-0000-0000950D0000}"/>
    <cellStyle name="Vejica 2 2 2 2 2 2 4 2 3" xfId="5917" xr:uid="{00000000-0005-0000-0000-0000960D0000}"/>
    <cellStyle name="Vejica 2 2 2 2 2 2 4 2 4" xfId="6345" xr:uid="{00000000-0005-0000-0000-0000970D0000}"/>
    <cellStyle name="Vejica 2 2 2 2 2 2 4 2 5" xfId="6959" xr:uid="{00000000-0005-0000-0000-0000980D0000}"/>
    <cellStyle name="Vejica 2 2 2 2 2 2 4 2 6" xfId="7329" xr:uid="{00000000-0005-0000-0000-0000990D0000}"/>
    <cellStyle name="Vejica 2 2 2 2 2 2 4 2 7" xfId="7767" xr:uid="{00000000-0005-0000-0000-00009A0D0000}"/>
    <cellStyle name="Vejica 2 2 2 2 2 2 4 3" xfId="5808" xr:uid="{00000000-0005-0000-0000-00009B0D0000}"/>
    <cellStyle name="Vejica 2 2 2 2 2 2 4 3 2" xfId="6544" xr:uid="{00000000-0005-0000-0000-00009C0D0000}"/>
    <cellStyle name="Vejica 2 2 2 2 2 2 4 4" xfId="6244" xr:uid="{00000000-0005-0000-0000-00009D0D0000}"/>
    <cellStyle name="Vejica 2 2 2 2 2 2 4 5" xfId="6857" xr:uid="{00000000-0005-0000-0000-00009E0D0000}"/>
    <cellStyle name="Vejica 2 2 2 2 2 2 4 6" xfId="7228" xr:uid="{00000000-0005-0000-0000-00009F0D0000}"/>
    <cellStyle name="Vejica 2 2 2 2 2 2 4 7" xfId="7665" xr:uid="{00000000-0005-0000-0000-0000A00D0000}"/>
    <cellStyle name="Vejica 2 2 2 2 2 2 5" xfId="3847" xr:uid="{00000000-0005-0000-0000-0000A10D0000}"/>
    <cellStyle name="Vejica 2 2 2 2 2 2 5 2" xfId="3848" xr:uid="{00000000-0005-0000-0000-0000A20D0000}"/>
    <cellStyle name="Vejica 2 2 2 2 2 2 6" xfId="3849" xr:uid="{00000000-0005-0000-0000-0000A30D0000}"/>
    <cellStyle name="Vejica 2 2 2 2 2 2 7" xfId="3844" xr:uid="{00000000-0005-0000-0000-0000A40D0000}"/>
    <cellStyle name="Vejica 2 2 2 2 2 2 8" xfId="5712" xr:uid="{00000000-0005-0000-0000-0000A50D0000}"/>
    <cellStyle name="Vejica 2 2 2 2 2 2 8 2" xfId="6450" xr:uid="{00000000-0005-0000-0000-0000A60D0000}"/>
    <cellStyle name="Vejica 2 2 2 2 2 2 9" xfId="6150" xr:uid="{00000000-0005-0000-0000-0000A70D0000}"/>
    <cellStyle name="Vejica 2 2 2 2 2 3" xfId="1841" xr:uid="{00000000-0005-0000-0000-0000A80D0000}"/>
    <cellStyle name="Vejica 2 2 2 2 2 4" xfId="1842" xr:uid="{00000000-0005-0000-0000-0000A90D0000}"/>
    <cellStyle name="Vejica 2 2 2 2 2 4 2" xfId="3850" xr:uid="{00000000-0005-0000-0000-0000AA0D0000}"/>
    <cellStyle name="Vejica 2 2 2 2 2 5" xfId="1843" xr:uid="{00000000-0005-0000-0000-0000AB0D0000}"/>
    <cellStyle name="Vejica 2 2 2 2 2 5 2" xfId="3851" xr:uid="{00000000-0005-0000-0000-0000AC0D0000}"/>
    <cellStyle name="Vejica 2 2 2 2 2 5 2 2" xfId="6025" xr:uid="{00000000-0005-0000-0000-0000AD0D0000}"/>
    <cellStyle name="Vejica 2 2 2 2 2 5 2 2 2" xfId="6646" xr:uid="{00000000-0005-0000-0000-0000AE0D0000}"/>
    <cellStyle name="Vejica 2 2 2 2 2 5 2 3" xfId="5918" xr:uid="{00000000-0005-0000-0000-0000AF0D0000}"/>
    <cellStyle name="Vejica 2 2 2 2 2 5 2 4" xfId="6346" xr:uid="{00000000-0005-0000-0000-0000B00D0000}"/>
    <cellStyle name="Vejica 2 2 2 2 2 5 2 5" xfId="6960" xr:uid="{00000000-0005-0000-0000-0000B10D0000}"/>
    <cellStyle name="Vejica 2 2 2 2 2 5 2 6" xfId="7330" xr:uid="{00000000-0005-0000-0000-0000B20D0000}"/>
    <cellStyle name="Vejica 2 2 2 2 2 5 2 7" xfId="7768" xr:uid="{00000000-0005-0000-0000-0000B30D0000}"/>
    <cellStyle name="Vejica 2 2 2 2 2 5 3" xfId="5809" xr:uid="{00000000-0005-0000-0000-0000B40D0000}"/>
    <cellStyle name="Vejica 2 2 2 2 2 5 3 2" xfId="6545" xr:uid="{00000000-0005-0000-0000-0000B50D0000}"/>
    <cellStyle name="Vejica 2 2 2 2 2 5 4" xfId="6245" xr:uid="{00000000-0005-0000-0000-0000B60D0000}"/>
    <cellStyle name="Vejica 2 2 2 2 2 5 5" xfId="6858" xr:uid="{00000000-0005-0000-0000-0000B70D0000}"/>
    <cellStyle name="Vejica 2 2 2 2 2 5 6" xfId="7229" xr:uid="{00000000-0005-0000-0000-0000B80D0000}"/>
    <cellStyle name="Vejica 2 2 2 2 2 5 7" xfId="7666" xr:uid="{00000000-0005-0000-0000-0000B90D0000}"/>
    <cellStyle name="Vejica 2 2 2 2 2 6" xfId="3852" xr:uid="{00000000-0005-0000-0000-0000BA0D0000}"/>
    <cellStyle name="Vejica 2 2 2 2 2 6 2" xfId="3853" xr:uid="{00000000-0005-0000-0000-0000BB0D0000}"/>
    <cellStyle name="Vejica 2 2 2 2 2 7" xfId="3854" xr:uid="{00000000-0005-0000-0000-0000BC0D0000}"/>
    <cellStyle name="Vejica 2 2 2 2 2 8" xfId="3843" xr:uid="{00000000-0005-0000-0000-0000BD0D0000}"/>
    <cellStyle name="Vejica 2 2 2 2 2 9" xfId="5711" xr:uid="{00000000-0005-0000-0000-0000BE0D0000}"/>
    <cellStyle name="Vejica 2 2 2 2 2 9 2" xfId="6449" xr:uid="{00000000-0005-0000-0000-0000BF0D0000}"/>
    <cellStyle name="Vejica 2 2 2 2 3" xfId="599" xr:uid="{00000000-0005-0000-0000-0000C00D0000}"/>
    <cellStyle name="Vejica 2 2 2 2 3 10" xfId="6764" xr:uid="{00000000-0005-0000-0000-0000C10D0000}"/>
    <cellStyle name="Vejica 2 2 2 2 3 11" xfId="7135" xr:uid="{00000000-0005-0000-0000-0000C20D0000}"/>
    <cellStyle name="Vejica 2 2 2 2 3 12" xfId="7572" xr:uid="{00000000-0005-0000-0000-0000C30D0000}"/>
    <cellStyle name="Vejica 2 2 2 2 3 2" xfId="1844" xr:uid="{00000000-0005-0000-0000-0000C40D0000}"/>
    <cellStyle name="Vejica 2 2 2 2 3 3" xfId="1845" xr:uid="{00000000-0005-0000-0000-0000C50D0000}"/>
    <cellStyle name="Vejica 2 2 2 2 3 3 2" xfId="3856" xr:uid="{00000000-0005-0000-0000-0000C60D0000}"/>
    <cellStyle name="Vejica 2 2 2 2 3 4" xfId="1846" xr:uid="{00000000-0005-0000-0000-0000C70D0000}"/>
    <cellStyle name="Vejica 2 2 2 2 3 4 2" xfId="3857" xr:uid="{00000000-0005-0000-0000-0000C80D0000}"/>
    <cellStyle name="Vejica 2 2 2 2 3 4 2 2" xfId="6026" xr:uid="{00000000-0005-0000-0000-0000C90D0000}"/>
    <cellStyle name="Vejica 2 2 2 2 3 4 2 2 2" xfId="6647" xr:uid="{00000000-0005-0000-0000-0000CA0D0000}"/>
    <cellStyle name="Vejica 2 2 2 2 3 4 2 3" xfId="5919" xr:uid="{00000000-0005-0000-0000-0000CB0D0000}"/>
    <cellStyle name="Vejica 2 2 2 2 3 4 2 4" xfId="6347" xr:uid="{00000000-0005-0000-0000-0000CC0D0000}"/>
    <cellStyle name="Vejica 2 2 2 2 3 4 2 5" xfId="6961" xr:uid="{00000000-0005-0000-0000-0000CD0D0000}"/>
    <cellStyle name="Vejica 2 2 2 2 3 4 2 6" xfId="7331" xr:uid="{00000000-0005-0000-0000-0000CE0D0000}"/>
    <cellStyle name="Vejica 2 2 2 2 3 4 2 7" xfId="7769" xr:uid="{00000000-0005-0000-0000-0000CF0D0000}"/>
    <cellStyle name="Vejica 2 2 2 2 3 4 3" xfId="5810" xr:uid="{00000000-0005-0000-0000-0000D00D0000}"/>
    <cellStyle name="Vejica 2 2 2 2 3 4 3 2" xfId="6546" xr:uid="{00000000-0005-0000-0000-0000D10D0000}"/>
    <cellStyle name="Vejica 2 2 2 2 3 4 4" xfId="6246" xr:uid="{00000000-0005-0000-0000-0000D20D0000}"/>
    <cellStyle name="Vejica 2 2 2 2 3 4 5" xfId="6859" xr:uid="{00000000-0005-0000-0000-0000D30D0000}"/>
    <cellStyle name="Vejica 2 2 2 2 3 4 6" xfId="7230" xr:uid="{00000000-0005-0000-0000-0000D40D0000}"/>
    <cellStyle name="Vejica 2 2 2 2 3 4 7" xfId="7667" xr:uid="{00000000-0005-0000-0000-0000D50D0000}"/>
    <cellStyle name="Vejica 2 2 2 2 3 5" xfId="3858" xr:uid="{00000000-0005-0000-0000-0000D60D0000}"/>
    <cellStyle name="Vejica 2 2 2 2 3 5 2" xfId="3859" xr:uid="{00000000-0005-0000-0000-0000D70D0000}"/>
    <cellStyle name="Vejica 2 2 2 2 3 6" xfId="3860" xr:uid="{00000000-0005-0000-0000-0000D80D0000}"/>
    <cellStyle name="Vejica 2 2 2 2 3 7" xfId="3855" xr:uid="{00000000-0005-0000-0000-0000D90D0000}"/>
    <cellStyle name="Vejica 2 2 2 2 3 8" xfId="5713" xr:uid="{00000000-0005-0000-0000-0000DA0D0000}"/>
    <cellStyle name="Vejica 2 2 2 2 3 8 2" xfId="6451" xr:uid="{00000000-0005-0000-0000-0000DB0D0000}"/>
    <cellStyle name="Vejica 2 2 2 2 3 9" xfId="6151" xr:uid="{00000000-0005-0000-0000-0000DC0D0000}"/>
    <cellStyle name="Vejica 2 2 2 2 4" xfId="1847" xr:uid="{00000000-0005-0000-0000-0000DD0D0000}"/>
    <cellStyle name="Vejica 2 2 2 2 5" xfId="1848" xr:uid="{00000000-0005-0000-0000-0000DE0D0000}"/>
    <cellStyle name="Vejica 2 2 2 2 5 2" xfId="3861" xr:uid="{00000000-0005-0000-0000-0000DF0D0000}"/>
    <cellStyle name="Vejica 2 2 2 2 6" xfId="1849" xr:uid="{00000000-0005-0000-0000-0000E00D0000}"/>
    <cellStyle name="Vejica 2 2 2 2 6 2" xfId="3862" xr:uid="{00000000-0005-0000-0000-0000E10D0000}"/>
    <cellStyle name="Vejica 2 2 2 2 6 2 2" xfId="6027" xr:uid="{00000000-0005-0000-0000-0000E20D0000}"/>
    <cellStyle name="Vejica 2 2 2 2 6 2 2 2" xfId="6648" xr:uid="{00000000-0005-0000-0000-0000E30D0000}"/>
    <cellStyle name="Vejica 2 2 2 2 6 2 3" xfId="5920" xr:uid="{00000000-0005-0000-0000-0000E40D0000}"/>
    <cellStyle name="Vejica 2 2 2 2 6 2 4" xfId="6348" xr:uid="{00000000-0005-0000-0000-0000E50D0000}"/>
    <cellStyle name="Vejica 2 2 2 2 6 2 5" xfId="6962" xr:uid="{00000000-0005-0000-0000-0000E60D0000}"/>
    <cellStyle name="Vejica 2 2 2 2 6 2 6" xfId="7332" xr:uid="{00000000-0005-0000-0000-0000E70D0000}"/>
    <cellStyle name="Vejica 2 2 2 2 6 2 7" xfId="7770" xr:uid="{00000000-0005-0000-0000-0000E80D0000}"/>
    <cellStyle name="Vejica 2 2 2 2 6 3" xfId="5811" xr:uid="{00000000-0005-0000-0000-0000E90D0000}"/>
    <cellStyle name="Vejica 2 2 2 2 6 3 2" xfId="6547" xr:uid="{00000000-0005-0000-0000-0000EA0D0000}"/>
    <cellStyle name="Vejica 2 2 2 2 6 4" xfId="6247" xr:uid="{00000000-0005-0000-0000-0000EB0D0000}"/>
    <cellStyle name="Vejica 2 2 2 2 6 5" xfId="6860" xr:uid="{00000000-0005-0000-0000-0000EC0D0000}"/>
    <cellStyle name="Vejica 2 2 2 2 6 6" xfId="7231" xr:uid="{00000000-0005-0000-0000-0000ED0D0000}"/>
    <cellStyle name="Vejica 2 2 2 2 6 7" xfId="7668" xr:uid="{00000000-0005-0000-0000-0000EE0D0000}"/>
    <cellStyle name="Vejica 2 2 2 2 7" xfId="3863" xr:uid="{00000000-0005-0000-0000-0000EF0D0000}"/>
    <cellStyle name="Vejica 2 2 2 2 7 2" xfId="3864" xr:uid="{00000000-0005-0000-0000-0000F00D0000}"/>
    <cellStyle name="Vejica 2 2 2 2 8" xfId="3865" xr:uid="{00000000-0005-0000-0000-0000F10D0000}"/>
    <cellStyle name="Vejica 2 2 2 2 9" xfId="3842" xr:uid="{00000000-0005-0000-0000-0000F20D0000}"/>
    <cellStyle name="Vejica 2 2 2 3" xfId="600" xr:uid="{00000000-0005-0000-0000-0000F30D0000}"/>
    <cellStyle name="Vejica 2 2 2 3 10" xfId="5714" xr:uid="{00000000-0005-0000-0000-0000F40D0000}"/>
    <cellStyle name="Vejica 2 2 2 3 10 2" xfId="6452" xr:uid="{00000000-0005-0000-0000-0000F50D0000}"/>
    <cellStyle name="Vejica 2 2 2 3 11" xfId="6152" xr:uid="{00000000-0005-0000-0000-0000F60D0000}"/>
    <cellStyle name="Vejica 2 2 2 3 12" xfId="6765" xr:uid="{00000000-0005-0000-0000-0000F70D0000}"/>
    <cellStyle name="Vejica 2 2 2 3 13" xfId="7077" xr:uid="{00000000-0005-0000-0000-0000F80D0000}"/>
    <cellStyle name="Vejica 2 2 2 3 14" xfId="7136" xr:uid="{00000000-0005-0000-0000-0000F90D0000}"/>
    <cellStyle name="Vejica 2 2 2 3 15" xfId="7573" xr:uid="{00000000-0005-0000-0000-0000FA0D0000}"/>
    <cellStyle name="Vejica 2 2 2 3 2" xfId="601" xr:uid="{00000000-0005-0000-0000-0000FB0D0000}"/>
    <cellStyle name="Vejica 2 2 2 3 2 10" xfId="6153" xr:uid="{00000000-0005-0000-0000-0000FC0D0000}"/>
    <cellStyle name="Vejica 2 2 2 3 2 11" xfId="6766" xr:uid="{00000000-0005-0000-0000-0000FD0D0000}"/>
    <cellStyle name="Vejica 2 2 2 3 2 12" xfId="7078" xr:uid="{00000000-0005-0000-0000-0000FE0D0000}"/>
    <cellStyle name="Vejica 2 2 2 3 2 13" xfId="7137" xr:uid="{00000000-0005-0000-0000-0000FF0D0000}"/>
    <cellStyle name="Vejica 2 2 2 3 2 14" xfId="7574" xr:uid="{00000000-0005-0000-0000-0000000E0000}"/>
    <cellStyle name="Vejica 2 2 2 3 2 2" xfId="602" xr:uid="{00000000-0005-0000-0000-0000010E0000}"/>
    <cellStyle name="Vejica 2 2 2 3 2 2 10" xfId="6767" xr:uid="{00000000-0005-0000-0000-0000020E0000}"/>
    <cellStyle name="Vejica 2 2 2 3 2 2 11" xfId="7138" xr:uid="{00000000-0005-0000-0000-0000030E0000}"/>
    <cellStyle name="Vejica 2 2 2 3 2 2 12" xfId="7575" xr:uid="{00000000-0005-0000-0000-0000040E0000}"/>
    <cellStyle name="Vejica 2 2 2 3 2 2 2" xfId="1850" xr:uid="{00000000-0005-0000-0000-0000050E0000}"/>
    <cellStyle name="Vejica 2 2 2 3 2 2 3" xfId="1851" xr:uid="{00000000-0005-0000-0000-0000060E0000}"/>
    <cellStyle name="Vejica 2 2 2 3 2 2 3 2" xfId="3869" xr:uid="{00000000-0005-0000-0000-0000070E0000}"/>
    <cellStyle name="Vejica 2 2 2 3 2 2 4" xfId="1852" xr:uid="{00000000-0005-0000-0000-0000080E0000}"/>
    <cellStyle name="Vejica 2 2 2 3 2 2 4 2" xfId="3870" xr:uid="{00000000-0005-0000-0000-0000090E0000}"/>
    <cellStyle name="Vejica 2 2 2 3 2 2 4 2 2" xfId="6028" xr:uid="{00000000-0005-0000-0000-00000A0E0000}"/>
    <cellStyle name="Vejica 2 2 2 3 2 2 4 2 2 2" xfId="6649" xr:uid="{00000000-0005-0000-0000-00000B0E0000}"/>
    <cellStyle name="Vejica 2 2 2 3 2 2 4 2 3" xfId="5921" xr:uid="{00000000-0005-0000-0000-00000C0E0000}"/>
    <cellStyle name="Vejica 2 2 2 3 2 2 4 2 4" xfId="6349" xr:uid="{00000000-0005-0000-0000-00000D0E0000}"/>
    <cellStyle name="Vejica 2 2 2 3 2 2 4 2 5" xfId="6963" xr:uid="{00000000-0005-0000-0000-00000E0E0000}"/>
    <cellStyle name="Vejica 2 2 2 3 2 2 4 2 6" xfId="7333" xr:uid="{00000000-0005-0000-0000-00000F0E0000}"/>
    <cellStyle name="Vejica 2 2 2 3 2 2 4 2 7" xfId="7771" xr:uid="{00000000-0005-0000-0000-0000100E0000}"/>
    <cellStyle name="Vejica 2 2 2 3 2 2 4 3" xfId="5812" xr:uid="{00000000-0005-0000-0000-0000110E0000}"/>
    <cellStyle name="Vejica 2 2 2 3 2 2 4 3 2" xfId="6548" xr:uid="{00000000-0005-0000-0000-0000120E0000}"/>
    <cellStyle name="Vejica 2 2 2 3 2 2 4 4" xfId="6248" xr:uid="{00000000-0005-0000-0000-0000130E0000}"/>
    <cellStyle name="Vejica 2 2 2 3 2 2 4 5" xfId="6861" xr:uid="{00000000-0005-0000-0000-0000140E0000}"/>
    <cellStyle name="Vejica 2 2 2 3 2 2 4 6" xfId="7232" xr:uid="{00000000-0005-0000-0000-0000150E0000}"/>
    <cellStyle name="Vejica 2 2 2 3 2 2 4 7" xfId="7669" xr:uid="{00000000-0005-0000-0000-0000160E0000}"/>
    <cellStyle name="Vejica 2 2 2 3 2 2 5" xfId="3871" xr:uid="{00000000-0005-0000-0000-0000170E0000}"/>
    <cellStyle name="Vejica 2 2 2 3 2 2 5 2" xfId="3872" xr:uid="{00000000-0005-0000-0000-0000180E0000}"/>
    <cellStyle name="Vejica 2 2 2 3 2 2 6" xfId="3873" xr:uid="{00000000-0005-0000-0000-0000190E0000}"/>
    <cellStyle name="Vejica 2 2 2 3 2 2 7" xfId="3868" xr:uid="{00000000-0005-0000-0000-00001A0E0000}"/>
    <cellStyle name="Vejica 2 2 2 3 2 2 8" xfId="5716" xr:uid="{00000000-0005-0000-0000-00001B0E0000}"/>
    <cellStyle name="Vejica 2 2 2 3 2 2 8 2" xfId="6454" xr:uid="{00000000-0005-0000-0000-00001C0E0000}"/>
    <cellStyle name="Vejica 2 2 2 3 2 2 9" xfId="6154" xr:uid="{00000000-0005-0000-0000-00001D0E0000}"/>
    <cellStyle name="Vejica 2 2 2 3 2 3" xfId="1853" xr:uid="{00000000-0005-0000-0000-00001E0E0000}"/>
    <cellStyle name="Vejica 2 2 2 3 2 4" xfId="1854" xr:uid="{00000000-0005-0000-0000-00001F0E0000}"/>
    <cellStyle name="Vejica 2 2 2 3 2 4 2" xfId="3874" xr:uid="{00000000-0005-0000-0000-0000200E0000}"/>
    <cellStyle name="Vejica 2 2 2 3 2 5" xfId="1855" xr:uid="{00000000-0005-0000-0000-0000210E0000}"/>
    <cellStyle name="Vejica 2 2 2 3 2 5 2" xfId="3875" xr:uid="{00000000-0005-0000-0000-0000220E0000}"/>
    <cellStyle name="Vejica 2 2 2 3 2 5 2 2" xfId="6029" xr:uid="{00000000-0005-0000-0000-0000230E0000}"/>
    <cellStyle name="Vejica 2 2 2 3 2 5 2 2 2" xfId="6650" xr:uid="{00000000-0005-0000-0000-0000240E0000}"/>
    <cellStyle name="Vejica 2 2 2 3 2 5 2 3" xfId="5922" xr:uid="{00000000-0005-0000-0000-0000250E0000}"/>
    <cellStyle name="Vejica 2 2 2 3 2 5 2 4" xfId="6350" xr:uid="{00000000-0005-0000-0000-0000260E0000}"/>
    <cellStyle name="Vejica 2 2 2 3 2 5 2 5" xfId="6964" xr:uid="{00000000-0005-0000-0000-0000270E0000}"/>
    <cellStyle name="Vejica 2 2 2 3 2 5 2 6" xfId="7334" xr:uid="{00000000-0005-0000-0000-0000280E0000}"/>
    <cellStyle name="Vejica 2 2 2 3 2 5 2 7" xfId="7772" xr:uid="{00000000-0005-0000-0000-0000290E0000}"/>
    <cellStyle name="Vejica 2 2 2 3 2 5 3" xfId="5813" xr:uid="{00000000-0005-0000-0000-00002A0E0000}"/>
    <cellStyle name="Vejica 2 2 2 3 2 5 3 2" xfId="6549" xr:uid="{00000000-0005-0000-0000-00002B0E0000}"/>
    <cellStyle name="Vejica 2 2 2 3 2 5 4" xfId="6249" xr:uid="{00000000-0005-0000-0000-00002C0E0000}"/>
    <cellStyle name="Vejica 2 2 2 3 2 5 5" xfId="6862" xr:uid="{00000000-0005-0000-0000-00002D0E0000}"/>
    <cellStyle name="Vejica 2 2 2 3 2 5 6" xfId="7233" xr:uid="{00000000-0005-0000-0000-00002E0E0000}"/>
    <cellStyle name="Vejica 2 2 2 3 2 5 7" xfId="7670" xr:uid="{00000000-0005-0000-0000-00002F0E0000}"/>
    <cellStyle name="Vejica 2 2 2 3 2 6" xfId="3876" xr:uid="{00000000-0005-0000-0000-0000300E0000}"/>
    <cellStyle name="Vejica 2 2 2 3 2 6 2" xfId="3877" xr:uid="{00000000-0005-0000-0000-0000310E0000}"/>
    <cellStyle name="Vejica 2 2 2 3 2 7" xfId="3878" xr:uid="{00000000-0005-0000-0000-0000320E0000}"/>
    <cellStyle name="Vejica 2 2 2 3 2 8" xfId="3867" xr:uid="{00000000-0005-0000-0000-0000330E0000}"/>
    <cellStyle name="Vejica 2 2 2 3 2 9" xfId="5715" xr:uid="{00000000-0005-0000-0000-0000340E0000}"/>
    <cellStyle name="Vejica 2 2 2 3 2 9 2" xfId="6453" xr:uid="{00000000-0005-0000-0000-0000350E0000}"/>
    <cellStyle name="Vejica 2 2 2 3 3" xfId="603" xr:uid="{00000000-0005-0000-0000-0000360E0000}"/>
    <cellStyle name="Vejica 2 2 2 3 3 10" xfId="6768" xr:uid="{00000000-0005-0000-0000-0000370E0000}"/>
    <cellStyle name="Vejica 2 2 2 3 3 11" xfId="7139" xr:uid="{00000000-0005-0000-0000-0000380E0000}"/>
    <cellStyle name="Vejica 2 2 2 3 3 12" xfId="7576" xr:uid="{00000000-0005-0000-0000-0000390E0000}"/>
    <cellStyle name="Vejica 2 2 2 3 3 2" xfId="1856" xr:uid="{00000000-0005-0000-0000-00003A0E0000}"/>
    <cellStyle name="Vejica 2 2 2 3 3 3" xfId="1857" xr:uid="{00000000-0005-0000-0000-00003B0E0000}"/>
    <cellStyle name="Vejica 2 2 2 3 3 3 2" xfId="3880" xr:uid="{00000000-0005-0000-0000-00003C0E0000}"/>
    <cellStyle name="Vejica 2 2 2 3 3 4" xfId="1858" xr:uid="{00000000-0005-0000-0000-00003D0E0000}"/>
    <cellStyle name="Vejica 2 2 2 3 3 4 2" xfId="3881" xr:uid="{00000000-0005-0000-0000-00003E0E0000}"/>
    <cellStyle name="Vejica 2 2 2 3 3 4 2 2" xfId="6030" xr:uid="{00000000-0005-0000-0000-00003F0E0000}"/>
    <cellStyle name="Vejica 2 2 2 3 3 4 2 2 2" xfId="6651" xr:uid="{00000000-0005-0000-0000-0000400E0000}"/>
    <cellStyle name="Vejica 2 2 2 3 3 4 2 3" xfId="5923" xr:uid="{00000000-0005-0000-0000-0000410E0000}"/>
    <cellStyle name="Vejica 2 2 2 3 3 4 2 4" xfId="6351" xr:uid="{00000000-0005-0000-0000-0000420E0000}"/>
    <cellStyle name="Vejica 2 2 2 3 3 4 2 5" xfId="6965" xr:uid="{00000000-0005-0000-0000-0000430E0000}"/>
    <cellStyle name="Vejica 2 2 2 3 3 4 2 6" xfId="7335" xr:uid="{00000000-0005-0000-0000-0000440E0000}"/>
    <cellStyle name="Vejica 2 2 2 3 3 4 2 7" xfId="7773" xr:uid="{00000000-0005-0000-0000-0000450E0000}"/>
    <cellStyle name="Vejica 2 2 2 3 3 4 3" xfId="5814" xr:uid="{00000000-0005-0000-0000-0000460E0000}"/>
    <cellStyle name="Vejica 2 2 2 3 3 4 3 2" xfId="6550" xr:uid="{00000000-0005-0000-0000-0000470E0000}"/>
    <cellStyle name="Vejica 2 2 2 3 3 4 4" xfId="6250" xr:uid="{00000000-0005-0000-0000-0000480E0000}"/>
    <cellStyle name="Vejica 2 2 2 3 3 4 5" xfId="6863" xr:uid="{00000000-0005-0000-0000-0000490E0000}"/>
    <cellStyle name="Vejica 2 2 2 3 3 4 6" xfId="7234" xr:uid="{00000000-0005-0000-0000-00004A0E0000}"/>
    <cellStyle name="Vejica 2 2 2 3 3 4 7" xfId="7671" xr:uid="{00000000-0005-0000-0000-00004B0E0000}"/>
    <cellStyle name="Vejica 2 2 2 3 3 5" xfId="3882" xr:uid="{00000000-0005-0000-0000-00004C0E0000}"/>
    <cellStyle name="Vejica 2 2 2 3 3 5 2" xfId="3883" xr:uid="{00000000-0005-0000-0000-00004D0E0000}"/>
    <cellStyle name="Vejica 2 2 2 3 3 6" xfId="3884" xr:uid="{00000000-0005-0000-0000-00004E0E0000}"/>
    <cellStyle name="Vejica 2 2 2 3 3 7" xfId="3879" xr:uid="{00000000-0005-0000-0000-00004F0E0000}"/>
    <cellStyle name="Vejica 2 2 2 3 3 8" xfId="5717" xr:uid="{00000000-0005-0000-0000-0000500E0000}"/>
    <cellStyle name="Vejica 2 2 2 3 3 8 2" xfId="6455" xr:uid="{00000000-0005-0000-0000-0000510E0000}"/>
    <cellStyle name="Vejica 2 2 2 3 3 9" xfId="6155" xr:uid="{00000000-0005-0000-0000-0000520E0000}"/>
    <cellStyle name="Vejica 2 2 2 3 4" xfId="1859" xr:uid="{00000000-0005-0000-0000-0000530E0000}"/>
    <cellStyle name="Vejica 2 2 2 3 5" xfId="1860" xr:uid="{00000000-0005-0000-0000-0000540E0000}"/>
    <cellStyle name="Vejica 2 2 2 3 5 2" xfId="3885" xr:uid="{00000000-0005-0000-0000-0000550E0000}"/>
    <cellStyle name="Vejica 2 2 2 3 6" xfId="1861" xr:uid="{00000000-0005-0000-0000-0000560E0000}"/>
    <cellStyle name="Vejica 2 2 2 3 6 2" xfId="3886" xr:uid="{00000000-0005-0000-0000-0000570E0000}"/>
    <cellStyle name="Vejica 2 2 2 3 6 2 2" xfId="6031" xr:uid="{00000000-0005-0000-0000-0000580E0000}"/>
    <cellStyle name="Vejica 2 2 2 3 6 2 2 2" xfId="6652" xr:uid="{00000000-0005-0000-0000-0000590E0000}"/>
    <cellStyle name="Vejica 2 2 2 3 6 2 3" xfId="5924" xr:uid="{00000000-0005-0000-0000-00005A0E0000}"/>
    <cellStyle name="Vejica 2 2 2 3 6 2 4" xfId="6352" xr:uid="{00000000-0005-0000-0000-00005B0E0000}"/>
    <cellStyle name="Vejica 2 2 2 3 6 2 5" xfId="6966" xr:uid="{00000000-0005-0000-0000-00005C0E0000}"/>
    <cellStyle name="Vejica 2 2 2 3 6 2 6" xfId="7336" xr:uid="{00000000-0005-0000-0000-00005D0E0000}"/>
    <cellStyle name="Vejica 2 2 2 3 6 2 7" xfId="7774" xr:uid="{00000000-0005-0000-0000-00005E0E0000}"/>
    <cellStyle name="Vejica 2 2 2 3 6 3" xfId="5815" xr:uid="{00000000-0005-0000-0000-00005F0E0000}"/>
    <cellStyle name="Vejica 2 2 2 3 6 3 2" xfId="6551" xr:uid="{00000000-0005-0000-0000-0000600E0000}"/>
    <cellStyle name="Vejica 2 2 2 3 6 4" xfId="6251" xr:uid="{00000000-0005-0000-0000-0000610E0000}"/>
    <cellStyle name="Vejica 2 2 2 3 6 5" xfId="6864" xr:uid="{00000000-0005-0000-0000-0000620E0000}"/>
    <cellStyle name="Vejica 2 2 2 3 6 6" xfId="7235" xr:uid="{00000000-0005-0000-0000-0000630E0000}"/>
    <cellStyle name="Vejica 2 2 2 3 6 7" xfId="7672" xr:uid="{00000000-0005-0000-0000-0000640E0000}"/>
    <cellStyle name="Vejica 2 2 2 3 7" xfId="3887" xr:uid="{00000000-0005-0000-0000-0000650E0000}"/>
    <cellStyle name="Vejica 2 2 2 3 7 2" xfId="3888" xr:uid="{00000000-0005-0000-0000-0000660E0000}"/>
    <cellStyle name="Vejica 2 2 2 3 8" xfId="3889" xr:uid="{00000000-0005-0000-0000-0000670E0000}"/>
    <cellStyle name="Vejica 2 2 2 3 9" xfId="3866" xr:uid="{00000000-0005-0000-0000-0000680E0000}"/>
    <cellStyle name="Vejica 2 2 2 4" xfId="604" xr:uid="{00000000-0005-0000-0000-0000690E0000}"/>
    <cellStyle name="Vejica 2 2 2 4 10" xfId="6156" xr:uid="{00000000-0005-0000-0000-00006A0E0000}"/>
    <cellStyle name="Vejica 2 2 2 4 11" xfId="6769" xr:uid="{00000000-0005-0000-0000-00006B0E0000}"/>
    <cellStyle name="Vejica 2 2 2 4 12" xfId="7079" xr:uid="{00000000-0005-0000-0000-00006C0E0000}"/>
    <cellStyle name="Vejica 2 2 2 4 13" xfId="7140" xr:uid="{00000000-0005-0000-0000-00006D0E0000}"/>
    <cellStyle name="Vejica 2 2 2 4 14" xfId="7577" xr:uid="{00000000-0005-0000-0000-00006E0E0000}"/>
    <cellStyle name="Vejica 2 2 2 4 2" xfId="605" xr:uid="{00000000-0005-0000-0000-00006F0E0000}"/>
    <cellStyle name="Vejica 2 2 2 4 2 10" xfId="6770" xr:uid="{00000000-0005-0000-0000-0000700E0000}"/>
    <cellStyle name="Vejica 2 2 2 4 2 11" xfId="7141" xr:uid="{00000000-0005-0000-0000-0000710E0000}"/>
    <cellStyle name="Vejica 2 2 2 4 2 12" xfId="7578" xr:uid="{00000000-0005-0000-0000-0000720E0000}"/>
    <cellStyle name="Vejica 2 2 2 4 2 2" xfId="1862" xr:uid="{00000000-0005-0000-0000-0000730E0000}"/>
    <cellStyle name="Vejica 2 2 2 4 2 3" xfId="1863" xr:uid="{00000000-0005-0000-0000-0000740E0000}"/>
    <cellStyle name="Vejica 2 2 2 4 2 3 2" xfId="3892" xr:uid="{00000000-0005-0000-0000-0000750E0000}"/>
    <cellStyle name="Vejica 2 2 2 4 2 4" xfId="1864" xr:uid="{00000000-0005-0000-0000-0000760E0000}"/>
    <cellStyle name="Vejica 2 2 2 4 2 4 2" xfId="3893" xr:uid="{00000000-0005-0000-0000-0000770E0000}"/>
    <cellStyle name="Vejica 2 2 2 4 2 4 2 2" xfId="6032" xr:uid="{00000000-0005-0000-0000-0000780E0000}"/>
    <cellStyle name="Vejica 2 2 2 4 2 4 2 2 2" xfId="6653" xr:uid="{00000000-0005-0000-0000-0000790E0000}"/>
    <cellStyle name="Vejica 2 2 2 4 2 4 2 3" xfId="5925" xr:uid="{00000000-0005-0000-0000-00007A0E0000}"/>
    <cellStyle name="Vejica 2 2 2 4 2 4 2 4" xfId="6353" xr:uid="{00000000-0005-0000-0000-00007B0E0000}"/>
    <cellStyle name="Vejica 2 2 2 4 2 4 2 5" xfId="6967" xr:uid="{00000000-0005-0000-0000-00007C0E0000}"/>
    <cellStyle name="Vejica 2 2 2 4 2 4 2 6" xfId="7337" xr:uid="{00000000-0005-0000-0000-00007D0E0000}"/>
    <cellStyle name="Vejica 2 2 2 4 2 4 2 7" xfId="7775" xr:uid="{00000000-0005-0000-0000-00007E0E0000}"/>
    <cellStyle name="Vejica 2 2 2 4 2 4 3" xfId="5816" xr:uid="{00000000-0005-0000-0000-00007F0E0000}"/>
    <cellStyle name="Vejica 2 2 2 4 2 4 3 2" xfId="6552" xr:uid="{00000000-0005-0000-0000-0000800E0000}"/>
    <cellStyle name="Vejica 2 2 2 4 2 4 4" xfId="6252" xr:uid="{00000000-0005-0000-0000-0000810E0000}"/>
    <cellStyle name="Vejica 2 2 2 4 2 4 5" xfId="6865" xr:uid="{00000000-0005-0000-0000-0000820E0000}"/>
    <cellStyle name="Vejica 2 2 2 4 2 4 6" xfId="7236" xr:uid="{00000000-0005-0000-0000-0000830E0000}"/>
    <cellStyle name="Vejica 2 2 2 4 2 4 7" xfId="7673" xr:uid="{00000000-0005-0000-0000-0000840E0000}"/>
    <cellStyle name="Vejica 2 2 2 4 2 5" xfId="3894" xr:uid="{00000000-0005-0000-0000-0000850E0000}"/>
    <cellStyle name="Vejica 2 2 2 4 2 5 2" xfId="3895" xr:uid="{00000000-0005-0000-0000-0000860E0000}"/>
    <cellStyle name="Vejica 2 2 2 4 2 6" xfId="3896" xr:uid="{00000000-0005-0000-0000-0000870E0000}"/>
    <cellStyle name="Vejica 2 2 2 4 2 7" xfId="3891" xr:uid="{00000000-0005-0000-0000-0000880E0000}"/>
    <cellStyle name="Vejica 2 2 2 4 2 8" xfId="5719" xr:uid="{00000000-0005-0000-0000-0000890E0000}"/>
    <cellStyle name="Vejica 2 2 2 4 2 8 2" xfId="6457" xr:uid="{00000000-0005-0000-0000-00008A0E0000}"/>
    <cellStyle name="Vejica 2 2 2 4 2 9" xfId="6157" xr:uid="{00000000-0005-0000-0000-00008B0E0000}"/>
    <cellStyle name="Vejica 2 2 2 4 3" xfId="1865" xr:uid="{00000000-0005-0000-0000-00008C0E0000}"/>
    <cellStyle name="Vejica 2 2 2 4 4" xfId="1866" xr:uid="{00000000-0005-0000-0000-00008D0E0000}"/>
    <cellStyle name="Vejica 2 2 2 4 4 2" xfId="3897" xr:uid="{00000000-0005-0000-0000-00008E0E0000}"/>
    <cellStyle name="Vejica 2 2 2 4 5" xfId="1867" xr:uid="{00000000-0005-0000-0000-00008F0E0000}"/>
    <cellStyle name="Vejica 2 2 2 4 5 2" xfId="3898" xr:uid="{00000000-0005-0000-0000-0000900E0000}"/>
    <cellStyle name="Vejica 2 2 2 4 5 2 2" xfId="6033" xr:uid="{00000000-0005-0000-0000-0000910E0000}"/>
    <cellStyle name="Vejica 2 2 2 4 5 2 2 2" xfId="6654" xr:uid="{00000000-0005-0000-0000-0000920E0000}"/>
    <cellStyle name="Vejica 2 2 2 4 5 2 3" xfId="5926" xr:uid="{00000000-0005-0000-0000-0000930E0000}"/>
    <cellStyle name="Vejica 2 2 2 4 5 2 4" xfId="6354" xr:uid="{00000000-0005-0000-0000-0000940E0000}"/>
    <cellStyle name="Vejica 2 2 2 4 5 2 5" xfId="6968" xr:uid="{00000000-0005-0000-0000-0000950E0000}"/>
    <cellStyle name="Vejica 2 2 2 4 5 2 6" xfId="7338" xr:uid="{00000000-0005-0000-0000-0000960E0000}"/>
    <cellStyle name="Vejica 2 2 2 4 5 2 7" xfId="7776" xr:uid="{00000000-0005-0000-0000-0000970E0000}"/>
    <cellStyle name="Vejica 2 2 2 4 5 3" xfId="5817" xr:uid="{00000000-0005-0000-0000-0000980E0000}"/>
    <cellStyle name="Vejica 2 2 2 4 5 3 2" xfId="6553" xr:uid="{00000000-0005-0000-0000-0000990E0000}"/>
    <cellStyle name="Vejica 2 2 2 4 5 4" xfId="6253" xr:uid="{00000000-0005-0000-0000-00009A0E0000}"/>
    <cellStyle name="Vejica 2 2 2 4 5 5" xfId="6866" xr:uid="{00000000-0005-0000-0000-00009B0E0000}"/>
    <cellStyle name="Vejica 2 2 2 4 5 6" xfId="7237" xr:uid="{00000000-0005-0000-0000-00009C0E0000}"/>
    <cellStyle name="Vejica 2 2 2 4 5 7" xfId="7674" xr:uid="{00000000-0005-0000-0000-00009D0E0000}"/>
    <cellStyle name="Vejica 2 2 2 4 6" xfId="3899" xr:uid="{00000000-0005-0000-0000-00009E0E0000}"/>
    <cellStyle name="Vejica 2 2 2 4 6 2" xfId="3900" xr:uid="{00000000-0005-0000-0000-00009F0E0000}"/>
    <cellStyle name="Vejica 2 2 2 4 7" xfId="3901" xr:uid="{00000000-0005-0000-0000-0000A00E0000}"/>
    <cellStyle name="Vejica 2 2 2 4 8" xfId="3890" xr:uid="{00000000-0005-0000-0000-0000A10E0000}"/>
    <cellStyle name="Vejica 2 2 2 4 9" xfId="5718" xr:uid="{00000000-0005-0000-0000-0000A20E0000}"/>
    <cellStyle name="Vejica 2 2 2 4 9 2" xfId="6456" xr:uid="{00000000-0005-0000-0000-0000A30E0000}"/>
    <cellStyle name="Vejica 2 2 2 5" xfId="606" xr:uid="{00000000-0005-0000-0000-0000A40E0000}"/>
    <cellStyle name="Vejica 2 2 2 5 10" xfId="6771" xr:uid="{00000000-0005-0000-0000-0000A50E0000}"/>
    <cellStyle name="Vejica 2 2 2 5 11" xfId="7142" xr:uid="{00000000-0005-0000-0000-0000A60E0000}"/>
    <cellStyle name="Vejica 2 2 2 5 12" xfId="7579" xr:uid="{00000000-0005-0000-0000-0000A70E0000}"/>
    <cellStyle name="Vejica 2 2 2 5 2" xfId="1868" xr:uid="{00000000-0005-0000-0000-0000A80E0000}"/>
    <cellStyle name="Vejica 2 2 2 5 3" xfId="1869" xr:uid="{00000000-0005-0000-0000-0000A90E0000}"/>
    <cellStyle name="Vejica 2 2 2 5 3 2" xfId="3903" xr:uid="{00000000-0005-0000-0000-0000AA0E0000}"/>
    <cellStyle name="Vejica 2 2 2 5 4" xfId="1870" xr:uid="{00000000-0005-0000-0000-0000AB0E0000}"/>
    <cellStyle name="Vejica 2 2 2 5 4 2" xfId="3904" xr:uid="{00000000-0005-0000-0000-0000AC0E0000}"/>
    <cellStyle name="Vejica 2 2 2 5 4 2 2" xfId="6034" xr:uid="{00000000-0005-0000-0000-0000AD0E0000}"/>
    <cellStyle name="Vejica 2 2 2 5 4 2 2 2" xfId="6655" xr:uid="{00000000-0005-0000-0000-0000AE0E0000}"/>
    <cellStyle name="Vejica 2 2 2 5 4 2 3" xfId="5927" xr:uid="{00000000-0005-0000-0000-0000AF0E0000}"/>
    <cellStyle name="Vejica 2 2 2 5 4 2 4" xfId="6355" xr:uid="{00000000-0005-0000-0000-0000B00E0000}"/>
    <cellStyle name="Vejica 2 2 2 5 4 2 5" xfId="6969" xr:uid="{00000000-0005-0000-0000-0000B10E0000}"/>
    <cellStyle name="Vejica 2 2 2 5 4 2 6" xfId="7339" xr:uid="{00000000-0005-0000-0000-0000B20E0000}"/>
    <cellStyle name="Vejica 2 2 2 5 4 2 7" xfId="7777" xr:uid="{00000000-0005-0000-0000-0000B30E0000}"/>
    <cellStyle name="Vejica 2 2 2 5 4 3" xfId="5818" xr:uid="{00000000-0005-0000-0000-0000B40E0000}"/>
    <cellStyle name="Vejica 2 2 2 5 4 3 2" xfId="6554" xr:uid="{00000000-0005-0000-0000-0000B50E0000}"/>
    <cellStyle name="Vejica 2 2 2 5 4 4" xfId="6254" xr:uid="{00000000-0005-0000-0000-0000B60E0000}"/>
    <cellStyle name="Vejica 2 2 2 5 4 5" xfId="6867" xr:uid="{00000000-0005-0000-0000-0000B70E0000}"/>
    <cellStyle name="Vejica 2 2 2 5 4 6" xfId="7238" xr:uid="{00000000-0005-0000-0000-0000B80E0000}"/>
    <cellStyle name="Vejica 2 2 2 5 4 7" xfId="7675" xr:uid="{00000000-0005-0000-0000-0000B90E0000}"/>
    <cellStyle name="Vejica 2 2 2 5 5" xfId="3905" xr:uid="{00000000-0005-0000-0000-0000BA0E0000}"/>
    <cellStyle name="Vejica 2 2 2 5 5 2" xfId="3906" xr:uid="{00000000-0005-0000-0000-0000BB0E0000}"/>
    <cellStyle name="Vejica 2 2 2 5 6" xfId="3907" xr:uid="{00000000-0005-0000-0000-0000BC0E0000}"/>
    <cellStyle name="Vejica 2 2 2 5 7" xfId="3902" xr:uid="{00000000-0005-0000-0000-0000BD0E0000}"/>
    <cellStyle name="Vejica 2 2 2 5 8" xfId="5720" xr:uid="{00000000-0005-0000-0000-0000BE0E0000}"/>
    <cellStyle name="Vejica 2 2 2 5 8 2" xfId="6458" xr:uid="{00000000-0005-0000-0000-0000BF0E0000}"/>
    <cellStyle name="Vejica 2 2 2 5 9" xfId="6158" xr:uid="{00000000-0005-0000-0000-0000C00E0000}"/>
    <cellStyle name="Vejica 2 2 2 6" xfId="1871" xr:uid="{00000000-0005-0000-0000-0000C10E0000}"/>
    <cellStyle name="Vejica 2 2 2 7" xfId="1872" xr:uid="{00000000-0005-0000-0000-0000C20E0000}"/>
    <cellStyle name="Vejica 2 2 2 7 2" xfId="3908" xr:uid="{00000000-0005-0000-0000-0000C30E0000}"/>
    <cellStyle name="Vejica 2 2 2 8" xfId="1873" xr:uid="{00000000-0005-0000-0000-0000C40E0000}"/>
    <cellStyle name="Vejica 2 2 2 8 2" xfId="3909" xr:uid="{00000000-0005-0000-0000-0000C50E0000}"/>
    <cellStyle name="Vejica 2 2 2 8 2 2" xfId="6035" xr:uid="{00000000-0005-0000-0000-0000C60E0000}"/>
    <cellStyle name="Vejica 2 2 2 8 2 2 2" xfId="6656" xr:uid="{00000000-0005-0000-0000-0000C70E0000}"/>
    <cellStyle name="Vejica 2 2 2 8 2 3" xfId="5928" xr:uid="{00000000-0005-0000-0000-0000C80E0000}"/>
    <cellStyle name="Vejica 2 2 2 8 2 4" xfId="6356" xr:uid="{00000000-0005-0000-0000-0000C90E0000}"/>
    <cellStyle name="Vejica 2 2 2 8 2 5" xfId="6970" xr:uid="{00000000-0005-0000-0000-0000CA0E0000}"/>
    <cellStyle name="Vejica 2 2 2 8 2 6" xfId="7340" xr:uid="{00000000-0005-0000-0000-0000CB0E0000}"/>
    <cellStyle name="Vejica 2 2 2 8 2 7" xfId="7778" xr:uid="{00000000-0005-0000-0000-0000CC0E0000}"/>
    <cellStyle name="Vejica 2 2 2 8 3" xfId="5819" xr:uid="{00000000-0005-0000-0000-0000CD0E0000}"/>
    <cellStyle name="Vejica 2 2 2 8 3 2" xfId="6555" xr:uid="{00000000-0005-0000-0000-0000CE0E0000}"/>
    <cellStyle name="Vejica 2 2 2 8 4" xfId="6255" xr:uid="{00000000-0005-0000-0000-0000CF0E0000}"/>
    <cellStyle name="Vejica 2 2 2 8 5" xfId="6868" xr:uid="{00000000-0005-0000-0000-0000D00E0000}"/>
    <cellStyle name="Vejica 2 2 2 8 6" xfId="7239" xr:uid="{00000000-0005-0000-0000-0000D10E0000}"/>
    <cellStyle name="Vejica 2 2 2 8 7" xfId="7676" xr:uid="{00000000-0005-0000-0000-0000D20E0000}"/>
    <cellStyle name="Vejica 2 2 2 9" xfId="3910" xr:uid="{00000000-0005-0000-0000-0000D30E0000}"/>
    <cellStyle name="Vejica 2 2 2 9 2" xfId="3911" xr:uid="{00000000-0005-0000-0000-0000D40E0000}"/>
    <cellStyle name="Vejica 2 2 3" xfId="1874" xr:uid="{00000000-0005-0000-0000-0000D50E0000}"/>
    <cellStyle name="Vejica 2 2 3 2" xfId="3913" xr:uid="{00000000-0005-0000-0000-0000D60E0000}"/>
    <cellStyle name="Vejica 2 2 3 3" xfId="3914" xr:uid="{00000000-0005-0000-0000-0000D70E0000}"/>
    <cellStyle name="Vejica 2 2 3 3 2" xfId="6037" xr:uid="{00000000-0005-0000-0000-0000D80E0000}"/>
    <cellStyle name="Vejica 2 2 3 3 2 2" xfId="6658" xr:uid="{00000000-0005-0000-0000-0000D90E0000}"/>
    <cellStyle name="Vejica 2 2 3 3 3" xfId="5930" xr:uid="{00000000-0005-0000-0000-0000DA0E0000}"/>
    <cellStyle name="Vejica 2 2 3 4" xfId="3912" xr:uid="{00000000-0005-0000-0000-0000DB0E0000}"/>
    <cellStyle name="Vejica 2 2 3 4 2" xfId="6036" xr:uid="{00000000-0005-0000-0000-0000DC0E0000}"/>
    <cellStyle name="Vejica 2 2 3 4 2 2" xfId="6657" xr:uid="{00000000-0005-0000-0000-0000DD0E0000}"/>
    <cellStyle name="Vejica 2 2 3 4 3" xfId="5929" xr:uid="{00000000-0005-0000-0000-0000DE0E0000}"/>
    <cellStyle name="Vejica 2 2 4" xfId="1875" xr:uid="{00000000-0005-0000-0000-0000DF0E0000}"/>
    <cellStyle name="Vejica 2 2 4 2" xfId="3915" xr:uid="{00000000-0005-0000-0000-0000E00E0000}"/>
    <cellStyle name="Vejica 2 2 5" xfId="1876" xr:uid="{00000000-0005-0000-0000-0000E10E0000}"/>
    <cellStyle name="Vejica 2 2 6" xfId="3916" xr:uid="{00000000-0005-0000-0000-0000E20E0000}"/>
    <cellStyle name="Vejica 2 2 6 2" xfId="3917" xr:uid="{00000000-0005-0000-0000-0000E30E0000}"/>
    <cellStyle name="Vejica 2 2 7" xfId="3918" xr:uid="{00000000-0005-0000-0000-0000E40E0000}"/>
    <cellStyle name="Vejica 2 2 8" xfId="3839" xr:uid="{00000000-0005-0000-0000-0000E50E0000}"/>
    <cellStyle name="Vejica 2 20" xfId="3919" xr:uid="{00000000-0005-0000-0000-0000E60E0000}"/>
    <cellStyle name="Vejica 2 21" xfId="3748" xr:uid="{00000000-0005-0000-0000-0000E70E0000}"/>
    <cellStyle name="Vejica 2 22" xfId="5702" xr:uid="{00000000-0005-0000-0000-0000E80E0000}"/>
    <cellStyle name="Vejica 2 22 2" xfId="6440" xr:uid="{00000000-0005-0000-0000-0000E90E0000}"/>
    <cellStyle name="Vejica 2 23" xfId="6140" xr:uid="{00000000-0005-0000-0000-0000EA0E0000}"/>
    <cellStyle name="Vejica 2 24" xfId="6746" xr:uid="{00000000-0005-0000-0000-0000EB0E0000}"/>
    <cellStyle name="Vejica 2 25" xfId="7068" xr:uid="{00000000-0005-0000-0000-0000EC0E0000}"/>
    <cellStyle name="Vejica 2 26" xfId="7070" xr:uid="{00000000-0005-0000-0000-0000ED0E0000}"/>
    <cellStyle name="Vejica 2 27" xfId="7124" xr:uid="{00000000-0005-0000-0000-0000EE0E0000}"/>
    <cellStyle name="Vejica 2 3" xfId="607" xr:uid="{00000000-0005-0000-0000-0000EF0E0000}"/>
    <cellStyle name="Vejica 2 3 10" xfId="3921" xr:uid="{00000000-0005-0000-0000-0000F00E0000}"/>
    <cellStyle name="Vejica 2 3 10 2" xfId="3922" xr:uid="{00000000-0005-0000-0000-0000F10E0000}"/>
    <cellStyle name="Vejica 2 3 11" xfId="3923" xr:uid="{00000000-0005-0000-0000-0000F20E0000}"/>
    <cellStyle name="Vejica 2 3 11 2" xfId="6039" xr:uid="{00000000-0005-0000-0000-0000F30E0000}"/>
    <cellStyle name="Vejica 2 3 11 2 2" xfId="6660" xr:uid="{00000000-0005-0000-0000-0000F40E0000}"/>
    <cellStyle name="Vejica 2 3 11 3" xfId="5932" xr:uid="{00000000-0005-0000-0000-0000F50E0000}"/>
    <cellStyle name="Vejica 2 3 12" xfId="3920" xr:uid="{00000000-0005-0000-0000-0000F60E0000}"/>
    <cellStyle name="Vejica 2 3 12 2" xfId="6038" xr:uid="{00000000-0005-0000-0000-0000F70E0000}"/>
    <cellStyle name="Vejica 2 3 12 2 2" xfId="6659" xr:uid="{00000000-0005-0000-0000-0000F80E0000}"/>
    <cellStyle name="Vejica 2 3 12 3" xfId="5931" xr:uid="{00000000-0005-0000-0000-0000F90E0000}"/>
    <cellStyle name="Vejica 2 3 13" xfId="5721" xr:uid="{00000000-0005-0000-0000-0000FA0E0000}"/>
    <cellStyle name="Vejica 2 3 13 2" xfId="6459" xr:uid="{00000000-0005-0000-0000-0000FB0E0000}"/>
    <cellStyle name="Vejica 2 3 14" xfId="6159" xr:uid="{00000000-0005-0000-0000-0000FC0E0000}"/>
    <cellStyle name="Vejica 2 3 15" xfId="6772" xr:uid="{00000000-0005-0000-0000-0000FD0E0000}"/>
    <cellStyle name="Vejica 2 3 16" xfId="7080" xr:uid="{00000000-0005-0000-0000-0000FE0E0000}"/>
    <cellStyle name="Vejica 2 3 17" xfId="7143" xr:uid="{00000000-0005-0000-0000-0000FF0E0000}"/>
    <cellStyle name="Vejica 2 3 18" xfId="7580" xr:uid="{00000000-0005-0000-0000-0000000F0000}"/>
    <cellStyle name="Vejica 2 3 2" xfId="608" xr:uid="{00000000-0005-0000-0000-0000010F0000}"/>
    <cellStyle name="Vejica 2 3 2 2" xfId="1877" xr:uid="{00000000-0005-0000-0000-0000020F0000}"/>
    <cellStyle name="Vejica 2 3 2 3" xfId="1878" xr:uid="{00000000-0005-0000-0000-0000030F0000}"/>
    <cellStyle name="Vejica 2 3 2 3 2" xfId="3925" xr:uid="{00000000-0005-0000-0000-0000040F0000}"/>
    <cellStyle name="Vejica 2 3 2 4" xfId="1879" xr:uid="{00000000-0005-0000-0000-0000050F0000}"/>
    <cellStyle name="Vejica 2 3 2 5" xfId="3926" xr:uid="{00000000-0005-0000-0000-0000060F0000}"/>
    <cellStyle name="Vejica 2 3 2 5 2" xfId="3927" xr:uid="{00000000-0005-0000-0000-0000070F0000}"/>
    <cellStyle name="Vejica 2 3 2 6" xfId="3928" xr:uid="{00000000-0005-0000-0000-0000080F0000}"/>
    <cellStyle name="Vejica 2 3 2 7" xfId="3924" xr:uid="{00000000-0005-0000-0000-0000090F0000}"/>
    <cellStyle name="Vejica 2 3 3" xfId="609" xr:uid="{00000000-0005-0000-0000-00000A0F0000}"/>
    <cellStyle name="Vejica 2 3 3 10" xfId="5722" xr:uid="{00000000-0005-0000-0000-00000B0F0000}"/>
    <cellStyle name="Vejica 2 3 3 10 2" xfId="6460" xr:uid="{00000000-0005-0000-0000-00000C0F0000}"/>
    <cellStyle name="Vejica 2 3 3 11" xfId="6160" xr:uid="{00000000-0005-0000-0000-00000D0F0000}"/>
    <cellStyle name="Vejica 2 3 3 12" xfId="6773" xr:uid="{00000000-0005-0000-0000-00000E0F0000}"/>
    <cellStyle name="Vejica 2 3 3 13" xfId="7081" xr:uid="{00000000-0005-0000-0000-00000F0F0000}"/>
    <cellStyle name="Vejica 2 3 3 14" xfId="7144" xr:uid="{00000000-0005-0000-0000-0000100F0000}"/>
    <cellStyle name="Vejica 2 3 3 15" xfId="7581" xr:uid="{00000000-0005-0000-0000-0000110F0000}"/>
    <cellStyle name="Vejica 2 3 3 2" xfId="610" xr:uid="{00000000-0005-0000-0000-0000120F0000}"/>
    <cellStyle name="Vejica 2 3 3 2 10" xfId="6161" xr:uid="{00000000-0005-0000-0000-0000130F0000}"/>
    <cellStyle name="Vejica 2 3 3 2 11" xfId="6774" xr:uid="{00000000-0005-0000-0000-0000140F0000}"/>
    <cellStyle name="Vejica 2 3 3 2 12" xfId="7082" xr:uid="{00000000-0005-0000-0000-0000150F0000}"/>
    <cellStyle name="Vejica 2 3 3 2 13" xfId="7145" xr:uid="{00000000-0005-0000-0000-0000160F0000}"/>
    <cellStyle name="Vejica 2 3 3 2 14" xfId="7582" xr:uid="{00000000-0005-0000-0000-0000170F0000}"/>
    <cellStyle name="Vejica 2 3 3 2 2" xfId="611" xr:uid="{00000000-0005-0000-0000-0000180F0000}"/>
    <cellStyle name="Vejica 2 3 3 2 2 10" xfId="6775" xr:uid="{00000000-0005-0000-0000-0000190F0000}"/>
    <cellStyle name="Vejica 2 3 3 2 2 11" xfId="7146" xr:uid="{00000000-0005-0000-0000-00001A0F0000}"/>
    <cellStyle name="Vejica 2 3 3 2 2 12" xfId="7583" xr:uid="{00000000-0005-0000-0000-00001B0F0000}"/>
    <cellStyle name="Vejica 2 3 3 2 2 2" xfId="1880" xr:uid="{00000000-0005-0000-0000-00001C0F0000}"/>
    <cellStyle name="Vejica 2 3 3 2 2 3" xfId="1881" xr:uid="{00000000-0005-0000-0000-00001D0F0000}"/>
    <cellStyle name="Vejica 2 3 3 2 2 3 2" xfId="3932" xr:uid="{00000000-0005-0000-0000-00001E0F0000}"/>
    <cellStyle name="Vejica 2 3 3 2 2 4" xfId="1882" xr:uid="{00000000-0005-0000-0000-00001F0F0000}"/>
    <cellStyle name="Vejica 2 3 3 2 2 4 2" xfId="3933" xr:uid="{00000000-0005-0000-0000-0000200F0000}"/>
    <cellStyle name="Vejica 2 3 3 2 2 4 2 2" xfId="6040" xr:uid="{00000000-0005-0000-0000-0000210F0000}"/>
    <cellStyle name="Vejica 2 3 3 2 2 4 2 2 2" xfId="6661" xr:uid="{00000000-0005-0000-0000-0000220F0000}"/>
    <cellStyle name="Vejica 2 3 3 2 2 4 2 3" xfId="5934" xr:uid="{00000000-0005-0000-0000-0000230F0000}"/>
    <cellStyle name="Vejica 2 3 3 2 2 4 2 4" xfId="6357" xr:uid="{00000000-0005-0000-0000-0000240F0000}"/>
    <cellStyle name="Vejica 2 3 3 2 2 4 2 5" xfId="6971" xr:uid="{00000000-0005-0000-0000-0000250F0000}"/>
    <cellStyle name="Vejica 2 3 3 2 2 4 2 6" xfId="7341" xr:uid="{00000000-0005-0000-0000-0000260F0000}"/>
    <cellStyle name="Vejica 2 3 3 2 2 4 2 7" xfId="7779" xr:uid="{00000000-0005-0000-0000-0000270F0000}"/>
    <cellStyle name="Vejica 2 3 3 2 2 4 3" xfId="5820" xr:uid="{00000000-0005-0000-0000-0000280F0000}"/>
    <cellStyle name="Vejica 2 3 3 2 2 4 3 2" xfId="6556" xr:uid="{00000000-0005-0000-0000-0000290F0000}"/>
    <cellStyle name="Vejica 2 3 3 2 2 4 4" xfId="6256" xr:uid="{00000000-0005-0000-0000-00002A0F0000}"/>
    <cellStyle name="Vejica 2 3 3 2 2 4 5" xfId="6869" xr:uid="{00000000-0005-0000-0000-00002B0F0000}"/>
    <cellStyle name="Vejica 2 3 3 2 2 4 6" xfId="7240" xr:uid="{00000000-0005-0000-0000-00002C0F0000}"/>
    <cellStyle name="Vejica 2 3 3 2 2 4 7" xfId="7677" xr:uid="{00000000-0005-0000-0000-00002D0F0000}"/>
    <cellStyle name="Vejica 2 3 3 2 2 5" xfId="3934" xr:uid="{00000000-0005-0000-0000-00002E0F0000}"/>
    <cellStyle name="Vejica 2 3 3 2 2 5 2" xfId="3935" xr:uid="{00000000-0005-0000-0000-00002F0F0000}"/>
    <cellStyle name="Vejica 2 3 3 2 2 6" xfId="3936" xr:uid="{00000000-0005-0000-0000-0000300F0000}"/>
    <cellStyle name="Vejica 2 3 3 2 2 7" xfId="3931" xr:uid="{00000000-0005-0000-0000-0000310F0000}"/>
    <cellStyle name="Vejica 2 3 3 2 2 8" xfId="5724" xr:uid="{00000000-0005-0000-0000-0000320F0000}"/>
    <cellStyle name="Vejica 2 3 3 2 2 8 2" xfId="6462" xr:uid="{00000000-0005-0000-0000-0000330F0000}"/>
    <cellStyle name="Vejica 2 3 3 2 2 9" xfId="6162" xr:uid="{00000000-0005-0000-0000-0000340F0000}"/>
    <cellStyle name="Vejica 2 3 3 2 3" xfId="1883" xr:uid="{00000000-0005-0000-0000-0000350F0000}"/>
    <cellStyle name="Vejica 2 3 3 2 4" xfId="1884" xr:uid="{00000000-0005-0000-0000-0000360F0000}"/>
    <cellStyle name="Vejica 2 3 3 2 4 2" xfId="3937" xr:uid="{00000000-0005-0000-0000-0000370F0000}"/>
    <cellStyle name="Vejica 2 3 3 2 5" xfId="1885" xr:uid="{00000000-0005-0000-0000-0000380F0000}"/>
    <cellStyle name="Vejica 2 3 3 2 5 2" xfId="3938" xr:uid="{00000000-0005-0000-0000-0000390F0000}"/>
    <cellStyle name="Vejica 2 3 3 2 5 2 2" xfId="6041" xr:uid="{00000000-0005-0000-0000-00003A0F0000}"/>
    <cellStyle name="Vejica 2 3 3 2 5 2 2 2" xfId="6662" xr:uid="{00000000-0005-0000-0000-00003B0F0000}"/>
    <cellStyle name="Vejica 2 3 3 2 5 2 3" xfId="5935" xr:uid="{00000000-0005-0000-0000-00003C0F0000}"/>
    <cellStyle name="Vejica 2 3 3 2 5 2 4" xfId="6358" xr:uid="{00000000-0005-0000-0000-00003D0F0000}"/>
    <cellStyle name="Vejica 2 3 3 2 5 2 5" xfId="6972" xr:uid="{00000000-0005-0000-0000-00003E0F0000}"/>
    <cellStyle name="Vejica 2 3 3 2 5 2 6" xfId="7342" xr:uid="{00000000-0005-0000-0000-00003F0F0000}"/>
    <cellStyle name="Vejica 2 3 3 2 5 2 7" xfId="7780" xr:uid="{00000000-0005-0000-0000-0000400F0000}"/>
    <cellStyle name="Vejica 2 3 3 2 5 3" xfId="5821" xr:uid="{00000000-0005-0000-0000-0000410F0000}"/>
    <cellStyle name="Vejica 2 3 3 2 5 3 2" xfId="6557" xr:uid="{00000000-0005-0000-0000-0000420F0000}"/>
    <cellStyle name="Vejica 2 3 3 2 5 4" xfId="6257" xr:uid="{00000000-0005-0000-0000-0000430F0000}"/>
    <cellStyle name="Vejica 2 3 3 2 5 5" xfId="6870" xr:uid="{00000000-0005-0000-0000-0000440F0000}"/>
    <cellStyle name="Vejica 2 3 3 2 5 6" xfId="7241" xr:uid="{00000000-0005-0000-0000-0000450F0000}"/>
    <cellStyle name="Vejica 2 3 3 2 5 7" xfId="7678" xr:uid="{00000000-0005-0000-0000-0000460F0000}"/>
    <cellStyle name="Vejica 2 3 3 2 6" xfId="3939" xr:uid="{00000000-0005-0000-0000-0000470F0000}"/>
    <cellStyle name="Vejica 2 3 3 2 6 2" xfId="3940" xr:uid="{00000000-0005-0000-0000-0000480F0000}"/>
    <cellStyle name="Vejica 2 3 3 2 7" xfId="3941" xr:uid="{00000000-0005-0000-0000-0000490F0000}"/>
    <cellStyle name="Vejica 2 3 3 2 8" xfId="3930" xr:uid="{00000000-0005-0000-0000-00004A0F0000}"/>
    <cellStyle name="Vejica 2 3 3 2 9" xfId="5723" xr:uid="{00000000-0005-0000-0000-00004B0F0000}"/>
    <cellStyle name="Vejica 2 3 3 2 9 2" xfId="6461" xr:uid="{00000000-0005-0000-0000-00004C0F0000}"/>
    <cellStyle name="Vejica 2 3 3 3" xfId="612" xr:uid="{00000000-0005-0000-0000-00004D0F0000}"/>
    <cellStyle name="Vejica 2 3 3 3 10" xfId="6776" xr:uid="{00000000-0005-0000-0000-00004E0F0000}"/>
    <cellStyle name="Vejica 2 3 3 3 11" xfId="7147" xr:uid="{00000000-0005-0000-0000-00004F0F0000}"/>
    <cellStyle name="Vejica 2 3 3 3 12" xfId="7584" xr:uid="{00000000-0005-0000-0000-0000500F0000}"/>
    <cellStyle name="Vejica 2 3 3 3 2" xfId="1886" xr:uid="{00000000-0005-0000-0000-0000510F0000}"/>
    <cellStyle name="Vejica 2 3 3 3 3" xfId="1887" xr:uid="{00000000-0005-0000-0000-0000520F0000}"/>
    <cellStyle name="Vejica 2 3 3 3 3 2" xfId="3943" xr:uid="{00000000-0005-0000-0000-0000530F0000}"/>
    <cellStyle name="Vejica 2 3 3 3 4" xfId="1888" xr:uid="{00000000-0005-0000-0000-0000540F0000}"/>
    <cellStyle name="Vejica 2 3 3 3 4 2" xfId="3944" xr:uid="{00000000-0005-0000-0000-0000550F0000}"/>
    <cellStyle name="Vejica 2 3 3 3 4 2 2" xfId="6042" xr:uid="{00000000-0005-0000-0000-0000560F0000}"/>
    <cellStyle name="Vejica 2 3 3 3 4 2 2 2" xfId="6663" xr:uid="{00000000-0005-0000-0000-0000570F0000}"/>
    <cellStyle name="Vejica 2 3 3 3 4 2 3" xfId="5936" xr:uid="{00000000-0005-0000-0000-0000580F0000}"/>
    <cellStyle name="Vejica 2 3 3 3 4 2 4" xfId="6359" xr:uid="{00000000-0005-0000-0000-0000590F0000}"/>
    <cellStyle name="Vejica 2 3 3 3 4 2 5" xfId="6973" xr:uid="{00000000-0005-0000-0000-00005A0F0000}"/>
    <cellStyle name="Vejica 2 3 3 3 4 2 6" xfId="7343" xr:uid="{00000000-0005-0000-0000-00005B0F0000}"/>
    <cellStyle name="Vejica 2 3 3 3 4 2 7" xfId="7781" xr:uid="{00000000-0005-0000-0000-00005C0F0000}"/>
    <cellStyle name="Vejica 2 3 3 3 4 3" xfId="5822" xr:uid="{00000000-0005-0000-0000-00005D0F0000}"/>
    <cellStyle name="Vejica 2 3 3 3 4 3 2" xfId="6558" xr:uid="{00000000-0005-0000-0000-00005E0F0000}"/>
    <cellStyle name="Vejica 2 3 3 3 4 4" xfId="6258" xr:uid="{00000000-0005-0000-0000-00005F0F0000}"/>
    <cellStyle name="Vejica 2 3 3 3 4 5" xfId="6871" xr:uid="{00000000-0005-0000-0000-0000600F0000}"/>
    <cellStyle name="Vejica 2 3 3 3 4 6" xfId="7242" xr:uid="{00000000-0005-0000-0000-0000610F0000}"/>
    <cellStyle name="Vejica 2 3 3 3 4 7" xfId="7679" xr:uid="{00000000-0005-0000-0000-0000620F0000}"/>
    <cellStyle name="Vejica 2 3 3 3 5" xfId="3945" xr:uid="{00000000-0005-0000-0000-0000630F0000}"/>
    <cellStyle name="Vejica 2 3 3 3 5 2" xfId="3946" xr:uid="{00000000-0005-0000-0000-0000640F0000}"/>
    <cellStyle name="Vejica 2 3 3 3 6" xfId="3947" xr:uid="{00000000-0005-0000-0000-0000650F0000}"/>
    <cellStyle name="Vejica 2 3 3 3 7" xfId="3942" xr:uid="{00000000-0005-0000-0000-0000660F0000}"/>
    <cellStyle name="Vejica 2 3 3 3 8" xfId="5725" xr:uid="{00000000-0005-0000-0000-0000670F0000}"/>
    <cellStyle name="Vejica 2 3 3 3 8 2" xfId="6463" xr:uid="{00000000-0005-0000-0000-0000680F0000}"/>
    <cellStyle name="Vejica 2 3 3 3 9" xfId="6163" xr:uid="{00000000-0005-0000-0000-0000690F0000}"/>
    <cellStyle name="Vejica 2 3 3 4" xfId="1889" xr:uid="{00000000-0005-0000-0000-00006A0F0000}"/>
    <cellStyle name="Vejica 2 3 3 5" xfId="1890" xr:uid="{00000000-0005-0000-0000-00006B0F0000}"/>
    <cellStyle name="Vejica 2 3 3 5 2" xfId="3948" xr:uid="{00000000-0005-0000-0000-00006C0F0000}"/>
    <cellStyle name="Vejica 2 3 3 6" xfId="1891" xr:uid="{00000000-0005-0000-0000-00006D0F0000}"/>
    <cellStyle name="Vejica 2 3 3 6 2" xfId="3949" xr:uid="{00000000-0005-0000-0000-00006E0F0000}"/>
    <cellStyle name="Vejica 2 3 3 6 2 2" xfId="6043" xr:uid="{00000000-0005-0000-0000-00006F0F0000}"/>
    <cellStyle name="Vejica 2 3 3 6 2 2 2" xfId="6664" xr:uid="{00000000-0005-0000-0000-0000700F0000}"/>
    <cellStyle name="Vejica 2 3 3 6 2 3" xfId="5937" xr:uid="{00000000-0005-0000-0000-0000710F0000}"/>
    <cellStyle name="Vejica 2 3 3 6 2 4" xfId="6360" xr:uid="{00000000-0005-0000-0000-0000720F0000}"/>
    <cellStyle name="Vejica 2 3 3 6 2 5" xfId="6974" xr:uid="{00000000-0005-0000-0000-0000730F0000}"/>
    <cellStyle name="Vejica 2 3 3 6 2 6" xfId="7344" xr:uid="{00000000-0005-0000-0000-0000740F0000}"/>
    <cellStyle name="Vejica 2 3 3 6 2 7" xfId="7782" xr:uid="{00000000-0005-0000-0000-0000750F0000}"/>
    <cellStyle name="Vejica 2 3 3 6 3" xfId="5823" xr:uid="{00000000-0005-0000-0000-0000760F0000}"/>
    <cellStyle name="Vejica 2 3 3 6 3 2" xfId="6559" xr:uid="{00000000-0005-0000-0000-0000770F0000}"/>
    <cellStyle name="Vejica 2 3 3 6 4" xfId="6259" xr:uid="{00000000-0005-0000-0000-0000780F0000}"/>
    <cellStyle name="Vejica 2 3 3 6 5" xfId="6872" xr:uid="{00000000-0005-0000-0000-0000790F0000}"/>
    <cellStyle name="Vejica 2 3 3 6 6" xfId="7243" xr:uid="{00000000-0005-0000-0000-00007A0F0000}"/>
    <cellStyle name="Vejica 2 3 3 6 7" xfId="7680" xr:uid="{00000000-0005-0000-0000-00007B0F0000}"/>
    <cellStyle name="Vejica 2 3 3 7" xfId="3950" xr:uid="{00000000-0005-0000-0000-00007C0F0000}"/>
    <cellStyle name="Vejica 2 3 3 7 2" xfId="3951" xr:uid="{00000000-0005-0000-0000-00007D0F0000}"/>
    <cellStyle name="Vejica 2 3 3 8" xfId="3952" xr:uid="{00000000-0005-0000-0000-00007E0F0000}"/>
    <cellStyle name="Vejica 2 3 3 9" xfId="3929" xr:uid="{00000000-0005-0000-0000-00007F0F0000}"/>
    <cellStyle name="Vejica 2 3 4" xfId="613" xr:uid="{00000000-0005-0000-0000-0000800F0000}"/>
    <cellStyle name="Vejica 2 3 4 10" xfId="5726" xr:uid="{00000000-0005-0000-0000-0000810F0000}"/>
    <cellStyle name="Vejica 2 3 4 10 2" xfId="6464" xr:uid="{00000000-0005-0000-0000-0000820F0000}"/>
    <cellStyle name="Vejica 2 3 4 11" xfId="6164" xr:uid="{00000000-0005-0000-0000-0000830F0000}"/>
    <cellStyle name="Vejica 2 3 4 12" xfId="6777" xr:uid="{00000000-0005-0000-0000-0000840F0000}"/>
    <cellStyle name="Vejica 2 3 4 13" xfId="7083" xr:uid="{00000000-0005-0000-0000-0000850F0000}"/>
    <cellStyle name="Vejica 2 3 4 14" xfId="7148" xr:uid="{00000000-0005-0000-0000-0000860F0000}"/>
    <cellStyle name="Vejica 2 3 4 15" xfId="7585" xr:uid="{00000000-0005-0000-0000-0000870F0000}"/>
    <cellStyle name="Vejica 2 3 4 2" xfId="614" xr:uid="{00000000-0005-0000-0000-0000880F0000}"/>
    <cellStyle name="Vejica 2 3 4 2 10" xfId="6165" xr:uid="{00000000-0005-0000-0000-0000890F0000}"/>
    <cellStyle name="Vejica 2 3 4 2 11" xfId="6778" xr:uid="{00000000-0005-0000-0000-00008A0F0000}"/>
    <cellStyle name="Vejica 2 3 4 2 12" xfId="7084" xr:uid="{00000000-0005-0000-0000-00008B0F0000}"/>
    <cellStyle name="Vejica 2 3 4 2 13" xfId="7149" xr:uid="{00000000-0005-0000-0000-00008C0F0000}"/>
    <cellStyle name="Vejica 2 3 4 2 14" xfId="7586" xr:uid="{00000000-0005-0000-0000-00008D0F0000}"/>
    <cellStyle name="Vejica 2 3 4 2 2" xfId="615" xr:uid="{00000000-0005-0000-0000-00008E0F0000}"/>
    <cellStyle name="Vejica 2 3 4 2 2 10" xfId="6779" xr:uid="{00000000-0005-0000-0000-00008F0F0000}"/>
    <cellStyle name="Vejica 2 3 4 2 2 11" xfId="7150" xr:uid="{00000000-0005-0000-0000-0000900F0000}"/>
    <cellStyle name="Vejica 2 3 4 2 2 12" xfId="7587" xr:uid="{00000000-0005-0000-0000-0000910F0000}"/>
    <cellStyle name="Vejica 2 3 4 2 2 2" xfId="1892" xr:uid="{00000000-0005-0000-0000-0000920F0000}"/>
    <cellStyle name="Vejica 2 3 4 2 2 3" xfId="1893" xr:uid="{00000000-0005-0000-0000-0000930F0000}"/>
    <cellStyle name="Vejica 2 3 4 2 2 3 2" xfId="3956" xr:uid="{00000000-0005-0000-0000-0000940F0000}"/>
    <cellStyle name="Vejica 2 3 4 2 2 4" xfId="1894" xr:uid="{00000000-0005-0000-0000-0000950F0000}"/>
    <cellStyle name="Vejica 2 3 4 2 2 4 2" xfId="3957" xr:uid="{00000000-0005-0000-0000-0000960F0000}"/>
    <cellStyle name="Vejica 2 3 4 2 2 4 2 2" xfId="6044" xr:uid="{00000000-0005-0000-0000-0000970F0000}"/>
    <cellStyle name="Vejica 2 3 4 2 2 4 2 2 2" xfId="6665" xr:uid="{00000000-0005-0000-0000-0000980F0000}"/>
    <cellStyle name="Vejica 2 3 4 2 2 4 2 3" xfId="5938" xr:uid="{00000000-0005-0000-0000-0000990F0000}"/>
    <cellStyle name="Vejica 2 3 4 2 2 4 2 4" xfId="6361" xr:uid="{00000000-0005-0000-0000-00009A0F0000}"/>
    <cellStyle name="Vejica 2 3 4 2 2 4 2 5" xfId="6975" xr:uid="{00000000-0005-0000-0000-00009B0F0000}"/>
    <cellStyle name="Vejica 2 3 4 2 2 4 2 6" xfId="7345" xr:uid="{00000000-0005-0000-0000-00009C0F0000}"/>
    <cellStyle name="Vejica 2 3 4 2 2 4 2 7" xfId="7783" xr:uid="{00000000-0005-0000-0000-00009D0F0000}"/>
    <cellStyle name="Vejica 2 3 4 2 2 4 3" xfId="5824" xr:uid="{00000000-0005-0000-0000-00009E0F0000}"/>
    <cellStyle name="Vejica 2 3 4 2 2 4 3 2" xfId="6560" xr:uid="{00000000-0005-0000-0000-00009F0F0000}"/>
    <cellStyle name="Vejica 2 3 4 2 2 4 4" xfId="6260" xr:uid="{00000000-0005-0000-0000-0000A00F0000}"/>
    <cellStyle name="Vejica 2 3 4 2 2 4 5" xfId="6873" xr:uid="{00000000-0005-0000-0000-0000A10F0000}"/>
    <cellStyle name="Vejica 2 3 4 2 2 4 6" xfId="7244" xr:uid="{00000000-0005-0000-0000-0000A20F0000}"/>
    <cellStyle name="Vejica 2 3 4 2 2 4 7" xfId="7681" xr:uid="{00000000-0005-0000-0000-0000A30F0000}"/>
    <cellStyle name="Vejica 2 3 4 2 2 5" xfId="3958" xr:uid="{00000000-0005-0000-0000-0000A40F0000}"/>
    <cellStyle name="Vejica 2 3 4 2 2 5 2" xfId="3959" xr:uid="{00000000-0005-0000-0000-0000A50F0000}"/>
    <cellStyle name="Vejica 2 3 4 2 2 6" xfId="3960" xr:uid="{00000000-0005-0000-0000-0000A60F0000}"/>
    <cellStyle name="Vejica 2 3 4 2 2 7" xfId="3955" xr:uid="{00000000-0005-0000-0000-0000A70F0000}"/>
    <cellStyle name="Vejica 2 3 4 2 2 8" xfId="5728" xr:uid="{00000000-0005-0000-0000-0000A80F0000}"/>
    <cellStyle name="Vejica 2 3 4 2 2 8 2" xfId="6466" xr:uid="{00000000-0005-0000-0000-0000A90F0000}"/>
    <cellStyle name="Vejica 2 3 4 2 2 9" xfId="6166" xr:uid="{00000000-0005-0000-0000-0000AA0F0000}"/>
    <cellStyle name="Vejica 2 3 4 2 3" xfId="1895" xr:uid="{00000000-0005-0000-0000-0000AB0F0000}"/>
    <cellStyle name="Vejica 2 3 4 2 4" xfId="1896" xr:uid="{00000000-0005-0000-0000-0000AC0F0000}"/>
    <cellStyle name="Vejica 2 3 4 2 4 2" xfId="3961" xr:uid="{00000000-0005-0000-0000-0000AD0F0000}"/>
    <cellStyle name="Vejica 2 3 4 2 5" xfId="1897" xr:uid="{00000000-0005-0000-0000-0000AE0F0000}"/>
    <cellStyle name="Vejica 2 3 4 2 5 2" xfId="3962" xr:uid="{00000000-0005-0000-0000-0000AF0F0000}"/>
    <cellStyle name="Vejica 2 3 4 2 5 2 2" xfId="6045" xr:uid="{00000000-0005-0000-0000-0000B00F0000}"/>
    <cellStyle name="Vejica 2 3 4 2 5 2 2 2" xfId="6666" xr:uid="{00000000-0005-0000-0000-0000B10F0000}"/>
    <cellStyle name="Vejica 2 3 4 2 5 2 3" xfId="5939" xr:uid="{00000000-0005-0000-0000-0000B20F0000}"/>
    <cellStyle name="Vejica 2 3 4 2 5 2 4" xfId="6362" xr:uid="{00000000-0005-0000-0000-0000B30F0000}"/>
    <cellStyle name="Vejica 2 3 4 2 5 2 5" xfId="6976" xr:uid="{00000000-0005-0000-0000-0000B40F0000}"/>
    <cellStyle name="Vejica 2 3 4 2 5 2 6" xfId="7346" xr:uid="{00000000-0005-0000-0000-0000B50F0000}"/>
    <cellStyle name="Vejica 2 3 4 2 5 2 7" xfId="7784" xr:uid="{00000000-0005-0000-0000-0000B60F0000}"/>
    <cellStyle name="Vejica 2 3 4 2 5 3" xfId="5825" xr:uid="{00000000-0005-0000-0000-0000B70F0000}"/>
    <cellStyle name="Vejica 2 3 4 2 5 3 2" xfId="6561" xr:uid="{00000000-0005-0000-0000-0000B80F0000}"/>
    <cellStyle name="Vejica 2 3 4 2 5 4" xfId="6261" xr:uid="{00000000-0005-0000-0000-0000B90F0000}"/>
    <cellStyle name="Vejica 2 3 4 2 5 5" xfId="6874" xr:uid="{00000000-0005-0000-0000-0000BA0F0000}"/>
    <cellStyle name="Vejica 2 3 4 2 5 6" xfId="7245" xr:uid="{00000000-0005-0000-0000-0000BB0F0000}"/>
    <cellStyle name="Vejica 2 3 4 2 5 7" xfId="7682" xr:uid="{00000000-0005-0000-0000-0000BC0F0000}"/>
    <cellStyle name="Vejica 2 3 4 2 6" xfId="3963" xr:uid="{00000000-0005-0000-0000-0000BD0F0000}"/>
    <cellStyle name="Vejica 2 3 4 2 6 2" xfId="3964" xr:uid="{00000000-0005-0000-0000-0000BE0F0000}"/>
    <cellStyle name="Vejica 2 3 4 2 7" xfId="3965" xr:uid="{00000000-0005-0000-0000-0000BF0F0000}"/>
    <cellStyle name="Vejica 2 3 4 2 8" xfId="3954" xr:uid="{00000000-0005-0000-0000-0000C00F0000}"/>
    <cellStyle name="Vejica 2 3 4 2 9" xfId="5727" xr:uid="{00000000-0005-0000-0000-0000C10F0000}"/>
    <cellStyle name="Vejica 2 3 4 2 9 2" xfId="6465" xr:uid="{00000000-0005-0000-0000-0000C20F0000}"/>
    <cellStyle name="Vejica 2 3 4 3" xfId="616" xr:uid="{00000000-0005-0000-0000-0000C30F0000}"/>
    <cellStyle name="Vejica 2 3 4 3 10" xfId="6780" xr:uid="{00000000-0005-0000-0000-0000C40F0000}"/>
    <cellStyle name="Vejica 2 3 4 3 11" xfId="7151" xr:uid="{00000000-0005-0000-0000-0000C50F0000}"/>
    <cellStyle name="Vejica 2 3 4 3 12" xfId="7588" xr:uid="{00000000-0005-0000-0000-0000C60F0000}"/>
    <cellStyle name="Vejica 2 3 4 3 2" xfId="1898" xr:uid="{00000000-0005-0000-0000-0000C70F0000}"/>
    <cellStyle name="Vejica 2 3 4 3 3" xfId="1899" xr:uid="{00000000-0005-0000-0000-0000C80F0000}"/>
    <cellStyle name="Vejica 2 3 4 3 3 2" xfId="3967" xr:uid="{00000000-0005-0000-0000-0000C90F0000}"/>
    <cellStyle name="Vejica 2 3 4 3 4" xfId="1900" xr:uid="{00000000-0005-0000-0000-0000CA0F0000}"/>
    <cellStyle name="Vejica 2 3 4 3 4 2" xfId="3968" xr:uid="{00000000-0005-0000-0000-0000CB0F0000}"/>
    <cellStyle name="Vejica 2 3 4 3 4 2 2" xfId="6046" xr:uid="{00000000-0005-0000-0000-0000CC0F0000}"/>
    <cellStyle name="Vejica 2 3 4 3 4 2 2 2" xfId="6667" xr:uid="{00000000-0005-0000-0000-0000CD0F0000}"/>
    <cellStyle name="Vejica 2 3 4 3 4 2 3" xfId="5940" xr:uid="{00000000-0005-0000-0000-0000CE0F0000}"/>
    <cellStyle name="Vejica 2 3 4 3 4 2 4" xfId="6363" xr:uid="{00000000-0005-0000-0000-0000CF0F0000}"/>
    <cellStyle name="Vejica 2 3 4 3 4 2 5" xfId="6977" xr:uid="{00000000-0005-0000-0000-0000D00F0000}"/>
    <cellStyle name="Vejica 2 3 4 3 4 2 6" xfId="7347" xr:uid="{00000000-0005-0000-0000-0000D10F0000}"/>
    <cellStyle name="Vejica 2 3 4 3 4 2 7" xfId="7785" xr:uid="{00000000-0005-0000-0000-0000D20F0000}"/>
    <cellStyle name="Vejica 2 3 4 3 4 3" xfId="5826" xr:uid="{00000000-0005-0000-0000-0000D30F0000}"/>
    <cellStyle name="Vejica 2 3 4 3 4 3 2" xfId="6562" xr:uid="{00000000-0005-0000-0000-0000D40F0000}"/>
    <cellStyle name="Vejica 2 3 4 3 4 4" xfId="6262" xr:uid="{00000000-0005-0000-0000-0000D50F0000}"/>
    <cellStyle name="Vejica 2 3 4 3 4 5" xfId="6875" xr:uid="{00000000-0005-0000-0000-0000D60F0000}"/>
    <cellStyle name="Vejica 2 3 4 3 4 6" xfId="7246" xr:uid="{00000000-0005-0000-0000-0000D70F0000}"/>
    <cellStyle name="Vejica 2 3 4 3 4 7" xfId="7683" xr:uid="{00000000-0005-0000-0000-0000D80F0000}"/>
    <cellStyle name="Vejica 2 3 4 3 5" xfId="3969" xr:uid="{00000000-0005-0000-0000-0000D90F0000}"/>
    <cellStyle name="Vejica 2 3 4 3 5 2" xfId="3970" xr:uid="{00000000-0005-0000-0000-0000DA0F0000}"/>
    <cellStyle name="Vejica 2 3 4 3 6" xfId="3971" xr:uid="{00000000-0005-0000-0000-0000DB0F0000}"/>
    <cellStyle name="Vejica 2 3 4 3 7" xfId="3966" xr:uid="{00000000-0005-0000-0000-0000DC0F0000}"/>
    <cellStyle name="Vejica 2 3 4 3 8" xfId="5729" xr:uid="{00000000-0005-0000-0000-0000DD0F0000}"/>
    <cellStyle name="Vejica 2 3 4 3 8 2" xfId="6467" xr:uid="{00000000-0005-0000-0000-0000DE0F0000}"/>
    <cellStyle name="Vejica 2 3 4 3 9" xfId="6167" xr:uid="{00000000-0005-0000-0000-0000DF0F0000}"/>
    <cellStyle name="Vejica 2 3 4 4" xfId="1901" xr:uid="{00000000-0005-0000-0000-0000E00F0000}"/>
    <cellStyle name="Vejica 2 3 4 5" xfId="1902" xr:uid="{00000000-0005-0000-0000-0000E10F0000}"/>
    <cellStyle name="Vejica 2 3 4 5 2" xfId="3972" xr:uid="{00000000-0005-0000-0000-0000E20F0000}"/>
    <cellStyle name="Vejica 2 3 4 6" xfId="1903" xr:uid="{00000000-0005-0000-0000-0000E30F0000}"/>
    <cellStyle name="Vejica 2 3 4 6 2" xfId="3973" xr:uid="{00000000-0005-0000-0000-0000E40F0000}"/>
    <cellStyle name="Vejica 2 3 4 6 2 2" xfId="6047" xr:uid="{00000000-0005-0000-0000-0000E50F0000}"/>
    <cellStyle name="Vejica 2 3 4 6 2 2 2" xfId="6668" xr:uid="{00000000-0005-0000-0000-0000E60F0000}"/>
    <cellStyle name="Vejica 2 3 4 6 2 3" xfId="5941" xr:uid="{00000000-0005-0000-0000-0000E70F0000}"/>
    <cellStyle name="Vejica 2 3 4 6 2 4" xfId="6364" xr:uid="{00000000-0005-0000-0000-0000E80F0000}"/>
    <cellStyle name="Vejica 2 3 4 6 2 5" xfId="6978" xr:uid="{00000000-0005-0000-0000-0000E90F0000}"/>
    <cellStyle name="Vejica 2 3 4 6 2 6" xfId="7348" xr:uid="{00000000-0005-0000-0000-0000EA0F0000}"/>
    <cellStyle name="Vejica 2 3 4 6 2 7" xfId="7786" xr:uid="{00000000-0005-0000-0000-0000EB0F0000}"/>
    <cellStyle name="Vejica 2 3 4 6 3" xfId="5827" xr:uid="{00000000-0005-0000-0000-0000EC0F0000}"/>
    <cellStyle name="Vejica 2 3 4 6 3 2" xfId="6563" xr:uid="{00000000-0005-0000-0000-0000ED0F0000}"/>
    <cellStyle name="Vejica 2 3 4 6 4" xfId="6263" xr:uid="{00000000-0005-0000-0000-0000EE0F0000}"/>
    <cellStyle name="Vejica 2 3 4 6 5" xfId="6876" xr:uid="{00000000-0005-0000-0000-0000EF0F0000}"/>
    <cellStyle name="Vejica 2 3 4 6 6" xfId="7247" xr:uid="{00000000-0005-0000-0000-0000F00F0000}"/>
    <cellStyle name="Vejica 2 3 4 6 7" xfId="7684" xr:uid="{00000000-0005-0000-0000-0000F10F0000}"/>
    <cellStyle name="Vejica 2 3 4 7" xfId="3974" xr:uid="{00000000-0005-0000-0000-0000F20F0000}"/>
    <cellStyle name="Vejica 2 3 4 7 2" xfId="3975" xr:uid="{00000000-0005-0000-0000-0000F30F0000}"/>
    <cellStyle name="Vejica 2 3 4 8" xfId="3976" xr:uid="{00000000-0005-0000-0000-0000F40F0000}"/>
    <cellStyle name="Vejica 2 3 4 9" xfId="3953" xr:uid="{00000000-0005-0000-0000-0000F50F0000}"/>
    <cellStyle name="Vejica 2 3 5" xfId="617" xr:uid="{00000000-0005-0000-0000-0000F60F0000}"/>
    <cellStyle name="Vejica 2 3 5 10" xfId="6168" xr:uid="{00000000-0005-0000-0000-0000F70F0000}"/>
    <cellStyle name="Vejica 2 3 5 11" xfId="6781" xr:uid="{00000000-0005-0000-0000-0000F80F0000}"/>
    <cellStyle name="Vejica 2 3 5 12" xfId="7085" xr:uid="{00000000-0005-0000-0000-0000F90F0000}"/>
    <cellStyle name="Vejica 2 3 5 13" xfId="7152" xr:uid="{00000000-0005-0000-0000-0000FA0F0000}"/>
    <cellStyle name="Vejica 2 3 5 14" xfId="7589" xr:uid="{00000000-0005-0000-0000-0000FB0F0000}"/>
    <cellStyle name="Vejica 2 3 5 2" xfId="618" xr:uid="{00000000-0005-0000-0000-0000FC0F0000}"/>
    <cellStyle name="Vejica 2 3 5 2 10" xfId="6782" xr:uid="{00000000-0005-0000-0000-0000FD0F0000}"/>
    <cellStyle name="Vejica 2 3 5 2 11" xfId="7153" xr:uid="{00000000-0005-0000-0000-0000FE0F0000}"/>
    <cellStyle name="Vejica 2 3 5 2 12" xfId="7590" xr:uid="{00000000-0005-0000-0000-0000FF0F0000}"/>
    <cellStyle name="Vejica 2 3 5 2 2" xfId="1904" xr:uid="{00000000-0005-0000-0000-000000100000}"/>
    <cellStyle name="Vejica 2 3 5 2 3" xfId="1905" xr:uid="{00000000-0005-0000-0000-000001100000}"/>
    <cellStyle name="Vejica 2 3 5 2 3 2" xfId="3979" xr:uid="{00000000-0005-0000-0000-000002100000}"/>
    <cellStyle name="Vejica 2 3 5 2 4" xfId="1906" xr:uid="{00000000-0005-0000-0000-000003100000}"/>
    <cellStyle name="Vejica 2 3 5 2 4 2" xfId="3980" xr:uid="{00000000-0005-0000-0000-000004100000}"/>
    <cellStyle name="Vejica 2 3 5 2 4 2 2" xfId="6048" xr:uid="{00000000-0005-0000-0000-000005100000}"/>
    <cellStyle name="Vejica 2 3 5 2 4 2 2 2" xfId="6669" xr:uid="{00000000-0005-0000-0000-000006100000}"/>
    <cellStyle name="Vejica 2 3 5 2 4 2 3" xfId="5942" xr:uid="{00000000-0005-0000-0000-000007100000}"/>
    <cellStyle name="Vejica 2 3 5 2 4 2 4" xfId="6365" xr:uid="{00000000-0005-0000-0000-000008100000}"/>
    <cellStyle name="Vejica 2 3 5 2 4 2 5" xfId="6979" xr:uid="{00000000-0005-0000-0000-000009100000}"/>
    <cellStyle name="Vejica 2 3 5 2 4 2 6" xfId="7349" xr:uid="{00000000-0005-0000-0000-00000A100000}"/>
    <cellStyle name="Vejica 2 3 5 2 4 2 7" xfId="7787" xr:uid="{00000000-0005-0000-0000-00000B100000}"/>
    <cellStyle name="Vejica 2 3 5 2 4 3" xfId="5828" xr:uid="{00000000-0005-0000-0000-00000C100000}"/>
    <cellStyle name="Vejica 2 3 5 2 4 3 2" xfId="6564" xr:uid="{00000000-0005-0000-0000-00000D100000}"/>
    <cellStyle name="Vejica 2 3 5 2 4 4" xfId="6264" xr:uid="{00000000-0005-0000-0000-00000E100000}"/>
    <cellStyle name="Vejica 2 3 5 2 4 5" xfId="6877" xr:uid="{00000000-0005-0000-0000-00000F100000}"/>
    <cellStyle name="Vejica 2 3 5 2 4 6" xfId="7248" xr:uid="{00000000-0005-0000-0000-000010100000}"/>
    <cellStyle name="Vejica 2 3 5 2 4 7" xfId="7685" xr:uid="{00000000-0005-0000-0000-000011100000}"/>
    <cellStyle name="Vejica 2 3 5 2 5" xfId="3981" xr:uid="{00000000-0005-0000-0000-000012100000}"/>
    <cellStyle name="Vejica 2 3 5 2 5 2" xfId="3982" xr:uid="{00000000-0005-0000-0000-000013100000}"/>
    <cellStyle name="Vejica 2 3 5 2 6" xfId="3983" xr:uid="{00000000-0005-0000-0000-000014100000}"/>
    <cellStyle name="Vejica 2 3 5 2 7" xfId="3978" xr:uid="{00000000-0005-0000-0000-000015100000}"/>
    <cellStyle name="Vejica 2 3 5 2 8" xfId="5731" xr:uid="{00000000-0005-0000-0000-000016100000}"/>
    <cellStyle name="Vejica 2 3 5 2 8 2" xfId="6469" xr:uid="{00000000-0005-0000-0000-000017100000}"/>
    <cellStyle name="Vejica 2 3 5 2 9" xfId="6169" xr:uid="{00000000-0005-0000-0000-000018100000}"/>
    <cellStyle name="Vejica 2 3 5 3" xfId="1907" xr:uid="{00000000-0005-0000-0000-000019100000}"/>
    <cellStyle name="Vejica 2 3 5 4" xfId="1908" xr:uid="{00000000-0005-0000-0000-00001A100000}"/>
    <cellStyle name="Vejica 2 3 5 4 2" xfId="3984" xr:uid="{00000000-0005-0000-0000-00001B100000}"/>
    <cellStyle name="Vejica 2 3 5 5" xfId="1909" xr:uid="{00000000-0005-0000-0000-00001C100000}"/>
    <cellStyle name="Vejica 2 3 5 5 2" xfId="3985" xr:uid="{00000000-0005-0000-0000-00001D100000}"/>
    <cellStyle name="Vejica 2 3 5 5 2 2" xfId="6049" xr:uid="{00000000-0005-0000-0000-00001E100000}"/>
    <cellStyle name="Vejica 2 3 5 5 2 2 2" xfId="6670" xr:uid="{00000000-0005-0000-0000-00001F100000}"/>
    <cellStyle name="Vejica 2 3 5 5 2 3" xfId="5943" xr:uid="{00000000-0005-0000-0000-000020100000}"/>
    <cellStyle name="Vejica 2 3 5 5 2 4" xfId="6366" xr:uid="{00000000-0005-0000-0000-000021100000}"/>
    <cellStyle name="Vejica 2 3 5 5 2 5" xfId="6980" xr:uid="{00000000-0005-0000-0000-000022100000}"/>
    <cellStyle name="Vejica 2 3 5 5 2 6" xfId="7350" xr:uid="{00000000-0005-0000-0000-000023100000}"/>
    <cellStyle name="Vejica 2 3 5 5 2 7" xfId="7788" xr:uid="{00000000-0005-0000-0000-000024100000}"/>
    <cellStyle name="Vejica 2 3 5 5 3" xfId="5829" xr:uid="{00000000-0005-0000-0000-000025100000}"/>
    <cellStyle name="Vejica 2 3 5 5 3 2" xfId="6565" xr:uid="{00000000-0005-0000-0000-000026100000}"/>
    <cellStyle name="Vejica 2 3 5 5 4" xfId="6265" xr:uid="{00000000-0005-0000-0000-000027100000}"/>
    <cellStyle name="Vejica 2 3 5 5 5" xfId="6878" xr:uid="{00000000-0005-0000-0000-000028100000}"/>
    <cellStyle name="Vejica 2 3 5 5 6" xfId="7249" xr:uid="{00000000-0005-0000-0000-000029100000}"/>
    <cellStyle name="Vejica 2 3 5 5 7" xfId="7686" xr:uid="{00000000-0005-0000-0000-00002A100000}"/>
    <cellStyle name="Vejica 2 3 5 6" xfId="3986" xr:uid="{00000000-0005-0000-0000-00002B100000}"/>
    <cellStyle name="Vejica 2 3 5 6 2" xfId="3987" xr:uid="{00000000-0005-0000-0000-00002C100000}"/>
    <cellStyle name="Vejica 2 3 5 7" xfId="3988" xr:uid="{00000000-0005-0000-0000-00002D100000}"/>
    <cellStyle name="Vejica 2 3 5 8" xfId="3977" xr:uid="{00000000-0005-0000-0000-00002E100000}"/>
    <cellStyle name="Vejica 2 3 5 9" xfId="5730" xr:uid="{00000000-0005-0000-0000-00002F100000}"/>
    <cellStyle name="Vejica 2 3 5 9 2" xfId="6468" xr:uid="{00000000-0005-0000-0000-000030100000}"/>
    <cellStyle name="Vejica 2 3 6" xfId="619" xr:uid="{00000000-0005-0000-0000-000031100000}"/>
    <cellStyle name="Vejica 2 3 6 10" xfId="6783" xr:uid="{00000000-0005-0000-0000-000032100000}"/>
    <cellStyle name="Vejica 2 3 6 11" xfId="7154" xr:uid="{00000000-0005-0000-0000-000033100000}"/>
    <cellStyle name="Vejica 2 3 6 12" xfId="7591" xr:uid="{00000000-0005-0000-0000-000034100000}"/>
    <cellStyle name="Vejica 2 3 6 2" xfId="1910" xr:uid="{00000000-0005-0000-0000-000035100000}"/>
    <cellStyle name="Vejica 2 3 6 3" xfId="1911" xr:uid="{00000000-0005-0000-0000-000036100000}"/>
    <cellStyle name="Vejica 2 3 6 3 2" xfId="3990" xr:uid="{00000000-0005-0000-0000-000037100000}"/>
    <cellStyle name="Vejica 2 3 6 4" xfId="1912" xr:uid="{00000000-0005-0000-0000-000038100000}"/>
    <cellStyle name="Vejica 2 3 6 4 2" xfId="3991" xr:uid="{00000000-0005-0000-0000-000039100000}"/>
    <cellStyle name="Vejica 2 3 6 4 2 2" xfId="6050" xr:uid="{00000000-0005-0000-0000-00003A100000}"/>
    <cellStyle name="Vejica 2 3 6 4 2 2 2" xfId="6671" xr:uid="{00000000-0005-0000-0000-00003B100000}"/>
    <cellStyle name="Vejica 2 3 6 4 2 3" xfId="5944" xr:uid="{00000000-0005-0000-0000-00003C100000}"/>
    <cellStyle name="Vejica 2 3 6 4 2 4" xfId="6367" xr:uid="{00000000-0005-0000-0000-00003D100000}"/>
    <cellStyle name="Vejica 2 3 6 4 2 5" xfId="6981" xr:uid="{00000000-0005-0000-0000-00003E100000}"/>
    <cellStyle name="Vejica 2 3 6 4 2 6" xfId="7351" xr:uid="{00000000-0005-0000-0000-00003F100000}"/>
    <cellStyle name="Vejica 2 3 6 4 2 7" xfId="7789" xr:uid="{00000000-0005-0000-0000-000040100000}"/>
    <cellStyle name="Vejica 2 3 6 4 3" xfId="5830" xr:uid="{00000000-0005-0000-0000-000041100000}"/>
    <cellStyle name="Vejica 2 3 6 4 3 2" xfId="6566" xr:uid="{00000000-0005-0000-0000-000042100000}"/>
    <cellStyle name="Vejica 2 3 6 4 4" xfId="6266" xr:uid="{00000000-0005-0000-0000-000043100000}"/>
    <cellStyle name="Vejica 2 3 6 4 5" xfId="6879" xr:uid="{00000000-0005-0000-0000-000044100000}"/>
    <cellStyle name="Vejica 2 3 6 4 6" xfId="7250" xr:uid="{00000000-0005-0000-0000-000045100000}"/>
    <cellStyle name="Vejica 2 3 6 4 7" xfId="7687" xr:uid="{00000000-0005-0000-0000-000046100000}"/>
    <cellStyle name="Vejica 2 3 6 5" xfId="3992" xr:uid="{00000000-0005-0000-0000-000047100000}"/>
    <cellStyle name="Vejica 2 3 6 5 2" xfId="3993" xr:uid="{00000000-0005-0000-0000-000048100000}"/>
    <cellStyle name="Vejica 2 3 6 6" xfId="3994" xr:uid="{00000000-0005-0000-0000-000049100000}"/>
    <cellStyle name="Vejica 2 3 6 7" xfId="3989" xr:uid="{00000000-0005-0000-0000-00004A100000}"/>
    <cellStyle name="Vejica 2 3 6 8" xfId="5732" xr:uid="{00000000-0005-0000-0000-00004B100000}"/>
    <cellStyle name="Vejica 2 3 6 8 2" xfId="6470" xr:uid="{00000000-0005-0000-0000-00004C100000}"/>
    <cellStyle name="Vejica 2 3 6 9" xfId="6170" xr:uid="{00000000-0005-0000-0000-00004D100000}"/>
    <cellStyle name="Vejica 2 3 7" xfId="1913" xr:uid="{00000000-0005-0000-0000-00004E100000}"/>
    <cellStyle name="Vejica 2 3 8" xfId="1914" xr:uid="{00000000-0005-0000-0000-00004F100000}"/>
    <cellStyle name="Vejica 2 3 8 2" xfId="3995" xr:uid="{00000000-0005-0000-0000-000050100000}"/>
    <cellStyle name="Vejica 2 3 9" xfId="1915" xr:uid="{00000000-0005-0000-0000-000051100000}"/>
    <cellStyle name="Vejica 2 3 9 2" xfId="3996" xr:uid="{00000000-0005-0000-0000-000052100000}"/>
    <cellStyle name="Vejica 2 3 9 2 2" xfId="6051" xr:uid="{00000000-0005-0000-0000-000053100000}"/>
    <cellStyle name="Vejica 2 3 9 2 2 2" xfId="6672" xr:uid="{00000000-0005-0000-0000-000054100000}"/>
    <cellStyle name="Vejica 2 3 9 2 3" xfId="5945" xr:uid="{00000000-0005-0000-0000-000055100000}"/>
    <cellStyle name="Vejica 2 3 9 2 4" xfId="6368" xr:uid="{00000000-0005-0000-0000-000056100000}"/>
    <cellStyle name="Vejica 2 3 9 2 5" xfId="6982" xr:uid="{00000000-0005-0000-0000-000057100000}"/>
    <cellStyle name="Vejica 2 3 9 2 6" xfId="7352" xr:uid="{00000000-0005-0000-0000-000058100000}"/>
    <cellStyle name="Vejica 2 3 9 2 7" xfId="7790" xr:uid="{00000000-0005-0000-0000-000059100000}"/>
    <cellStyle name="Vejica 2 3 9 3" xfId="5831" xr:uid="{00000000-0005-0000-0000-00005A100000}"/>
    <cellStyle name="Vejica 2 3 9 3 2" xfId="6567" xr:uid="{00000000-0005-0000-0000-00005B100000}"/>
    <cellStyle name="Vejica 2 3 9 4" xfId="6267" xr:uid="{00000000-0005-0000-0000-00005C100000}"/>
    <cellStyle name="Vejica 2 3 9 5" xfId="6880" xr:uid="{00000000-0005-0000-0000-00005D100000}"/>
    <cellStyle name="Vejica 2 3 9 6" xfId="7251" xr:uid="{00000000-0005-0000-0000-00005E100000}"/>
    <cellStyle name="Vejica 2 3 9 7" xfId="7688" xr:uid="{00000000-0005-0000-0000-00005F100000}"/>
    <cellStyle name="Vejica 2 4" xfId="620" xr:uid="{00000000-0005-0000-0000-000060100000}"/>
    <cellStyle name="Vejica 2 4 10" xfId="3998" xr:uid="{00000000-0005-0000-0000-000061100000}"/>
    <cellStyle name="Vejica 2 4 11" xfId="3997" xr:uid="{00000000-0005-0000-0000-000062100000}"/>
    <cellStyle name="Vejica 2 4 12" xfId="5733" xr:uid="{00000000-0005-0000-0000-000063100000}"/>
    <cellStyle name="Vejica 2 4 12 2" xfId="6471" xr:uid="{00000000-0005-0000-0000-000064100000}"/>
    <cellStyle name="Vejica 2 4 13" xfId="6171" xr:uid="{00000000-0005-0000-0000-000065100000}"/>
    <cellStyle name="Vejica 2 4 14" xfId="6784" xr:uid="{00000000-0005-0000-0000-000066100000}"/>
    <cellStyle name="Vejica 2 4 15" xfId="7086" xr:uid="{00000000-0005-0000-0000-000067100000}"/>
    <cellStyle name="Vejica 2 4 16" xfId="7155" xr:uid="{00000000-0005-0000-0000-000068100000}"/>
    <cellStyle name="Vejica 2 4 17" xfId="7592" xr:uid="{00000000-0005-0000-0000-000069100000}"/>
    <cellStyle name="Vejica 2 4 2" xfId="621" xr:uid="{00000000-0005-0000-0000-00006A100000}"/>
    <cellStyle name="Vejica 2 4 2 10" xfId="5734" xr:uid="{00000000-0005-0000-0000-00006B100000}"/>
    <cellStyle name="Vejica 2 4 2 10 2" xfId="6472" xr:uid="{00000000-0005-0000-0000-00006C100000}"/>
    <cellStyle name="Vejica 2 4 2 11" xfId="6172" xr:uid="{00000000-0005-0000-0000-00006D100000}"/>
    <cellStyle name="Vejica 2 4 2 12" xfId="6785" xr:uid="{00000000-0005-0000-0000-00006E100000}"/>
    <cellStyle name="Vejica 2 4 2 13" xfId="7087" xr:uid="{00000000-0005-0000-0000-00006F100000}"/>
    <cellStyle name="Vejica 2 4 2 14" xfId="7156" xr:uid="{00000000-0005-0000-0000-000070100000}"/>
    <cellStyle name="Vejica 2 4 2 15" xfId="7593" xr:uid="{00000000-0005-0000-0000-000071100000}"/>
    <cellStyle name="Vejica 2 4 2 2" xfId="622" xr:uid="{00000000-0005-0000-0000-000072100000}"/>
    <cellStyle name="Vejica 2 4 2 2 10" xfId="6173" xr:uid="{00000000-0005-0000-0000-000073100000}"/>
    <cellStyle name="Vejica 2 4 2 2 11" xfId="6786" xr:uid="{00000000-0005-0000-0000-000074100000}"/>
    <cellStyle name="Vejica 2 4 2 2 12" xfId="7088" xr:uid="{00000000-0005-0000-0000-000075100000}"/>
    <cellStyle name="Vejica 2 4 2 2 13" xfId="7157" xr:uid="{00000000-0005-0000-0000-000076100000}"/>
    <cellStyle name="Vejica 2 4 2 2 14" xfId="7594" xr:uid="{00000000-0005-0000-0000-000077100000}"/>
    <cellStyle name="Vejica 2 4 2 2 2" xfId="623" xr:uid="{00000000-0005-0000-0000-000078100000}"/>
    <cellStyle name="Vejica 2 4 2 2 2 10" xfId="6787" xr:uid="{00000000-0005-0000-0000-000079100000}"/>
    <cellStyle name="Vejica 2 4 2 2 2 11" xfId="7158" xr:uid="{00000000-0005-0000-0000-00007A100000}"/>
    <cellStyle name="Vejica 2 4 2 2 2 12" xfId="7595" xr:uid="{00000000-0005-0000-0000-00007B100000}"/>
    <cellStyle name="Vejica 2 4 2 2 2 2" xfId="1916" xr:uid="{00000000-0005-0000-0000-00007C100000}"/>
    <cellStyle name="Vejica 2 4 2 2 2 3" xfId="1917" xr:uid="{00000000-0005-0000-0000-00007D100000}"/>
    <cellStyle name="Vejica 2 4 2 2 2 3 2" xfId="4002" xr:uid="{00000000-0005-0000-0000-00007E100000}"/>
    <cellStyle name="Vejica 2 4 2 2 2 4" xfId="1918" xr:uid="{00000000-0005-0000-0000-00007F100000}"/>
    <cellStyle name="Vejica 2 4 2 2 2 4 2" xfId="4003" xr:uid="{00000000-0005-0000-0000-000080100000}"/>
    <cellStyle name="Vejica 2 4 2 2 2 4 2 2" xfId="6052" xr:uid="{00000000-0005-0000-0000-000081100000}"/>
    <cellStyle name="Vejica 2 4 2 2 2 4 2 2 2" xfId="6673" xr:uid="{00000000-0005-0000-0000-000082100000}"/>
    <cellStyle name="Vejica 2 4 2 2 2 4 2 3" xfId="5946" xr:uid="{00000000-0005-0000-0000-000083100000}"/>
    <cellStyle name="Vejica 2 4 2 2 2 4 2 4" xfId="6369" xr:uid="{00000000-0005-0000-0000-000084100000}"/>
    <cellStyle name="Vejica 2 4 2 2 2 4 2 5" xfId="6983" xr:uid="{00000000-0005-0000-0000-000085100000}"/>
    <cellStyle name="Vejica 2 4 2 2 2 4 2 6" xfId="7353" xr:uid="{00000000-0005-0000-0000-000086100000}"/>
    <cellStyle name="Vejica 2 4 2 2 2 4 2 7" xfId="7791" xr:uid="{00000000-0005-0000-0000-000087100000}"/>
    <cellStyle name="Vejica 2 4 2 2 2 4 3" xfId="5832" xr:uid="{00000000-0005-0000-0000-000088100000}"/>
    <cellStyle name="Vejica 2 4 2 2 2 4 3 2" xfId="6568" xr:uid="{00000000-0005-0000-0000-000089100000}"/>
    <cellStyle name="Vejica 2 4 2 2 2 4 4" xfId="6268" xr:uid="{00000000-0005-0000-0000-00008A100000}"/>
    <cellStyle name="Vejica 2 4 2 2 2 4 5" xfId="6881" xr:uid="{00000000-0005-0000-0000-00008B100000}"/>
    <cellStyle name="Vejica 2 4 2 2 2 4 6" xfId="7252" xr:uid="{00000000-0005-0000-0000-00008C100000}"/>
    <cellStyle name="Vejica 2 4 2 2 2 4 7" xfId="7689" xr:uid="{00000000-0005-0000-0000-00008D100000}"/>
    <cellStyle name="Vejica 2 4 2 2 2 5" xfId="4004" xr:uid="{00000000-0005-0000-0000-00008E100000}"/>
    <cellStyle name="Vejica 2 4 2 2 2 5 2" xfId="4005" xr:uid="{00000000-0005-0000-0000-00008F100000}"/>
    <cellStyle name="Vejica 2 4 2 2 2 6" xfId="4006" xr:uid="{00000000-0005-0000-0000-000090100000}"/>
    <cellStyle name="Vejica 2 4 2 2 2 7" xfId="4001" xr:uid="{00000000-0005-0000-0000-000091100000}"/>
    <cellStyle name="Vejica 2 4 2 2 2 8" xfId="5736" xr:uid="{00000000-0005-0000-0000-000092100000}"/>
    <cellStyle name="Vejica 2 4 2 2 2 8 2" xfId="6474" xr:uid="{00000000-0005-0000-0000-000093100000}"/>
    <cellStyle name="Vejica 2 4 2 2 2 9" xfId="6174" xr:uid="{00000000-0005-0000-0000-000094100000}"/>
    <cellStyle name="Vejica 2 4 2 2 3" xfId="1919" xr:uid="{00000000-0005-0000-0000-000095100000}"/>
    <cellStyle name="Vejica 2 4 2 2 4" xfId="1920" xr:uid="{00000000-0005-0000-0000-000096100000}"/>
    <cellStyle name="Vejica 2 4 2 2 4 2" xfId="4007" xr:uid="{00000000-0005-0000-0000-000097100000}"/>
    <cellStyle name="Vejica 2 4 2 2 5" xfId="1921" xr:uid="{00000000-0005-0000-0000-000098100000}"/>
    <cellStyle name="Vejica 2 4 2 2 5 2" xfId="4008" xr:uid="{00000000-0005-0000-0000-000099100000}"/>
    <cellStyle name="Vejica 2 4 2 2 5 2 2" xfId="6053" xr:uid="{00000000-0005-0000-0000-00009A100000}"/>
    <cellStyle name="Vejica 2 4 2 2 5 2 2 2" xfId="6674" xr:uid="{00000000-0005-0000-0000-00009B100000}"/>
    <cellStyle name="Vejica 2 4 2 2 5 2 3" xfId="5947" xr:uid="{00000000-0005-0000-0000-00009C100000}"/>
    <cellStyle name="Vejica 2 4 2 2 5 2 4" xfId="6370" xr:uid="{00000000-0005-0000-0000-00009D100000}"/>
    <cellStyle name="Vejica 2 4 2 2 5 2 5" xfId="6984" xr:uid="{00000000-0005-0000-0000-00009E100000}"/>
    <cellStyle name="Vejica 2 4 2 2 5 2 6" xfId="7354" xr:uid="{00000000-0005-0000-0000-00009F100000}"/>
    <cellStyle name="Vejica 2 4 2 2 5 2 7" xfId="7792" xr:uid="{00000000-0005-0000-0000-0000A0100000}"/>
    <cellStyle name="Vejica 2 4 2 2 5 3" xfId="5833" xr:uid="{00000000-0005-0000-0000-0000A1100000}"/>
    <cellStyle name="Vejica 2 4 2 2 5 3 2" xfId="6569" xr:uid="{00000000-0005-0000-0000-0000A2100000}"/>
    <cellStyle name="Vejica 2 4 2 2 5 4" xfId="6269" xr:uid="{00000000-0005-0000-0000-0000A3100000}"/>
    <cellStyle name="Vejica 2 4 2 2 5 5" xfId="6882" xr:uid="{00000000-0005-0000-0000-0000A4100000}"/>
    <cellStyle name="Vejica 2 4 2 2 5 6" xfId="7253" xr:uid="{00000000-0005-0000-0000-0000A5100000}"/>
    <cellStyle name="Vejica 2 4 2 2 5 7" xfId="7690" xr:uid="{00000000-0005-0000-0000-0000A6100000}"/>
    <cellStyle name="Vejica 2 4 2 2 6" xfId="4009" xr:uid="{00000000-0005-0000-0000-0000A7100000}"/>
    <cellStyle name="Vejica 2 4 2 2 6 2" xfId="4010" xr:uid="{00000000-0005-0000-0000-0000A8100000}"/>
    <cellStyle name="Vejica 2 4 2 2 7" xfId="4011" xr:uid="{00000000-0005-0000-0000-0000A9100000}"/>
    <cellStyle name="Vejica 2 4 2 2 8" xfId="4000" xr:uid="{00000000-0005-0000-0000-0000AA100000}"/>
    <cellStyle name="Vejica 2 4 2 2 9" xfId="5735" xr:uid="{00000000-0005-0000-0000-0000AB100000}"/>
    <cellStyle name="Vejica 2 4 2 2 9 2" xfId="6473" xr:uid="{00000000-0005-0000-0000-0000AC100000}"/>
    <cellStyle name="Vejica 2 4 2 3" xfId="624" xr:uid="{00000000-0005-0000-0000-0000AD100000}"/>
    <cellStyle name="Vejica 2 4 2 3 10" xfId="6788" xr:uid="{00000000-0005-0000-0000-0000AE100000}"/>
    <cellStyle name="Vejica 2 4 2 3 11" xfId="7159" xr:uid="{00000000-0005-0000-0000-0000AF100000}"/>
    <cellStyle name="Vejica 2 4 2 3 12" xfId="7596" xr:uid="{00000000-0005-0000-0000-0000B0100000}"/>
    <cellStyle name="Vejica 2 4 2 3 2" xfId="1922" xr:uid="{00000000-0005-0000-0000-0000B1100000}"/>
    <cellStyle name="Vejica 2 4 2 3 3" xfId="1923" xr:uid="{00000000-0005-0000-0000-0000B2100000}"/>
    <cellStyle name="Vejica 2 4 2 3 3 2" xfId="4013" xr:uid="{00000000-0005-0000-0000-0000B3100000}"/>
    <cellStyle name="Vejica 2 4 2 3 4" xfId="1924" xr:uid="{00000000-0005-0000-0000-0000B4100000}"/>
    <cellStyle name="Vejica 2 4 2 3 4 2" xfId="4014" xr:uid="{00000000-0005-0000-0000-0000B5100000}"/>
    <cellStyle name="Vejica 2 4 2 3 4 2 2" xfId="6054" xr:uid="{00000000-0005-0000-0000-0000B6100000}"/>
    <cellStyle name="Vejica 2 4 2 3 4 2 2 2" xfId="6675" xr:uid="{00000000-0005-0000-0000-0000B7100000}"/>
    <cellStyle name="Vejica 2 4 2 3 4 2 3" xfId="5948" xr:uid="{00000000-0005-0000-0000-0000B8100000}"/>
    <cellStyle name="Vejica 2 4 2 3 4 2 4" xfId="6371" xr:uid="{00000000-0005-0000-0000-0000B9100000}"/>
    <cellStyle name="Vejica 2 4 2 3 4 2 5" xfId="6985" xr:uid="{00000000-0005-0000-0000-0000BA100000}"/>
    <cellStyle name="Vejica 2 4 2 3 4 2 6" xfId="7355" xr:uid="{00000000-0005-0000-0000-0000BB100000}"/>
    <cellStyle name="Vejica 2 4 2 3 4 2 7" xfId="7793" xr:uid="{00000000-0005-0000-0000-0000BC100000}"/>
    <cellStyle name="Vejica 2 4 2 3 4 3" xfId="5834" xr:uid="{00000000-0005-0000-0000-0000BD100000}"/>
    <cellStyle name="Vejica 2 4 2 3 4 3 2" xfId="6570" xr:uid="{00000000-0005-0000-0000-0000BE100000}"/>
    <cellStyle name="Vejica 2 4 2 3 4 4" xfId="6270" xr:uid="{00000000-0005-0000-0000-0000BF100000}"/>
    <cellStyle name="Vejica 2 4 2 3 4 5" xfId="6883" xr:uid="{00000000-0005-0000-0000-0000C0100000}"/>
    <cellStyle name="Vejica 2 4 2 3 4 6" xfId="7254" xr:uid="{00000000-0005-0000-0000-0000C1100000}"/>
    <cellStyle name="Vejica 2 4 2 3 4 7" xfId="7691" xr:uid="{00000000-0005-0000-0000-0000C2100000}"/>
    <cellStyle name="Vejica 2 4 2 3 5" xfId="4015" xr:uid="{00000000-0005-0000-0000-0000C3100000}"/>
    <cellStyle name="Vejica 2 4 2 3 5 2" xfId="4016" xr:uid="{00000000-0005-0000-0000-0000C4100000}"/>
    <cellStyle name="Vejica 2 4 2 3 6" xfId="4017" xr:uid="{00000000-0005-0000-0000-0000C5100000}"/>
    <cellStyle name="Vejica 2 4 2 3 7" xfId="4012" xr:uid="{00000000-0005-0000-0000-0000C6100000}"/>
    <cellStyle name="Vejica 2 4 2 3 8" xfId="5737" xr:uid="{00000000-0005-0000-0000-0000C7100000}"/>
    <cellStyle name="Vejica 2 4 2 3 8 2" xfId="6475" xr:uid="{00000000-0005-0000-0000-0000C8100000}"/>
    <cellStyle name="Vejica 2 4 2 3 9" xfId="6175" xr:uid="{00000000-0005-0000-0000-0000C9100000}"/>
    <cellStyle name="Vejica 2 4 2 4" xfId="1925" xr:uid="{00000000-0005-0000-0000-0000CA100000}"/>
    <cellStyle name="Vejica 2 4 2 5" xfId="1926" xr:uid="{00000000-0005-0000-0000-0000CB100000}"/>
    <cellStyle name="Vejica 2 4 2 5 2" xfId="4018" xr:uid="{00000000-0005-0000-0000-0000CC100000}"/>
    <cellStyle name="Vejica 2 4 2 6" xfId="1927" xr:uid="{00000000-0005-0000-0000-0000CD100000}"/>
    <cellStyle name="Vejica 2 4 2 6 2" xfId="4019" xr:uid="{00000000-0005-0000-0000-0000CE100000}"/>
    <cellStyle name="Vejica 2 4 2 6 2 2" xfId="6055" xr:uid="{00000000-0005-0000-0000-0000CF100000}"/>
    <cellStyle name="Vejica 2 4 2 6 2 2 2" xfId="6676" xr:uid="{00000000-0005-0000-0000-0000D0100000}"/>
    <cellStyle name="Vejica 2 4 2 6 2 3" xfId="5949" xr:uid="{00000000-0005-0000-0000-0000D1100000}"/>
    <cellStyle name="Vejica 2 4 2 6 2 4" xfId="6372" xr:uid="{00000000-0005-0000-0000-0000D2100000}"/>
    <cellStyle name="Vejica 2 4 2 6 2 5" xfId="6986" xr:uid="{00000000-0005-0000-0000-0000D3100000}"/>
    <cellStyle name="Vejica 2 4 2 6 2 6" xfId="7356" xr:uid="{00000000-0005-0000-0000-0000D4100000}"/>
    <cellStyle name="Vejica 2 4 2 6 2 7" xfId="7794" xr:uid="{00000000-0005-0000-0000-0000D5100000}"/>
    <cellStyle name="Vejica 2 4 2 6 3" xfId="5835" xr:uid="{00000000-0005-0000-0000-0000D6100000}"/>
    <cellStyle name="Vejica 2 4 2 6 3 2" xfId="6571" xr:uid="{00000000-0005-0000-0000-0000D7100000}"/>
    <cellStyle name="Vejica 2 4 2 6 4" xfId="6271" xr:uid="{00000000-0005-0000-0000-0000D8100000}"/>
    <cellStyle name="Vejica 2 4 2 6 5" xfId="6884" xr:uid="{00000000-0005-0000-0000-0000D9100000}"/>
    <cellStyle name="Vejica 2 4 2 6 6" xfId="7255" xr:uid="{00000000-0005-0000-0000-0000DA100000}"/>
    <cellStyle name="Vejica 2 4 2 6 7" xfId="7692" xr:uid="{00000000-0005-0000-0000-0000DB100000}"/>
    <cellStyle name="Vejica 2 4 2 7" xfId="4020" xr:uid="{00000000-0005-0000-0000-0000DC100000}"/>
    <cellStyle name="Vejica 2 4 2 7 2" xfId="4021" xr:uid="{00000000-0005-0000-0000-0000DD100000}"/>
    <cellStyle name="Vejica 2 4 2 8" xfId="4022" xr:uid="{00000000-0005-0000-0000-0000DE100000}"/>
    <cellStyle name="Vejica 2 4 2 9" xfId="3999" xr:uid="{00000000-0005-0000-0000-0000DF100000}"/>
    <cellStyle name="Vejica 2 4 3" xfId="625" xr:uid="{00000000-0005-0000-0000-0000E0100000}"/>
    <cellStyle name="Vejica 2 4 3 10" xfId="5738" xr:uid="{00000000-0005-0000-0000-0000E1100000}"/>
    <cellStyle name="Vejica 2 4 3 10 2" xfId="6476" xr:uid="{00000000-0005-0000-0000-0000E2100000}"/>
    <cellStyle name="Vejica 2 4 3 11" xfId="6176" xr:uid="{00000000-0005-0000-0000-0000E3100000}"/>
    <cellStyle name="Vejica 2 4 3 12" xfId="6789" xr:uid="{00000000-0005-0000-0000-0000E4100000}"/>
    <cellStyle name="Vejica 2 4 3 13" xfId="7089" xr:uid="{00000000-0005-0000-0000-0000E5100000}"/>
    <cellStyle name="Vejica 2 4 3 14" xfId="7160" xr:uid="{00000000-0005-0000-0000-0000E6100000}"/>
    <cellStyle name="Vejica 2 4 3 15" xfId="7597" xr:uid="{00000000-0005-0000-0000-0000E7100000}"/>
    <cellStyle name="Vejica 2 4 3 2" xfId="626" xr:uid="{00000000-0005-0000-0000-0000E8100000}"/>
    <cellStyle name="Vejica 2 4 3 2 10" xfId="6177" xr:uid="{00000000-0005-0000-0000-0000E9100000}"/>
    <cellStyle name="Vejica 2 4 3 2 11" xfId="6790" xr:uid="{00000000-0005-0000-0000-0000EA100000}"/>
    <cellStyle name="Vejica 2 4 3 2 12" xfId="7090" xr:uid="{00000000-0005-0000-0000-0000EB100000}"/>
    <cellStyle name="Vejica 2 4 3 2 13" xfId="7161" xr:uid="{00000000-0005-0000-0000-0000EC100000}"/>
    <cellStyle name="Vejica 2 4 3 2 14" xfId="7598" xr:uid="{00000000-0005-0000-0000-0000ED100000}"/>
    <cellStyle name="Vejica 2 4 3 2 2" xfId="627" xr:uid="{00000000-0005-0000-0000-0000EE100000}"/>
    <cellStyle name="Vejica 2 4 3 2 2 10" xfId="6791" xr:uid="{00000000-0005-0000-0000-0000EF100000}"/>
    <cellStyle name="Vejica 2 4 3 2 2 11" xfId="7162" xr:uid="{00000000-0005-0000-0000-0000F0100000}"/>
    <cellStyle name="Vejica 2 4 3 2 2 12" xfId="7599" xr:uid="{00000000-0005-0000-0000-0000F1100000}"/>
    <cellStyle name="Vejica 2 4 3 2 2 2" xfId="1928" xr:uid="{00000000-0005-0000-0000-0000F2100000}"/>
    <cellStyle name="Vejica 2 4 3 2 2 3" xfId="1929" xr:uid="{00000000-0005-0000-0000-0000F3100000}"/>
    <cellStyle name="Vejica 2 4 3 2 2 3 2" xfId="4026" xr:uid="{00000000-0005-0000-0000-0000F4100000}"/>
    <cellStyle name="Vejica 2 4 3 2 2 4" xfId="1930" xr:uid="{00000000-0005-0000-0000-0000F5100000}"/>
    <cellStyle name="Vejica 2 4 3 2 2 4 2" xfId="4027" xr:uid="{00000000-0005-0000-0000-0000F6100000}"/>
    <cellStyle name="Vejica 2 4 3 2 2 4 2 2" xfId="6056" xr:uid="{00000000-0005-0000-0000-0000F7100000}"/>
    <cellStyle name="Vejica 2 4 3 2 2 4 2 2 2" xfId="6677" xr:uid="{00000000-0005-0000-0000-0000F8100000}"/>
    <cellStyle name="Vejica 2 4 3 2 2 4 2 3" xfId="5950" xr:uid="{00000000-0005-0000-0000-0000F9100000}"/>
    <cellStyle name="Vejica 2 4 3 2 2 4 2 4" xfId="6373" xr:uid="{00000000-0005-0000-0000-0000FA100000}"/>
    <cellStyle name="Vejica 2 4 3 2 2 4 2 5" xfId="6987" xr:uid="{00000000-0005-0000-0000-0000FB100000}"/>
    <cellStyle name="Vejica 2 4 3 2 2 4 2 6" xfId="7357" xr:uid="{00000000-0005-0000-0000-0000FC100000}"/>
    <cellStyle name="Vejica 2 4 3 2 2 4 2 7" xfId="7795" xr:uid="{00000000-0005-0000-0000-0000FD100000}"/>
    <cellStyle name="Vejica 2 4 3 2 2 4 3" xfId="5836" xr:uid="{00000000-0005-0000-0000-0000FE100000}"/>
    <cellStyle name="Vejica 2 4 3 2 2 4 3 2" xfId="6572" xr:uid="{00000000-0005-0000-0000-0000FF100000}"/>
    <cellStyle name="Vejica 2 4 3 2 2 4 4" xfId="6272" xr:uid="{00000000-0005-0000-0000-000000110000}"/>
    <cellStyle name="Vejica 2 4 3 2 2 4 5" xfId="6885" xr:uid="{00000000-0005-0000-0000-000001110000}"/>
    <cellStyle name="Vejica 2 4 3 2 2 4 6" xfId="7256" xr:uid="{00000000-0005-0000-0000-000002110000}"/>
    <cellStyle name="Vejica 2 4 3 2 2 4 7" xfId="7693" xr:uid="{00000000-0005-0000-0000-000003110000}"/>
    <cellStyle name="Vejica 2 4 3 2 2 5" xfId="4028" xr:uid="{00000000-0005-0000-0000-000004110000}"/>
    <cellStyle name="Vejica 2 4 3 2 2 5 2" xfId="4029" xr:uid="{00000000-0005-0000-0000-000005110000}"/>
    <cellStyle name="Vejica 2 4 3 2 2 6" xfId="4030" xr:uid="{00000000-0005-0000-0000-000006110000}"/>
    <cellStyle name="Vejica 2 4 3 2 2 7" xfId="4025" xr:uid="{00000000-0005-0000-0000-000007110000}"/>
    <cellStyle name="Vejica 2 4 3 2 2 8" xfId="5740" xr:uid="{00000000-0005-0000-0000-000008110000}"/>
    <cellStyle name="Vejica 2 4 3 2 2 8 2" xfId="6478" xr:uid="{00000000-0005-0000-0000-000009110000}"/>
    <cellStyle name="Vejica 2 4 3 2 2 9" xfId="6178" xr:uid="{00000000-0005-0000-0000-00000A110000}"/>
    <cellStyle name="Vejica 2 4 3 2 3" xfId="1931" xr:uid="{00000000-0005-0000-0000-00000B110000}"/>
    <cellStyle name="Vejica 2 4 3 2 4" xfId="1932" xr:uid="{00000000-0005-0000-0000-00000C110000}"/>
    <cellStyle name="Vejica 2 4 3 2 4 2" xfId="4031" xr:uid="{00000000-0005-0000-0000-00000D110000}"/>
    <cellStyle name="Vejica 2 4 3 2 5" xfId="1933" xr:uid="{00000000-0005-0000-0000-00000E110000}"/>
    <cellStyle name="Vejica 2 4 3 2 5 2" xfId="4032" xr:uid="{00000000-0005-0000-0000-00000F110000}"/>
    <cellStyle name="Vejica 2 4 3 2 5 2 2" xfId="6057" xr:uid="{00000000-0005-0000-0000-000010110000}"/>
    <cellStyle name="Vejica 2 4 3 2 5 2 2 2" xfId="6678" xr:uid="{00000000-0005-0000-0000-000011110000}"/>
    <cellStyle name="Vejica 2 4 3 2 5 2 3" xfId="5951" xr:uid="{00000000-0005-0000-0000-000012110000}"/>
    <cellStyle name="Vejica 2 4 3 2 5 2 4" xfId="6374" xr:uid="{00000000-0005-0000-0000-000013110000}"/>
    <cellStyle name="Vejica 2 4 3 2 5 2 5" xfId="6988" xr:uid="{00000000-0005-0000-0000-000014110000}"/>
    <cellStyle name="Vejica 2 4 3 2 5 2 6" xfId="7358" xr:uid="{00000000-0005-0000-0000-000015110000}"/>
    <cellStyle name="Vejica 2 4 3 2 5 2 7" xfId="7796" xr:uid="{00000000-0005-0000-0000-000016110000}"/>
    <cellStyle name="Vejica 2 4 3 2 5 3" xfId="5837" xr:uid="{00000000-0005-0000-0000-000017110000}"/>
    <cellStyle name="Vejica 2 4 3 2 5 3 2" xfId="6573" xr:uid="{00000000-0005-0000-0000-000018110000}"/>
    <cellStyle name="Vejica 2 4 3 2 5 4" xfId="6273" xr:uid="{00000000-0005-0000-0000-000019110000}"/>
    <cellStyle name="Vejica 2 4 3 2 5 5" xfId="6886" xr:uid="{00000000-0005-0000-0000-00001A110000}"/>
    <cellStyle name="Vejica 2 4 3 2 5 6" xfId="7257" xr:uid="{00000000-0005-0000-0000-00001B110000}"/>
    <cellStyle name="Vejica 2 4 3 2 5 7" xfId="7694" xr:uid="{00000000-0005-0000-0000-00001C110000}"/>
    <cellStyle name="Vejica 2 4 3 2 6" xfId="4033" xr:uid="{00000000-0005-0000-0000-00001D110000}"/>
    <cellStyle name="Vejica 2 4 3 2 6 2" xfId="4034" xr:uid="{00000000-0005-0000-0000-00001E110000}"/>
    <cellStyle name="Vejica 2 4 3 2 7" xfId="4035" xr:uid="{00000000-0005-0000-0000-00001F110000}"/>
    <cellStyle name="Vejica 2 4 3 2 8" xfId="4024" xr:uid="{00000000-0005-0000-0000-000020110000}"/>
    <cellStyle name="Vejica 2 4 3 2 9" xfId="5739" xr:uid="{00000000-0005-0000-0000-000021110000}"/>
    <cellStyle name="Vejica 2 4 3 2 9 2" xfId="6477" xr:uid="{00000000-0005-0000-0000-000022110000}"/>
    <cellStyle name="Vejica 2 4 3 3" xfId="628" xr:uid="{00000000-0005-0000-0000-000023110000}"/>
    <cellStyle name="Vejica 2 4 3 3 10" xfId="6792" xr:uid="{00000000-0005-0000-0000-000024110000}"/>
    <cellStyle name="Vejica 2 4 3 3 11" xfId="7163" xr:uid="{00000000-0005-0000-0000-000025110000}"/>
    <cellStyle name="Vejica 2 4 3 3 12" xfId="7600" xr:uid="{00000000-0005-0000-0000-000026110000}"/>
    <cellStyle name="Vejica 2 4 3 3 2" xfId="1934" xr:uid="{00000000-0005-0000-0000-000027110000}"/>
    <cellStyle name="Vejica 2 4 3 3 3" xfId="1935" xr:uid="{00000000-0005-0000-0000-000028110000}"/>
    <cellStyle name="Vejica 2 4 3 3 3 2" xfId="4037" xr:uid="{00000000-0005-0000-0000-000029110000}"/>
    <cellStyle name="Vejica 2 4 3 3 4" xfId="1936" xr:uid="{00000000-0005-0000-0000-00002A110000}"/>
    <cellStyle name="Vejica 2 4 3 3 4 2" xfId="4038" xr:uid="{00000000-0005-0000-0000-00002B110000}"/>
    <cellStyle name="Vejica 2 4 3 3 4 2 2" xfId="6058" xr:uid="{00000000-0005-0000-0000-00002C110000}"/>
    <cellStyle name="Vejica 2 4 3 3 4 2 2 2" xfId="6679" xr:uid="{00000000-0005-0000-0000-00002D110000}"/>
    <cellStyle name="Vejica 2 4 3 3 4 2 3" xfId="5952" xr:uid="{00000000-0005-0000-0000-00002E110000}"/>
    <cellStyle name="Vejica 2 4 3 3 4 2 4" xfId="6375" xr:uid="{00000000-0005-0000-0000-00002F110000}"/>
    <cellStyle name="Vejica 2 4 3 3 4 2 5" xfId="6989" xr:uid="{00000000-0005-0000-0000-000030110000}"/>
    <cellStyle name="Vejica 2 4 3 3 4 2 6" xfId="7359" xr:uid="{00000000-0005-0000-0000-000031110000}"/>
    <cellStyle name="Vejica 2 4 3 3 4 2 7" xfId="7797" xr:uid="{00000000-0005-0000-0000-000032110000}"/>
    <cellStyle name="Vejica 2 4 3 3 4 3" xfId="5838" xr:uid="{00000000-0005-0000-0000-000033110000}"/>
    <cellStyle name="Vejica 2 4 3 3 4 3 2" xfId="6574" xr:uid="{00000000-0005-0000-0000-000034110000}"/>
    <cellStyle name="Vejica 2 4 3 3 4 4" xfId="6274" xr:uid="{00000000-0005-0000-0000-000035110000}"/>
    <cellStyle name="Vejica 2 4 3 3 4 5" xfId="6887" xr:uid="{00000000-0005-0000-0000-000036110000}"/>
    <cellStyle name="Vejica 2 4 3 3 4 6" xfId="7258" xr:uid="{00000000-0005-0000-0000-000037110000}"/>
    <cellStyle name="Vejica 2 4 3 3 4 7" xfId="7695" xr:uid="{00000000-0005-0000-0000-000038110000}"/>
    <cellStyle name="Vejica 2 4 3 3 5" xfId="4039" xr:uid="{00000000-0005-0000-0000-000039110000}"/>
    <cellStyle name="Vejica 2 4 3 3 5 2" xfId="4040" xr:uid="{00000000-0005-0000-0000-00003A110000}"/>
    <cellStyle name="Vejica 2 4 3 3 6" xfId="4041" xr:uid="{00000000-0005-0000-0000-00003B110000}"/>
    <cellStyle name="Vejica 2 4 3 3 7" xfId="4036" xr:uid="{00000000-0005-0000-0000-00003C110000}"/>
    <cellStyle name="Vejica 2 4 3 3 8" xfId="5741" xr:uid="{00000000-0005-0000-0000-00003D110000}"/>
    <cellStyle name="Vejica 2 4 3 3 8 2" xfId="6479" xr:uid="{00000000-0005-0000-0000-00003E110000}"/>
    <cellStyle name="Vejica 2 4 3 3 9" xfId="6179" xr:uid="{00000000-0005-0000-0000-00003F110000}"/>
    <cellStyle name="Vejica 2 4 3 4" xfId="1937" xr:uid="{00000000-0005-0000-0000-000040110000}"/>
    <cellStyle name="Vejica 2 4 3 5" xfId="1938" xr:uid="{00000000-0005-0000-0000-000041110000}"/>
    <cellStyle name="Vejica 2 4 3 5 2" xfId="4042" xr:uid="{00000000-0005-0000-0000-000042110000}"/>
    <cellStyle name="Vejica 2 4 3 6" xfId="1939" xr:uid="{00000000-0005-0000-0000-000043110000}"/>
    <cellStyle name="Vejica 2 4 3 6 2" xfId="4043" xr:uid="{00000000-0005-0000-0000-000044110000}"/>
    <cellStyle name="Vejica 2 4 3 6 2 2" xfId="6059" xr:uid="{00000000-0005-0000-0000-000045110000}"/>
    <cellStyle name="Vejica 2 4 3 6 2 2 2" xfId="6680" xr:uid="{00000000-0005-0000-0000-000046110000}"/>
    <cellStyle name="Vejica 2 4 3 6 2 3" xfId="5953" xr:uid="{00000000-0005-0000-0000-000047110000}"/>
    <cellStyle name="Vejica 2 4 3 6 2 4" xfId="6376" xr:uid="{00000000-0005-0000-0000-000048110000}"/>
    <cellStyle name="Vejica 2 4 3 6 2 5" xfId="6990" xr:uid="{00000000-0005-0000-0000-000049110000}"/>
    <cellStyle name="Vejica 2 4 3 6 2 6" xfId="7360" xr:uid="{00000000-0005-0000-0000-00004A110000}"/>
    <cellStyle name="Vejica 2 4 3 6 2 7" xfId="7798" xr:uid="{00000000-0005-0000-0000-00004B110000}"/>
    <cellStyle name="Vejica 2 4 3 6 3" xfId="5839" xr:uid="{00000000-0005-0000-0000-00004C110000}"/>
    <cellStyle name="Vejica 2 4 3 6 3 2" xfId="6575" xr:uid="{00000000-0005-0000-0000-00004D110000}"/>
    <cellStyle name="Vejica 2 4 3 6 4" xfId="6275" xr:uid="{00000000-0005-0000-0000-00004E110000}"/>
    <cellStyle name="Vejica 2 4 3 6 5" xfId="6888" xr:uid="{00000000-0005-0000-0000-00004F110000}"/>
    <cellStyle name="Vejica 2 4 3 6 6" xfId="7259" xr:uid="{00000000-0005-0000-0000-000050110000}"/>
    <cellStyle name="Vejica 2 4 3 6 7" xfId="7696" xr:uid="{00000000-0005-0000-0000-000051110000}"/>
    <cellStyle name="Vejica 2 4 3 7" xfId="4044" xr:uid="{00000000-0005-0000-0000-000052110000}"/>
    <cellStyle name="Vejica 2 4 3 7 2" xfId="4045" xr:uid="{00000000-0005-0000-0000-000053110000}"/>
    <cellStyle name="Vejica 2 4 3 8" xfId="4046" xr:uid="{00000000-0005-0000-0000-000054110000}"/>
    <cellStyle name="Vejica 2 4 3 9" xfId="4023" xr:uid="{00000000-0005-0000-0000-000055110000}"/>
    <cellStyle name="Vejica 2 4 4" xfId="629" xr:uid="{00000000-0005-0000-0000-000056110000}"/>
    <cellStyle name="Vejica 2 4 4 10" xfId="6180" xr:uid="{00000000-0005-0000-0000-000057110000}"/>
    <cellStyle name="Vejica 2 4 4 11" xfId="6793" xr:uid="{00000000-0005-0000-0000-000058110000}"/>
    <cellStyle name="Vejica 2 4 4 12" xfId="7091" xr:uid="{00000000-0005-0000-0000-000059110000}"/>
    <cellStyle name="Vejica 2 4 4 13" xfId="7164" xr:uid="{00000000-0005-0000-0000-00005A110000}"/>
    <cellStyle name="Vejica 2 4 4 14" xfId="7601" xr:uid="{00000000-0005-0000-0000-00005B110000}"/>
    <cellStyle name="Vejica 2 4 4 2" xfId="630" xr:uid="{00000000-0005-0000-0000-00005C110000}"/>
    <cellStyle name="Vejica 2 4 4 2 10" xfId="6794" xr:uid="{00000000-0005-0000-0000-00005D110000}"/>
    <cellStyle name="Vejica 2 4 4 2 11" xfId="7165" xr:uid="{00000000-0005-0000-0000-00005E110000}"/>
    <cellStyle name="Vejica 2 4 4 2 12" xfId="7602" xr:uid="{00000000-0005-0000-0000-00005F110000}"/>
    <cellStyle name="Vejica 2 4 4 2 2" xfId="1940" xr:uid="{00000000-0005-0000-0000-000060110000}"/>
    <cellStyle name="Vejica 2 4 4 2 3" xfId="1941" xr:uid="{00000000-0005-0000-0000-000061110000}"/>
    <cellStyle name="Vejica 2 4 4 2 3 2" xfId="4049" xr:uid="{00000000-0005-0000-0000-000062110000}"/>
    <cellStyle name="Vejica 2 4 4 2 4" xfId="1942" xr:uid="{00000000-0005-0000-0000-000063110000}"/>
    <cellStyle name="Vejica 2 4 4 2 4 2" xfId="4050" xr:uid="{00000000-0005-0000-0000-000064110000}"/>
    <cellStyle name="Vejica 2 4 4 2 4 2 2" xfId="6060" xr:uid="{00000000-0005-0000-0000-000065110000}"/>
    <cellStyle name="Vejica 2 4 4 2 4 2 2 2" xfId="6681" xr:uid="{00000000-0005-0000-0000-000066110000}"/>
    <cellStyle name="Vejica 2 4 4 2 4 2 3" xfId="5954" xr:uid="{00000000-0005-0000-0000-000067110000}"/>
    <cellStyle name="Vejica 2 4 4 2 4 2 4" xfId="6377" xr:uid="{00000000-0005-0000-0000-000068110000}"/>
    <cellStyle name="Vejica 2 4 4 2 4 2 5" xfId="6991" xr:uid="{00000000-0005-0000-0000-000069110000}"/>
    <cellStyle name="Vejica 2 4 4 2 4 2 6" xfId="7361" xr:uid="{00000000-0005-0000-0000-00006A110000}"/>
    <cellStyle name="Vejica 2 4 4 2 4 2 7" xfId="7799" xr:uid="{00000000-0005-0000-0000-00006B110000}"/>
    <cellStyle name="Vejica 2 4 4 2 4 3" xfId="5840" xr:uid="{00000000-0005-0000-0000-00006C110000}"/>
    <cellStyle name="Vejica 2 4 4 2 4 3 2" xfId="6576" xr:uid="{00000000-0005-0000-0000-00006D110000}"/>
    <cellStyle name="Vejica 2 4 4 2 4 4" xfId="6276" xr:uid="{00000000-0005-0000-0000-00006E110000}"/>
    <cellStyle name="Vejica 2 4 4 2 4 5" xfId="6889" xr:uid="{00000000-0005-0000-0000-00006F110000}"/>
    <cellStyle name="Vejica 2 4 4 2 4 6" xfId="7260" xr:uid="{00000000-0005-0000-0000-000070110000}"/>
    <cellStyle name="Vejica 2 4 4 2 4 7" xfId="7697" xr:uid="{00000000-0005-0000-0000-000071110000}"/>
    <cellStyle name="Vejica 2 4 4 2 5" xfId="4051" xr:uid="{00000000-0005-0000-0000-000072110000}"/>
    <cellStyle name="Vejica 2 4 4 2 5 2" xfId="4052" xr:uid="{00000000-0005-0000-0000-000073110000}"/>
    <cellStyle name="Vejica 2 4 4 2 6" xfId="4053" xr:uid="{00000000-0005-0000-0000-000074110000}"/>
    <cellStyle name="Vejica 2 4 4 2 7" xfId="4048" xr:uid="{00000000-0005-0000-0000-000075110000}"/>
    <cellStyle name="Vejica 2 4 4 2 8" xfId="5743" xr:uid="{00000000-0005-0000-0000-000076110000}"/>
    <cellStyle name="Vejica 2 4 4 2 8 2" xfId="6481" xr:uid="{00000000-0005-0000-0000-000077110000}"/>
    <cellStyle name="Vejica 2 4 4 2 9" xfId="6181" xr:uid="{00000000-0005-0000-0000-000078110000}"/>
    <cellStyle name="Vejica 2 4 4 3" xfId="1943" xr:uid="{00000000-0005-0000-0000-000079110000}"/>
    <cellStyle name="Vejica 2 4 4 4" xfId="1944" xr:uid="{00000000-0005-0000-0000-00007A110000}"/>
    <cellStyle name="Vejica 2 4 4 4 2" xfId="4054" xr:uid="{00000000-0005-0000-0000-00007B110000}"/>
    <cellStyle name="Vejica 2 4 4 5" xfId="1945" xr:uid="{00000000-0005-0000-0000-00007C110000}"/>
    <cellStyle name="Vejica 2 4 4 5 2" xfId="4055" xr:uid="{00000000-0005-0000-0000-00007D110000}"/>
    <cellStyle name="Vejica 2 4 4 5 2 2" xfId="6061" xr:uid="{00000000-0005-0000-0000-00007E110000}"/>
    <cellStyle name="Vejica 2 4 4 5 2 2 2" xfId="6682" xr:uid="{00000000-0005-0000-0000-00007F110000}"/>
    <cellStyle name="Vejica 2 4 4 5 2 3" xfId="5955" xr:uid="{00000000-0005-0000-0000-000080110000}"/>
    <cellStyle name="Vejica 2 4 4 5 2 4" xfId="6378" xr:uid="{00000000-0005-0000-0000-000081110000}"/>
    <cellStyle name="Vejica 2 4 4 5 2 5" xfId="6992" xr:uid="{00000000-0005-0000-0000-000082110000}"/>
    <cellStyle name="Vejica 2 4 4 5 2 6" xfId="7362" xr:uid="{00000000-0005-0000-0000-000083110000}"/>
    <cellStyle name="Vejica 2 4 4 5 2 7" xfId="7800" xr:uid="{00000000-0005-0000-0000-000084110000}"/>
    <cellStyle name="Vejica 2 4 4 5 3" xfId="5841" xr:uid="{00000000-0005-0000-0000-000085110000}"/>
    <cellStyle name="Vejica 2 4 4 5 3 2" xfId="6577" xr:uid="{00000000-0005-0000-0000-000086110000}"/>
    <cellStyle name="Vejica 2 4 4 5 4" xfId="6277" xr:uid="{00000000-0005-0000-0000-000087110000}"/>
    <cellStyle name="Vejica 2 4 4 5 5" xfId="6890" xr:uid="{00000000-0005-0000-0000-000088110000}"/>
    <cellStyle name="Vejica 2 4 4 5 6" xfId="7261" xr:uid="{00000000-0005-0000-0000-000089110000}"/>
    <cellStyle name="Vejica 2 4 4 5 7" xfId="7698" xr:uid="{00000000-0005-0000-0000-00008A110000}"/>
    <cellStyle name="Vejica 2 4 4 6" xfId="4056" xr:uid="{00000000-0005-0000-0000-00008B110000}"/>
    <cellStyle name="Vejica 2 4 4 6 2" xfId="4057" xr:uid="{00000000-0005-0000-0000-00008C110000}"/>
    <cellStyle name="Vejica 2 4 4 7" xfId="4058" xr:uid="{00000000-0005-0000-0000-00008D110000}"/>
    <cellStyle name="Vejica 2 4 4 8" xfId="4047" xr:uid="{00000000-0005-0000-0000-00008E110000}"/>
    <cellStyle name="Vejica 2 4 4 9" xfId="5742" xr:uid="{00000000-0005-0000-0000-00008F110000}"/>
    <cellStyle name="Vejica 2 4 4 9 2" xfId="6480" xr:uid="{00000000-0005-0000-0000-000090110000}"/>
    <cellStyle name="Vejica 2 4 5" xfId="631" xr:uid="{00000000-0005-0000-0000-000091110000}"/>
    <cellStyle name="Vejica 2 4 5 10" xfId="6795" xr:uid="{00000000-0005-0000-0000-000092110000}"/>
    <cellStyle name="Vejica 2 4 5 11" xfId="7166" xr:uid="{00000000-0005-0000-0000-000093110000}"/>
    <cellStyle name="Vejica 2 4 5 12" xfId="7603" xr:uid="{00000000-0005-0000-0000-000094110000}"/>
    <cellStyle name="Vejica 2 4 5 2" xfId="1946" xr:uid="{00000000-0005-0000-0000-000095110000}"/>
    <cellStyle name="Vejica 2 4 5 3" xfId="1947" xr:uid="{00000000-0005-0000-0000-000096110000}"/>
    <cellStyle name="Vejica 2 4 5 3 2" xfId="4060" xr:uid="{00000000-0005-0000-0000-000097110000}"/>
    <cellStyle name="Vejica 2 4 5 4" xfId="1948" xr:uid="{00000000-0005-0000-0000-000098110000}"/>
    <cellStyle name="Vejica 2 4 5 4 2" xfId="4061" xr:uid="{00000000-0005-0000-0000-000099110000}"/>
    <cellStyle name="Vejica 2 4 5 4 2 2" xfId="6062" xr:uid="{00000000-0005-0000-0000-00009A110000}"/>
    <cellStyle name="Vejica 2 4 5 4 2 2 2" xfId="6683" xr:uid="{00000000-0005-0000-0000-00009B110000}"/>
    <cellStyle name="Vejica 2 4 5 4 2 3" xfId="5956" xr:uid="{00000000-0005-0000-0000-00009C110000}"/>
    <cellStyle name="Vejica 2 4 5 4 2 4" xfId="6379" xr:uid="{00000000-0005-0000-0000-00009D110000}"/>
    <cellStyle name="Vejica 2 4 5 4 2 5" xfId="6993" xr:uid="{00000000-0005-0000-0000-00009E110000}"/>
    <cellStyle name="Vejica 2 4 5 4 2 6" xfId="7363" xr:uid="{00000000-0005-0000-0000-00009F110000}"/>
    <cellStyle name="Vejica 2 4 5 4 2 7" xfId="7801" xr:uid="{00000000-0005-0000-0000-0000A0110000}"/>
    <cellStyle name="Vejica 2 4 5 4 3" xfId="5842" xr:uid="{00000000-0005-0000-0000-0000A1110000}"/>
    <cellStyle name="Vejica 2 4 5 4 3 2" xfId="6578" xr:uid="{00000000-0005-0000-0000-0000A2110000}"/>
    <cellStyle name="Vejica 2 4 5 4 4" xfId="6278" xr:uid="{00000000-0005-0000-0000-0000A3110000}"/>
    <cellStyle name="Vejica 2 4 5 4 5" xfId="6891" xr:uid="{00000000-0005-0000-0000-0000A4110000}"/>
    <cellStyle name="Vejica 2 4 5 4 6" xfId="7262" xr:uid="{00000000-0005-0000-0000-0000A5110000}"/>
    <cellStyle name="Vejica 2 4 5 4 7" xfId="7699" xr:uid="{00000000-0005-0000-0000-0000A6110000}"/>
    <cellStyle name="Vejica 2 4 5 5" xfId="4062" xr:uid="{00000000-0005-0000-0000-0000A7110000}"/>
    <cellStyle name="Vejica 2 4 5 5 2" xfId="4063" xr:uid="{00000000-0005-0000-0000-0000A8110000}"/>
    <cellStyle name="Vejica 2 4 5 6" xfId="4064" xr:uid="{00000000-0005-0000-0000-0000A9110000}"/>
    <cellStyle name="Vejica 2 4 5 7" xfId="4059" xr:uid="{00000000-0005-0000-0000-0000AA110000}"/>
    <cellStyle name="Vejica 2 4 5 8" xfId="5744" xr:uid="{00000000-0005-0000-0000-0000AB110000}"/>
    <cellStyle name="Vejica 2 4 5 8 2" xfId="6482" xr:uid="{00000000-0005-0000-0000-0000AC110000}"/>
    <cellStyle name="Vejica 2 4 5 9" xfId="6182" xr:uid="{00000000-0005-0000-0000-0000AD110000}"/>
    <cellStyle name="Vejica 2 4 6" xfId="1949" xr:uid="{00000000-0005-0000-0000-0000AE110000}"/>
    <cellStyle name="Vejica 2 4 7" xfId="1950" xr:uid="{00000000-0005-0000-0000-0000AF110000}"/>
    <cellStyle name="Vejica 2 4 7 2" xfId="4065" xr:uid="{00000000-0005-0000-0000-0000B0110000}"/>
    <cellStyle name="Vejica 2 4 8" xfId="1951" xr:uid="{00000000-0005-0000-0000-0000B1110000}"/>
    <cellStyle name="Vejica 2 4 8 2" xfId="4066" xr:uid="{00000000-0005-0000-0000-0000B2110000}"/>
    <cellStyle name="Vejica 2 4 8 2 2" xfId="6063" xr:uid="{00000000-0005-0000-0000-0000B3110000}"/>
    <cellStyle name="Vejica 2 4 8 2 2 2" xfId="6684" xr:uid="{00000000-0005-0000-0000-0000B4110000}"/>
    <cellStyle name="Vejica 2 4 8 2 3" xfId="5957" xr:uid="{00000000-0005-0000-0000-0000B5110000}"/>
    <cellStyle name="Vejica 2 4 8 2 4" xfId="6380" xr:uid="{00000000-0005-0000-0000-0000B6110000}"/>
    <cellStyle name="Vejica 2 4 8 2 5" xfId="6994" xr:uid="{00000000-0005-0000-0000-0000B7110000}"/>
    <cellStyle name="Vejica 2 4 8 2 6" xfId="7364" xr:uid="{00000000-0005-0000-0000-0000B8110000}"/>
    <cellStyle name="Vejica 2 4 8 2 7" xfId="7802" xr:uid="{00000000-0005-0000-0000-0000B9110000}"/>
    <cellStyle name="Vejica 2 4 8 3" xfId="5843" xr:uid="{00000000-0005-0000-0000-0000BA110000}"/>
    <cellStyle name="Vejica 2 4 8 3 2" xfId="6579" xr:uid="{00000000-0005-0000-0000-0000BB110000}"/>
    <cellStyle name="Vejica 2 4 8 4" xfId="6279" xr:uid="{00000000-0005-0000-0000-0000BC110000}"/>
    <cellStyle name="Vejica 2 4 8 5" xfId="6892" xr:uid="{00000000-0005-0000-0000-0000BD110000}"/>
    <cellStyle name="Vejica 2 4 8 6" xfId="7263" xr:uid="{00000000-0005-0000-0000-0000BE110000}"/>
    <cellStyle name="Vejica 2 4 8 7" xfId="7700" xr:uid="{00000000-0005-0000-0000-0000BF110000}"/>
    <cellStyle name="Vejica 2 4 9" xfId="4067" xr:uid="{00000000-0005-0000-0000-0000C0110000}"/>
    <cellStyle name="Vejica 2 4 9 2" xfId="4068" xr:uid="{00000000-0005-0000-0000-0000C1110000}"/>
    <cellStyle name="Vejica 2 5" xfId="632" xr:uid="{00000000-0005-0000-0000-0000C2110000}"/>
    <cellStyle name="Vejica 2 5 10" xfId="4070" xr:uid="{00000000-0005-0000-0000-0000C3110000}"/>
    <cellStyle name="Vejica 2 5 11" xfId="4069" xr:uid="{00000000-0005-0000-0000-0000C4110000}"/>
    <cellStyle name="Vejica 2 5 12" xfId="5745" xr:uid="{00000000-0005-0000-0000-0000C5110000}"/>
    <cellStyle name="Vejica 2 5 12 2" xfId="6483" xr:uid="{00000000-0005-0000-0000-0000C6110000}"/>
    <cellStyle name="Vejica 2 5 13" xfId="6183" xr:uid="{00000000-0005-0000-0000-0000C7110000}"/>
    <cellStyle name="Vejica 2 5 14" xfId="6796" xr:uid="{00000000-0005-0000-0000-0000C8110000}"/>
    <cellStyle name="Vejica 2 5 15" xfId="7092" xr:uid="{00000000-0005-0000-0000-0000C9110000}"/>
    <cellStyle name="Vejica 2 5 16" xfId="7167" xr:uid="{00000000-0005-0000-0000-0000CA110000}"/>
    <cellStyle name="Vejica 2 5 17" xfId="7604" xr:uid="{00000000-0005-0000-0000-0000CB110000}"/>
    <cellStyle name="Vejica 2 5 2" xfId="633" xr:uid="{00000000-0005-0000-0000-0000CC110000}"/>
    <cellStyle name="Vejica 2 5 2 10" xfId="5746" xr:uid="{00000000-0005-0000-0000-0000CD110000}"/>
    <cellStyle name="Vejica 2 5 2 10 2" xfId="6484" xr:uid="{00000000-0005-0000-0000-0000CE110000}"/>
    <cellStyle name="Vejica 2 5 2 11" xfId="6184" xr:uid="{00000000-0005-0000-0000-0000CF110000}"/>
    <cellStyle name="Vejica 2 5 2 12" xfId="6797" xr:uid="{00000000-0005-0000-0000-0000D0110000}"/>
    <cellStyle name="Vejica 2 5 2 13" xfId="7093" xr:uid="{00000000-0005-0000-0000-0000D1110000}"/>
    <cellStyle name="Vejica 2 5 2 14" xfId="7168" xr:uid="{00000000-0005-0000-0000-0000D2110000}"/>
    <cellStyle name="Vejica 2 5 2 15" xfId="7605" xr:uid="{00000000-0005-0000-0000-0000D3110000}"/>
    <cellStyle name="Vejica 2 5 2 2" xfId="634" xr:uid="{00000000-0005-0000-0000-0000D4110000}"/>
    <cellStyle name="Vejica 2 5 2 2 10" xfId="6185" xr:uid="{00000000-0005-0000-0000-0000D5110000}"/>
    <cellStyle name="Vejica 2 5 2 2 11" xfId="6798" xr:uid="{00000000-0005-0000-0000-0000D6110000}"/>
    <cellStyle name="Vejica 2 5 2 2 12" xfId="7094" xr:uid="{00000000-0005-0000-0000-0000D7110000}"/>
    <cellStyle name="Vejica 2 5 2 2 13" xfId="7169" xr:uid="{00000000-0005-0000-0000-0000D8110000}"/>
    <cellStyle name="Vejica 2 5 2 2 14" xfId="7606" xr:uid="{00000000-0005-0000-0000-0000D9110000}"/>
    <cellStyle name="Vejica 2 5 2 2 2" xfId="635" xr:uid="{00000000-0005-0000-0000-0000DA110000}"/>
    <cellStyle name="Vejica 2 5 2 2 2 10" xfId="6799" xr:uid="{00000000-0005-0000-0000-0000DB110000}"/>
    <cellStyle name="Vejica 2 5 2 2 2 11" xfId="7170" xr:uid="{00000000-0005-0000-0000-0000DC110000}"/>
    <cellStyle name="Vejica 2 5 2 2 2 12" xfId="7607" xr:uid="{00000000-0005-0000-0000-0000DD110000}"/>
    <cellStyle name="Vejica 2 5 2 2 2 2" xfId="1952" xr:uid="{00000000-0005-0000-0000-0000DE110000}"/>
    <cellStyle name="Vejica 2 5 2 2 2 3" xfId="1953" xr:uid="{00000000-0005-0000-0000-0000DF110000}"/>
    <cellStyle name="Vejica 2 5 2 2 2 3 2" xfId="4074" xr:uid="{00000000-0005-0000-0000-0000E0110000}"/>
    <cellStyle name="Vejica 2 5 2 2 2 4" xfId="1954" xr:uid="{00000000-0005-0000-0000-0000E1110000}"/>
    <cellStyle name="Vejica 2 5 2 2 2 4 2" xfId="4075" xr:uid="{00000000-0005-0000-0000-0000E2110000}"/>
    <cellStyle name="Vejica 2 5 2 2 2 4 2 2" xfId="6064" xr:uid="{00000000-0005-0000-0000-0000E3110000}"/>
    <cellStyle name="Vejica 2 5 2 2 2 4 2 2 2" xfId="6685" xr:uid="{00000000-0005-0000-0000-0000E4110000}"/>
    <cellStyle name="Vejica 2 5 2 2 2 4 2 3" xfId="5958" xr:uid="{00000000-0005-0000-0000-0000E5110000}"/>
    <cellStyle name="Vejica 2 5 2 2 2 4 2 4" xfId="6381" xr:uid="{00000000-0005-0000-0000-0000E6110000}"/>
    <cellStyle name="Vejica 2 5 2 2 2 4 2 5" xfId="6995" xr:uid="{00000000-0005-0000-0000-0000E7110000}"/>
    <cellStyle name="Vejica 2 5 2 2 2 4 2 6" xfId="7365" xr:uid="{00000000-0005-0000-0000-0000E8110000}"/>
    <cellStyle name="Vejica 2 5 2 2 2 4 2 7" xfId="7803" xr:uid="{00000000-0005-0000-0000-0000E9110000}"/>
    <cellStyle name="Vejica 2 5 2 2 2 4 3" xfId="5844" xr:uid="{00000000-0005-0000-0000-0000EA110000}"/>
    <cellStyle name="Vejica 2 5 2 2 2 4 3 2" xfId="6580" xr:uid="{00000000-0005-0000-0000-0000EB110000}"/>
    <cellStyle name="Vejica 2 5 2 2 2 4 4" xfId="6280" xr:uid="{00000000-0005-0000-0000-0000EC110000}"/>
    <cellStyle name="Vejica 2 5 2 2 2 4 5" xfId="6893" xr:uid="{00000000-0005-0000-0000-0000ED110000}"/>
    <cellStyle name="Vejica 2 5 2 2 2 4 6" xfId="7264" xr:uid="{00000000-0005-0000-0000-0000EE110000}"/>
    <cellStyle name="Vejica 2 5 2 2 2 4 7" xfId="7701" xr:uid="{00000000-0005-0000-0000-0000EF110000}"/>
    <cellStyle name="Vejica 2 5 2 2 2 5" xfId="4076" xr:uid="{00000000-0005-0000-0000-0000F0110000}"/>
    <cellStyle name="Vejica 2 5 2 2 2 5 2" xfId="4077" xr:uid="{00000000-0005-0000-0000-0000F1110000}"/>
    <cellStyle name="Vejica 2 5 2 2 2 6" xfId="4078" xr:uid="{00000000-0005-0000-0000-0000F2110000}"/>
    <cellStyle name="Vejica 2 5 2 2 2 7" xfId="4073" xr:uid="{00000000-0005-0000-0000-0000F3110000}"/>
    <cellStyle name="Vejica 2 5 2 2 2 8" xfId="5748" xr:uid="{00000000-0005-0000-0000-0000F4110000}"/>
    <cellStyle name="Vejica 2 5 2 2 2 8 2" xfId="6486" xr:uid="{00000000-0005-0000-0000-0000F5110000}"/>
    <cellStyle name="Vejica 2 5 2 2 2 9" xfId="6186" xr:uid="{00000000-0005-0000-0000-0000F6110000}"/>
    <cellStyle name="Vejica 2 5 2 2 3" xfId="1955" xr:uid="{00000000-0005-0000-0000-0000F7110000}"/>
    <cellStyle name="Vejica 2 5 2 2 4" xfId="1956" xr:uid="{00000000-0005-0000-0000-0000F8110000}"/>
    <cellStyle name="Vejica 2 5 2 2 4 2" xfId="4079" xr:uid="{00000000-0005-0000-0000-0000F9110000}"/>
    <cellStyle name="Vejica 2 5 2 2 5" xfId="1957" xr:uid="{00000000-0005-0000-0000-0000FA110000}"/>
    <cellStyle name="Vejica 2 5 2 2 5 2" xfId="4080" xr:uid="{00000000-0005-0000-0000-0000FB110000}"/>
    <cellStyle name="Vejica 2 5 2 2 5 2 2" xfId="6065" xr:uid="{00000000-0005-0000-0000-0000FC110000}"/>
    <cellStyle name="Vejica 2 5 2 2 5 2 2 2" xfId="6686" xr:uid="{00000000-0005-0000-0000-0000FD110000}"/>
    <cellStyle name="Vejica 2 5 2 2 5 2 3" xfId="5959" xr:uid="{00000000-0005-0000-0000-0000FE110000}"/>
    <cellStyle name="Vejica 2 5 2 2 5 2 4" xfId="6382" xr:uid="{00000000-0005-0000-0000-0000FF110000}"/>
    <cellStyle name="Vejica 2 5 2 2 5 2 5" xfId="6996" xr:uid="{00000000-0005-0000-0000-000000120000}"/>
    <cellStyle name="Vejica 2 5 2 2 5 2 6" xfId="7366" xr:uid="{00000000-0005-0000-0000-000001120000}"/>
    <cellStyle name="Vejica 2 5 2 2 5 2 7" xfId="7804" xr:uid="{00000000-0005-0000-0000-000002120000}"/>
    <cellStyle name="Vejica 2 5 2 2 5 3" xfId="5845" xr:uid="{00000000-0005-0000-0000-000003120000}"/>
    <cellStyle name="Vejica 2 5 2 2 5 3 2" xfId="6581" xr:uid="{00000000-0005-0000-0000-000004120000}"/>
    <cellStyle name="Vejica 2 5 2 2 5 4" xfId="6281" xr:uid="{00000000-0005-0000-0000-000005120000}"/>
    <cellStyle name="Vejica 2 5 2 2 5 5" xfId="6894" xr:uid="{00000000-0005-0000-0000-000006120000}"/>
    <cellStyle name="Vejica 2 5 2 2 5 6" xfId="7265" xr:uid="{00000000-0005-0000-0000-000007120000}"/>
    <cellStyle name="Vejica 2 5 2 2 5 7" xfId="7702" xr:uid="{00000000-0005-0000-0000-000008120000}"/>
    <cellStyle name="Vejica 2 5 2 2 6" xfId="4081" xr:uid="{00000000-0005-0000-0000-000009120000}"/>
    <cellStyle name="Vejica 2 5 2 2 6 2" xfId="4082" xr:uid="{00000000-0005-0000-0000-00000A120000}"/>
    <cellStyle name="Vejica 2 5 2 2 7" xfId="4083" xr:uid="{00000000-0005-0000-0000-00000B120000}"/>
    <cellStyle name="Vejica 2 5 2 2 8" xfId="4072" xr:uid="{00000000-0005-0000-0000-00000C120000}"/>
    <cellStyle name="Vejica 2 5 2 2 9" xfId="5747" xr:uid="{00000000-0005-0000-0000-00000D120000}"/>
    <cellStyle name="Vejica 2 5 2 2 9 2" xfId="6485" xr:uid="{00000000-0005-0000-0000-00000E120000}"/>
    <cellStyle name="Vejica 2 5 2 3" xfId="636" xr:uid="{00000000-0005-0000-0000-00000F120000}"/>
    <cellStyle name="Vejica 2 5 2 3 10" xfId="6800" xr:uid="{00000000-0005-0000-0000-000010120000}"/>
    <cellStyle name="Vejica 2 5 2 3 11" xfId="7171" xr:uid="{00000000-0005-0000-0000-000011120000}"/>
    <cellStyle name="Vejica 2 5 2 3 12" xfId="7608" xr:uid="{00000000-0005-0000-0000-000012120000}"/>
    <cellStyle name="Vejica 2 5 2 3 2" xfId="1958" xr:uid="{00000000-0005-0000-0000-000013120000}"/>
    <cellStyle name="Vejica 2 5 2 3 3" xfId="1959" xr:uid="{00000000-0005-0000-0000-000014120000}"/>
    <cellStyle name="Vejica 2 5 2 3 3 2" xfId="4085" xr:uid="{00000000-0005-0000-0000-000015120000}"/>
    <cellStyle name="Vejica 2 5 2 3 4" xfId="1960" xr:uid="{00000000-0005-0000-0000-000016120000}"/>
    <cellStyle name="Vejica 2 5 2 3 4 2" xfId="4086" xr:uid="{00000000-0005-0000-0000-000017120000}"/>
    <cellStyle name="Vejica 2 5 2 3 4 2 2" xfId="6066" xr:uid="{00000000-0005-0000-0000-000018120000}"/>
    <cellStyle name="Vejica 2 5 2 3 4 2 2 2" xfId="6687" xr:uid="{00000000-0005-0000-0000-000019120000}"/>
    <cellStyle name="Vejica 2 5 2 3 4 2 3" xfId="5960" xr:uid="{00000000-0005-0000-0000-00001A120000}"/>
    <cellStyle name="Vejica 2 5 2 3 4 2 4" xfId="6383" xr:uid="{00000000-0005-0000-0000-00001B120000}"/>
    <cellStyle name="Vejica 2 5 2 3 4 2 5" xfId="6997" xr:uid="{00000000-0005-0000-0000-00001C120000}"/>
    <cellStyle name="Vejica 2 5 2 3 4 2 6" xfId="7367" xr:uid="{00000000-0005-0000-0000-00001D120000}"/>
    <cellStyle name="Vejica 2 5 2 3 4 2 7" xfId="7805" xr:uid="{00000000-0005-0000-0000-00001E120000}"/>
    <cellStyle name="Vejica 2 5 2 3 4 3" xfId="5846" xr:uid="{00000000-0005-0000-0000-00001F120000}"/>
    <cellStyle name="Vejica 2 5 2 3 4 3 2" xfId="6582" xr:uid="{00000000-0005-0000-0000-000020120000}"/>
    <cellStyle name="Vejica 2 5 2 3 4 4" xfId="6282" xr:uid="{00000000-0005-0000-0000-000021120000}"/>
    <cellStyle name="Vejica 2 5 2 3 4 5" xfId="6895" xr:uid="{00000000-0005-0000-0000-000022120000}"/>
    <cellStyle name="Vejica 2 5 2 3 4 6" xfId="7266" xr:uid="{00000000-0005-0000-0000-000023120000}"/>
    <cellStyle name="Vejica 2 5 2 3 4 7" xfId="7703" xr:uid="{00000000-0005-0000-0000-000024120000}"/>
    <cellStyle name="Vejica 2 5 2 3 5" xfId="4087" xr:uid="{00000000-0005-0000-0000-000025120000}"/>
    <cellStyle name="Vejica 2 5 2 3 5 2" xfId="4088" xr:uid="{00000000-0005-0000-0000-000026120000}"/>
    <cellStyle name="Vejica 2 5 2 3 6" xfId="4089" xr:uid="{00000000-0005-0000-0000-000027120000}"/>
    <cellStyle name="Vejica 2 5 2 3 7" xfId="4084" xr:uid="{00000000-0005-0000-0000-000028120000}"/>
    <cellStyle name="Vejica 2 5 2 3 8" xfId="5749" xr:uid="{00000000-0005-0000-0000-000029120000}"/>
    <cellStyle name="Vejica 2 5 2 3 8 2" xfId="6487" xr:uid="{00000000-0005-0000-0000-00002A120000}"/>
    <cellStyle name="Vejica 2 5 2 3 9" xfId="6187" xr:uid="{00000000-0005-0000-0000-00002B120000}"/>
    <cellStyle name="Vejica 2 5 2 4" xfId="1961" xr:uid="{00000000-0005-0000-0000-00002C120000}"/>
    <cellStyle name="Vejica 2 5 2 5" xfId="1962" xr:uid="{00000000-0005-0000-0000-00002D120000}"/>
    <cellStyle name="Vejica 2 5 2 5 2" xfId="4090" xr:uid="{00000000-0005-0000-0000-00002E120000}"/>
    <cellStyle name="Vejica 2 5 2 6" xfId="1963" xr:uid="{00000000-0005-0000-0000-00002F120000}"/>
    <cellStyle name="Vejica 2 5 2 6 2" xfId="4091" xr:uid="{00000000-0005-0000-0000-000030120000}"/>
    <cellStyle name="Vejica 2 5 2 6 2 2" xfId="6067" xr:uid="{00000000-0005-0000-0000-000031120000}"/>
    <cellStyle name="Vejica 2 5 2 6 2 2 2" xfId="6688" xr:uid="{00000000-0005-0000-0000-000032120000}"/>
    <cellStyle name="Vejica 2 5 2 6 2 3" xfId="5961" xr:uid="{00000000-0005-0000-0000-000033120000}"/>
    <cellStyle name="Vejica 2 5 2 6 2 4" xfId="6384" xr:uid="{00000000-0005-0000-0000-000034120000}"/>
    <cellStyle name="Vejica 2 5 2 6 2 5" xfId="6998" xr:uid="{00000000-0005-0000-0000-000035120000}"/>
    <cellStyle name="Vejica 2 5 2 6 2 6" xfId="7368" xr:uid="{00000000-0005-0000-0000-000036120000}"/>
    <cellStyle name="Vejica 2 5 2 6 2 7" xfId="7806" xr:uid="{00000000-0005-0000-0000-000037120000}"/>
    <cellStyle name="Vejica 2 5 2 6 3" xfId="5847" xr:uid="{00000000-0005-0000-0000-000038120000}"/>
    <cellStyle name="Vejica 2 5 2 6 3 2" xfId="6583" xr:uid="{00000000-0005-0000-0000-000039120000}"/>
    <cellStyle name="Vejica 2 5 2 6 4" xfId="6283" xr:uid="{00000000-0005-0000-0000-00003A120000}"/>
    <cellStyle name="Vejica 2 5 2 6 5" xfId="6896" xr:uid="{00000000-0005-0000-0000-00003B120000}"/>
    <cellStyle name="Vejica 2 5 2 6 6" xfId="7267" xr:uid="{00000000-0005-0000-0000-00003C120000}"/>
    <cellStyle name="Vejica 2 5 2 6 7" xfId="7704" xr:uid="{00000000-0005-0000-0000-00003D120000}"/>
    <cellStyle name="Vejica 2 5 2 7" xfId="4092" xr:uid="{00000000-0005-0000-0000-00003E120000}"/>
    <cellStyle name="Vejica 2 5 2 7 2" xfId="4093" xr:uid="{00000000-0005-0000-0000-00003F120000}"/>
    <cellStyle name="Vejica 2 5 2 8" xfId="4094" xr:uid="{00000000-0005-0000-0000-000040120000}"/>
    <cellStyle name="Vejica 2 5 2 9" xfId="4071" xr:uid="{00000000-0005-0000-0000-000041120000}"/>
    <cellStyle name="Vejica 2 5 3" xfId="637" xr:uid="{00000000-0005-0000-0000-000042120000}"/>
    <cellStyle name="Vejica 2 5 3 10" xfId="5750" xr:uid="{00000000-0005-0000-0000-000043120000}"/>
    <cellStyle name="Vejica 2 5 3 10 2" xfId="6488" xr:uid="{00000000-0005-0000-0000-000044120000}"/>
    <cellStyle name="Vejica 2 5 3 11" xfId="6188" xr:uid="{00000000-0005-0000-0000-000045120000}"/>
    <cellStyle name="Vejica 2 5 3 12" xfId="6801" xr:uid="{00000000-0005-0000-0000-000046120000}"/>
    <cellStyle name="Vejica 2 5 3 13" xfId="7095" xr:uid="{00000000-0005-0000-0000-000047120000}"/>
    <cellStyle name="Vejica 2 5 3 14" xfId="7172" xr:uid="{00000000-0005-0000-0000-000048120000}"/>
    <cellStyle name="Vejica 2 5 3 15" xfId="7609" xr:uid="{00000000-0005-0000-0000-000049120000}"/>
    <cellStyle name="Vejica 2 5 3 2" xfId="638" xr:uid="{00000000-0005-0000-0000-00004A120000}"/>
    <cellStyle name="Vejica 2 5 3 2 10" xfId="6189" xr:uid="{00000000-0005-0000-0000-00004B120000}"/>
    <cellStyle name="Vejica 2 5 3 2 11" xfId="6802" xr:uid="{00000000-0005-0000-0000-00004C120000}"/>
    <cellStyle name="Vejica 2 5 3 2 12" xfId="7096" xr:uid="{00000000-0005-0000-0000-00004D120000}"/>
    <cellStyle name="Vejica 2 5 3 2 13" xfId="7173" xr:uid="{00000000-0005-0000-0000-00004E120000}"/>
    <cellStyle name="Vejica 2 5 3 2 14" xfId="7610" xr:uid="{00000000-0005-0000-0000-00004F120000}"/>
    <cellStyle name="Vejica 2 5 3 2 2" xfId="639" xr:uid="{00000000-0005-0000-0000-000050120000}"/>
    <cellStyle name="Vejica 2 5 3 2 2 10" xfId="6803" xr:uid="{00000000-0005-0000-0000-000051120000}"/>
    <cellStyle name="Vejica 2 5 3 2 2 11" xfId="7174" xr:uid="{00000000-0005-0000-0000-000052120000}"/>
    <cellStyle name="Vejica 2 5 3 2 2 12" xfId="7611" xr:uid="{00000000-0005-0000-0000-000053120000}"/>
    <cellStyle name="Vejica 2 5 3 2 2 2" xfId="1964" xr:uid="{00000000-0005-0000-0000-000054120000}"/>
    <cellStyle name="Vejica 2 5 3 2 2 3" xfId="1965" xr:uid="{00000000-0005-0000-0000-000055120000}"/>
    <cellStyle name="Vejica 2 5 3 2 2 3 2" xfId="4098" xr:uid="{00000000-0005-0000-0000-000056120000}"/>
    <cellStyle name="Vejica 2 5 3 2 2 4" xfId="1966" xr:uid="{00000000-0005-0000-0000-000057120000}"/>
    <cellStyle name="Vejica 2 5 3 2 2 4 2" xfId="4099" xr:uid="{00000000-0005-0000-0000-000058120000}"/>
    <cellStyle name="Vejica 2 5 3 2 2 4 2 2" xfId="6068" xr:uid="{00000000-0005-0000-0000-000059120000}"/>
    <cellStyle name="Vejica 2 5 3 2 2 4 2 2 2" xfId="6689" xr:uid="{00000000-0005-0000-0000-00005A120000}"/>
    <cellStyle name="Vejica 2 5 3 2 2 4 2 3" xfId="5962" xr:uid="{00000000-0005-0000-0000-00005B120000}"/>
    <cellStyle name="Vejica 2 5 3 2 2 4 2 4" xfId="6385" xr:uid="{00000000-0005-0000-0000-00005C120000}"/>
    <cellStyle name="Vejica 2 5 3 2 2 4 2 5" xfId="6999" xr:uid="{00000000-0005-0000-0000-00005D120000}"/>
    <cellStyle name="Vejica 2 5 3 2 2 4 2 6" xfId="7369" xr:uid="{00000000-0005-0000-0000-00005E120000}"/>
    <cellStyle name="Vejica 2 5 3 2 2 4 2 7" xfId="7807" xr:uid="{00000000-0005-0000-0000-00005F120000}"/>
    <cellStyle name="Vejica 2 5 3 2 2 4 3" xfId="5848" xr:uid="{00000000-0005-0000-0000-000060120000}"/>
    <cellStyle name="Vejica 2 5 3 2 2 4 3 2" xfId="6584" xr:uid="{00000000-0005-0000-0000-000061120000}"/>
    <cellStyle name="Vejica 2 5 3 2 2 4 4" xfId="6284" xr:uid="{00000000-0005-0000-0000-000062120000}"/>
    <cellStyle name="Vejica 2 5 3 2 2 4 5" xfId="6897" xr:uid="{00000000-0005-0000-0000-000063120000}"/>
    <cellStyle name="Vejica 2 5 3 2 2 4 6" xfId="7268" xr:uid="{00000000-0005-0000-0000-000064120000}"/>
    <cellStyle name="Vejica 2 5 3 2 2 4 7" xfId="7705" xr:uid="{00000000-0005-0000-0000-000065120000}"/>
    <cellStyle name="Vejica 2 5 3 2 2 5" xfId="4100" xr:uid="{00000000-0005-0000-0000-000066120000}"/>
    <cellStyle name="Vejica 2 5 3 2 2 5 2" xfId="4101" xr:uid="{00000000-0005-0000-0000-000067120000}"/>
    <cellStyle name="Vejica 2 5 3 2 2 6" xfId="4102" xr:uid="{00000000-0005-0000-0000-000068120000}"/>
    <cellStyle name="Vejica 2 5 3 2 2 7" xfId="4097" xr:uid="{00000000-0005-0000-0000-000069120000}"/>
    <cellStyle name="Vejica 2 5 3 2 2 8" xfId="5752" xr:uid="{00000000-0005-0000-0000-00006A120000}"/>
    <cellStyle name="Vejica 2 5 3 2 2 8 2" xfId="6490" xr:uid="{00000000-0005-0000-0000-00006B120000}"/>
    <cellStyle name="Vejica 2 5 3 2 2 9" xfId="6190" xr:uid="{00000000-0005-0000-0000-00006C120000}"/>
    <cellStyle name="Vejica 2 5 3 2 3" xfId="1967" xr:uid="{00000000-0005-0000-0000-00006D120000}"/>
    <cellStyle name="Vejica 2 5 3 2 4" xfId="1968" xr:uid="{00000000-0005-0000-0000-00006E120000}"/>
    <cellStyle name="Vejica 2 5 3 2 4 2" xfId="4103" xr:uid="{00000000-0005-0000-0000-00006F120000}"/>
    <cellStyle name="Vejica 2 5 3 2 5" xfId="1969" xr:uid="{00000000-0005-0000-0000-000070120000}"/>
    <cellStyle name="Vejica 2 5 3 2 5 2" xfId="4104" xr:uid="{00000000-0005-0000-0000-000071120000}"/>
    <cellStyle name="Vejica 2 5 3 2 5 2 2" xfId="6069" xr:uid="{00000000-0005-0000-0000-000072120000}"/>
    <cellStyle name="Vejica 2 5 3 2 5 2 2 2" xfId="6690" xr:uid="{00000000-0005-0000-0000-000073120000}"/>
    <cellStyle name="Vejica 2 5 3 2 5 2 3" xfId="5963" xr:uid="{00000000-0005-0000-0000-000074120000}"/>
    <cellStyle name="Vejica 2 5 3 2 5 2 4" xfId="6386" xr:uid="{00000000-0005-0000-0000-000075120000}"/>
    <cellStyle name="Vejica 2 5 3 2 5 2 5" xfId="7000" xr:uid="{00000000-0005-0000-0000-000076120000}"/>
    <cellStyle name="Vejica 2 5 3 2 5 2 6" xfId="7370" xr:uid="{00000000-0005-0000-0000-000077120000}"/>
    <cellStyle name="Vejica 2 5 3 2 5 2 7" xfId="7808" xr:uid="{00000000-0005-0000-0000-000078120000}"/>
    <cellStyle name="Vejica 2 5 3 2 5 3" xfId="5849" xr:uid="{00000000-0005-0000-0000-000079120000}"/>
    <cellStyle name="Vejica 2 5 3 2 5 3 2" xfId="6585" xr:uid="{00000000-0005-0000-0000-00007A120000}"/>
    <cellStyle name="Vejica 2 5 3 2 5 4" xfId="6285" xr:uid="{00000000-0005-0000-0000-00007B120000}"/>
    <cellStyle name="Vejica 2 5 3 2 5 5" xfId="6898" xr:uid="{00000000-0005-0000-0000-00007C120000}"/>
    <cellStyle name="Vejica 2 5 3 2 5 6" xfId="7269" xr:uid="{00000000-0005-0000-0000-00007D120000}"/>
    <cellStyle name="Vejica 2 5 3 2 5 7" xfId="7706" xr:uid="{00000000-0005-0000-0000-00007E120000}"/>
    <cellStyle name="Vejica 2 5 3 2 6" xfId="4105" xr:uid="{00000000-0005-0000-0000-00007F120000}"/>
    <cellStyle name="Vejica 2 5 3 2 6 2" xfId="4106" xr:uid="{00000000-0005-0000-0000-000080120000}"/>
    <cellStyle name="Vejica 2 5 3 2 7" xfId="4107" xr:uid="{00000000-0005-0000-0000-000081120000}"/>
    <cellStyle name="Vejica 2 5 3 2 8" xfId="4096" xr:uid="{00000000-0005-0000-0000-000082120000}"/>
    <cellStyle name="Vejica 2 5 3 2 9" xfId="5751" xr:uid="{00000000-0005-0000-0000-000083120000}"/>
    <cellStyle name="Vejica 2 5 3 2 9 2" xfId="6489" xr:uid="{00000000-0005-0000-0000-000084120000}"/>
    <cellStyle name="Vejica 2 5 3 3" xfId="640" xr:uid="{00000000-0005-0000-0000-000085120000}"/>
    <cellStyle name="Vejica 2 5 3 3 10" xfId="6804" xr:uid="{00000000-0005-0000-0000-000086120000}"/>
    <cellStyle name="Vejica 2 5 3 3 11" xfId="7175" xr:uid="{00000000-0005-0000-0000-000087120000}"/>
    <cellStyle name="Vejica 2 5 3 3 12" xfId="7612" xr:uid="{00000000-0005-0000-0000-000088120000}"/>
    <cellStyle name="Vejica 2 5 3 3 2" xfId="1970" xr:uid="{00000000-0005-0000-0000-000089120000}"/>
    <cellStyle name="Vejica 2 5 3 3 3" xfId="1971" xr:uid="{00000000-0005-0000-0000-00008A120000}"/>
    <cellStyle name="Vejica 2 5 3 3 3 2" xfId="4109" xr:uid="{00000000-0005-0000-0000-00008B120000}"/>
    <cellStyle name="Vejica 2 5 3 3 4" xfId="1972" xr:uid="{00000000-0005-0000-0000-00008C120000}"/>
    <cellStyle name="Vejica 2 5 3 3 4 2" xfId="4110" xr:uid="{00000000-0005-0000-0000-00008D120000}"/>
    <cellStyle name="Vejica 2 5 3 3 4 2 2" xfId="6070" xr:uid="{00000000-0005-0000-0000-00008E120000}"/>
    <cellStyle name="Vejica 2 5 3 3 4 2 2 2" xfId="6691" xr:uid="{00000000-0005-0000-0000-00008F120000}"/>
    <cellStyle name="Vejica 2 5 3 3 4 2 3" xfId="5964" xr:uid="{00000000-0005-0000-0000-000090120000}"/>
    <cellStyle name="Vejica 2 5 3 3 4 2 4" xfId="6387" xr:uid="{00000000-0005-0000-0000-000091120000}"/>
    <cellStyle name="Vejica 2 5 3 3 4 2 5" xfId="7001" xr:uid="{00000000-0005-0000-0000-000092120000}"/>
    <cellStyle name="Vejica 2 5 3 3 4 2 6" xfId="7371" xr:uid="{00000000-0005-0000-0000-000093120000}"/>
    <cellStyle name="Vejica 2 5 3 3 4 2 7" xfId="7809" xr:uid="{00000000-0005-0000-0000-000094120000}"/>
    <cellStyle name="Vejica 2 5 3 3 4 3" xfId="5850" xr:uid="{00000000-0005-0000-0000-000095120000}"/>
    <cellStyle name="Vejica 2 5 3 3 4 3 2" xfId="6586" xr:uid="{00000000-0005-0000-0000-000096120000}"/>
    <cellStyle name="Vejica 2 5 3 3 4 4" xfId="6286" xr:uid="{00000000-0005-0000-0000-000097120000}"/>
    <cellStyle name="Vejica 2 5 3 3 4 5" xfId="6899" xr:uid="{00000000-0005-0000-0000-000098120000}"/>
    <cellStyle name="Vejica 2 5 3 3 4 6" xfId="7270" xr:uid="{00000000-0005-0000-0000-000099120000}"/>
    <cellStyle name="Vejica 2 5 3 3 4 7" xfId="7707" xr:uid="{00000000-0005-0000-0000-00009A120000}"/>
    <cellStyle name="Vejica 2 5 3 3 5" xfId="4111" xr:uid="{00000000-0005-0000-0000-00009B120000}"/>
    <cellStyle name="Vejica 2 5 3 3 5 2" xfId="4112" xr:uid="{00000000-0005-0000-0000-00009C120000}"/>
    <cellStyle name="Vejica 2 5 3 3 6" xfId="4113" xr:uid="{00000000-0005-0000-0000-00009D120000}"/>
    <cellStyle name="Vejica 2 5 3 3 7" xfId="4108" xr:uid="{00000000-0005-0000-0000-00009E120000}"/>
    <cellStyle name="Vejica 2 5 3 3 8" xfId="5753" xr:uid="{00000000-0005-0000-0000-00009F120000}"/>
    <cellStyle name="Vejica 2 5 3 3 8 2" xfId="6491" xr:uid="{00000000-0005-0000-0000-0000A0120000}"/>
    <cellStyle name="Vejica 2 5 3 3 9" xfId="6191" xr:uid="{00000000-0005-0000-0000-0000A1120000}"/>
    <cellStyle name="Vejica 2 5 3 4" xfId="1973" xr:uid="{00000000-0005-0000-0000-0000A2120000}"/>
    <cellStyle name="Vejica 2 5 3 5" xfId="1974" xr:uid="{00000000-0005-0000-0000-0000A3120000}"/>
    <cellStyle name="Vejica 2 5 3 5 2" xfId="4114" xr:uid="{00000000-0005-0000-0000-0000A4120000}"/>
    <cellStyle name="Vejica 2 5 3 6" xfId="1975" xr:uid="{00000000-0005-0000-0000-0000A5120000}"/>
    <cellStyle name="Vejica 2 5 3 6 2" xfId="4115" xr:uid="{00000000-0005-0000-0000-0000A6120000}"/>
    <cellStyle name="Vejica 2 5 3 6 2 2" xfId="6071" xr:uid="{00000000-0005-0000-0000-0000A7120000}"/>
    <cellStyle name="Vejica 2 5 3 6 2 2 2" xfId="6692" xr:uid="{00000000-0005-0000-0000-0000A8120000}"/>
    <cellStyle name="Vejica 2 5 3 6 2 3" xfId="5965" xr:uid="{00000000-0005-0000-0000-0000A9120000}"/>
    <cellStyle name="Vejica 2 5 3 6 2 4" xfId="6388" xr:uid="{00000000-0005-0000-0000-0000AA120000}"/>
    <cellStyle name="Vejica 2 5 3 6 2 5" xfId="7002" xr:uid="{00000000-0005-0000-0000-0000AB120000}"/>
    <cellStyle name="Vejica 2 5 3 6 2 6" xfId="7372" xr:uid="{00000000-0005-0000-0000-0000AC120000}"/>
    <cellStyle name="Vejica 2 5 3 6 2 7" xfId="7810" xr:uid="{00000000-0005-0000-0000-0000AD120000}"/>
    <cellStyle name="Vejica 2 5 3 6 3" xfId="5851" xr:uid="{00000000-0005-0000-0000-0000AE120000}"/>
    <cellStyle name="Vejica 2 5 3 6 3 2" xfId="6587" xr:uid="{00000000-0005-0000-0000-0000AF120000}"/>
    <cellStyle name="Vejica 2 5 3 6 4" xfId="6287" xr:uid="{00000000-0005-0000-0000-0000B0120000}"/>
    <cellStyle name="Vejica 2 5 3 6 5" xfId="6900" xr:uid="{00000000-0005-0000-0000-0000B1120000}"/>
    <cellStyle name="Vejica 2 5 3 6 6" xfId="7271" xr:uid="{00000000-0005-0000-0000-0000B2120000}"/>
    <cellStyle name="Vejica 2 5 3 6 7" xfId="7708" xr:uid="{00000000-0005-0000-0000-0000B3120000}"/>
    <cellStyle name="Vejica 2 5 3 7" xfId="4116" xr:uid="{00000000-0005-0000-0000-0000B4120000}"/>
    <cellStyle name="Vejica 2 5 3 7 2" xfId="4117" xr:uid="{00000000-0005-0000-0000-0000B5120000}"/>
    <cellStyle name="Vejica 2 5 3 8" xfId="4118" xr:uid="{00000000-0005-0000-0000-0000B6120000}"/>
    <cellStyle name="Vejica 2 5 3 9" xfId="4095" xr:uid="{00000000-0005-0000-0000-0000B7120000}"/>
    <cellStyle name="Vejica 2 5 4" xfId="641" xr:uid="{00000000-0005-0000-0000-0000B8120000}"/>
    <cellStyle name="Vejica 2 5 4 10" xfId="6192" xr:uid="{00000000-0005-0000-0000-0000B9120000}"/>
    <cellStyle name="Vejica 2 5 4 11" xfId="6805" xr:uid="{00000000-0005-0000-0000-0000BA120000}"/>
    <cellStyle name="Vejica 2 5 4 12" xfId="7097" xr:uid="{00000000-0005-0000-0000-0000BB120000}"/>
    <cellStyle name="Vejica 2 5 4 13" xfId="7176" xr:uid="{00000000-0005-0000-0000-0000BC120000}"/>
    <cellStyle name="Vejica 2 5 4 14" xfId="7613" xr:uid="{00000000-0005-0000-0000-0000BD120000}"/>
    <cellStyle name="Vejica 2 5 4 2" xfId="642" xr:uid="{00000000-0005-0000-0000-0000BE120000}"/>
    <cellStyle name="Vejica 2 5 4 2 10" xfId="6806" xr:uid="{00000000-0005-0000-0000-0000BF120000}"/>
    <cellStyle name="Vejica 2 5 4 2 11" xfId="7177" xr:uid="{00000000-0005-0000-0000-0000C0120000}"/>
    <cellStyle name="Vejica 2 5 4 2 12" xfId="7614" xr:uid="{00000000-0005-0000-0000-0000C1120000}"/>
    <cellStyle name="Vejica 2 5 4 2 2" xfId="1976" xr:uid="{00000000-0005-0000-0000-0000C2120000}"/>
    <cellStyle name="Vejica 2 5 4 2 3" xfId="1977" xr:uid="{00000000-0005-0000-0000-0000C3120000}"/>
    <cellStyle name="Vejica 2 5 4 2 3 2" xfId="4121" xr:uid="{00000000-0005-0000-0000-0000C4120000}"/>
    <cellStyle name="Vejica 2 5 4 2 4" xfId="1978" xr:uid="{00000000-0005-0000-0000-0000C5120000}"/>
    <cellStyle name="Vejica 2 5 4 2 4 2" xfId="4122" xr:uid="{00000000-0005-0000-0000-0000C6120000}"/>
    <cellStyle name="Vejica 2 5 4 2 4 2 2" xfId="6072" xr:uid="{00000000-0005-0000-0000-0000C7120000}"/>
    <cellStyle name="Vejica 2 5 4 2 4 2 2 2" xfId="6693" xr:uid="{00000000-0005-0000-0000-0000C8120000}"/>
    <cellStyle name="Vejica 2 5 4 2 4 2 3" xfId="5966" xr:uid="{00000000-0005-0000-0000-0000C9120000}"/>
    <cellStyle name="Vejica 2 5 4 2 4 2 4" xfId="6389" xr:uid="{00000000-0005-0000-0000-0000CA120000}"/>
    <cellStyle name="Vejica 2 5 4 2 4 2 5" xfId="7003" xr:uid="{00000000-0005-0000-0000-0000CB120000}"/>
    <cellStyle name="Vejica 2 5 4 2 4 2 6" xfId="7373" xr:uid="{00000000-0005-0000-0000-0000CC120000}"/>
    <cellStyle name="Vejica 2 5 4 2 4 2 7" xfId="7811" xr:uid="{00000000-0005-0000-0000-0000CD120000}"/>
    <cellStyle name="Vejica 2 5 4 2 4 3" xfId="5852" xr:uid="{00000000-0005-0000-0000-0000CE120000}"/>
    <cellStyle name="Vejica 2 5 4 2 4 3 2" xfId="6588" xr:uid="{00000000-0005-0000-0000-0000CF120000}"/>
    <cellStyle name="Vejica 2 5 4 2 4 4" xfId="6288" xr:uid="{00000000-0005-0000-0000-0000D0120000}"/>
    <cellStyle name="Vejica 2 5 4 2 4 5" xfId="6901" xr:uid="{00000000-0005-0000-0000-0000D1120000}"/>
    <cellStyle name="Vejica 2 5 4 2 4 6" xfId="7272" xr:uid="{00000000-0005-0000-0000-0000D2120000}"/>
    <cellStyle name="Vejica 2 5 4 2 4 7" xfId="7709" xr:uid="{00000000-0005-0000-0000-0000D3120000}"/>
    <cellStyle name="Vejica 2 5 4 2 5" xfId="4123" xr:uid="{00000000-0005-0000-0000-0000D4120000}"/>
    <cellStyle name="Vejica 2 5 4 2 5 2" xfId="4124" xr:uid="{00000000-0005-0000-0000-0000D5120000}"/>
    <cellStyle name="Vejica 2 5 4 2 6" xfId="4125" xr:uid="{00000000-0005-0000-0000-0000D6120000}"/>
    <cellStyle name="Vejica 2 5 4 2 7" xfId="4120" xr:uid="{00000000-0005-0000-0000-0000D7120000}"/>
    <cellStyle name="Vejica 2 5 4 2 8" xfId="5755" xr:uid="{00000000-0005-0000-0000-0000D8120000}"/>
    <cellStyle name="Vejica 2 5 4 2 8 2" xfId="6493" xr:uid="{00000000-0005-0000-0000-0000D9120000}"/>
    <cellStyle name="Vejica 2 5 4 2 9" xfId="6193" xr:uid="{00000000-0005-0000-0000-0000DA120000}"/>
    <cellStyle name="Vejica 2 5 4 3" xfId="1979" xr:uid="{00000000-0005-0000-0000-0000DB120000}"/>
    <cellStyle name="Vejica 2 5 4 4" xfId="1980" xr:uid="{00000000-0005-0000-0000-0000DC120000}"/>
    <cellStyle name="Vejica 2 5 4 4 2" xfId="4126" xr:uid="{00000000-0005-0000-0000-0000DD120000}"/>
    <cellStyle name="Vejica 2 5 4 5" xfId="1981" xr:uid="{00000000-0005-0000-0000-0000DE120000}"/>
    <cellStyle name="Vejica 2 5 4 5 2" xfId="4127" xr:uid="{00000000-0005-0000-0000-0000DF120000}"/>
    <cellStyle name="Vejica 2 5 4 5 2 2" xfId="6073" xr:uid="{00000000-0005-0000-0000-0000E0120000}"/>
    <cellStyle name="Vejica 2 5 4 5 2 2 2" xfId="6694" xr:uid="{00000000-0005-0000-0000-0000E1120000}"/>
    <cellStyle name="Vejica 2 5 4 5 2 3" xfId="5967" xr:uid="{00000000-0005-0000-0000-0000E2120000}"/>
    <cellStyle name="Vejica 2 5 4 5 2 4" xfId="6390" xr:uid="{00000000-0005-0000-0000-0000E3120000}"/>
    <cellStyle name="Vejica 2 5 4 5 2 5" xfId="7004" xr:uid="{00000000-0005-0000-0000-0000E4120000}"/>
    <cellStyle name="Vejica 2 5 4 5 2 6" xfId="7374" xr:uid="{00000000-0005-0000-0000-0000E5120000}"/>
    <cellStyle name="Vejica 2 5 4 5 2 7" xfId="7812" xr:uid="{00000000-0005-0000-0000-0000E6120000}"/>
    <cellStyle name="Vejica 2 5 4 5 3" xfId="5853" xr:uid="{00000000-0005-0000-0000-0000E7120000}"/>
    <cellStyle name="Vejica 2 5 4 5 3 2" xfId="6589" xr:uid="{00000000-0005-0000-0000-0000E8120000}"/>
    <cellStyle name="Vejica 2 5 4 5 4" xfId="6289" xr:uid="{00000000-0005-0000-0000-0000E9120000}"/>
    <cellStyle name="Vejica 2 5 4 5 5" xfId="6902" xr:uid="{00000000-0005-0000-0000-0000EA120000}"/>
    <cellStyle name="Vejica 2 5 4 5 6" xfId="7273" xr:uid="{00000000-0005-0000-0000-0000EB120000}"/>
    <cellStyle name="Vejica 2 5 4 5 7" xfId="7710" xr:uid="{00000000-0005-0000-0000-0000EC120000}"/>
    <cellStyle name="Vejica 2 5 4 6" xfId="4128" xr:uid="{00000000-0005-0000-0000-0000ED120000}"/>
    <cellStyle name="Vejica 2 5 4 6 2" xfId="4129" xr:uid="{00000000-0005-0000-0000-0000EE120000}"/>
    <cellStyle name="Vejica 2 5 4 7" xfId="4130" xr:uid="{00000000-0005-0000-0000-0000EF120000}"/>
    <cellStyle name="Vejica 2 5 4 8" xfId="4119" xr:uid="{00000000-0005-0000-0000-0000F0120000}"/>
    <cellStyle name="Vejica 2 5 4 9" xfId="5754" xr:uid="{00000000-0005-0000-0000-0000F1120000}"/>
    <cellStyle name="Vejica 2 5 4 9 2" xfId="6492" xr:uid="{00000000-0005-0000-0000-0000F2120000}"/>
    <cellStyle name="Vejica 2 5 5" xfId="643" xr:uid="{00000000-0005-0000-0000-0000F3120000}"/>
    <cellStyle name="Vejica 2 5 5 10" xfId="6807" xr:uid="{00000000-0005-0000-0000-0000F4120000}"/>
    <cellStyle name="Vejica 2 5 5 11" xfId="7178" xr:uid="{00000000-0005-0000-0000-0000F5120000}"/>
    <cellStyle name="Vejica 2 5 5 12" xfId="7615" xr:uid="{00000000-0005-0000-0000-0000F6120000}"/>
    <cellStyle name="Vejica 2 5 5 2" xfId="1982" xr:uid="{00000000-0005-0000-0000-0000F7120000}"/>
    <cellStyle name="Vejica 2 5 5 3" xfId="1983" xr:uid="{00000000-0005-0000-0000-0000F8120000}"/>
    <cellStyle name="Vejica 2 5 5 3 2" xfId="4132" xr:uid="{00000000-0005-0000-0000-0000F9120000}"/>
    <cellStyle name="Vejica 2 5 5 4" xfId="1984" xr:uid="{00000000-0005-0000-0000-0000FA120000}"/>
    <cellStyle name="Vejica 2 5 5 4 2" xfId="4133" xr:uid="{00000000-0005-0000-0000-0000FB120000}"/>
    <cellStyle name="Vejica 2 5 5 4 2 2" xfId="6074" xr:uid="{00000000-0005-0000-0000-0000FC120000}"/>
    <cellStyle name="Vejica 2 5 5 4 2 2 2" xfId="6695" xr:uid="{00000000-0005-0000-0000-0000FD120000}"/>
    <cellStyle name="Vejica 2 5 5 4 2 3" xfId="5968" xr:uid="{00000000-0005-0000-0000-0000FE120000}"/>
    <cellStyle name="Vejica 2 5 5 4 2 4" xfId="6391" xr:uid="{00000000-0005-0000-0000-0000FF120000}"/>
    <cellStyle name="Vejica 2 5 5 4 2 5" xfId="7005" xr:uid="{00000000-0005-0000-0000-000000130000}"/>
    <cellStyle name="Vejica 2 5 5 4 2 6" xfId="7375" xr:uid="{00000000-0005-0000-0000-000001130000}"/>
    <cellStyle name="Vejica 2 5 5 4 2 7" xfId="7813" xr:uid="{00000000-0005-0000-0000-000002130000}"/>
    <cellStyle name="Vejica 2 5 5 4 3" xfId="5854" xr:uid="{00000000-0005-0000-0000-000003130000}"/>
    <cellStyle name="Vejica 2 5 5 4 3 2" xfId="6590" xr:uid="{00000000-0005-0000-0000-000004130000}"/>
    <cellStyle name="Vejica 2 5 5 4 4" xfId="6290" xr:uid="{00000000-0005-0000-0000-000005130000}"/>
    <cellStyle name="Vejica 2 5 5 4 5" xfId="6903" xr:uid="{00000000-0005-0000-0000-000006130000}"/>
    <cellStyle name="Vejica 2 5 5 4 6" xfId="7274" xr:uid="{00000000-0005-0000-0000-000007130000}"/>
    <cellStyle name="Vejica 2 5 5 4 7" xfId="7711" xr:uid="{00000000-0005-0000-0000-000008130000}"/>
    <cellStyle name="Vejica 2 5 5 5" xfId="4134" xr:uid="{00000000-0005-0000-0000-000009130000}"/>
    <cellStyle name="Vejica 2 5 5 5 2" xfId="4135" xr:uid="{00000000-0005-0000-0000-00000A130000}"/>
    <cellStyle name="Vejica 2 5 5 6" xfId="4136" xr:uid="{00000000-0005-0000-0000-00000B130000}"/>
    <cellStyle name="Vejica 2 5 5 7" xfId="4131" xr:uid="{00000000-0005-0000-0000-00000C130000}"/>
    <cellStyle name="Vejica 2 5 5 8" xfId="5756" xr:uid="{00000000-0005-0000-0000-00000D130000}"/>
    <cellStyle name="Vejica 2 5 5 8 2" xfId="6494" xr:uid="{00000000-0005-0000-0000-00000E130000}"/>
    <cellStyle name="Vejica 2 5 5 9" xfId="6194" xr:uid="{00000000-0005-0000-0000-00000F130000}"/>
    <cellStyle name="Vejica 2 5 6" xfId="1985" xr:uid="{00000000-0005-0000-0000-000010130000}"/>
    <cellStyle name="Vejica 2 5 7" xfId="1986" xr:uid="{00000000-0005-0000-0000-000011130000}"/>
    <cellStyle name="Vejica 2 5 7 2" xfId="4137" xr:uid="{00000000-0005-0000-0000-000012130000}"/>
    <cellStyle name="Vejica 2 5 8" xfId="1987" xr:uid="{00000000-0005-0000-0000-000013130000}"/>
    <cellStyle name="Vejica 2 5 8 2" xfId="4138" xr:uid="{00000000-0005-0000-0000-000014130000}"/>
    <cellStyle name="Vejica 2 5 8 2 2" xfId="6075" xr:uid="{00000000-0005-0000-0000-000015130000}"/>
    <cellStyle name="Vejica 2 5 8 2 2 2" xfId="6696" xr:uid="{00000000-0005-0000-0000-000016130000}"/>
    <cellStyle name="Vejica 2 5 8 2 3" xfId="5969" xr:uid="{00000000-0005-0000-0000-000017130000}"/>
    <cellStyle name="Vejica 2 5 8 2 4" xfId="6392" xr:uid="{00000000-0005-0000-0000-000018130000}"/>
    <cellStyle name="Vejica 2 5 8 2 5" xfId="7006" xr:uid="{00000000-0005-0000-0000-000019130000}"/>
    <cellStyle name="Vejica 2 5 8 2 6" xfId="7376" xr:uid="{00000000-0005-0000-0000-00001A130000}"/>
    <cellStyle name="Vejica 2 5 8 2 7" xfId="7814" xr:uid="{00000000-0005-0000-0000-00001B130000}"/>
    <cellStyle name="Vejica 2 5 8 3" xfId="5855" xr:uid="{00000000-0005-0000-0000-00001C130000}"/>
    <cellStyle name="Vejica 2 5 8 3 2" xfId="6591" xr:uid="{00000000-0005-0000-0000-00001D130000}"/>
    <cellStyle name="Vejica 2 5 8 4" xfId="6291" xr:uid="{00000000-0005-0000-0000-00001E130000}"/>
    <cellStyle name="Vejica 2 5 8 5" xfId="6904" xr:uid="{00000000-0005-0000-0000-00001F130000}"/>
    <cellStyle name="Vejica 2 5 8 6" xfId="7275" xr:uid="{00000000-0005-0000-0000-000020130000}"/>
    <cellStyle name="Vejica 2 5 8 7" xfId="7712" xr:uid="{00000000-0005-0000-0000-000021130000}"/>
    <cellStyle name="Vejica 2 5 9" xfId="4139" xr:uid="{00000000-0005-0000-0000-000022130000}"/>
    <cellStyle name="Vejica 2 5 9 2" xfId="4140" xr:uid="{00000000-0005-0000-0000-000023130000}"/>
    <cellStyle name="Vejica 2 6" xfId="644" xr:uid="{00000000-0005-0000-0000-000024130000}"/>
    <cellStyle name="Vejica 2 6 10" xfId="4142" xr:uid="{00000000-0005-0000-0000-000025130000}"/>
    <cellStyle name="Vejica 2 6 11" xfId="4141" xr:uid="{00000000-0005-0000-0000-000026130000}"/>
    <cellStyle name="Vejica 2 6 12" xfId="5757" xr:uid="{00000000-0005-0000-0000-000027130000}"/>
    <cellStyle name="Vejica 2 6 12 2" xfId="6495" xr:uid="{00000000-0005-0000-0000-000028130000}"/>
    <cellStyle name="Vejica 2 6 13" xfId="6195" xr:uid="{00000000-0005-0000-0000-000029130000}"/>
    <cellStyle name="Vejica 2 6 14" xfId="6808" xr:uid="{00000000-0005-0000-0000-00002A130000}"/>
    <cellStyle name="Vejica 2 6 15" xfId="7098" xr:uid="{00000000-0005-0000-0000-00002B130000}"/>
    <cellStyle name="Vejica 2 6 16" xfId="7179" xr:uid="{00000000-0005-0000-0000-00002C130000}"/>
    <cellStyle name="Vejica 2 6 17" xfId="7616" xr:uid="{00000000-0005-0000-0000-00002D130000}"/>
    <cellStyle name="Vejica 2 6 2" xfId="645" xr:uid="{00000000-0005-0000-0000-00002E130000}"/>
    <cellStyle name="Vejica 2 6 2 10" xfId="5758" xr:uid="{00000000-0005-0000-0000-00002F130000}"/>
    <cellStyle name="Vejica 2 6 2 10 2" xfId="6496" xr:uid="{00000000-0005-0000-0000-000030130000}"/>
    <cellStyle name="Vejica 2 6 2 11" xfId="6196" xr:uid="{00000000-0005-0000-0000-000031130000}"/>
    <cellStyle name="Vejica 2 6 2 12" xfId="6809" xr:uid="{00000000-0005-0000-0000-000032130000}"/>
    <cellStyle name="Vejica 2 6 2 13" xfId="7099" xr:uid="{00000000-0005-0000-0000-000033130000}"/>
    <cellStyle name="Vejica 2 6 2 14" xfId="7180" xr:uid="{00000000-0005-0000-0000-000034130000}"/>
    <cellStyle name="Vejica 2 6 2 15" xfId="7617" xr:uid="{00000000-0005-0000-0000-000035130000}"/>
    <cellStyle name="Vejica 2 6 2 2" xfId="646" xr:uid="{00000000-0005-0000-0000-000036130000}"/>
    <cellStyle name="Vejica 2 6 2 2 10" xfId="6197" xr:uid="{00000000-0005-0000-0000-000037130000}"/>
    <cellStyle name="Vejica 2 6 2 2 11" xfId="6810" xr:uid="{00000000-0005-0000-0000-000038130000}"/>
    <cellStyle name="Vejica 2 6 2 2 12" xfId="7100" xr:uid="{00000000-0005-0000-0000-000039130000}"/>
    <cellStyle name="Vejica 2 6 2 2 13" xfId="7181" xr:uid="{00000000-0005-0000-0000-00003A130000}"/>
    <cellStyle name="Vejica 2 6 2 2 14" xfId="7618" xr:uid="{00000000-0005-0000-0000-00003B130000}"/>
    <cellStyle name="Vejica 2 6 2 2 2" xfId="647" xr:uid="{00000000-0005-0000-0000-00003C130000}"/>
    <cellStyle name="Vejica 2 6 2 2 2 10" xfId="6811" xr:uid="{00000000-0005-0000-0000-00003D130000}"/>
    <cellStyle name="Vejica 2 6 2 2 2 11" xfId="7182" xr:uid="{00000000-0005-0000-0000-00003E130000}"/>
    <cellStyle name="Vejica 2 6 2 2 2 12" xfId="7619" xr:uid="{00000000-0005-0000-0000-00003F130000}"/>
    <cellStyle name="Vejica 2 6 2 2 2 2" xfId="1988" xr:uid="{00000000-0005-0000-0000-000040130000}"/>
    <cellStyle name="Vejica 2 6 2 2 2 3" xfId="1989" xr:uid="{00000000-0005-0000-0000-000041130000}"/>
    <cellStyle name="Vejica 2 6 2 2 2 3 2" xfId="4146" xr:uid="{00000000-0005-0000-0000-000042130000}"/>
    <cellStyle name="Vejica 2 6 2 2 2 4" xfId="1990" xr:uid="{00000000-0005-0000-0000-000043130000}"/>
    <cellStyle name="Vejica 2 6 2 2 2 4 2" xfId="4147" xr:uid="{00000000-0005-0000-0000-000044130000}"/>
    <cellStyle name="Vejica 2 6 2 2 2 4 2 2" xfId="6076" xr:uid="{00000000-0005-0000-0000-000045130000}"/>
    <cellStyle name="Vejica 2 6 2 2 2 4 2 2 2" xfId="6697" xr:uid="{00000000-0005-0000-0000-000046130000}"/>
    <cellStyle name="Vejica 2 6 2 2 2 4 2 3" xfId="5970" xr:uid="{00000000-0005-0000-0000-000047130000}"/>
    <cellStyle name="Vejica 2 6 2 2 2 4 2 4" xfId="6393" xr:uid="{00000000-0005-0000-0000-000048130000}"/>
    <cellStyle name="Vejica 2 6 2 2 2 4 2 5" xfId="7007" xr:uid="{00000000-0005-0000-0000-000049130000}"/>
    <cellStyle name="Vejica 2 6 2 2 2 4 2 6" xfId="7377" xr:uid="{00000000-0005-0000-0000-00004A130000}"/>
    <cellStyle name="Vejica 2 6 2 2 2 4 2 7" xfId="7815" xr:uid="{00000000-0005-0000-0000-00004B130000}"/>
    <cellStyle name="Vejica 2 6 2 2 2 4 3" xfId="5856" xr:uid="{00000000-0005-0000-0000-00004C130000}"/>
    <cellStyle name="Vejica 2 6 2 2 2 4 3 2" xfId="6592" xr:uid="{00000000-0005-0000-0000-00004D130000}"/>
    <cellStyle name="Vejica 2 6 2 2 2 4 4" xfId="6292" xr:uid="{00000000-0005-0000-0000-00004E130000}"/>
    <cellStyle name="Vejica 2 6 2 2 2 4 5" xfId="6905" xr:uid="{00000000-0005-0000-0000-00004F130000}"/>
    <cellStyle name="Vejica 2 6 2 2 2 4 6" xfId="7276" xr:uid="{00000000-0005-0000-0000-000050130000}"/>
    <cellStyle name="Vejica 2 6 2 2 2 4 7" xfId="7713" xr:uid="{00000000-0005-0000-0000-000051130000}"/>
    <cellStyle name="Vejica 2 6 2 2 2 5" xfId="4148" xr:uid="{00000000-0005-0000-0000-000052130000}"/>
    <cellStyle name="Vejica 2 6 2 2 2 5 2" xfId="4149" xr:uid="{00000000-0005-0000-0000-000053130000}"/>
    <cellStyle name="Vejica 2 6 2 2 2 6" xfId="4150" xr:uid="{00000000-0005-0000-0000-000054130000}"/>
    <cellStyle name="Vejica 2 6 2 2 2 7" xfId="4145" xr:uid="{00000000-0005-0000-0000-000055130000}"/>
    <cellStyle name="Vejica 2 6 2 2 2 8" xfId="5760" xr:uid="{00000000-0005-0000-0000-000056130000}"/>
    <cellStyle name="Vejica 2 6 2 2 2 8 2" xfId="6498" xr:uid="{00000000-0005-0000-0000-000057130000}"/>
    <cellStyle name="Vejica 2 6 2 2 2 9" xfId="6198" xr:uid="{00000000-0005-0000-0000-000058130000}"/>
    <cellStyle name="Vejica 2 6 2 2 3" xfId="1991" xr:uid="{00000000-0005-0000-0000-000059130000}"/>
    <cellStyle name="Vejica 2 6 2 2 4" xfId="1992" xr:uid="{00000000-0005-0000-0000-00005A130000}"/>
    <cellStyle name="Vejica 2 6 2 2 4 2" xfId="4151" xr:uid="{00000000-0005-0000-0000-00005B130000}"/>
    <cellStyle name="Vejica 2 6 2 2 5" xfId="1993" xr:uid="{00000000-0005-0000-0000-00005C130000}"/>
    <cellStyle name="Vejica 2 6 2 2 5 2" xfId="4152" xr:uid="{00000000-0005-0000-0000-00005D130000}"/>
    <cellStyle name="Vejica 2 6 2 2 5 2 2" xfId="6077" xr:uid="{00000000-0005-0000-0000-00005E130000}"/>
    <cellStyle name="Vejica 2 6 2 2 5 2 2 2" xfId="6698" xr:uid="{00000000-0005-0000-0000-00005F130000}"/>
    <cellStyle name="Vejica 2 6 2 2 5 2 3" xfId="5971" xr:uid="{00000000-0005-0000-0000-000060130000}"/>
    <cellStyle name="Vejica 2 6 2 2 5 2 4" xfId="6394" xr:uid="{00000000-0005-0000-0000-000061130000}"/>
    <cellStyle name="Vejica 2 6 2 2 5 2 5" xfId="7008" xr:uid="{00000000-0005-0000-0000-000062130000}"/>
    <cellStyle name="Vejica 2 6 2 2 5 2 6" xfId="7378" xr:uid="{00000000-0005-0000-0000-000063130000}"/>
    <cellStyle name="Vejica 2 6 2 2 5 2 7" xfId="7816" xr:uid="{00000000-0005-0000-0000-000064130000}"/>
    <cellStyle name="Vejica 2 6 2 2 5 3" xfId="5857" xr:uid="{00000000-0005-0000-0000-000065130000}"/>
    <cellStyle name="Vejica 2 6 2 2 5 3 2" xfId="6593" xr:uid="{00000000-0005-0000-0000-000066130000}"/>
    <cellStyle name="Vejica 2 6 2 2 5 4" xfId="6293" xr:uid="{00000000-0005-0000-0000-000067130000}"/>
    <cellStyle name="Vejica 2 6 2 2 5 5" xfId="6906" xr:uid="{00000000-0005-0000-0000-000068130000}"/>
    <cellStyle name="Vejica 2 6 2 2 5 6" xfId="7277" xr:uid="{00000000-0005-0000-0000-000069130000}"/>
    <cellStyle name="Vejica 2 6 2 2 5 7" xfId="7714" xr:uid="{00000000-0005-0000-0000-00006A130000}"/>
    <cellStyle name="Vejica 2 6 2 2 6" xfId="4153" xr:uid="{00000000-0005-0000-0000-00006B130000}"/>
    <cellStyle name="Vejica 2 6 2 2 6 2" xfId="4154" xr:uid="{00000000-0005-0000-0000-00006C130000}"/>
    <cellStyle name="Vejica 2 6 2 2 7" xfId="4155" xr:uid="{00000000-0005-0000-0000-00006D130000}"/>
    <cellStyle name="Vejica 2 6 2 2 8" xfId="4144" xr:uid="{00000000-0005-0000-0000-00006E130000}"/>
    <cellStyle name="Vejica 2 6 2 2 9" xfId="5759" xr:uid="{00000000-0005-0000-0000-00006F130000}"/>
    <cellStyle name="Vejica 2 6 2 2 9 2" xfId="6497" xr:uid="{00000000-0005-0000-0000-000070130000}"/>
    <cellStyle name="Vejica 2 6 2 3" xfId="648" xr:uid="{00000000-0005-0000-0000-000071130000}"/>
    <cellStyle name="Vejica 2 6 2 3 10" xfId="6812" xr:uid="{00000000-0005-0000-0000-000072130000}"/>
    <cellStyle name="Vejica 2 6 2 3 11" xfId="7183" xr:uid="{00000000-0005-0000-0000-000073130000}"/>
    <cellStyle name="Vejica 2 6 2 3 12" xfId="7620" xr:uid="{00000000-0005-0000-0000-000074130000}"/>
    <cellStyle name="Vejica 2 6 2 3 2" xfId="1994" xr:uid="{00000000-0005-0000-0000-000075130000}"/>
    <cellStyle name="Vejica 2 6 2 3 3" xfId="1995" xr:uid="{00000000-0005-0000-0000-000076130000}"/>
    <cellStyle name="Vejica 2 6 2 3 3 2" xfId="4157" xr:uid="{00000000-0005-0000-0000-000077130000}"/>
    <cellStyle name="Vejica 2 6 2 3 4" xfId="1996" xr:uid="{00000000-0005-0000-0000-000078130000}"/>
    <cellStyle name="Vejica 2 6 2 3 4 2" xfId="4158" xr:uid="{00000000-0005-0000-0000-000079130000}"/>
    <cellStyle name="Vejica 2 6 2 3 4 2 2" xfId="6078" xr:uid="{00000000-0005-0000-0000-00007A130000}"/>
    <cellStyle name="Vejica 2 6 2 3 4 2 2 2" xfId="6699" xr:uid="{00000000-0005-0000-0000-00007B130000}"/>
    <cellStyle name="Vejica 2 6 2 3 4 2 3" xfId="5972" xr:uid="{00000000-0005-0000-0000-00007C130000}"/>
    <cellStyle name="Vejica 2 6 2 3 4 2 4" xfId="6395" xr:uid="{00000000-0005-0000-0000-00007D130000}"/>
    <cellStyle name="Vejica 2 6 2 3 4 2 5" xfId="7009" xr:uid="{00000000-0005-0000-0000-00007E130000}"/>
    <cellStyle name="Vejica 2 6 2 3 4 2 6" xfId="7379" xr:uid="{00000000-0005-0000-0000-00007F130000}"/>
    <cellStyle name="Vejica 2 6 2 3 4 2 7" xfId="7817" xr:uid="{00000000-0005-0000-0000-000080130000}"/>
    <cellStyle name="Vejica 2 6 2 3 4 3" xfId="5858" xr:uid="{00000000-0005-0000-0000-000081130000}"/>
    <cellStyle name="Vejica 2 6 2 3 4 3 2" xfId="6594" xr:uid="{00000000-0005-0000-0000-000082130000}"/>
    <cellStyle name="Vejica 2 6 2 3 4 4" xfId="6294" xr:uid="{00000000-0005-0000-0000-000083130000}"/>
    <cellStyle name="Vejica 2 6 2 3 4 5" xfId="6907" xr:uid="{00000000-0005-0000-0000-000084130000}"/>
    <cellStyle name="Vejica 2 6 2 3 4 6" xfId="7278" xr:uid="{00000000-0005-0000-0000-000085130000}"/>
    <cellStyle name="Vejica 2 6 2 3 4 7" xfId="7715" xr:uid="{00000000-0005-0000-0000-000086130000}"/>
    <cellStyle name="Vejica 2 6 2 3 5" xfId="4159" xr:uid="{00000000-0005-0000-0000-000087130000}"/>
    <cellStyle name="Vejica 2 6 2 3 5 2" xfId="4160" xr:uid="{00000000-0005-0000-0000-000088130000}"/>
    <cellStyle name="Vejica 2 6 2 3 6" xfId="4161" xr:uid="{00000000-0005-0000-0000-000089130000}"/>
    <cellStyle name="Vejica 2 6 2 3 7" xfId="4156" xr:uid="{00000000-0005-0000-0000-00008A130000}"/>
    <cellStyle name="Vejica 2 6 2 3 8" xfId="5761" xr:uid="{00000000-0005-0000-0000-00008B130000}"/>
    <cellStyle name="Vejica 2 6 2 3 8 2" xfId="6499" xr:uid="{00000000-0005-0000-0000-00008C130000}"/>
    <cellStyle name="Vejica 2 6 2 3 9" xfId="6199" xr:uid="{00000000-0005-0000-0000-00008D130000}"/>
    <cellStyle name="Vejica 2 6 2 4" xfId="1997" xr:uid="{00000000-0005-0000-0000-00008E130000}"/>
    <cellStyle name="Vejica 2 6 2 5" xfId="1998" xr:uid="{00000000-0005-0000-0000-00008F130000}"/>
    <cellStyle name="Vejica 2 6 2 5 2" xfId="4162" xr:uid="{00000000-0005-0000-0000-000090130000}"/>
    <cellStyle name="Vejica 2 6 2 6" xfId="1999" xr:uid="{00000000-0005-0000-0000-000091130000}"/>
    <cellStyle name="Vejica 2 6 2 6 2" xfId="4163" xr:uid="{00000000-0005-0000-0000-000092130000}"/>
    <cellStyle name="Vejica 2 6 2 6 2 2" xfId="6079" xr:uid="{00000000-0005-0000-0000-000093130000}"/>
    <cellStyle name="Vejica 2 6 2 6 2 2 2" xfId="6700" xr:uid="{00000000-0005-0000-0000-000094130000}"/>
    <cellStyle name="Vejica 2 6 2 6 2 3" xfId="5973" xr:uid="{00000000-0005-0000-0000-000095130000}"/>
    <cellStyle name="Vejica 2 6 2 6 2 4" xfId="6396" xr:uid="{00000000-0005-0000-0000-000096130000}"/>
    <cellStyle name="Vejica 2 6 2 6 2 5" xfId="7010" xr:uid="{00000000-0005-0000-0000-000097130000}"/>
    <cellStyle name="Vejica 2 6 2 6 2 6" xfId="7380" xr:uid="{00000000-0005-0000-0000-000098130000}"/>
    <cellStyle name="Vejica 2 6 2 6 2 7" xfId="7818" xr:uid="{00000000-0005-0000-0000-000099130000}"/>
    <cellStyle name="Vejica 2 6 2 6 3" xfId="5859" xr:uid="{00000000-0005-0000-0000-00009A130000}"/>
    <cellStyle name="Vejica 2 6 2 6 3 2" xfId="6595" xr:uid="{00000000-0005-0000-0000-00009B130000}"/>
    <cellStyle name="Vejica 2 6 2 6 4" xfId="6295" xr:uid="{00000000-0005-0000-0000-00009C130000}"/>
    <cellStyle name="Vejica 2 6 2 6 5" xfId="6908" xr:uid="{00000000-0005-0000-0000-00009D130000}"/>
    <cellStyle name="Vejica 2 6 2 6 6" xfId="7279" xr:uid="{00000000-0005-0000-0000-00009E130000}"/>
    <cellStyle name="Vejica 2 6 2 6 7" xfId="7716" xr:uid="{00000000-0005-0000-0000-00009F130000}"/>
    <cellStyle name="Vejica 2 6 2 7" xfId="4164" xr:uid="{00000000-0005-0000-0000-0000A0130000}"/>
    <cellStyle name="Vejica 2 6 2 7 2" xfId="4165" xr:uid="{00000000-0005-0000-0000-0000A1130000}"/>
    <cellStyle name="Vejica 2 6 2 8" xfId="4166" xr:uid="{00000000-0005-0000-0000-0000A2130000}"/>
    <cellStyle name="Vejica 2 6 2 9" xfId="4143" xr:uid="{00000000-0005-0000-0000-0000A3130000}"/>
    <cellStyle name="Vejica 2 6 3" xfId="649" xr:uid="{00000000-0005-0000-0000-0000A4130000}"/>
    <cellStyle name="Vejica 2 6 3 10" xfId="5762" xr:uid="{00000000-0005-0000-0000-0000A5130000}"/>
    <cellStyle name="Vejica 2 6 3 10 2" xfId="6500" xr:uid="{00000000-0005-0000-0000-0000A6130000}"/>
    <cellStyle name="Vejica 2 6 3 11" xfId="6200" xr:uid="{00000000-0005-0000-0000-0000A7130000}"/>
    <cellStyle name="Vejica 2 6 3 12" xfId="6813" xr:uid="{00000000-0005-0000-0000-0000A8130000}"/>
    <cellStyle name="Vejica 2 6 3 13" xfId="7101" xr:uid="{00000000-0005-0000-0000-0000A9130000}"/>
    <cellStyle name="Vejica 2 6 3 14" xfId="7184" xr:uid="{00000000-0005-0000-0000-0000AA130000}"/>
    <cellStyle name="Vejica 2 6 3 15" xfId="7621" xr:uid="{00000000-0005-0000-0000-0000AB130000}"/>
    <cellStyle name="Vejica 2 6 3 2" xfId="650" xr:uid="{00000000-0005-0000-0000-0000AC130000}"/>
    <cellStyle name="Vejica 2 6 3 2 10" xfId="6201" xr:uid="{00000000-0005-0000-0000-0000AD130000}"/>
    <cellStyle name="Vejica 2 6 3 2 11" xfId="6814" xr:uid="{00000000-0005-0000-0000-0000AE130000}"/>
    <cellStyle name="Vejica 2 6 3 2 12" xfId="7102" xr:uid="{00000000-0005-0000-0000-0000AF130000}"/>
    <cellStyle name="Vejica 2 6 3 2 13" xfId="7185" xr:uid="{00000000-0005-0000-0000-0000B0130000}"/>
    <cellStyle name="Vejica 2 6 3 2 14" xfId="7622" xr:uid="{00000000-0005-0000-0000-0000B1130000}"/>
    <cellStyle name="Vejica 2 6 3 2 2" xfId="651" xr:uid="{00000000-0005-0000-0000-0000B2130000}"/>
    <cellStyle name="Vejica 2 6 3 2 2 10" xfId="6815" xr:uid="{00000000-0005-0000-0000-0000B3130000}"/>
    <cellStyle name="Vejica 2 6 3 2 2 11" xfId="7186" xr:uid="{00000000-0005-0000-0000-0000B4130000}"/>
    <cellStyle name="Vejica 2 6 3 2 2 12" xfId="7623" xr:uid="{00000000-0005-0000-0000-0000B5130000}"/>
    <cellStyle name="Vejica 2 6 3 2 2 2" xfId="2000" xr:uid="{00000000-0005-0000-0000-0000B6130000}"/>
    <cellStyle name="Vejica 2 6 3 2 2 3" xfId="2001" xr:uid="{00000000-0005-0000-0000-0000B7130000}"/>
    <cellStyle name="Vejica 2 6 3 2 2 3 2" xfId="4170" xr:uid="{00000000-0005-0000-0000-0000B8130000}"/>
    <cellStyle name="Vejica 2 6 3 2 2 4" xfId="2002" xr:uid="{00000000-0005-0000-0000-0000B9130000}"/>
    <cellStyle name="Vejica 2 6 3 2 2 4 2" xfId="4171" xr:uid="{00000000-0005-0000-0000-0000BA130000}"/>
    <cellStyle name="Vejica 2 6 3 2 2 4 2 2" xfId="6080" xr:uid="{00000000-0005-0000-0000-0000BB130000}"/>
    <cellStyle name="Vejica 2 6 3 2 2 4 2 2 2" xfId="6701" xr:uid="{00000000-0005-0000-0000-0000BC130000}"/>
    <cellStyle name="Vejica 2 6 3 2 2 4 2 3" xfId="5974" xr:uid="{00000000-0005-0000-0000-0000BD130000}"/>
    <cellStyle name="Vejica 2 6 3 2 2 4 2 4" xfId="6397" xr:uid="{00000000-0005-0000-0000-0000BE130000}"/>
    <cellStyle name="Vejica 2 6 3 2 2 4 2 5" xfId="7011" xr:uid="{00000000-0005-0000-0000-0000BF130000}"/>
    <cellStyle name="Vejica 2 6 3 2 2 4 2 6" xfId="7381" xr:uid="{00000000-0005-0000-0000-0000C0130000}"/>
    <cellStyle name="Vejica 2 6 3 2 2 4 2 7" xfId="7819" xr:uid="{00000000-0005-0000-0000-0000C1130000}"/>
    <cellStyle name="Vejica 2 6 3 2 2 4 3" xfId="5860" xr:uid="{00000000-0005-0000-0000-0000C2130000}"/>
    <cellStyle name="Vejica 2 6 3 2 2 4 3 2" xfId="6596" xr:uid="{00000000-0005-0000-0000-0000C3130000}"/>
    <cellStyle name="Vejica 2 6 3 2 2 4 4" xfId="6296" xr:uid="{00000000-0005-0000-0000-0000C4130000}"/>
    <cellStyle name="Vejica 2 6 3 2 2 4 5" xfId="6909" xr:uid="{00000000-0005-0000-0000-0000C5130000}"/>
    <cellStyle name="Vejica 2 6 3 2 2 4 6" xfId="7280" xr:uid="{00000000-0005-0000-0000-0000C6130000}"/>
    <cellStyle name="Vejica 2 6 3 2 2 4 7" xfId="7717" xr:uid="{00000000-0005-0000-0000-0000C7130000}"/>
    <cellStyle name="Vejica 2 6 3 2 2 5" xfId="4172" xr:uid="{00000000-0005-0000-0000-0000C8130000}"/>
    <cellStyle name="Vejica 2 6 3 2 2 5 2" xfId="4173" xr:uid="{00000000-0005-0000-0000-0000C9130000}"/>
    <cellStyle name="Vejica 2 6 3 2 2 6" xfId="4174" xr:uid="{00000000-0005-0000-0000-0000CA130000}"/>
    <cellStyle name="Vejica 2 6 3 2 2 7" xfId="4169" xr:uid="{00000000-0005-0000-0000-0000CB130000}"/>
    <cellStyle name="Vejica 2 6 3 2 2 8" xfId="5764" xr:uid="{00000000-0005-0000-0000-0000CC130000}"/>
    <cellStyle name="Vejica 2 6 3 2 2 8 2" xfId="6502" xr:uid="{00000000-0005-0000-0000-0000CD130000}"/>
    <cellStyle name="Vejica 2 6 3 2 2 9" xfId="6202" xr:uid="{00000000-0005-0000-0000-0000CE130000}"/>
    <cellStyle name="Vejica 2 6 3 2 3" xfId="2003" xr:uid="{00000000-0005-0000-0000-0000CF130000}"/>
    <cellStyle name="Vejica 2 6 3 2 4" xfId="2004" xr:uid="{00000000-0005-0000-0000-0000D0130000}"/>
    <cellStyle name="Vejica 2 6 3 2 4 2" xfId="4175" xr:uid="{00000000-0005-0000-0000-0000D1130000}"/>
    <cellStyle name="Vejica 2 6 3 2 5" xfId="2005" xr:uid="{00000000-0005-0000-0000-0000D2130000}"/>
    <cellStyle name="Vejica 2 6 3 2 5 2" xfId="4176" xr:uid="{00000000-0005-0000-0000-0000D3130000}"/>
    <cellStyle name="Vejica 2 6 3 2 5 2 2" xfId="6081" xr:uid="{00000000-0005-0000-0000-0000D4130000}"/>
    <cellStyle name="Vejica 2 6 3 2 5 2 2 2" xfId="6702" xr:uid="{00000000-0005-0000-0000-0000D5130000}"/>
    <cellStyle name="Vejica 2 6 3 2 5 2 3" xfId="5975" xr:uid="{00000000-0005-0000-0000-0000D6130000}"/>
    <cellStyle name="Vejica 2 6 3 2 5 2 4" xfId="6398" xr:uid="{00000000-0005-0000-0000-0000D7130000}"/>
    <cellStyle name="Vejica 2 6 3 2 5 2 5" xfId="7012" xr:uid="{00000000-0005-0000-0000-0000D8130000}"/>
    <cellStyle name="Vejica 2 6 3 2 5 2 6" xfId="7382" xr:uid="{00000000-0005-0000-0000-0000D9130000}"/>
    <cellStyle name="Vejica 2 6 3 2 5 2 7" xfId="7820" xr:uid="{00000000-0005-0000-0000-0000DA130000}"/>
    <cellStyle name="Vejica 2 6 3 2 5 3" xfId="5861" xr:uid="{00000000-0005-0000-0000-0000DB130000}"/>
    <cellStyle name="Vejica 2 6 3 2 5 3 2" xfId="6597" xr:uid="{00000000-0005-0000-0000-0000DC130000}"/>
    <cellStyle name="Vejica 2 6 3 2 5 4" xfId="6297" xr:uid="{00000000-0005-0000-0000-0000DD130000}"/>
    <cellStyle name="Vejica 2 6 3 2 5 5" xfId="6910" xr:uid="{00000000-0005-0000-0000-0000DE130000}"/>
    <cellStyle name="Vejica 2 6 3 2 5 6" xfId="7281" xr:uid="{00000000-0005-0000-0000-0000DF130000}"/>
    <cellStyle name="Vejica 2 6 3 2 5 7" xfId="7718" xr:uid="{00000000-0005-0000-0000-0000E0130000}"/>
    <cellStyle name="Vejica 2 6 3 2 6" xfId="4177" xr:uid="{00000000-0005-0000-0000-0000E1130000}"/>
    <cellStyle name="Vejica 2 6 3 2 6 2" xfId="4178" xr:uid="{00000000-0005-0000-0000-0000E2130000}"/>
    <cellStyle name="Vejica 2 6 3 2 7" xfId="4179" xr:uid="{00000000-0005-0000-0000-0000E3130000}"/>
    <cellStyle name="Vejica 2 6 3 2 8" xfId="4168" xr:uid="{00000000-0005-0000-0000-0000E4130000}"/>
    <cellStyle name="Vejica 2 6 3 2 9" xfId="5763" xr:uid="{00000000-0005-0000-0000-0000E5130000}"/>
    <cellStyle name="Vejica 2 6 3 2 9 2" xfId="6501" xr:uid="{00000000-0005-0000-0000-0000E6130000}"/>
    <cellStyle name="Vejica 2 6 3 3" xfId="652" xr:uid="{00000000-0005-0000-0000-0000E7130000}"/>
    <cellStyle name="Vejica 2 6 3 3 10" xfId="6816" xr:uid="{00000000-0005-0000-0000-0000E8130000}"/>
    <cellStyle name="Vejica 2 6 3 3 11" xfId="7187" xr:uid="{00000000-0005-0000-0000-0000E9130000}"/>
    <cellStyle name="Vejica 2 6 3 3 12" xfId="7624" xr:uid="{00000000-0005-0000-0000-0000EA130000}"/>
    <cellStyle name="Vejica 2 6 3 3 2" xfId="2006" xr:uid="{00000000-0005-0000-0000-0000EB130000}"/>
    <cellStyle name="Vejica 2 6 3 3 3" xfId="2007" xr:uid="{00000000-0005-0000-0000-0000EC130000}"/>
    <cellStyle name="Vejica 2 6 3 3 3 2" xfId="4181" xr:uid="{00000000-0005-0000-0000-0000ED130000}"/>
    <cellStyle name="Vejica 2 6 3 3 4" xfId="2008" xr:uid="{00000000-0005-0000-0000-0000EE130000}"/>
    <cellStyle name="Vejica 2 6 3 3 4 2" xfId="4182" xr:uid="{00000000-0005-0000-0000-0000EF130000}"/>
    <cellStyle name="Vejica 2 6 3 3 4 2 2" xfId="6082" xr:uid="{00000000-0005-0000-0000-0000F0130000}"/>
    <cellStyle name="Vejica 2 6 3 3 4 2 2 2" xfId="6703" xr:uid="{00000000-0005-0000-0000-0000F1130000}"/>
    <cellStyle name="Vejica 2 6 3 3 4 2 3" xfId="5976" xr:uid="{00000000-0005-0000-0000-0000F2130000}"/>
    <cellStyle name="Vejica 2 6 3 3 4 2 4" xfId="6399" xr:uid="{00000000-0005-0000-0000-0000F3130000}"/>
    <cellStyle name="Vejica 2 6 3 3 4 2 5" xfId="7013" xr:uid="{00000000-0005-0000-0000-0000F4130000}"/>
    <cellStyle name="Vejica 2 6 3 3 4 2 6" xfId="7383" xr:uid="{00000000-0005-0000-0000-0000F5130000}"/>
    <cellStyle name="Vejica 2 6 3 3 4 2 7" xfId="7821" xr:uid="{00000000-0005-0000-0000-0000F6130000}"/>
    <cellStyle name="Vejica 2 6 3 3 4 3" xfId="5862" xr:uid="{00000000-0005-0000-0000-0000F7130000}"/>
    <cellStyle name="Vejica 2 6 3 3 4 3 2" xfId="6598" xr:uid="{00000000-0005-0000-0000-0000F8130000}"/>
    <cellStyle name="Vejica 2 6 3 3 4 4" xfId="6298" xr:uid="{00000000-0005-0000-0000-0000F9130000}"/>
    <cellStyle name="Vejica 2 6 3 3 4 5" xfId="6911" xr:uid="{00000000-0005-0000-0000-0000FA130000}"/>
    <cellStyle name="Vejica 2 6 3 3 4 6" xfId="7282" xr:uid="{00000000-0005-0000-0000-0000FB130000}"/>
    <cellStyle name="Vejica 2 6 3 3 4 7" xfId="7719" xr:uid="{00000000-0005-0000-0000-0000FC130000}"/>
    <cellStyle name="Vejica 2 6 3 3 5" xfId="4183" xr:uid="{00000000-0005-0000-0000-0000FD130000}"/>
    <cellStyle name="Vejica 2 6 3 3 5 2" xfId="4184" xr:uid="{00000000-0005-0000-0000-0000FE130000}"/>
    <cellStyle name="Vejica 2 6 3 3 6" xfId="4185" xr:uid="{00000000-0005-0000-0000-0000FF130000}"/>
    <cellStyle name="Vejica 2 6 3 3 7" xfId="4180" xr:uid="{00000000-0005-0000-0000-000000140000}"/>
    <cellStyle name="Vejica 2 6 3 3 8" xfId="5765" xr:uid="{00000000-0005-0000-0000-000001140000}"/>
    <cellStyle name="Vejica 2 6 3 3 8 2" xfId="6503" xr:uid="{00000000-0005-0000-0000-000002140000}"/>
    <cellStyle name="Vejica 2 6 3 3 9" xfId="6203" xr:uid="{00000000-0005-0000-0000-000003140000}"/>
    <cellStyle name="Vejica 2 6 3 4" xfId="2009" xr:uid="{00000000-0005-0000-0000-000004140000}"/>
    <cellStyle name="Vejica 2 6 3 5" xfId="2010" xr:uid="{00000000-0005-0000-0000-000005140000}"/>
    <cellStyle name="Vejica 2 6 3 5 2" xfId="4186" xr:uid="{00000000-0005-0000-0000-000006140000}"/>
    <cellStyle name="Vejica 2 6 3 6" xfId="2011" xr:uid="{00000000-0005-0000-0000-000007140000}"/>
    <cellStyle name="Vejica 2 6 3 6 2" xfId="4187" xr:uid="{00000000-0005-0000-0000-000008140000}"/>
    <cellStyle name="Vejica 2 6 3 6 2 2" xfId="6083" xr:uid="{00000000-0005-0000-0000-000009140000}"/>
    <cellStyle name="Vejica 2 6 3 6 2 2 2" xfId="6704" xr:uid="{00000000-0005-0000-0000-00000A140000}"/>
    <cellStyle name="Vejica 2 6 3 6 2 3" xfId="5977" xr:uid="{00000000-0005-0000-0000-00000B140000}"/>
    <cellStyle name="Vejica 2 6 3 6 2 4" xfId="6400" xr:uid="{00000000-0005-0000-0000-00000C140000}"/>
    <cellStyle name="Vejica 2 6 3 6 2 5" xfId="7014" xr:uid="{00000000-0005-0000-0000-00000D140000}"/>
    <cellStyle name="Vejica 2 6 3 6 2 6" xfId="7384" xr:uid="{00000000-0005-0000-0000-00000E140000}"/>
    <cellStyle name="Vejica 2 6 3 6 2 7" xfId="7822" xr:uid="{00000000-0005-0000-0000-00000F140000}"/>
    <cellStyle name="Vejica 2 6 3 6 3" xfId="5863" xr:uid="{00000000-0005-0000-0000-000010140000}"/>
    <cellStyle name="Vejica 2 6 3 6 3 2" xfId="6599" xr:uid="{00000000-0005-0000-0000-000011140000}"/>
    <cellStyle name="Vejica 2 6 3 6 4" xfId="6299" xr:uid="{00000000-0005-0000-0000-000012140000}"/>
    <cellStyle name="Vejica 2 6 3 6 5" xfId="6912" xr:uid="{00000000-0005-0000-0000-000013140000}"/>
    <cellStyle name="Vejica 2 6 3 6 6" xfId="7283" xr:uid="{00000000-0005-0000-0000-000014140000}"/>
    <cellStyle name="Vejica 2 6 3 6 7" xfId="7720" xr:uid="{00000000-0005-0000-0000-000015140000}"/>
    <cellStyle name="Vejica 2 6 3 7" xfId="4188" xr:uid="{00000000-0005-0000-0000-000016140000}"/>
    <cellStyle name="Vejica 2 6 3 7 2" xfId="4189" xr:uid="{00000000-0005-0000-0000-000017140000}"/>
    <cellStyle name="Vejica 2 6 3 8" xfId="4190" xr:uid="{00000000-0005-0000-0000-000018140000}"/>
    <cellStyle name="Vejica 2 6 3 9" xfId="4167" xr:uid="{00000000-0005-0000-0000-000019140000}"/>
    <cellStyle name="Vejica 2 6 4" xfId="653" xr:uid="{00000000-0005-0000-0000-00001A140000}"/>
    <cellStyle name="Vejica 2 6 4 10" xfId="6204" xr:uid="{00000000-0005-0000-0000-00001B140000}"/>
    <cellStyle name="Vejica 2 6 4 11" xfId="6817" xr:uid="{00000000-0005-0000-0000-00001C140000}"/>
    <cellStyle name="Vejica 2 6 4 12" xfId="7103" xr:uid="{00000000-0005-0000-0000-00001D140000}"/>
    <cellStyle name="Vejica 2 6 4 13" xfId="7188" xr:uid="{00000000-0005-0000-0000-00001E140000}"/>
    <cellStyle name="Vejica 2 6 4 14" xfId="7625" xr:uid="{00000000-0005-0000-0000-00001F140000}"/>
    <cellStyle name="Vejica 2 6 4 2" xfId="654" xr:uid="{00000000-0005-0000-0000-000020140000}"/>
    <cellStyle name="Vejica 2 6 4 2 10" xfId="6818" xr:uid="{00000000-0005-0000-0000-000021140000}"/>
    <cellStyle name="Vejica 2 6 4 2 11" xfId="7189" xr:uid="{00000000-0005-0000-0000-000022140000}"/>
    <cellStyle name="Vejica 2 6 4 2 12" xfId="7626" xr:uid="{00000000-0005-0000-0000-000023140000}"/>
    <cellStyle name="Vejica 2 6 4 2 2" xfId="2012" xr:uid="{00000000-0005-0000-0000-000024140000}"/>
    <cellStyle name="Vejica 2 6 4 2 3" xfId="2013" xr:uid="{00000000-0005-0000-0000-000025140000}"/>
    <cellStyle name="Vejica 2 6 4 2 3 2" xfId="4193" xr:uid="{00000000-0005-0000-0000-000026140000}"/>
    <cellStyle name="Vejica 2 6 4 2 4" xfId="2014" xr:uid="{00000000-0005-0000-0000-000027140000}"/>
    <cellStyle name="Vejica 2 6 4 2 4 2" xfId="4194" xr:uid="{00000000-0005-0000-0000-000028140000}"/>
    <cellStyle name="Vejica 2 6 4 2 4 2 2" xfId="6084" xr:uid="{00000000-0005-0000-0000-000029140000}"/>
    <cellStyle name="Vejica 2 6 4 2 4 2 2 2" xfId="6705" xr:uid="{00000000-0005-0000-0000-00002A140000}"/>
    <cellStyle name="Vejica 2 6 4 2 4 2 3" xfId="5978" xr:uid="{00000000-0005-0000-0000-00002B140000}"/>
    <cellStyle name="Vejica 2 6 4 2 4 2 4" xfId="6401" xr:uid="{00000000-0005-0000-0000-00002C140000}"/>
    <cellStyle name="Vejica 2 6 4 2 4 2 5" xfId="7015" xr:uid="{00000000-0005-0000-0000-00002D140000}"/>
    <cellStyle name="Vejica 2 6 4 2 4 2 6" xfId="7385" xr:uid="{00000000-0005-0000-0000-00002E140000}"/>
    <cellStyle name="Vejica 2 6 4 2 4 2 7" xfId="7823" xr:uid="{00000000-0005-0000-0000-00002F140000}"/>
    <cellStyle name="Vejica 2 6 4 2 4 3" xfId="5864" xr:uid="{00000000-0005-0000-0000-000030140000}"/>
    <cellStyle name="Vejica 2 6 4 2 4 3 2" xfId="6600" xr:uid="{00000000-0005-0000-0000-000031140000}"/>
    <cellStyle name="Vejica 2 6 4 2 4 4" xfId="6300" xr:uid="{00000000-0005-0000-0000-000032140000}"/>
    <cellStyle name="Vejica 2 6 4 2 4 5" xfId="6913" xr:uid="{00000000-0005-0000-0000-000033140000}"/>
    <cellStyle name="Vejica 2 6 4 2 4 6" xfId="7284" xr:uid="{00000000-0005-0000-0000-000034140000}"/>
    <cellStyle name="Vejica 2 6 4 2 4 7" xfId="7721" xr:uid="{00000000-0005-0000-0000-000035140000}"/>
    <cellStyle name="Vejica 2 6 4 2 5" xfId="4195" xr:uid="{00000000-0005-0000-0000-000036140000}"/>
    <cellStyle name="Vejica 2 6 4 2 5 2" xfId="4196" xr:uid="{00000000-0005-0000-0000-000037140000}"/>
    <cellStyle name="Vejica 2 6 4 2 6" xfId="4197" xr:uid="{00000000-0005-0000-0000-000038140000}"/>
    <cellStyle name="Vejica 2 6 4 2 7" xfId="4192" xr:uid="{00000000-0005-0000-0000-000039140000}"/>
    <cellStyle name="Vejica 2 6 4 2 8" xfId="5767" xr:uid="{00000000-0005-0000-0000-00003A140000}"/>
    <cellStyle name="Vejica 2 6 4 2 8 2" xfId="6505" xr:uid="{00000000-0005-0000-0000-00003B140000}"/>
    <cellStyle name="Vejica 2 6 4 2 9" xfId="6205" xr:uid="{00000000-0005-0000-0000-00003C140000}"/>
    <cellStyle name="Vejica 2 6 4 3" xfId="2015" xr:uid="{00000000-0005-0000-0000-00003D140000}"/>
    <cellStyle name="Vejica 2 6 4 4" xfId="2016" xr:uid="{00000000-0005-0000-0000-00003E140000}"/>
    <cellStyle name="Vejica 2 6 4 4 2" xfId="4198" xr:uid="{00000000-0005-0000-0000-00003F140000}"/>
    <cellStyle name="Vejica 2 6 4 5" xfId="2017" xr:uid="{00000000-0005-0000-0000-000040140000}"/>
    <cellStyle name="Vejica 2 6 4 5 2" xfId="4199" xr:uid="{00000000-0005-0000-0000-000041140000}"/>
    <cellStyle name="Vejica 2 6 4 5 2 2" xfId="6085" xr:uid="{00000000-0005-0000-0000-000042140000}"/>
    <cellStyle name="Vejica 2 6 4 5 2 2 2" xfId="6706" xr:uid="{00000000-0005-0000-0000-000043140000}"/>
    <cellStyle name="Vejica 2 6 4 5 2 3" xfId="5979" xr:uid="{00000000-0005-0000-0000-000044140000}"/>
    <cellStyle name="Vejica 2 6 4 5 2 4" xfId="6402" xr:uid="{00000000-0005-0000-0000-000045140000}"/>
    <cellStyle name="Vejica 2 6 4 5 2 5" xfId="7016" xr:uid="{00000000-0005-0000-0000-000046140000}"/>
    <cellStyle name="Vejica 2 6 4 5 2 6" xfId="7386" xr:uid="{00000000-0005-0000-0000-000047140000}"/>
    <cellStyle name="Vejica 2 6 4 5 2 7" xfId="7824" xr:uid="{00000000-0005-0000-0000-000048140000}"/>
    <cellStyle name="Vejica 2 6 4 5 3" xfId="5865" xr:uid="{00000000-0005-0000-0000-000049140000}"/>
    <cellStyle name="Vejica 2 6 4 5 3 2" xfId="6601" xr:uid="{00000000-0005-0000-0000-00004A140000}"/>
    <cellStyle name="Vejica 2 6 4 5 4" xfId="6301" xr:uid="{00000000-0005-0000-0000-00004B140000}"/>
    <cellStyle name="Vejica 2 6 4 5 5" xfId="6914" xr:uid="{00000000-0005-0000-0000-00004C140000}"/>
    <cellStyle name="Vejica 2 6 4 5 6" xfId="7285" xr:uid="{00000000-0005-0000-0000-00004D140000}"/>
    <cellStyle name="Vejica 2 6 4 5 7" xfId="7722" xr:uid="{00000000-0005-0000-0000-00004E140000}"/>
    <cellStyle name="Vejica 2 6 4 6" xfId="4200" xr:uid="{00000000-0005-0000-0000-00004F140000}"/>
    <cellStyle name="Vejica 2 6 4 6 2" xfId="4201" xr:uid="{00000000-0005-0000-0000-000050140000}"/>
    <cellStyle name="Vejica 2 6 4 7" xfId="4202" xr:uid="{00000000-0005-0000-0000-000051140000}"/>
    <cellStyle name="Vejica 2 6 4 8" xfId="4191" xr:uid="{00000000-0005-0000-0000-000052140000}"/>
    <cellStyle name="Vejica 2 6 4 9" xfId="5766" xr:uid="{00000000-0005-0000-0000-000053140000}"/>
    <cellStyle name="Vejica 2 6 4 9 2" xfId="6504" xr:uid="{00000000-0005-0000-0000-000054140000}"/>
    <cellStyle name="Vejica 2 6 5" xfId="655" xr:uid="{00000000-0005-0000-0000-000055140000}"/>
    <cellStyle name="Vejica 2 6 5 10" xfId="6819" xr:uid="{00000000-0005-0000-0000-000056140000}"/>
    <cellStyle name="Vejica 2 6 5 11" xfId="7190" xr:uid="{00000000-0005-0000-0000-000057140000}"/>
    <cellStyle name="Vejica 2 6 5 12" xfId="7627" xr:uid="{00000000-0005-0000-0000-000058140000}"/>
    <cellStyle name="Vejica 2 6 5 2" xfId="2018" xr:uid="{00000000-0005-0000-0000-000059140000}"/>
    <cellStyle name="Vejica 2 6 5 3" xfId="2019" xr:uid="{00000000-0005-0000-0000-00005A140000}"/>
    <cellStyle name="Vejica 2 6 5 3 2" xfId="4204" xr:uid="{00000000-0005-0000-0000-00005B140000}"/>
    <cellStyle name="Vejica 2 6 5 4" xfId="2020" xr:uid="{00000000-0005-0000-0000-00005C140000}"/>
    <cellStyle name="Vejica 2 6 5 4 2" xfId="4205" xr:uid="{00000000-0005-0000-0000-00005D140000}"/>
    <cellStyle name="Vejica 2 6 5 4 2 2" xfId="6086" xr:uid="{00000000-0005-0000-0000-00005E140000}"/>
    <cellStyle name="Vejica 2 6 5 4 2 2 2" xfId="6707" xr:uid="{00000000-0005-0000-0000-00005F140000}"/>
    <cellStyle name="Vejica 2 6 5 4 2 3" xfId="5980" xr:uid="{00000000-0005-0000-0000-000060140000}"/>
    <cellStyle name="Vejica 2 6 5 4 2 4" xfId="6403" xr:uid="{00000000-0005-0000-0000-000061140000}"/>
    <cellStyle name="Vejica 2 6 5 4 2 5" xfId="7017" xr:uid="{00000000-0005-0000-0000-000062140000}"/>
    <cellStyle name="Vejica 2 6 5 4 2 6" xfId="7387" xr:uid="{00000000-0005-0000-0000-000063140000}"/>
    <cellStyle name="Vejica 2 6 5 4 2 7" xfId="7825" xr:uid="{00000000-0005-0000-0000-000064140000}"/>
    <cellStyle name="Vejica 2 6 5 4 3" xfId="5866" xr:uid="{00000000-0005-0000-0000-000065140000}"/>
    <cellStyle name="Vejica 2 6 5 4 3 2" xfId="6602" xr:uid="{00000000-0005-0000-0000-000066140000}"/>
    <cellStyle name="Vejica 2 6 5 4 4" xfId="6302" xr:uid="{00000000-0005-0000-0000-000067140000}"/>
    <cellStyle name="Vejica 2 6 5 4 5" xfId="6915" xr:uid="{00000000-0005-0000-0000-000068140000}"/>
    <cellStyle name="Vejica 2 6 5 4 6" xfId="7286" xr:uid="{00000000-0005-0000-0000-000069140000}"/>
    <cellStyle name="Vejica 2 6 5 4 7" xfId="7723" xr:uid="{00000000-0005-0000-0000-00006A140000}"/>
    <cellStyle name="Vejica 2 6 5 5" xfId="4206" xr:uid="{00000000-0005-0000-0000-00006B140000}"/>
    <cellStyle name="Vejica 2 6 5 5 2" xfId="4207" xr:uid="{00000000-0005-0000-0000-00006C140000}"/>
    <cellStyle name="Vejica 2 6 5 6" xfId="4208" xr:uid="{00000000-0005-0000-0000-00006D140000}"/>
    <cellStyle name="Vejica 2 6 5 7" xfId="4203" xr:uid="{00000000-0005-0000-0000-00006E140000}"/>
    <cellStyle name="Vejica 2 6 5 8" xfId="5768" xr:uid="{00000000-0005-0000-0000-00006F140000}"/>
    <cellStyle name="Vejica 2 6 5 8 2" xfId="6506" xr:uid="{00000000-0005-0000-0000-000070140000}"/>
    <cellStyle name="Vejica 2 6 5 9" xfId="6206" xr:uid="{00000000-0005-0000-0000-000071140000}"/>
    <cellStyle name="Vejica 2 6 6" xfId="2021" xr:uid="{00000000-0005-0000-0000-000072140000}"/>
    <cellStyle name="Vejica 2 6 7" xfId="2022" xr:uid="{00000000-0005-0000-0000-000073140000}"/>
    <cellStyle name="Vejica 2 6 7 2" xfId="4209" xr:uid="{00000000-0005-0000-0000-000074140000}"/>
    <cellStyle name="Vejica 2 6 8" xfId="2023" xr:uid="{00000000-0005-0000-0000-000075140000}"/>
    <cellStyle name="Vejica 2 6 8 2" xfId="4210" xr:uid="{00000000-0005-0000-0000-000076140000}"/>
    <cellStyle name="Vejica 2 6 8 2 2" xfId="6087" xr:uid="{00000000-0005-0000-0000-000077140000}"/>
    <cellStyle name="Vejica 2 6 8 2 2 2" xfId="6708" xr:uid="{00000000-0005-0000-0000-000078140000}"/>
    <cellStyle name="Vejica 2 6 8 2 3" xfId="5981" xr:uid="{00000000-0005-0000-0000-000079140000}"/>
    <cellStyle name="Vejica 2 6 8 2 4" xfId="6404" xr:uid="{00000000-0005-0000-0000-00007A140000}"/>
    <cellStyle name="Vejica 2 6 8 2 5" xfId="7018" xr:uid="{00000000-0005-0000-0000-00007B140000}"/>
    <cellStyle name="Vejica 2 6 8 2 6" xfId="7388" xr:uid="{00000000-0005-0000-0000-00007C140000}"/>
    <cellStyle name="Vejica 2 6 8 2 7" xfId="7826" xr:uid="{00000000-0005-0000-0000-00007D140000}"/>
    <cellStyle name="Vejica 2 6 8 3" xfId="5867" xr:uid="{00000000-0005-0000-0000-00007E140000}"/>
    <cellStyle name="Vejica 2 6 8 3 2" xfId="6603" xr:uid="{00000000-0005-0000-0000-00007F140000}"/>
    <cellStyle name="Vejica 2 6 8 4" xfId="6303" xr:uid="{00000000-0005-0000-0000-000080140000}"/>
    <cellStyle name="Vejica 2 6 8 5" xfId="6916" xr:uid="{00000000-0005-0000-0000-000081140000}"/>
    <cellStyle name="Vejica 2 6 8 6" xfId="7287" xr:uid="{00000000-0005-0000-0000-000082140000}"/>
    <cellStyle name="Vejica 2 6 8 7" xfId="7724" xr:uid="{00000000-0005-0000-0000-000083140000}"/>
    <cellStyle name="Vejica 2 6 9" xfId="4211" xr:uid="{00000000-0005-0000-0000-000084140000}"/>
    <cellStyle name="Vejica 2 6 9 2" xfId="4212" xr:uid="{00000000-0005-0000-0000-000085140000}"/>
    <cellStyle name="Vejica 2 7" xfId="4" xr:uid="{00000000-0005-0000-0000-000086140000}"/>
    <cellStyle name="Vejica 2 7 10" xfId="4214" xr:uid="{00000000-0005-0000-0000-000087140000}"/>
    <cellStyle name="Vejica 2 7 11" xfId="4213" xr:uid="{00000000-0005-0000-0000-000088140000}"/>
    <cellStyle name="Vejica 2 7 12" xfId="5799" xr:uid="{00000000-0005-0000-0000-000089140000}"/>
    <cellStyle name="Vejica 2 7 12 2" xfId="6439" xr:uid="{00000000-0005-0000-0000-00008A140000}"/>
    <cellStyle name="Vejica 2 7 13" xfId="6139" xr:uid="{00000000-0005-0000-0000-00008B140000}"/>
    <cellStyle name="Vejica 2 7 14" xfId="6744" xr:uid="{00000000-0005-0000-0000-00008C140000}"/>
    <cellStyle name="Vejica 2 7 15" xfId="7104" xr:uid="{00000000-0005-0000-0000-00008D140000}"/>
    <cellStyle name="Vejica 2 7 16" xfId="7123" xr:uid="{00000000-0005-0000-0000-00008E140000}"/>
    <cellStyle name="Vejica 2 7 17" xfId="7560" xr:uid="{00000000-0005-0000-0000-00008F140000}"/>
    <cellStyle name="Vejica 2 7 2" xfId="656" xr:uid="{00000000-0005-0000-0000-000090140000}"/>
    <cellStyle name="Vejica 2 7 2 10" xfId="4215" xr:uid="{00000000-0005-0000-0000-000091140000}"/>
    <cellStyle name="Vejica 2 7 2 11" xfId="5769" xr:uid="{00000000-0005-0000-0000-000092140000}"/>
    <cellStyle name="Vejica 2 7 2 11 2" xfId="6507" xr:uid="{00000000-0005-0000-0000-000093140000}"/>
    <cellStyle name="Vejica 2 7 2 12" xfId="6207" xr:uid="{00000000-0005-0000-0000-000094140000}"/>
    <cellStyle name="Vejica 2 7 2 13" xfId="6820" xr:uid="{00000000-0005-0000-0000-000095140000}"/>
    <cellStyle name="Vejica 2 7 2 14" xfId="7105" xr:uid="{00000000-0005-0000-0000-000096140000}"/>
    <cellStyle name="Vejica 2 7 2 15" xfId="7191" xr:uid="{00000000-0005-0000-0000-000097140000}"/>
    <cellStyle name="Vejica 2 7 2 16" xfId="7628" xr:uid="{00000000-0005-0000-0000-000098140000}"/>
    <cellStyle name="Vejica 2 7 2 2" xfId="657" xr:uid="{00000000-0005-0000-0000-000099140000}"/>
    <cellStyle name="Vejica 2 7 2 2 10" xfId="6208" xr:uid="{00000000-0005-0000-0000-00009A140000}"/>
    <cellStyle name="Vejica 2 7 2 2 11" xfId="6821" xr:uid="{00000000-0005-0000-0000-00009B140000}"/>
    <cellStyle name="Vejica 2 7 2 2 12" xfId="7106" xr:uid="{00000000-0005-0000-0000-00009C140000}"/>
    <cellStyle name="Vejica 2 7 2 2 13" xfId="7192" xr:uid="{00000000-0005-0000-0000-00009D140000}"/>
    <cellStyle name="Vejica 2 7 2 2 14" xfId="7629" xr:uid="{00000000-0005-0000-0000-00009E140000}"/>
    <cellStyle name="Vejica 2 7 2 2 2" xfId="658" xr:uid="{00000000-0005-0000-0000-00009F140000}"/>
    <cellStyle name="Vejica 2 7 2 2 2 10" xfId="6822" xr:uid="{00000000-0005-0000-0000-0000A0140000}"/>
    <cellStyle name="Vejica 2 7 2 2 2 11" xfId="7193" xr:uid="{00000000-0005-0000-0000-0000A1140000}"/>
    <cellStyle name="Vejica 2 7 2 2 2 12" xfId="7630" xr:uid="{00000000-0005-0000-0000-0000A2140000}"/>
    <cellStyle name="Vejica 2 7 2 2 2 2" xfId="2024" xr:uid="{00000000-0005-0000-0000-0000A3140000}"/>
    <cellStyle name="Vejica 2 7 2 2 2 3" xfId="2025" xr:uid="{00000000-0005-0000-0000-0000A4140000}"/>
    <cellStyle name="Vejica 2 7 2 2 2 3 2" xfId="4218" xr:uid="{00000000-0005-0000-0000-0000A5140000}"/>
    <cellStyle name="Vejica 2 7 2 2 2 4" xfId="2026" xr:uid="{00000000-0005-0000-0000-0000A6140000}"/>
    <cellStyle name="Vejica 2 7 2 2 2 4 2" xfId="4219" xr:uid="{00000000-0005-0000-0000-0000A7140000}"/>
    <cellStyle name="Vejica 2 7 2 2 2 4 2 2" xfId="6088" xr:uid="{00000000-0005-0000-0000-0000A8140000}"/>
    <cellStyle name="Vejica 2 7 2 2 2 4 2 2 2" xfId="6709" xr:uid="{00000000-0005-0000-0000-0000A9140000}"/>
    <cellStyle name="Vejica 2 7 2 2 2 4 2 3" xfId="5982" xr:uid="{00000000-0005-0000-0000-0000AA140000}"/>
    <cellStyle name="Vejica 2 7 2 2 2 4 2 4" xfId="6405" xr:uid="{00000000-0005-0000-0000-0000AB140000}"/>
    <cellStyle name="Vejica 2 7 2 2 2 4 2 5" xfId="7019" xr:uid="{00000000-0005-0000-0000-0000AC140000}"/>
    <cellStyle name="Vejica 2 7 2 2 2 4 2 6" xfId="7389" xr:uid="{00000000-0005-0000-0000-0000AD140000}"/>
    <cellStyle name="Vejica 2 7 2 2 2 4 2 7" xfId="7827" xr:uid="{00000000-0005-0000-0000-0000AE140000}"/>
    <cellStyle name="Vejica 2 7 2 2 2 4 3" xfId="5868" xr:uid="{00000000-0005-0000-0000-0000AF140000}"/>
    <cellStyle name="Vejica 2 7 2 2 2 4 3 2" xfId="6604" xr:uid="{00000000-0005-0000-0000-0000B0140000}"/>
    <cellStyle name="Vejica 2 7 2 2 2 4 4" xfId="6304" xr:uid="{00000000-0005-0000-0000-0000B1140000}"/>
    <cellStyle name="Vejica 2 7 2 2 2 4 5" xfId="6917" xr:uid="{00000000-0005-0000-0000-0000B2140000}"/>
    <cellStyle name="Vejica 2 7 2 2 2 4 6" xfId="7288" xr:uid="{00000000-0005-0000-0000-0000B3140000}"/>
    <cellStyle name="Vejica 2 7 2 2 2 4 7" xfId="7725" xr:uid="{00000000-0005-0000-0000-0000B4140000}"/>
    <cellStyle name="Vejica 2 7 2 2 2 5" xfId="4220" xr:uid="{00000000-0005-0000-0000-0000B5140000}"/>
    <cellStyle name="Vejica 2 7 2 2 2 5 2" xfId="4221" xr:uid="{00000000-0005-0000-0000-0000B6140000}"/>
    <cellStyle name="Vejica 2 7 2 2 2 6" xfId="4222" xr:uid="{00000000-0005-0000-0000-0000B7140000}"/>
    <cellStyle name="Vejica 2 7 2 2 2 7" xfId="4217" xr:uid="{00000000-0005-0000-0000-0000B8140000}"/>
    <cellStyle name="Vejica 2 7 2 2 2 8" xfId="5771" xr:uid="{00000000-0005-0000-0000-0000B9140000}"/>
    <cellStyle name="Vejica 2 7 2 2 2 8 2" xfId="6509" xr:uid="{00000000-0005-0000-0000-0000BA140000}"/>
    <cellStyle name="Vejica 2 7 2 2 2 9" xfId="6209" xr:uid="{00000000-0005-0000-0000-0000BB140000}"/>
    <cellStyle name="Vejica 2 7 2 2 3" xfId="2027" xr:uid="{00000000-0005-0000-0000-0000BC140000}"/>
    <cellStyle name="Vejica 2 7 2 2 4" xfId="2028" xr:uid="{00000000-0005-0000-0000-0000BD140000}"/>
    <cellStyle name="Vejica 2 7 2 2 4 2" xfId="4223" xr:uid="{00000000-0005-0000-0000-0000BE140000}"/>
    <cellStyle name="Vejica 2 7 2 2 5" xfId="2029" xr:uid="{00000000-0005-0000-0000-0000BF140000}"/>
    <cellStyle name="Vejica 2 7 2 2 5 2" xfId="4224" xr:uid="{00000000-0005-0000-0000-0000C0140000}"/>
    <cellStyle name="Vejica 2 7 2 2 5 2 2" xfId="6089" xr:uid="{00000000-0005-0000-0000-0000C1140000}"/>
    <cellStyle name="Vejica 2 7 2 2 5 2 2 2" xfId="6710" xr:uid="{00000000-0005-0000-0000-0000C2140000}"/>
    <cellStyle name="Vejica 2 7 2 2 5 2 3" xfId="5983" xr:uid="{00000000-0005-0000-0000-0000C3140000}"/>
    <cellStyle name="Vejica 2 7 2 2 5 2 4" xfId="6406" xr:uid="{00000000-0005-0000-0000-0000C4140000}"/>
    <cellStyle name="Vejica 2 7 2 2 5 2 5" xfId="7020" xr:uid="{00000000-0005-0000-0000-0000C5140000}"/>
    <cellStyle name="Vejica 2 7 2 2 5 2 6" xfId="7390" xr:uid="{00000000-0005-0000-0000-0000C6140000}"/>
    <cellStyle name="Vejica 2 7 2 2 5 2 7" xfId="7828" xr:uid="{00000000-0005-0000-0000-0000C7140000}"/>
    <cellStyle name="Vejica 2 7 2 2 5 3" xfId="5869" xr:uid="{00000000-0005-0000-0000-0000C8140000}"/>
    <cellStyle name="Vejica 2 7 2 2 5 3 2" xfId="6605" xr:uid="{00000000-0005-0000-0000-0000C9140000}"/>
    <cellStyle name="Vejica 2 7 2 2 5 4" xfId="6305" xr:uid="{00000000-0005-0000-0000-0000CA140000}"/>
    <cellStyle name="Vejica 2 7 2 2 5 5" xfId="6918" xr:uid="{00000000-0005-0000-0000-0000CB140000}"/>
    <cellStyle name="Vejica 2 7 2 2 5 6" xfId="7289" xr:uid="{00000000-0005-0000-0000-0000CC140000}"/>
    <cellStyle name="Vejica 2 7 2 2 5 7" xfId="7726" xr:uid="{00000000-0005-0000-0000-0000CD140000}"/>
    <cellStyle name="Vejica 2 7 2 2 6" xfId="4225" xr:uid="{00000000-0005-0000-0000-0000CE140000}"/>
    <cellStyle name="Vejica 2 7 2 2 6 2" xfId="4226" xr:uid="{00000000-0005-0000-0000-0000CF140000}"/>
    <cellStyle name="Vejica 2 7 2 2 7" xfId="4227" xr:uid="{00000000-0005-0000-0000-0000D0140000}"/>
    <cellStyle name="Vejica 2 7 2 2 8" xfId="4216" xr:uid="{00000000-0005-0000-0000-0000D1140000}"/>
    <cellStyle name="Vejica 2 7 2 2 9" xfId="5770" xr:uid="{00000000-0005-0000-0000-0000D2140000}"/>
    <cellStyle name="Vejica 2 7 2 2 9 2" xfId="6508" xr:uid="{00000000-0005-0000-0000-0000D3140000}"/>
    <cellStyle name="Vejica 2 7 2 3" xfId="659" xr:uid="{00000000-0005-0000-0000-0000D4140000}"/>
    <cellStyle name="Vejica 2 7 2 3 10" xfId="6823" xr:uid="{00000000-0005-0000-0000-0000D5140000}"/>
    <cellStyle name="Vejica 2 7 2 3 11" xfId="7194" xr:uid="{00000000-0005-0000-0000-0000D6140000}"/>
    <cellStyle name="Vejica 2 7 2 3 12" xfId="7631" xr:uid="{00000000-0005-0000-0000-0000D7140000}"/>
    <cellStyle name="Vejica 2 7 2 3 2" xfId="2030" xr:uid="{00000000-0005-0000-0000-0000D8140000}"/>
    <cellStyle name="Vejica 2 7 2 3 3" xfId="2031" xr:uid="{00000000-0005-0000-0000-0000D9140000}"/>
    <cellStyle name="Vejica 2 7 2 3 3 2" xfId="4229" xr:uid="{00000000-0005-0000-0000-0000DA140000}"/>
    <cellStyle name="Vejica 2 7 2 3 4" xfId="2032" xr:uid="{00000000-0005-0000-0000-0000DB140000}"/>
    <cellStyle name="Vejica 2 7 2 3 4 2" xfId="4230" xr:uid="{00000000-0005-0000-0000-0000DC140000}"/>
    <cellStyle name="Vejica 2 7 2 3 4 2 2" xfId="6090" xr:uid="{00000000-0005-0000-0000-0000DD140000}"/>
    <cellStyle name="Vejica 2 7 2 3 4 2 2 2" xfId="6711" xr:uid="{00000000-0005-0000-0000-0000DE140000}"/>
    <cellStyle name="Vejica 2 7 2 3 4 2 3" xfId="5984" xr:uid="{00000000-0005-0000-0000-0000DF140000}"/>
    <cellStyle name="Vejica 2 7 2 3 4 2 4" xfId="6407" xr:uid="{00000000-0005-0000-0000-0000E0140000}"/>
    <cellStyle name="Vejica 2 7 2 3 4 2 5" xfId="7021" xr:uid="{00000000-0005-0000-0000-0000E1140000}"/>
    <cellStyle name="Vejica 2 7 2 3 4 2 6" xfId="7391" xr:uid="{00000000-0005-0000-0000-0000E2140000}"/>
    <cellStyle name="Vejica 2 7 2 3 4 2 7" xfId="7829" xr:uid="{00000000-0005-0000-0000-0000E3140000}"/>
    <cellStyle name="Vejica 2 7 2 3 4 3" xfId="5870" xr:uid="{00000000-0005-0000-0000-0000E4140000}"/>
    <cellStyle name="Vejica 2 7 2 3 4 3 2" xfId="6606" xr:uid="{00000000-0005-0000-0000-0000E5140000}"/>
    <cellStyle name="Vejica 2 7 2 3 4 4" xfId="6306" xr:uid="{00000000-0005-0000-0000-0000E6140000}"/>
    <cellStyle name="Vejica 2 7 2 3 4 5" xfId="6919" xr:uid="{00000000-0005-0000-0000-0000E7140000}"/>
    <cellStyle name="Vejica 2 7 2 3 4 6" xfId="7290" xr:uid="{00000000-0005-0000-0000-0000E8140000}"/>
    <cellStyle name="Vejica 2 7 2 3 4 7" xfId="7727" xr:uid="{00000000-0005-0000-0000-0000E9140000}"/>
    <cellStyle name="Vejica 2 7 2 3 5" xfId="4231" xr:uid="{00000000-0005-0000-0000-0000EA140000}"/>
    <cellStyle name="Vejica 2 7 2 3 5 2" xfId="4232" xr:uid="{00000000-0005-0000-0000-0000EB140000}"/>
    <cellStyle name="Vejica 2 7 2 3 6" xfId="4233" xr:uid="{00000000-0005-0000-0000-0000EC140000}"/>
    <cellStyle name="Vejica 2 7 2 3 7" xfId="4228" xr:uid="{00000000-0005-0000-0000-0000ED140000}"/>
    <cellStyle name="Vejica 2 7 2 3 8" xfId="5772" xr:uid="{00000000-0005-0000-0000-0000EE140000}"/>
    <cellStyle name="Vejica 2 7 2 3 8 2" xfId="6510" xr:uid="{00000000-0005-0000-0000-0000EF140000}"/>
    <cellStyle name="Vejica 2 7 2 3 9" xfId="6210" xr:uid="{00000000-0005-0000-0000-0000F0140000}"/>
    <cellStyle name="Vejica 2 7 2 4" xfId="2033" xr:uid="{00000000-0005-0000-0000-0000F1140000}"/>
    <cellStyle name="Vejica 2 7 2 5" xfId="2034" xr:uid="{00000000-0005-0000-0000-0000F2140000}"/>
    <cellStyle name="Vejica 2 7 2 5 2" xfId="4234" xr:uid="{00000000-0005-0000-0000-0000F3140000}"/>
    <cellStyle name="Vejica 2 7 2 6" xfId="2035" xr:uid="{00000000-0005-0000-0000-0000F4140000}"/>
    <cellStyle name="Vejica 2 7 2 6 2" xfId="4235" xr:uid="{00000000-0005-0000-0000-0000F5140000}"/>
    <cellStyle name="Vejica 2 7 2 6 2 2" xfId="6091" xr:uid="{00000000-0005-0000-0000-0000F6140000}"/>
    <cellStyle name="Vejica 2 7 2 6 2 2 2" xfId="6712" xr:uid="{00000000-0005-0000-0000-0000F7140000}"/>
    <cellStyle name="Vejica 2 7 2 6 2 3" xfId="5985" xr:uid="{00000000-0005-0000-0000-0000F8140000}"/>
    <cellStyle name="Vejica 2 7 2 6 2 4" xfId="6408" xr:uid="{00000000-0005-0000-0000-0000F9140000}"/>
    <cellStyle name="Vejica 2 7 2 6 2 5" xfId="7022" xr:uid="{00000000-0005-0000-0000-0000FA140000}"/>
    <cellStyle name="Vejica 2 7 2 6 2 6" xfId="7392" xr:uid="{00000000-0005-0000-0000-0000FB140000}"/>
    <cellStyle name="Vejica 2 7 2 6 2 7" xfId="7830" xr:uid="{00000000-0005-0000-0000-0000FC140000}"/>
    <cellStyle name="Vejica 2 7 2 6 3" xfId="5871" xr:uid="{00000000-0005-0000-0000-0000FD140000}"/>
    <cellStyle name="Vejica 2 7 2 6 3 2" xfId="6607" xr:uid="{00000000-0005-0000-0000-0000FE140000}"/>
    <cellStyle name="Vejica 2 7 2 6 4" xfId="6307" xr:uid="{00000000-0005-0000-0000-0000FF140000}"/>
    <cellStyle name="Vejica 2 7 2 6 5" xfId="6920" xr:uid="{00000000-0005-0000-0000-000000150000}"/>
    <cellStyle name="Vejica 2 7 2 6 6" xfId="7291" xr:uid="{00000000-0005-0000-0000-000001150000}"/>
    <cellStyle name="Vejica 2 7 2 6 7" xfId="7728" xr:uid="{00000000-0005-0000-0000-000002150000}"/>
    <cellStyle name="Vejica 2 7 2 7" xfId="2036" xr:uid="{00000000-0005-0000-0000-000003150000}"/>
    <cellStyle name="Vejica 2 7 2 7 2" xfId="5872" xr:uid="{00000000-0005-0000-0000-000004150000}"/>
    <cellStyle name="Vejica 2 7 2 7 2 2" xfId="6608" xr:uid="{00000000-0005-0000-0000-000005150000}"/>
    <cellStyle name="Vejica 2 7 2 7 3" xfId="6308" xr:uid="{00000000-0005-0000-0000-000006150000}"/>
    <cellStyle name="Vejica 2 7 2 7 4" xfId="6921" xr:uid="{00000000-0005-0000-0000-000007150000}"/>
    <cellStyle name="Vejica 2 7 2 7 5" xfId="7292" xr:uid="{00000000-0005-0000-0000-000008150000}"/>
    <cellStyle name="Vejica 2 7 2 7 6" xfId="7729" xr:uid="{00000000-0005-0000-0000-000009150000}"/>
    <cellStyle name="Vejica 2 7 2 8" xfId="4236" xr:uid="{00000000-0005-0000-0000-00000A150000}"/>
    <cellStyle name="Vejica 2 7 2 8 2" xfId="4237" xr:uid="{00000000-0005-0000-0000-00000B150000}"/>
    <cellStyle name="Vejica 2 7 2 9" xfId="4238" xr:uid="{00000000-0005-0000-0000-00000C150000}"/>
    <cellStyle name="Vejica 2 7 3" xfId="660" xr:uid="{00000000-0005-0000-0000-00000D150000}"/>
    <cellStyle name="Vejica 2 7 3 10" xfId="5773" xr:uid="{00000000-0005-0000-0000-00000E150000}"/>
    <cellStyle name="Vejica 2 7 3 10 2" xfId="6511" xr:uid="{00000000-0005-0000-0000-00000F150000}"/>
    <cellStyle name="Vejica 2 7 3 11" xfId="6211" xr:uid="{00000000-0005-0000-0000-000010150000}"/>
    <cellStyle name="Vejica 2 7 3 12" xfId="6824" xr:uid="{00000000-0005-0000-0000-000011150000}"/>
    <cellStyle name="Vejica 2 7 3 13" xfId="7107" xr:uid="{00000000-0005-0000-0000-000012150000}"/>
    <cellStyle name="Vejica 2 7 3 14" xfId="7195" xr:uid="{00000000-0005-0000-0000-000013150000}"/>
    <cellStyle name="Vejica 2 7 3 15" xfId="7632" xr:uid="{00000000-0005-0000-0000-000014150000}"/>
    <cellStyle name="Vejica 2 7 3 2" xfId="661" xr:uid="{00000000-0005-0000-0000-000015150000}"/>
    <cellStyle name="Vejica 2 7 3 2 10" xfId="6212" xr:uid="{00000000-0005-0000-0000-000016150000}"/>
    <cellStyle name="Vejica 2 7 3 2 11" xfId="6825" xr:uid="{00000000-0005-0000-0000-000017150000}"/>
    <cellStyle name="Vejica 2 7 3 2 12" xfId="7108" xr:uid="{00000000-0005-0000-0000-000018150000}"/>
    <cellStyle name="Vejica 2 7 3 2 13" xfId="7196" xr:uid="{00000000-0005-0000-0000-000019150000}"/>
    <cellStyle name="Vejica 2 7 3 2 14" xfId="7633" xr:uid="{00000000-0005-0000-0000-00001A150000}"/>
    <cellStyle name="Vejica 2 7 3 2 2" xfId="662" xr:uid="{00000000-0005-0000-0000-00001B150000}"/>
    <cellStyle name="Vejica 2 7 3 2 2 10" xfId="6826" xr:uid="{00000000-0005-0000-0000-00001C150000}"/>
    <cellStyle name="Vejica 2 7 3 2 2 11" xfId="7197" xr:uid="{00000000-0005-0000-0000-00001D150000}"/>
    <cellStyle name="Vejica 2 7 3 2 2 12" xfId="7634" xr:uid="{00000000-0005-0000-0000-00001E150000}"/>
    <cellStyle name="Vejica 2 7 3 2 2 2" xfId="2037" xr:uid="{00000000-0005-0000-0000-00001F150000}"/>
    <cellStyle name="Vejica 2 7 3 2 2 3" xfId="2038" xr:uid="{00000000-0005-0000-0000-000020150000}"/>
    <cellStyle name="Vejica 2 7 3 2 2 3 2" xfId="4242" xr:uid="{00000000-0005-0000-0000-000021150000}"/>
    <cellStyle name="Vejica 2 7 3 2 2 4" xfId="2039" xr:uid="{00000000-0005-0000-0000-000022150000}"/>
    <cellStyle name="Vejica 2 7 3 2 2 4 2" xfId="4243" xr:uid="{00000000-0005-0000-0000-000023150000}"/>
    <cellStyle name="Vejica 2 7 3 2 2 4 2 2" xfId="6092" xr:uid="{00000000-0005-0000-0000-000024150000}"/>
    <cellStyle name="Vejica 2 7 3 2 2 4 2 2 2" xfId="6713" xr:uid="{00000000-0005-0000-0000-000025150000}"/>
    <cellStyle name="Vejica 2 7 3 2 2 4 2 3" xfId="5986" xr:uid="{00000000-0005-0000-0000-000026150000}"/>
    <cellStyle name="Vejica 2 7 3 2 2 4 2 4" xfId="6409" xr:uid="{00000000-0005-0000-0000-000027150000}"/>
    <cellStyle name="Vejica 2 7 3 2 2 4 2 5" xfId="7023" xr:uid="{00000000-0005-0000-0000-000028150000}"/>
    <cellStyle name="Vejica 2 7 3 2 2 4 2 6" xfId="7393" xr:uid="{00000000-0005-0000-0000-000029150000}"/>
    <cellStyle name="Vejica 2 7 3 2 2 4 2 7" xfId="7831" xr:uid="{00000000-0005-0000-0000-00002A150000}"/>
    <cellStyle name="Vejica 2 7 3 2 2 4 3" xfId="5873" xr:uid="{00000000-0005-0000-0000-00002B150000}"/>
    <cellStyle name="Vejica 2 7 3 2 2 4 3 2" xfId="6609" xr:uid="{00000000-0005-0000-0000-00002C150000}"/>
    <cellStyle name="Vejica 2 7 3 2 2 4 4" xfId="6309" xr:uid="{00000000-0005-0000-0000-00002D150000}"/>
    <cellStyle name="Vejica 2 7 3 2 2 4 5" xfId="6922" xr:uid="{00000000-0005-0000-0000-00002E150000}"/>
    <cellStyle name="Vejica 2 7 3 2 2 4 6" xfId="7293" xr:uid="{00000000-0005-0000-0000-00002F150000}"/>
    <cellStyle name="Vejica 2 7 3 2 2 4 7" xfId="7730" xr:uid="{00000000-0005-0000-0000-000030150000}"/>
    <cellStyle name="Vejica 2 7 3 2 2 5" xfId="4244" xr:uid="{00000000-0005-0000-0000-000031150000}"/>
    <cellStyle name="Vejica 2 7 3 2 2 5 2" xfId="4245" xr:uid="{00000000-0005-0000-0000-000032150000}"/>
    <cellStyle name="Vejica 2 7 3 2 2 6" xfId="4246" xr:uid="{00000000-0005-0000-0000-000033150000}"/>
    <cellStyle name="Vejica 2 7 3 2 2 7" xfId="4241" xr:uid="{00000000-0005-0000-0000-000034150000}"/>
    <cellStyle name="Vejica 2 7 3 2 2 8" xfId="5775" xr:uid="{00000000-0005-0000-0000-000035150000}"/>
    <cellStyle name="Vejica 2 7 3 2 2 8 2" xfId="6513" xr:uid="{00000000-0005-0000-0000-000036150000}"/>
    <cellStyle name="Vejica 2 7 3 2 2 9" xfId="6213" xr:uid="{00000000-0005-0000-0000-000037150000}"/>
    <cellStyle name="Vejica 2 7 3 2 3" xfId="2040" xr:uid="{00000000-0005-0000-0000-000038150000}"/>
    <cellStyle name="Vejica 2 7 3 2 4" xfId="2041" xr:uid="{00000000-0005-0000-0000-000039150000}"/>
    <cellStyle name="Vejica 2 7 3 2 4 2" xfId="4247" xr:uid="{00000000-0005-0000-0000-00003A150000}"/>
    <cellStyle name="Vejica 2 7 3 2 5" xfId="2042" xr:uid="{00000000-0005-0000-0000-00003B150000}"/>
    <cellStyle name="Vejica 2 7 3 2 5 2" xfId="4248" xr:uid="{00000000-0005-0000-0000-00003C150000}"/>
    <cellStyle name="Vejica 2 7 3 2 5 2 2" xfId="6093" xr:uid="{00000000-0005-0000-0000-00003D150000}"/>
    <cellStyle name="Vejica 2 7 3 2 5 2 2 2" xfId="6714" xr:uid="{00000000-0005-0000-0000-00003E150000}"/>
    <cellStyle name="Vejica 2 7 3 2 5 2 3" xfId="5987" xr:uid="{00000000-0005-0000-0000-00003F150000}"/>
    <cellStyle name="Vejica 2 7 3 2 5 2 4" xfId="6410" xr:uid="{00000000-0005-0000-0000-000040150000}"/>
    <cellStyle name="Vejica 2 7 3 2 5 2 5" xfId="7024" xr:uid="{00000000-0005-0000-0000-000041150000}"/>
    <cellStyle name="Vejica 2 7 3 2 5 2 6" xfId="7394" xr:uid="{00000000-0005-0000-0000-000042150000}"/>
    <cellStyle name="Vejica 2 7 3 2 5 2 7" xfId="7832" xr:uid="{00000000-0005-0000-0000-000043150000}"/>
    <cellStyle name="Vejica 2 7 3 2 5 3" xfId="5874" xr:uid="{00000000-0005-0000-0000-000044150000}"/>
    <cellStyle name="Vejica 2 7 3 2 5 3 2" xfId="6610" xr:uid="{00000000-0005-0000-0000-000045150000}"/>
    <cellStyle name="Vejica 2 7 3 2 5 4" xfId="6310" xr:uid="{00000000-0005-0000-0000-000046150000}"/>
    <cellStyle name="Vejica 2 7 3 2 5 5" xfId="6923" xr:uid="{00000000-0005-0000-0000-000047150000}"/>
    <cellStyle name="Vejica 2 7 3 2 5 6" xfId="7294" xr:uid="{00000000-0005-0000-0000-000048150000}"/>
    <cellStyle name="Vejica 2 7 3 2 5 7" xfId="7731" xr:uid="{00000000-0005-0000-0000-000049150000}"/>
    <cellStyle name="Vejica 2 7 3 2 6" xfId="4249" xr:uid="{00000000-0005-0000-0000-00004A150000}"/>
    <cellStyle name="Vejica 2 7 3 2 6 2" xfId="4250" xr:uid="{00000000-0005-0000-0000-00004B150000}"/>
    <cellStyle name="Vejica 2 7 3 2 7" xfId="4251" xr:uid="{00000000-0005-0000-0000-00004C150000}"/>
    <cellStyle name="Vejica 2 7 3 2 8" xfId="4240" xr:uid="{00000000-0005-0000-0000-00004D150000}"/>
    <cellStyle name="Vejica 2 7 3 2 9" xfId="5774" xr:uid="{00000000-0005-0000-0000-00004E150000}"/>
    <cellStyle name="Vejica 2 7 3 2 9 2" xfId="6512" xr:uid="{00000000-0005-0000-0000-00004F150000}"/>
    <cellStyle name="Vejica 2 7 3 3" xfId="663" xr:uid="{00000000-0005-0000-0000-000050150000}"/>
    <cellStyle name="Vejica 2 7 3 3 10" xfId="6827" xr:uid="{00000000-0005-0000-0000-000051150000}"/>
    <cellStyle name="Vejica 2 7 3 3 11" xfId="7198" xr:uid="{00000000-0005-0000-0000-000052150000}"/>
    <cellStyle name="Vejica 2 7 3 3 12" xfId="7635" xr:uid="{00000000-0005-0000-0000-000053150000}"/>
    <cellStyle name="Vejica 2 7 3 3 2" xfId="2043" xr:uid="{00000000-0005-0000-0000-000054150000}"/>
    <cellStyle name="Vejica 2 7 3 3 3" xfId="2044" xr:uid="{00000000-0005-0000-0000-000055150000}"/>
    <cellStyle name="Vejica 2 7 3 3 3 2" xfId="4253" xr:uid="{00000000-0005-0000-0000-000056150000}"/>
    <cellStyle name="Vejica 2 7 3 3 4" xfId="2045" xr:uid="{00000000-0005-0000-0000-000057150000}"/>
    <cellStyle name="Vejica 2 7 3 3 4 2" xfId="4254" xr:uid="{00000000-0005-0000-0000-000058150000}"/>
    <cellStyle name="Vejica 2 7 3 3 4 2 2" xfId="6094" xr:uid="{00000000-0005-0000-0000-000059150000}"/>
    <cellStyle name="Vejica 2 7 3 3 4 2 2 2" xfId="6715" xr:uid="{00000000-0005-0000-0000-00005A150000}"/>
    <cellStyle name="Vejica 2 7 3 3 4 2 3" xfId="5988" xr:uid="{00000000-0005-0000-0000-00005B150000}"/>
    <cellStyle name="Vejica 2 7 3 3 4 2 4" xfId="6411" xr:uid="{00000000-0005-0000-0000-00005C150000}"/>
    <cellStyle name="Vejica 2 7 3 3 4 2 5" xfId="7025" xr:uid="{00000000-0005-0000-0000-00005D150000}"/>
    <cellStyle name="Vejica 2 7 3 3 4 2 6" xfId="7395" xr:uid="{00000000-0005-0000-0000-00005E150000}"/>
    <cellStyle name="Vejica 2 7 3 3 4 2 7" xfId="7833" xr:uid="{00000000-0005-0000-0000-00005F150000}"/>
    <cellStyle name="Vejica 2 7 3 3 4 3" xfId="5875" xr:uid="{00000000-0005-0000-0000-000060150000}"/>
    <cellStyle name="Vejica 2 7 3 3 4 3 2" xfId="6611" xr:uid="{00000000-0005-0000-0000-000061150000}"/>
    <cellStyle name="Vejica 2 7 3 3 4 4" xfId="6311" xr:uid="{00000000-0005-0000-0000-000062150000}"/>
    <cellStyle name="Vejica 2 7 3 3 4 5" xfId="6924" xr:uid="{00000000-0005-0000-0000-000063150000}"/>
    <cellStyle name="Vejica 2 7 3 3 4 6" xfId="7295" xr:uid="{00000000-0005-0000-0000-000064150000}"/>
    <cellStyle name="Vejica 2 7 3 3 4 7" xfId="7732" xr:uid="{00000000-0005-0000-0000-000065150000}"/>
    <cellStyle name="Vejica 2 7 3 3 5" xfId="4255" xr:uid="{00000000-0005-0000-0000-000066150000}"/>
    <cellStyle name="Vejica 2 7 3 3 5 2" xfId="4256" xr:uid="{00000000-0005-0000-0000-000067150000}"/>
    <cellStyle name="Vejica 2 7 3 3 6" xfId="4257" xr:uid="{00000000-0005-0000-0000-000068150000}"/>
    <cellStyle name="Vejica 2 7 3 3 7" xfId="4252" xr:uid="{00000000-0005-0000-0000-000069150000}"/>
    <cellStyle name="Vejica 2 7 3 3 8" xfId="5776" xr:uid="{00000000-0005-0000-0000-00006A150000}"/>
    <cellStyle name="Vejica 2 7 3 3 8 2" xfId="6514" xr:uid="{00000000-0005-0000-0000-00006B150000}"/>
    <cellStyle name="Vejica 2 7 3 3 9" xfId="6214" xr:uid="{00000000-0005-0000-0000-00006C150000}"/>
    <cellStyle name="Vejica 2 7 3 4" xfId="2046" xr:uid="{00000000-0005-0000-0000-00006D150000}"/>
    <cellStyle name="Vejica 2 7 3 5" xfId="2047" xr:uid="{00000000-0005-0000-0000-00006E150000}"/>
    <cellStyle name="Vejica 2 7 3 5 2" xfId="4258" xr:uid="{00000000-0005-0000-0000-00006F150000}"/>
    <cellStyle name="Vejica 2 7 3 6" xfId="2048" xr:uid="{00000000-0005-0000-0000-000070150000}"/>
    <cellStyle name="Vejica 2 7 3 6 2" xfId="4259" xr:uid="{00000000-0005-0000-0000-000071150000}"/>
    <cellStyle name="Vejica 2 7 3 6 2 2" xfId="6095" xr:uid="{00000000-0005-0000-0000-000072150000}"/>
    <cellStyle name="Vejica 2 7 3 6 2 2 2" xfId="6716" xr:uid="{00000000-0005-0000-0000-000073150000}"/>
    <cellStyle name="Vejica 2 7 3 6 2 3" xfId="5989" xr:uid="{00000000-0005-0000-0000-000074150000}"/>
    <cellStyle name="Vejica 2 7 3 6 2 4" xfId="6412" xr:uid="{00000000-0005-0000-0000-000075150000}"/>
    <cellStyle name="Vejica 2 7 3 6 2 5" xfId="7026" xr:uid="{00000000-0005-0000-0000-000076150000}"/>
    <cellStyle name="Vejica 2 7 3 6 2 6" xfId="7396" xr:uid="{00000000-0005-0000-0000-000077150000}"/>
    <cellStyle name="Vejica 2 7 3 6 2 7" xfId="7834" xr:uid="{00000000-0005-0000-0000-000078150000}"/>
    <cellStyle name="Vejica 2 7 3 6 3" xfId="5876" xr:uid="{00000000-0005-0000-0000-000079150000}"/>
    <cellStyle name="Vejica 2 7 3 6 3 2" xfId="6612" xr:uid="{00000000-0005-0000-0000-00007A150000}"/>
    <cellStyle name="Vejica 2 7 3 6 4" xfId="6312" xr:uid="{00000000-0005-0000-0000-00007B150000}"/>
    <cellStyle name="Vejica 2 7 3 6 5" xfId="6925" xr:uid="{00000000-0005-0000-0000-00007C150000}"/>
    <cellStyle name="Vejica 2 7 3 6 6" xfId="7296" xr:uid="{00000000-0005-0000-0000-00007D150000}"/>
    <cellStyle name="Vejica 2 7 3 6 7" xfId="7733" xr:uid="{00000000-0005-0000-0000-00007E150000}"/>
    <cellStyle name="Vejica 2 7 3 7" xfId="4260" xr:uid="{00000000-0005-0000-0000-00007F150000}"/>
    <cellStyle name="Vejica 2 7 3 7 2" xfId="4261" xr:uid="{00000000-0005-0000-0000-000080150000}"/>
    <cellStyle name="Vejica 2 7 3 8" xfId="4262" xr:uid="{00000000-0005-0000-0000-000081150000}"/>
    <cellStyle name="Vejica 2 7 3 9" xfId="4239" xr:uid="{00000000-0005-0000-0000-000082150000}"/>
    <cellStyle name="Vejica 2 7 4" xfId="664" xr:uid="{00000000-0005-0000-0000-000083150000}"/>
    <cellStyle name="Vejica 2 7 4 10" xfId="6215" xr:uid="{00000000-0005-0000-0000-000084150000}"/>
    <cellStyle name="Vejica 2 7 4 11" xfId="6828" xr:uid="{00000000-0005-0000-0000-000085150000}"/>
    <cellStyle name="Vejica 2 7 4 12" xfId="7109" xr:uid="{00000000-0005-0000-0000-000086150000}"/>
    <cellStyle name="Vejica 2 7 4 13" xfId="7199" xr:uid="{00000000-0005-0000-0000-000087150000}"/>
    <cellStyle name="Vejica 2 7 4 14" xfId="7636" xr:uid="{00000000-0005-0000-0000-000088150000}"/>
    <cellStyle name="Vejica 2 7 4 2" xfId="665" xr:uid="{00000000-0005-0000-0000-000089150000}"/>
    <cellStyle name="Vejica 2 7 4 2 10" xfId="6829" xr:uid="{00000000-0005-0000-0000-00008A150000}"/>
    <cellStyle name="Vejica 2 7 4 2 11" xfId="7200" xr:uid="{00000000-0005-0000-0000-00008B150000}"/>
    <cellStyle name="Vejica 2 7 4 2 12" xfId="7637" xr:uid="{00000000-0005-0000-0000-00008C150000}"/>
    <cellStyle name="Vejica 2 7 4 2 2" xfId="2049" xr:uid="{00000000-0005-0000-0000-00008D150000}"/>
    <cellStyle name="Vejica 2 7 4 2 3" xfId="2050" xr:uid="{00000000-0005-0000-0000-00008E150000}"/>
    <cellStyle name="Vejica 2 7 4 2 3 2" xfId="4265" xr:uid="{00000000-0005-0000-0000-00008F150000}"/>
    <cellStyle name="Vejica 2 7 4 2 4" xfId="2051" xr:uid="{00000000-0005-0000-0000-000090150000}"/>
    <cellStyle name="Vejica 2 7 4 2 4 2" xfId="4266" xr:uid="{00000000-0005-0000-0000-000091150000}"/>
    <cellStyle name="Vejica 2 7 4 2 4 2 2" xfId="6096" xr:uid="{00000000-0005-0000-0000-000092150000}"/>
    <cellStyle name="Vejica 2 7 4 2 4 2 2 2" xfId="6717" xr:uid="{00000000-0005-0000-0000-000093150000}"/>
    <cellStyle name="Vejica 2 7 4 2 4 2 3" xfId="5990" xr:uid="{00000000-0005-0000-0000-000094150000}"/>
    <cellStyle name="Vejica 2 7 4 2 4 2 4" xfId="6413" xr:uid="{00000000-0005-0000-0000-000095150000}"/>
    <cellStyle name="Vejica 2 7 4 2 4 2 5" xfId="7027" xr:uid="{00000000-0005-0000-0000-000096150000}"/>
    <cellStyle name="Vejica 2 7 4 2 4 2 6" xfId="7397" xr:uid="{00000000-0005-0000-0000-000097150000}"/>
    <cellStyle name="Vejica 2 7 4 2 4 2 7" xfId="7835" xr:uid="{00000000-0005-0000-0000-000098150000}"/>
    <cellStyle name="Vejica 2 7 4 2 4 3" xfId="5877" xr:uid="{00000000-0005-0000-0000-000099150000}"/>
    <cellStyle name="Vejica 2 7 4 2 4 3 2" xfId="6613" xr:uid="{00000000-0005-0000-0000-00009A150000}"/>
    <cellStyle name="Vejica 2 7 4 2 4 4" xfId="6313" xr:uid="{00000000-0005-0000-0000-00009B150000}"/>
    <cellStyle name="Vejica 2 7 4 2 4 5" xfId="6926" xr:uid="{00000000-0005-0000-0000-00009C150000}"/>
    <cellStyle name="Vejica 2 7 4 2 4 6" xfId="7297" xr:uid="{00000000-0005-0000-0000-00009D150000}"/>
    <cellStyle name="Vejica 2 7 4 2 4 7" xfId="7734" xr:uid="{00000000-0005-0000-0000-00009E150000}"/>
    <cellStyle name="Vejica 2 7 4 2 5" xfId="4267" xr:uid="{00000000-0005-0000-0000-00009F150000}"/>
    <cellStyle name="Vejica 2 7 4 2 5 2" xfId="4268" xr:uid="{00000000-0005-0000-0000-0000A0150000}"/>
    <cellStyle name="Vejica 2 7 4 2 6" xfId="4269" xr:uid="{00000000-0005-0000-0000-0000A1150000}"/>
    <cellStyle name="Vejica 2 7 4 2 7" xfId="4264" xr:uid="{00000000-0005-0000-0000-0000A2150000}"/>
    <cellStyle name="Vejica 2 7 4 2 8" xfId="5778" xr:uid="{00000000-0005-0000-0000-0000A3150000}"/>
    <cellStyle name="Vejica 2 7 4 2 8 2" xfId="6516" xr:uid="{00000000-0005-0000-0000-0000A4150000}"/>
    <cellStyle name="Vejica 2 7 4 2 9" xfId="6216" xr:uid="{00000000-0005-0000-0000-0000A5150000}"/>
    <cellStyle name="Vejica 2 7 4 3" xfId="2052" xr:uid="{00000000-0005-0000-0000-0000A6150000}"/>
    <cellStyle name="Vejica 2 7 4 4" xfId="2053" xr:uid="{00000000-0005-0000-0000-0000A7150000}"/>
    <cellStyle name="Vejica 2 7 4 4 2" xfId="4270" xr:uid="{00000000-0005-0000-0000-0000A8150000}"/>
    <cellStyle name="Vejica 2 7 4 5" xfId="2054" xr:uid="{00000000-0005-0000-0000-0000A9150000}"/>
    <cellStyle name="Vejica 2 7 4 5 2" xfId="4271" xr:uid="{00000000-0005-0000-0000-0000AA150000}"/>
    <cellStyle name="Vejica 2 7 4 5 2 2" xfId="6097" xr:uid="{00000000-0005-0000-0000-0000AB150000}"/>
    <cellStyle name="Vejica 2 7 4 5 2 2 2" xfId="6718" xr:uid="{00000000-0005-0000-0000-0000AC150000}"/>
    <cellStyle name="Vejica 2 7 4 5 2 3" xfId="5991" xr:uid="{00000000-0005-0000-0000-0000AD150000}"/>
    <cellStyle name="Vejica 2 7 4 5 2 4" xfId="6414" xr:uid="{00000000-0005-0000-0000-0000AE150000}"/>
    <cellStyle name="Vejica 2 7 4 5 2 5" xfId="7028" xr:uid="{00000000-0005-0000-0000-0000AF150000}"/>
    <cellStyle name="Vejica 2 7 4 5 2 6" xfId="7398" xr:uid="{00000000-0005-0000-0000-0000B0150000}"/>
    <cellStyle name="Vejica 2 7 4 5 2 7" xfId="7836" xr:uid="{00000000-0005-0000-0000-0000B1150000}"/>
    <cellStyle name="Vejica 2 7 4 5 3" xfId="5878" xr:uid="{00000000-0005-0000-0000-0000B2150000}"/>
    <cellStyle name="Vejica 2 7 4 5 3 2" xfId="6614" xr:uid="{00000000-0005-0000-0000-0000B3150000}"/>
    <cellStyle name="Vejica 2 7 4 5 4" xfId="6314" xr:uid="{00000000-0005-0000-0000-0000B4150000}"/>
    <cellStyle name="Vejica 2 7 4 5 5" xfId="6927" xr:uid="{00000000-0005-0000-0000-0000B5150000}"/>
    <cellStyle name="Vejica 2 7 4 5 6" xfId="7298" xr:uid="{00000000-0005-0000-0000-0000B6150000}"/>
    <cellStyle name="Vejica 2 7 4 5 7" xfId="7735" xr:uid="{00000000-0005-0000-0000-0000B7150000}"/>
    <cellStyle name="Vejica 2 7 4 6" xfId="4272" xr:uid="{00000000-0005-0000-0000-0000B8150000}"/>
    <cellStyle name="Vejica 2 7 4 6 2" xfId="4273" xr:uid="{00000000-0005-0000-0000-0000B9150000}"/>
    <cellStyle name="Vejica 2 7 4 7" xfId="4274" xr:uid="{00000000-0005-0000-0000-0000BA150000}"/>
    <cellStyle name="Vejica 2 7 4 8" xfId="4263" xr:uid="{00000000-0005-0000-0000-0000BB150000}"/>
    <cellStyle name="Vejica 2 7 4 9" xfId="5777" xr:uid="{00000000-0005-0000-0000-0000BC150000}"/>
    <cellStyle name="Vejica 2 7 4 9 2" xfId="6515" xr:uid="{00000000-0005-0000-0000-0000BD150000}"/>
    <cellStyle name="Vejica 2 7 5" xfId="666" xr:uid="{00000000-0005-0000-0000-0000BE150000}"/>
    <cellStyle name="Vejica 2 7 5 10" xfId="6830" xr:uid="{00000000-0005-0000-0000-0000BF150000}"/>
    <cellStyle name="Vejica 2 7 5 11" xfId="7201" xr:uid="{00000000-0005-0000-0000-0000C0150000}"/>
    <cellStyle name="Vejica 2 7 5 12" xfId="7638" xr:uid="{00000000-0005-0000-0000-0000C1150000}"/>
    <cellStyle name="Vejica 2 7 5 2" xfId="2055" xr:uid="{00000000-0005-0000-0000-0000C2150000}"/>
    <cellStyle name="Vejica 2 7 5 3" xfId="2056" xr:uid="{00000000-0005-0000-0000-0000C3150000}"/>
    <cellStyle name="Vejica 2 7 5 3 2" xfId="4276" xr:uid="{00000000-0005-0000-0000-0000C4150000}"/>
    <cellStyle name="Vejica 2 7 5 4" xfId="2057" xr:uid="{00000000-0005-0000-0000-0000C5150000}"/>
    <cellStyle name="Vejica 2 7 5 4 2" xfId="4277" xr:uid="{00000000-0005-0000-0000-0000C6150000}"/>
    <cellStyle name="Vejica 2 7 5 4 2 2" xfId="6098" xr:uid="{00000000-0005-0000-0000-0000C7150000}"/>
    <cellStyle name="Vejica 2 7 5 4 2 2 2" xfId="6719" xr:uid="{00000000-0005-0000-0000-0000C8150000}"/>
    <cellStyle name="Vejica 2 7 5 4 2 3" xfId="5992" xr:uid="{00000000-0005-0000-0000-0000C9150000}"/>
    <cellStyle name="Vejica 2 7 5 4 2 4" xfId="6415" xr:uid="{00000000-0005-0000-0000-0000CA150000}"/>
    <cellStyle name="Vejica 2 7 5 4 2 5" xfId="7029" xr:uid="{00000000-0005-0000-0000-0000CB150000}"/>
    <cellStyle name="Vejica 2 7 5 4 2 6" xfId="7399" xr:uid="{00000000-0005-0000-0000-0000CC150000}"/>
    <cellStyle name="Vejica 2 7 5 4 2 7" xfId="7837" xr:uid="{00000000-0005-0000-0000-0000CD150000}"/>
    <cellStyle name="Vejica 2 7 5 4 3" xfId="5879" xr:uid="{00000000-0005-0000-0000-0000CE150000}"/>
    <cellStyle name="Vejica 2 7 5 4 3 2" xfId="6615" xr:uid="{00000000-0005-0000-0000-0000CF150000}"/>
    <cellStyle name="Vejica 2 7 5 4 4" xfId="6315" xr:uid="{00000000-0005-0000-0000-0000D0150000}"/>
    <cellStyle name="Vejica 2 7 5 4 5" xfId="6928" xr:uid="{00000000-0005-0000-0000-0000D1150000}"/>
    <cellStyle name="Vejica 2 7 5 4 6" xfId="7299" xr:uid="{00000000-0005-0000-0000-0000D2150000}"/>
    <cellStyle name="Vejica 2 7 5 4 7" xfId="7736" xr:uid="{00000000-0005-0000-0000-0000D3150000}"/>
    <cellStyle name="Vejica 2 7 5 5" xfId="4278" xr:uid="{00000000-0005-0000-0000-0000D4150000}"/>
    <cellStyle name="Vejica 2 7 5 5 2" xfId="4279" xr:uid="{00000000-0005-0000-0000-0000D5150000}"/>
    <cellStyle name="Vejica 2 7 5 6" xfId="4280" xr:uid="{00000000-0005-0000-0000-0000D6150000}"/>
    <cellStyle name="Vejica 2 7 5 7" xfId="4275" xr:uid="{00000000-0005-0000-0000-0000D7150000}"/>
    <cellStyle name="Vejica 2 7 5 8" xfId="5779" xr:uid="{00000000-0005-0000-0000-0000D8150000}"/>
    <cellStyle name="Vejica 2 7 5 8 2" xfId="6517" xr:uid="{00000000-0005-0000-0000-0000D9150000}"/>
    <cellStyle name="Vejica 2 7 5 9" xfId="6217" xr:uid="{00000000-0005-0000-0000-0000DA150000}"/>
    <cellStyle name="Vejica 2 7 6" xfId="786" xr:uid="{00000000-0005-0000-0000-0000DB150000}"/>
    <cellStyle name="Vejica 2 7 6 2" xfId="4281" xr:uid="{00000000-0005-0000-0000-0000DC150000}"/>
    <cellStyle name="Vejica 2 7 7" xfId="2058" xr:uid="{00000000-0005-0000-0000-0000DD150000}"/>
    <cellStyle name="Vejica 2 7 7 2" xfId="4282" xr:uid="{00000000-0005-0000-0000-0000DE150000}"/>
    <cellStyle name="Vejica 2 7 8" xfId="2059" xr:uid="{00000000-0005-0000-0000-0000DF150000}"/>
    <cellStyle name="Vejica 2 7 8 2" xfId="4283" xr:uid="{00000000-0005-0000-0000-0000E0150000}"/>
    <cellStyle name="Vejica 2 7 8 2 2" xfId="6099" xr:uid="{00000000-0005-0000-0000-0000E1150000}"/>
    <cellStyle name="Vejica 2 7 8 2 2 2" xfId="6720" xr:uid="{00000000-0005-0000-0000-0000E2150000}"/>
    <cellStyle name="Vejica 2 7 8 2 3" xfId="5993" xr:uid="{00000000-0005-0000-0000-0000E3150000}"/>
    <cellStyle name="Vejica 2 7 8 2 4" xfId="6416" xr:uid="{00000000-0005-0000-0000-0000E4150000}"/>
    <cellStyle name="Vejica 2 7 8 2 5" xfId="7030" xr:uid="{00000000-0005-0000-0000-0000E5150000}"/>
    <cellStyle name="Vejica 2 7 8 2 6" xfId="7400" xr:uid="{00000000-0005-0000-0000-0000E6150000}"/>
    <cellStyle name="Vejica 2 7 8 2 7" xfId="7838" xr:uid="{00000000-0005-0000-0000-0000E7150000}"/>
    <cellStyle name="Vejica 2 7 8 3" xfId="5880" xr:uid="{00000000-0005-0000-0000-0000E8150000}"/>
    <cellStyle name="Vejica 2 7 8 3 2" xfId="6616" xr:uid="{00000000-0005-0000-0000-0000E9150000}"/>
    <cellStyle name="Vejica 2 7 8 4" xfId="6316" xr:uid="{00000000-0005-0000-0000-0000EA150000}"/>
    <cellStyle name="Vejica 2 7 8 5" xfId="6929" xr:uid="{00000000-0005-0000-0000-0000EB150000}"/>
    <cellStyle name="Vejica 2 7 8 6" xfId="7300" xr:uid="{00000000-0005-0000-0000-0000EC150000}"/>
    <cellStyle name="Vejica 2 7 8 7" xfId="7737" xr:uid="{00000000-0005-0000-0000-0000ED150000}"/>
    <cellStyle name="Vejica 2 7 9" xfId="4284" xr:uid="{00000000-0005-0000-0000-0000EE150000}"/>
    <cellStyle name="Vejica 2 7 9 2" xfId="4285" xr:uid="{00000000-0005-0000-0000-0000EF150000}"/>
    <cellStyle name="Vejica 2 8" xfId="667" xr:uid="{00000000-0005-0000-0000-0000F0150000}"/>
    <cellStyle name="Vejica 2 8 10" xfId="4287" xr:uid="{00000000-0005-0000-0000-0000F1150000}"/>
    <cellStyle name="Vejica 2 8 10 2" xfId="4288" xr:uid="{00000000-0005-0000-0000-0000F2150000}"/>
    <cellStyle name="Vejica 2 8 11" xfId="4289" xr:uid="{00000000-0005-0000-0000-0000F3150000}"/>
    <cellStyle name="Vejica 2 8 12" xfId="4286" xr:uid="{00000000-0005-0000-0000-0000F4150000}"/>
    <cellStyle name="Vejica 2 8 2" xfId="668" xr:uid="{00000000-0005-0000-0000-0000F5150000}"/>
    <cellStyle name="Vejica 2 8 2 2" xfId="669" xr:uid="{00000000-0005-0000-0000-0000F6150000}"/>
    <cellStyle name="Vejica 2 8 2 2 2" xfId="670" xr:uid="{00000000-0005-0000-0000-0000F7150000}"/>
    <cellStyle name="Vejica 2 8 2 2 2 2" xfId="2060" xr:uid="{00000000-0005-0000-0000-0000F8150000}"/>
    <cellStyle name="Vejica 2 8 2 2 2 3" xfId="2061" xr:uid="{00000000-0005-0000-0000-0000F9150000}"/>
    <cellStyle name="Vejica 2 8 2 2 2 3 2" xfId="4293" xr:uid="{00000000-0005-0000-0000-0000FA150000}"/>
    <cellStyle name="Vejica 2 8 2 2 2 4" xfId="2062" xr:uid="{00000000-0005-0000-0000-0000FB150000}"/>
    <cellStyle name="Vejica 2 8 2 2 2 4 2" xfId="4294" xr:uid="{00000000-0005-0000-0000-0000FC150000}"/>
    <cellStyle name="Vejica 2 8 2 2 2 5" xfId="4295" xr:uid="{00000000-0005-0000-0000-0000FD150000}"/>
    <cellStyle name="Vejica 2 8 2 2 2 5 2" xfId="4296" xr:uid="{00000000-0005-0000-0000-0000FE150000}"/>
    <cellStyle name="Vejica 2 8 2 2 2 6" xfId="4297" xr:uid="{00000000-0005-0000-0000-0000FF150000}"/>
    <cellStyle name="Vejica 2 8 2 2 2 7" xfId="4292" xr:uid="{00000000-0005-0000-0000-000000160000}"/>
    <cellStyle name="Vejica 2 8 2 2 3" xfId="2063" xr:uid="{00000000-0005-0000-0000-000001160000}"/>
    <cellStyle name="Vejica 2 8 2 2 4" xfId="2064" xr:uid="{00000000-0005-0000-0000-000002160000}"/>
    <cellStyle name="Vejica 2 8 2 2 4 2" xfId="4298" xr:uid="{00000000-0005-0000-0000-000003160000}"/>
    <cellStyle name="Vejica 2 8 2 2 5" xfId="2065" xr:uid="{00000000-0005-0000-0000-000004160000}"/>
    <cellStyle name="Vejica 2 8 2 2 5 2" xfId="4299" xr:uid="{00000000-0005-0000-0000-000005160000}"/>
    <cellStyle name="Vejica 2 8 2 2 6" xfId="4300" xr:uid="{00000000-0005-0000-0000-000006160000}"/>
    <cellStyle name="Vejica 2 8 2 2 6 2" xfId="4301" xr:uid="{00000000-0005-0000-0000-000007160000}"/>
    <cellStyle name="Vejica 2 8 2 2 7" xfId="4302" xr:uid="{00000000-0005-0000-0000-000008160000}"/>
    <cellStyle name="Vejica 2 8 2 2 8" xfId="4291" xr:uid="{00000000-0005-0000-0000-000009160000}"/>
    <cellStyle name="Vejica 2 8 2 3" xfId="671" xr:uid="{00000000-0005-0000-0000-00000A160000}"/>
    <cellStyle name="Vejica 2 8 2 3 2" xfId="2066" xr:uid="{00000000-0005-0000-0000-00000B160000}"/>
    <cellStyle name="Vejica 2 8 2 3 3" xfId="2067" xr:uid="{00000000-0005-0000-0000-00000C160000}"/>
    <cellStyle name="Vejica 2 8 2 3 3 2" xfId="4304" xr:uid="{00000000-0005-0000-0000-00000D160000}"/>
    <cellStyle name="Vejica 2 8 2 3 4" xfId="2068" xr:uid="{00000000-0005-0000-0000-00000E160000}"/>
    <cellStyle name="Vejica 2 8 2 3 4 2" xfId="4305" xr:uid="{00000000-0005-0000-0000-00000F160000}"/>
    <cellStyle name="Vejica 2 8 2 3 5" xfId="4306" xr:uid="{00000000-0005-0000-0000-000010160000}"/>
    <cellStyle name="Vejica 2 8 2 3 5 2" xfId="4307" xr:uid="{00000000-0005-0000-0000-000011160000}"/>
    <cellStyle name="Vejica 2 8 2 3 6" xfId="4308" xr:uid="{00000000-0005-0000-0000-000012160000}"/>
    <cellStyle name="Vejica 2 8 2 3 7" xfId="4303" xr:uid="{00000000-0005-0000-0000-000013160000}"/>
    <cellStyle name="Vejica 2 8 2 4" xfId="2069" xr:uid="{00000000-0005-0000-0000-000014160000}"/>
    <cellStyle name="Vejica 2 8 2 5" xfId="2070" xr:uid="{00000000-0005-0000-0000-000015160000}"/>
    <cellStyle name="Vejica 2 8 2 5 2" xfId="4309" xr:uid="{00000000-0005-0000-0000-000016160000}"/>
    <cellStyle name="Vejica 2 8 2 6" xfId="2071" xr:uid="{00000000-0005-0000-0000-000017160000}"/>
    <cellStyle name="Vejica 2 8 2 6 2" xfId="4310" xr:uid="{00000000-0005-0000-0000-000018160000}"/>
    <cellStyle name="Vejica 2 8 2 7" xfId="4311" xr:uid="{00000000-0005-0000-0000-000019160000}"/>
    <cellStyle name="Vejica 2 8 2 7 2" xfId="4312" xr:uid="{00000000-0005-0000-0000-00001A160000}"/>
    <cellStyle name="Vejica 2 8 2 8" xfId="4313" xr:uid="{00000000-0005-0000-0000-00001B160000}"/>
    <cellStyle name="Vejica 2 8 2 9" xfId="4290" xr:uid="{00000000-0005-0000-0000-00001C160000}"/>
    <cellStyle name="Vejica 2 8 3" xfId="672" xr:uid="{00000000-0005-0000-0000-00001D160000}"/>
    <cellStyle name="Vejica 2 8 3 2" xfId="673" xr:uid="{00000000-0005-0000-0000-00001E160000}"/>
    <cellStyle name="Vejica 2 8 3 2 2" xfId="674" xr:uid="{00000000-0005-0000-0000-00001F160000}"/>
    <cellStyle name="Vejica 2 8 3 2 2 2" xfId="2072" xr:uid="{00000000-0005-0000-0000-000020160000}"/>
    <cellStyle name="Vejica 2 8 3 2 2 3" xfId="2073" xr:uid="{00000000-0005-0000-0000-000021160000}"/>
    <cellStyle name="Vejica 2 8 3 2 2 3 2" xfId="4317" xr:uid="{00000000-0005-0000-0000-000022160000}"/>
    <cellStyle name="Vejica 2 8 3 2 2 4" xfId="2074" xr:uid="{00000000-0005-0000-0000-000023160000}"/>
    <cellStyle name="Vejica 2 8 3 2 2 4 2" xfId="4318" xr:uid="{00000000-0005-0000-0000-000024160000}"/>
    <cellStyle name="Vejica 2 8 3 2 2 5" xfId="4319" xr:uid="{00000000-0005-0000-0000-000025160000}"/>
    <cellStyle name="Vejica 2 8 3 2 2 5 2" xfId="4320" xr:uid="{00000000-0005-0000-0000-000026160000}"/>
    <cellStyle name="Vejica 2 8 3 2 2 6" xfId="4321" xr:uid="{00000000-0005-0000-0000-000027160000}"/>
    <cellStyle name="Vejica 2 8 3 2 2 7" xfId="4316" xr:uid="{00000000-0005-0000-0000-000028160000}"/>
    <cellStyle name="Vejica 2 8 3 2 3" xfId="2075" xr:uid="{00000000-0005-0000-0000-000029160000}"/>
    <cellStyle name="Vejica 2 8 3 2 4" xfId="2076" xr:uid="{00000000-0005-0000-0000-00002A160000}"/>
    <cellStyle name="Vejica 2 8 3 2 4 2" xfId="4322" xr:uid="{00000000-0005-0000-0000-00002B160000}"/>
    <cellStyle name="Vejica 2 8 3 2 5" xfId="2077" xr:uid="{00000000-0005-0000-0000-00002C160000}"/>
    <cellStyle name="Vejica 2 8 3 2 5 2" xfId="4323" xr:uid="{00000000-0005-0000-0000-00002D160000}"/>
    <cellStyle name="Vejica 2 8 3 2 6" xfId="4324" xr:uid="{00000000-0005-0000-0000-00002E160000}"/>
    <cellStyle name="Vejica 2 8 3 2 6 2" xfId="4325" xr:uid="{00000000-0005-0000-0000-00002F160000}"/>
    <cellStyle name="Vejica 2 8 3 2 7" xfId="4326" xr:uid="{00000000-0005-0000-0000-000030160000}"/>
    <cellStyle name="Vejica 2 8 3 2 8" xfId="4315" xr:uid="{00000000-0005-0000-0000-000031160000}"/>
    <cellStyle name="Vejica 2 8 3 3" xfId="675" xr:uid="{00000000-0005-0000-0000-000032160000}"/>
    <cellStyle name="Vejica 2 8 3 3 2" xfId="2078" xr:uid="{00000000-0005-0000-0000-000033160000}"/>
    <cellStyle name="Vejica 2 8 3 3 3" xfId="2079" xr:uid="{00000000-0005-0000-0000-000034160000}"/>
    <cellStyle name="Vejica 2 8 3 3 3 2" xfId="4328" xr:uid="{00000000-0005-0000-0000-000035160000}"/>
    <cellStyle name="Vejica 2 8 3 3 4" xfId="2080" xr:uid="{00000000-0005-0000-0000-000036160000}"/>
    <cellStyle name="Vejica 2 8 3 3 4 2" xfId="4329" xr:uid="{00000000-0005-0000-0000-000037160000}"/>
    <cellStyle name="Vejica 2 8 3 3 5" xfId="4330" xr:uid="{00000000-0005-0000-0000-000038160000}"/>
    <cellStyle name="Vejica 2 8 3 3 5 2" xfId="4331" xr:uid="{00000000-0005-0000-0000-000039160000}"/>
    <cellStyle name="Vejica 2 8 3 3 6" xfId="4332" xr:uid="{00000000-0005-0000-0000-00003A160000}"/>
    <cellStyle name="Vejica 2 8 3 3 7" xfId="4327" xr:uid="{00000000-0005-0000-0000-00003B160000}"/>
    <cellStyle name="Vejica 2 8 3 4" xfId="2081" xr:uid="{00000000-0005-0000-0000-00003C160000}"/>
    <cellStyle name="Vejica 2 8 3 5" xfId="2082" xr:uid="{00000000-0005-0000-0000-00003D160000}"/>
    <cellStyle name="Vejica 2 8 3 5 2" xfId="4333" xr:uid="{00000000-0005-0000-0000-00003E160000}"/>
    <cellStyle name="Vejica 2 8 3 6" xfId="2083" xr:uid="{00000000-0005-0000-0000-00003F160000}"/>
    <cellStyle name="Vejica 2 8 3 6 2" xfId="4334" xr:uid="{00000000-0005-0000-0000-000040160000}"/>
    <cellStyle name="Vejica 2 8 3 7" xfId="4335" xr:uid="{00000000-0005-0000-0000-000041160000}"/>
    <cellStyle name="Vejica 2 8 3 7 2" xfId="4336" xr:uid="{00000000-0005-0000-0000-000042160000}"/>
    <cellStyle name="Vejica 2 8 3 8" xfId="4337" xr:uid="{00000000-0005-0000-0000-000043160000}"/>
    <cellStyle name="Vejica 2 8 3 9" xfId="4314" xr:uid="{00000000-0005-0000-0000-000044160000}"/>
    <cellStyle name="Vejica 2 8 4" xfId="676" xr:uid="{00000000-0005-0000-0000-000045160000}"/>
    <cellStyle name="Vejica 2 8 4 2" xfId="677" xr:uid="{00000000-0005-0000-0000-000046160000}"/>
    <cellStyle name="Vejica 2 8 4 2 2" xfId="2084" xr:uid="{00000000-0005-0000-0000-000047160000}"/>
    <cellStyle name="Vejica 2 8 4 2 3" xfId="2085" xr:uid="{00000000-0005-0000-0000-000048160000}"/>
    <cellStyle name="Vejica 2 8 4 2 3 2" xfId="4340" xr:uid="{00000000-0005-0000-0000-000049160000}"/>
    <cellStyle name="Vejica 2 8 4 2 4" xfId="2086" xr:uid="{00000000-0005-0000-0000-00004A160000}"/>
    <cellStyle name="Vejica 2 8 4 2 4 2" xfId="4341" xr:uid="{00000000-0005-0000-0000-00004B160000}"/>
    <cellStyle name="Vejica 2 8 4 2 5" xfId="4342" xr:uid="{00000000-0005-0000-0000-00004C160000}"/>
    <cellStyle name="Vejica 2 8 4 2 5 2" xfId="4343" xr:uid="{00000000-0005-0000-0000-00004D160000}"/>
    <cellStyle name="Vejica 2 8 4 2 6" xfId="4344" xr:uid="{00000000-0005-0000-0000-00004E160000}"/>
    <cellStyle name="Vejica 2 8 4 2 7" xfId="4339" xr:uid="{00000000-0005-0000-0000-00004F160000}"/>
    <cellStyle name="Vejica 2 8 4 3" xfId="2087" xr:uid="{00000000-0005-0000-0000-000050160000}"/>
    <cellStyle name="Vejica 2 8 4 4" xfId="2088" xr:uid="{00000000-0005-0000-0000-000051160000}"/>
    <cellStyle name="Vejica 2 8 4 4 2" xfId="4345" xr:uid="{00000000-0005-0000-0000-000052160000}"/>
    <cellStyle name="Vejica 2 8 4 5" xfId="2089" xr:uid="{00000000-0005-0000-0000-000053160000}"/>
    <cellStyle name="Vejica 2 8 4 5 2" xfId="4346" xr:uid="{00000000-0005-0000-0000-000054160000}"/>
    <cellStyle name="Vejica 2 8 4 6" xfId="4347" xr:uid="{00000000-0005-0000-0000-000055160000}"/>
    <cellStyle name="Vejica 2 8 4 6 2" xfId="4348" xr:uid="{00000000-0005-0000-0000-000056160000}"/>
    <cellStyle name="Vejica 2 8 4 7" xfId="4349" xr:uid="{00000000-0005-0000-0000-000057160000}"/>
    <cellStyle name="Vejica 2 8 4 8" xfId="4338" xr:uid="{00000000-0005-0000-0000-000058160000}"/>
    <cellStyle name="Vejica 2 8 5" xfId="678" xr:uid="{00000000-0005-0000-0000-000059160000}"/>
    <cellStyle name="Vejica 2 8 5 10" xfId="5780" xr:uid="{00000000-0005-0000-0000-00005A160000}"/>
    <cellStyle name="Vejica 2 8 5 10 2" xfId="6518" xr:uid="{00000000-0005-0000-0000-00005B160000}"/>
    <cellStyle name="Vejica 2 8 5 11" xfId="6218" xr:uid="{00000000-0005-0000-0000-00005C160000}"/>
    <cellStyle name="Vejica 2 8 5 12" xfId="6831" xr:uid="{00000000-0005-0000-0000-00005D160000}"/>
    <cellStyle name="Vejica 2 8 5 13" xfId="7110" xr:uid="{00000000-0005-0000-0000-00005E160000}"/>
    <cellStyle name="Vejica 2 8 5 14" xfId="7202" xr:uid="{00000000-0005-0000-0000-00005F160000}"/>
    <cellStyle name="Vejica 2 8 5 15" xfId="7639" xr:uid="{00000000-0005-0000-0000-000060160000}"/>
    <cellStyle name="Vejica 2 8 5 2" xfId="679" xr:uid="{00000000-0005-0000-0000-000061160000}"/>
    <cellStyle name="Vejica 2 8 5 2 10" xfId="6832" xr:uid="{00000000-0005-0000-0000-000062160000}"/>
    <cellStyle name="Vejica 2 8 5 2 11" xfId="7203" xr:uid="{00000000-0005-0000-0000-000063160000}"/>
    <cellStyle name="Vejica 2 8 5 2 12" xfId="7640" xr:uid="{00000000-0005-0000-0000-000064160000}"/>
    <cellStyle name="Vejica 2 8 5 2 2" xfId="2090" xr:uid="{00000000-0005-0000-0000-000065160000}"/>
    <cellStyle name="Vejica 2 8 5 2 3" xfId="2091" xr:uid="{00000000-0005-0000-0000-000066160000}"/>
    <cellStyle name="Vejica 2 8 5 2 3 2" xfId="4352" xr:uid="{00000000-0005-0000-0000-000067160000}"/>
    <cellStyle name="Vejica 2 8 5 2 4" xfId="2092" xr:uid="{00000000-0005-0000-0000-000068160000}"/>
    <cellStyle name="Vejica 2 8 5 2 4 2" xfId="4353" xr:uid="{00000000-0005-0000-0000-000069160000}"/>
    <cellStyle name="Vejica 2 8 5 2 4 2 2" xfId="6100" xr:uid="{00000000-0005-0000-0000-00006A160000}"/>
    <cellStyle name="Vejica 2 8 5 2 4 2 2 2" xfId="6721" xr:uid="{00000000-0005-0000-0000-00006B160000}"/>
    <cellStyle name="Vejica 2 8 5 2 4 2 3" xfId="5994" xr:uid="{00000000-0005-0000-0000-00006C160000}"/>
    <cellStyle name="Vejica 2 8 5 2 4 2 4" xfId="6417" xr:uid="{00000000-0005-0000-0000-00006D160000}"/>
    <cellStyle name="Vejica 2 8 5 2 4 2 5" xfId="7031" xr:uid="{00000000-0005-0000-0000-00006E160000}"/>
    <cellStyle name="Vejica 2 8 5 2 4 2 6" xfId="7401" xr:uid="{00000000-0005-0000-0000-00006F160000}"/>
    <cellStyle name="Vejica 2 8 5 2 4 2 7" xfId="7839" xr:uid="{00000000-0005-0000-0000-000070160000}"/>
    <cellStyle name="Vejica 2 8 5 2 4 3" xfId="5881" xr:uid="{00000000-0005-0000-0000-000071160000}"/>
    <cellStyle name="Vejica 2 8 5 2 4 3 2" xfId="6617" xr:uid="{00000000-0005-0000-0000-000072160000}"/>
    <cellStyle name="Vejica 2 8 5 2 4 4" xfId="6317" xr:uid="{00000000-0005-0000-0000-000073160000}"/>
    <cellStyle name="Vejica 2 8 5 2 4 5" xfId="6930" xr:uid="{00000000-0005-0000-0000-000074160000}"/>
    <cellStyle name="Vejica 2 8 5 2 4 6" xfId="7301" xr:uid="{00000000-0005-0000-0000-000075160000}"/>
    <cellStyle name="Vejica 2 8 5 2 4 7" xfId="7738" xr:uid="{00000000-0005-0000-0000-000076160000}"/>
    <cellStyle name="Vejica 2 8 5 2 5" xfId="4354" xr:uid="{00000000-0005-0000-0000-000077160000}"/>
    <cellStyle name="Vejica 2 8 5 2 5 2" xfId="4355" xr:uid="{00000000-0005-0000-0000-000078160000}"/>
    <cellStyle name="Vejica 2 8 5 2 6" xfId="4356" xr:uid="{00000000-0005-0000-0000-000079160000}"/>
    <cellStyle name="Vejica 2 8 5 2 7" xfId="4351" xr:uid="{00000000-0005-0000-0000-00007A160000}"/>
    <cellStyle name="Vejica 2 8 5 2 8" xfId="5781" xr:uid="{00000000-0005-0000-0000-00007B160000}"/>
    <cellStyle name="Vejica 2 8 5 2 8 2" xfId="6519" xr:uid="{00000000-0005-0000-0000-00007C160000}"/>
    <cellStyle name="Vejica 2 8 5 2 9" xfId="6219" xr:uid="{00000000-0005-0000-0000-00007D160000}"/>
    <cellStyle name="Vejica 2 8 5 3" xfId="2093" xr:uid="{00000000-0005-0000-0000-00007E160000}"/>
    <cellStyle name="Vejica 2 8 5 4" xfId="2094" xr:uid="{00000000-0005-0000-0000-00007F160000}"/>
    <cellStyle name="Vejica 2 8 5 4 2" xfId="4357" xr:uid="{00000000-0005-0000-0000-000080160000}"/>
    <cellStyle name="Vejica 2 8 5 5" xfId="2095" xr:uid="{00000000-0005-0000-0000-000081160000}"/>
    <cellStyle name="Vejica 2 8 5 5 2" xfId="4358" xr:uid="{00000000-0005-0000-0000-000082160000}"/>
    <cellStyle name="Vejica 2 8 5 5 2 2" xfId="6101" xr:uid="{00000000-0005-0000-0000-000083160000}"/>
    <cellStyle name="Vejica 2 8 5 5 2 2 2" xfId="6722" xr:uid="{00000000-0005-0000-0000-000084160000}"/>
    <cellStyle name="Vejica 2 8 5 5 2 3" xfId="5995" xr:uid="{00000000-0005-0000-0000-000085160000}"/>
    <cellStyle name="Vejica 2 8 5 5 2 4" xfId="6418" xr:uid="{00000000-0005-0000-0000-000086160000}"/>
    <cellStyle name="Vejica 2 8 5 5 2 5" xfId="7032" xr:uid="{00000000-0005-0000-0000-000087160000}"/>
    <cellStyle name="Vejica 2 8 5 5 2 6" xfId="7402" xr:uid="{00000000-0005-0000-0000-000088160000}"/>
    <cellStyle name="Vejica 2 8 5 5 2 7" xfId="7840" xr:uid="{00000000-0005-0000-0000-000089160000}"/>
    <cellStyle name="Vejica 2 8 5 5 3" xfId="5882" xr:uid="{00000000-0005-0000-0000-00008A160000}"/>
    <cellStyle name="Vejica 2 8 5 5 3 2" xfId="6618" xr:uid="{00000000-0005-0000-0000-00008B160000}"/>
    <cellStyle name="Vejica 2 8 5 5 4" xfId="6318" xr:uid="{00000000-0005-0000-0000-00008C160000}"/>
    <cellStyle name="Vejica 2 8 5 5 5" xfId="6931" xr:uid="{00000000-0005-0000-0000-00008D160000}"/>
    <cellStyle name="Vejica 2 8 5 5 6" xfId="7302" xr:uid="{00000000-0005-0000-0000-00008E160000}"/>
    <cellStyle name="Vejica 2 8 5 5 7" xfId="7739" xr:uid="{00000000-0005-0000-0000-00008F160000}"/>
    <cellStyle name="Vejica 2 8 5 6" xfId="4359" xr:uid="{00000000-0005-0000-0000-000090160000}"/>
    <cellStyle name="Vejica 2 8 5 6 2" xfId="4360" xr:uid="{00000000-0005-0000-0000-000091160000}"/>
    <cellStyle name="Vejica 2 8 5 7" xfId="4361" xr:uid="{00000000-0005-0000-0000-000092160000}"/>
    <cellStyle name="Vejica 2 8 5 8" xfId="4350" xr:uid="{00000000-0005-0000-0000-000093160000}"/>
    <cellStyle name="Vejica 2 8 5 9" xfId="5214" xr:uid="{00000000-0005-0000-0000-000094160000}"/>
    <cellStyle name="Vejica 2 8 6" xfId="680" xr:uid="{00000000-0005-0000-0000-000095160000}"/>
    <cellStyle name="Vejica 2 8 6 2" xfId="2096" xr:uid="{00000000-0005-0000-0000-000096160000}"/>
    <cellStyle name="Vejica 2 8 6 3" xfId="2097" xr:uid="{00000000-0005-0000-0000-000097160000}"/>
    <cellStyle name="Vejica 2 8 6 3 2" xfId="4363" xr:uid="{00000000-0005-0000-0000-000098160000}"/>
    <cellStyle name="Vejica 2 8 6 4" xfId="2098" xr:uid="{00000000-0005-0000-0000-000099160000}"/>
    <cellStyle name="Vejica 2 8 6 4 2" xfId="4364" xr:uid="{00000000-0005-0000-0000-00009A160000}"/>
    <cellStyle name="Vejica 2 8 6 5" xfId="4365" xr:uid="{00000000-0005-0000-0000-00009B160000}"/>
    <cellStyle name="Vejica 2 8 6 5 2" xfId="4366" xr:uid="{00000000-0005-0000-0000-00009C160000}"/>
    <cellStyle name="Vejica 2 8 6 6" xfId="4367" xr:uid="{00000000-0005-0000-0000-00009D160000}"/>
    <cellStyle name="Vejica 2 8 6 7" xfId="4362" xr:uid="{00000000-0005-0000-0000-00009E160000}"/>
    <cellStyle name="Vejica 2 8 7" xfId="2099" xr:uid="{00000000-0005-0000-0000-00009F160000}"/>
    <cellStyle name="Vejica 2 8 8" xfId="2100" xr:uid="{00000000-0005-0000-0000-0000A0160000}"/>
    <cellStyle name="Vejica 2 8 8 2" xfId="4368" xr:uid="{00000000-0005-0000-0000-0000A1160000}"/>
    <cellStyle name="Vejica 2 8 9" xfId="2101" xr:uid="{00000000-0005-0000-0000-0000A2160000}"/>
    <cellStyle name="Vejica 2 8 9 2" xfId="4369" xr:uid="{00000000-0005-0000-0000-0000A3160000}"/>
    <cellStyle name="Vejica 2 9" xfId="681" xr:uid="{00000000-0005-0000-0000-0000A4160000}"/>
    <cellStyle name="Vejica 2 9 10" xfId="4371" xr:uid="{00000000-0005-0000-0000-0000A5160000}"/>
    <cellStyle name="Vejica 2 9 11" xfId="4370" xr:uid="{00000000-0005-0000-0000-0000A6160000}"/>
    <cellStyle name="Vejica 2 9 12" xfId="7111" xr:uid="{00000000-0005-0000-0000-0000A7160000}"/>
    <cellStyle name="Vejica 2 9 2" xfId="682" xr:uid="{00000000-0005-0000-0000-0000A8160000}"/>
    <cellStyle name="Vejica 2 9 2 2" xfId="683" xr:uid="{00000000-0005-0000-0000-0000A9160000}"/>
    <cellStyle name="Vejica 2 9 2 2 2" xfId="2102" xr:uid="{00000000-0005-0000-0000-0000AA160000}"/>
    <cellStyle name="Vejica 2 9 2 2 3" xfId="2103" xr:uid="{00000000-0005-0000-0000-0000AB160000}"/>
    <cellStyle name="Vejica 2 9 2 2 3 2" xfId="4374" xr:uid="{00000000-0005-0000-0000-0000AC160000}"/>
    <cellStyle name="Vejica 2 9 2 2 4" xfId="2104" xr:uid="{00000000-0005-0000-0000-0000AD160000}"/>
    <cellStyle name="Vejica 2 9 2 2 4 2" xfId="4375" xr:uid="{00000000-0005-0000-0000-0000AE160000}"/>
    <cellStyle name="Vejica 2 9 2 2 5" xfId="4376" xr:uid="{00000000-0005-0000-0000-0000AF160000}"/>
    <cellStyle name="Vejica 2 9 2 2 5 2" xfId="4377" xr:uid="{00000000-0005-0000-0000-0000B0160000}"/>
    <cellStyle name="Vejica 2 9 2 2 6" xfId="4378" xr:uid="{00000000-0005-0000-0000-0000B1160000}"/>
    <cellStyle name="Vejica 2 9 2 2 7" xfId="4373" xr:uid="{00000000-0005-0000-0000-0000B2160000}"/>
    <cellStyle name="Vejica 2 9 2 3" xfId="2105" xr:uid="{00000000-0005-0000-0000-0000B3160000}"/>
    <cellStyle name="Vejica 2 9 2 4" xfId="2106" xr:uid="{00000000-0005-0000-0000-0000B4160000}"/>
    <cellStyle name="Vejica 2 9 2 4 2" xfId="4379" xr:uid="{00000000-0005-0000-0000-0000B5160000}"/>
    <cellStyle name="Vejica 2 9 2 5" xfId="2107" xr:uid="{00000000-0005-0000-0000-0000B6160000}"/>
    <cellStyle name="Vejica 2 9 2 5 2" xfId="4380" xr:uid="{00000000-0005-0000-0000-0000B7160000}"/>
    <cellStyle name="Vejica 2 9 2 6" xfId="4381" xr:uid="{00000000-0005-0000-0000-0000B8160000}"/>
    <cellStyle name="Vejica 2 9 2 6 2" xfId="4382" xr:uid="{00000000-0005-0000-0000-0000B9160000}"/>
    <cellStyle name="Vejica 2 9 2 7" xfId="4383" xr:uid="{00000000-0005-0000-0000-0000BA160000}"/>
    <cellStyle name="Vejica 2 9 2 8" xfId="4372" xr:uid="{00000000-0005-0000-0000-0000BB160000}"/>
    <cellStyle name="Vejica 2 9 2 9" xfId="5215" xr:uid="{00000000-0005-0000-0000-0000BC160000}"/>
    <cellStyle name="Vejica 2 9 2 9 2" xfId="6107" xr:uid="{00000000-0005-0000-0000-0000BD160000}"/>
    <cellStyle name="Vejica 2 9 2 9 2 2" xfId="6728" xr:uid="{00000000-0005-0000-0000-0000BE160000}"/>
    <cellStyle name="Vejica 2 9 2 9 3" xfId="6001" xr:uid="{00000000-0005-0000-0000-0000BF160000}"/>
    <cellStyle name="Vejica 2 9 2 9 4" xfId="6424" xr:uid="{00000000-0005-0000-0000-0000C0160000}"/>
    <cellStyle name="Vejica 2 9 2 9 5" xfId="7038" xr:uid="{00000000-0005-0000-0000-0000C1160000}"/>
    <cellStyle name="Vejica 2 9 2 9 6" xfId="7408" xr:uid="{00000000-0005-0000-0000-0000C2160000}"/>
    <cellStyle name="Vejica 2 9 2 9 7" xfId="7846" xr:uid="{00000000-0005-0000-0000-0000C3160000}"/>
    <cellStyle name="Vejica 2 9 3" xfId="684" xr:uid="{00000000-0005-0000-0000-0000C4160000}"/>
    <cellStyle name="Vejica 2 9 3 10" xfId="6220" xr:uid="{00000000-0005-0000-0000-0000C5160000}"/>
    <cellStyle name="Vejica 2 9 3 11" xfId="6833" xr:uid="{00000000-0005-0000-0000-0000C6160000}"/>
    <cellStyle name="Vejica 2 9 3 12" xfId="7112" xr:uid="{00000000-0005-0000-0000-0000C7160000}"/>
    <cellStyle name="Vejica 2 9 3 13" xfId="7204" xr:uid="{00000000-0005-0000-0000-0000C8160000}"/>
    <cellStyle name="Vejica 2 9 3 14" xfId="7641" xr:uid="{00000000-0005-0000-0000-0000C9160000}"/>
    <cellStyle name="Vejica 2 9 3 2" xfId="685" xr:uid="{00000000-0005-0000-0000-0000CA160000}"/>
    <cellStyle name="Vejica 2 9 3 2 10" xfId="6834" xr:uid="{00000000-0005-0000-0000-0000CB160000}"/>
    <cellStyle name="Vejica 2 9 3 2 11" xfId="7205" xr:uid="{00000000-0005-0000-0000-0000CC160000}"/>
    <cellStyle name="Vejica 2 9 3 2 12" xfId="7642" xr:uid="{00000000-0005-0000-0000-0000CD160000}"/>
    <cellStyle name="Vejica 2 9 3 2 2" xfId="2108" xr:uid="{00000000-0005-0000-0000-0000CE160000}"/>
    <cellStyle name="Vejica 2 9 3 2 3" xfId="2109" xr:uid="{00000000-0005-0000-0000-0000CF160000}"/>
    <cellStyle name="Vejica 2 9 3 2 3 2" xfId="4386" xr:uid="{00000000-0005-0000-0000-0000D0160000}"/>
    <cellStyle name="Vejica 2 9 3 2 4" xfId="2110" xr:uid="{00000000-0005-0000-0000-0000D1160000}"/>
    <cellStyle name="Vejica 2 9 3 2 4 2" xfId="4387" xr:uid="{00000000-0005-0000-0000-0000D2160000}"/>
    <cellStyle name="Vejica 2 9 3 2 4 2 2" xfId="6102" xr:uid="{00000000-0005-0000-0000-0000D3160000}"/>
    <cellStyle name="Vejica 2 9 3 2 4 2 2 2" xfId="6723" xr:uid="{00000000-0005-0000-0000-0000D4160000}"/>
    <cellStyle name="Vejica 2 9 3 2 4 2 3" xfId="5996" xr:uid="{00000000-0005-0000-0000-0000D5160000}"/>
    <cellStyle name="Vejica 2 9 3 2 4 2 4" xfId="6419" xr:uid="{00000000-0005-0000-0000-0000D6160000}"/>
    <cellStyle name="Vejica 2 9 3 2 4 2 5" xfId="7033" xr:uid="{00000000-0005-0000-0000-0000D7160000}"/>
    <cellStyle name="Vejica 2 9 3 2 4 2 6" xfId="7403" xr:uid="{00000000-0005-0000-0000-0000D8160000}"/>
    <cellStyle name="Vejica 2 9 3 2 4 2 7" xfId="7841" xr:uid="{00000000-0005-0000-0000-0000D9160000}"/>
    <cellStyle name="Vejica 2 9 3 2 4 3" xfId="5883" xr:uid="{00000000-0005-0000-0000-0000DA160000}"/>
    <cellStyle name="Vejica 2 9 3 2 4 3 2" xfId="6619" xr:uid="{00000000-0005-0000-0000-0000DB160000}"/>
    <cellStyle name="Vejica 2 9 3 2 4 4" xfId="6319" xr:uid="{00000000-0005-0000-0000-0000DC160000}"/>
    <cellStyle name="Vejica 2 9 3 2 4 5" xfId="6932" xr:uid="{00000000-0005-0000-0000-0000DD160000}"/>
    <cellStyle name="Vejica 2 9 3 2 4 6" xfId="7303" xr:uid="{00000000-0005-0000-0000-0000DE160000}"/>
    <cellStyle name="Vejica 2 9 3 2 4 7" xfId="7740" xr:uid="{00000000-0005-0000-0000-0000DF160000}"/>
    <cellStyle name="Vejica 2 9 3 2 5" xfId="4388" xr:uid="{00000000-0005-0000-0000-0000E0160000}"/>
    <cellStyle name="Vejica 2 9 3 2 5 2" xfId="4389" xr:uid="{00000000-0005-0000-0000-0000E1160000}"/>
    <cellStyle name="Vejica 2 9 3 2 6" xfId="4390" xr:uid="{00000000-0005-0000-0000-0000E2160000}"/>
    <cellStyle name="Vejica 2 9 3 2 7" xfId="4385" xr:uid="{00000000-0005-0000-0000-0000E3160000}"/>
    <cellStyle name="Vejica 2 9 3 2 8" xfId="5783" xr:uid="{00000000-0005-0000-0000-0000E4160000}"/>
    <cellStyle name="Vejica 2 9 3 2 8 2" xfId="6521" xr:uid="{00000000-0005-0000-0000-0000E5160000}"/>
    <cellStyle name="Vejica 2 9 3 2 9" xfId="6221" xr:uid="{00000000-0005-0000-0000-0000E6160000}"/>
    <cellStyle name="Vejica 2 9 3 3" xfId="2111" xr:uid="{00000000-0005-0000-0000-0000E7160000}"/>
    <cellStyle name="Vejica 2 9 3 4" xfId="2112" xr:uid="{00000000-0005-0000-0000-0000E8160000}"/>
    <cellStyle name="Vejica 2 9 3 4 2" xfId="4391" xr:uid="{00000000-0005-0000-0000-0000E9160000}"/>
    <cellStyle name="Vejica 2 9 3 5" xfId="2113" xr:uid="{00000000-0005-0000-0000-0000EA160000}"/>
    <cellStyle name="Vejica 2 9 3 5 2" xfId="4392" xr:uid="{00000000-0005-0000-0000-0000EB160000}"/>
    <cellStyle name="Vejica 2 9 3 5 2 2" xfId="6103" xr:uid="{00000000-0005-0000-0000-0000EC160000}"/>
    <cellStyle name="Vejica 2 9 3 5 2 2 2" xfId="6724" xr:uid="{00000000-0005-0000-0000-0000ED160000}"/>
    <cellStyle name="Vejica 2 9 3 5 2 3" xfId="5997" xr:uid="{00000000-0005-0000-0000-0000EE160000}"/>
    <cellStyle name="Vejica 2 9 3 5 2 4" xfId="6420" xr:uid="{00000000-0005-0000-0000-0000EF160000}"/>
    <cellStyle name="Vejica 2 9 3 5 2 5" xfId="7034" xr:uid="{00000000-0005-0000-0000-0000F0160000}"/>
    <cellStyle name="Vejica 2 9 3 5 2 6" xfId="7404" xr:uid="{00000000-0005-0000-0000-0000F1160000}"/>
    <cellStyle name="Vejica 2 9 3 5 2 7" xfId="7842" xr:uid="{00000000-0005-0000-0000-0000F2160000}"/>
    <cellStyle name="Vejica 2 9 3 5 3" xfId="5884" xr:uid="{00000000-0005-0000-0000-0000F3160000}"/>
    <cellStyle name="Vejica 2 9 3 5 3 2" xfId="6620" xr:uid="{00000000-0005-0000-0000-0000F4160000}"/>
    <cellStyle name="Vejica 2 9 3 5 4" xfId="6320" xr:uid="{00000000-0005-0000-0000-0000F5160000}"/>
    <cellStyle name="Vejica 2 9 3 5 5" xfId="6933" xr:uid="{00000000-0005-0000-0000-0000F6160000}"/>
    <cellStyle name="Vejica 2 9 3 5 6" xfId="7304" xr:uid="{00000000-0005-0000-0000-0000F7160000}"/>
    <cellStyle name="Vejica 2 9 3 5 7" xfId="7741" xr:uid="{00000000-0005-0000-0000-0000F8160000}"/>
    <cellStyle name="Vejica 2 9 3 6" xfId="4393" xr:uid="{00000000-0005-0000-0000-0000F9160000}"/>
    <cellStyle name="Vejica 2 9 3 6 2" xfId="4394" xr:uid="{00000000-0005-0000-0000-0000FA160000}"/>
    <cellStyle name="Vejica 2 9 3 7" xfId="4395" xr:uid="{00000000-0005-0000-0000-0000FB160000}"/>
    <cellStyle name="Vejica 2 9 3 8" xfId="4384" xr:uid="{00000000-0005-0000-0000-0000FC160000}"/>
    <cellStyle name="Vejica 2 9 3 9" xfId="5782" xr:uid="{00000000-0005-0000-0000-0000FD160000}"/>
    <cellStyle name="Vejica 2 9 3 9 2" xfId="6520" xr:uid="{00000000-0005-0000-0000-0000FE160000}"/>
    <cellStyle name="Vejica 2 9 4" xfId="686" xr:uid="{00000000-0005-0000-0000-0000FF160000}"/>
    <cellStyle name="Vejica 2 9 4 2" xfId="687" xr:uid="{00000000-0005-0000-0000-000000170000}"/>
    <cellStyle name="Vejica 2 9 4 2 2" xfId="2114" xr:uid="{00000000-0005-0000-0000-000001170000}"/>
    <cellStyle name="Vejica 2 9 4 2 3" xfId="2115" xr:uid="{00000000-0005-0000-0000-000002170000}"/>
    <cellStyle name="Vejica 2 9 4 2 3 2" xfId="4398" xr:uid="{00000000-0005-0000-0000-000003170000}"/>
    <cellStyle name="Vejica 2 9 4 2 4" xfId="2116" xr:uid="{00000000-0005-0000-0000-000004170000}"/>
    <cellStyle name="Vejica 2 9 4 2 4 2" xfId="4399" xr:uid="{00000000-0005-0000-0000-000005170000}"/>
    <cellStyle name="Vejica 2 9 4 2 5" xfId="4400" xr:uid="{00000000-0005-0000-0000-000006170000}"/>
    <cellStyle name="Vejica 2 9 4 2 5 2" xfId="4401" xr:uid="{00000000-0005-0000-0000-000007170000}"/>
    <cellStyle name="Vejica 2 9 4 2 6" xfId="4402" xr:uid="{00000000-0005-0000-0000-000008170000}"/>
    <cellStyle name="Vejica 2 9 4 2 7" xfId="4397" xr:uid="{00000000-0005-0000-0000-000009170000}"/>
    <cellStyle name="Vejica 2 9 4 3" xfId="2117" xr:uid="{00000000-0005-0000-0000-00000A170000}"/>
    <cellStyle name="Vejica 2 9 4 4" xfId="2118" xr:uid="{00000000-0005-0000-0000-00000B170000}"/>
    <cellStyle name="Vejica 2 9 4 4 2" xfId="4403" xr:uid="{00000000-0005-0000-0000-00000C170000}"/>
    <cellStyle name="Vejica 2 9 4 5" xfId="2119" xr:uid="{00000000-0005-0000-0000-00000D170000}"/>
    <cellStyle name="Vejica 2 9 4 5 2" xfId="4404" xr:uid="{00000000-0005-0000-0000-00000E170000}"/>
    <cellStyle name="Vejica 2 9 4 6" xfId="4405" xr:uid="{00000000-0005-0000-0000-00000F170000}"/>
    <cellStyle name="Vejica 2 9 4 6 2" xfId="4406" xr:uid="{00000000-0005-0000-0000-000010170000}"/>
    <cellStyle name="Vejica 2 9 4 7" xfId="4407" xr:uid="{00000000-0005-0000-0000-000011170000}"/>
    <cellStyle name="Vejica 2 9 4 8" xfId="4396" xr:uid="{00000000-0005-0000-0000-000012170000}"/>
    <cellStyle name="Vejica 2 9 5" xfId="688" xr:uid="{00000000-0005-0000-0000-000013170000}"/>
    <cellStyle name="Vejica 2 9 5 2" xfId="2120" xr:uid="{00000000-0005-0000-0000-000014170000}"/>
    <cellStyle name="Vejica 2 9 5 3" xfId="2121" xr:uid="{00000000-0005-0000-0000-000015170000}"/>
    <cellStyle name="Vejica 2 9 5 3 2" xfId="4409" xr:uid="{00000000-0005-0000-0000-000016170000}"/>
    <cellStyle name="Vejica 2 9 5 4" xfId="2122" xr:uid="{00000000-0005-0000-0000-000017170000}"/>
    <cellStyle name="Vejica 2 9 5 4 2" xfId="4410" xr:uid="{00000000-0005-0000-0000-000018170000}"/>
    <cellStyle name="Vejica 2 9 5 5" xfId="4411" xr:uid="{00000000-0005-0000-0000-000019170000}"/>
    <cellStyle name="Vejica 2 9 5 5 2" xfId="4412" xr:uid="{00000000-0005-0000-0000-00001A170000}"/>
    <cellStyle name="Vejica 2 9 5 6" xfId="4413" xr:uid="{00000000-0005-0000-0000-00001B170000}"/>
    <cellStyle name="Vejica 2 9 5 7" xfId="4408" xr:uid="{00000000-0005-0000-0000-00001C170000}"/>
    <cellStyle name="Vejica 2 9 6" xfId="2123" xr:uid="{00000000-0005-0000-0000-00001D170000}"/>
    <cellStyle name="Vejica 2 9 7" xfId="2124" xr:uid="{00000000-0005-0000-0000-00001E170000}"/>
    <cellStyle name="Vejica 2 9 7 2" xfId="4414" xr:uid="{00000000-0005-0000-0000-00001F170000}"/>
    <cellStyle name="Vejica 2 9 8" xfId="2125" xr:uid="{00000000-0005-0000-0000-000020170000}"/>
    <cellStyle name="Vejica 2 9 8 2" xfId="4415" xr:uid="{00000000-0005-0000-0000-000021170000}"/>
    <cellStyle name="Vejica 2 9 8 2 2" xfId="6104" xr:uid="{00000000-0005-0000-0000-000022170000}"/>
    <cellStyle name="Vejica 2 9 8 2 2 2" xfId="6725" xr:uid="{00000000-0005-0000-0000-000023170000}"/>
    <cellStyle name="Vejica 2 9 8 2 3" xfId="5998" xr:uid="{00000000-0005-0000-0000-000024170000}"/>
    <cellStyle name="Vejica 2 9 8 2 4" xfId="6421" xr:uid="{00000000-0005-0000-0000-000025170000}"/>
    <cellStyle name="Vejica 2 9 8 2 5" xfId="7035" xr:uid="{00000000-0005-0000-0000-000026170000}"/>
    <cellStyle name="Vejica 2 9 8 2 6" xfId="7405" xr:uid="{00000000-0005-0000-0000-000027170000}"/>
    <cellStyle name="Vejica 2 9 8 2 7" xfId="7843" xr:uid="{00000000-0005-0000-0000-000028170000}"/>
    <cellStyle name="Vejica 2 9 8 3" xfId="5885" xr:uid="{00000000-0005-0000-0000-000029170000}"/>
    <cellStyle name="Vejica 2 9 8 3 2" xfId="6621" xr:uid="{00000000-0005-0000-0000-00002A170000}"/>
    <cellStyle name="Vejica 2 9 8 4" xfId="6321" xr:uid="{00000000-0005-0000-0000-00002B170000}"/>
    <cellStyle name="Vejica 2 9 8 5" xfId="6934" xr:uid="{00000000-0005-0000-0000-00002C170000}"/>
    <cellStyle name="Vejica 2 9 8 6" xfId="7305" xr:uid="{00000000-0005-0000-0000-00002D170000}"/>
    <cellStyle name="Vejica 2 9 8 7" xfId="7742" xr:uid="{00000000-0005-0000-0000-00002E170000}"/>
    <cellStyle name="Vejica 2 9 9" xfId="4416" xr:uid="{00000000-0005-0000-0000-00002F170000}"/>
    <cellStyle name="Vejica 2 9 9 2" xfId="4417" xr:uid="{00000000-0005-0000-0000-000030170000}"/>
    <cellStyle name="Vejica 20" xfId="689" xr:uid="{00000000-0005-0000-0000-000031170000}"/>
    <cellStyle name="Vejica 20 10" xfId="2126" xr:uid="{00000000-0005-0000-0000-000032170000}"/>
    <cellStyle name="Vejica 20 10 2" xfId="4419" xr:uid="{00000000-0005-0000-0000-000033170000}"/>
    <cellStyle name="Vejica 20 11" xfId="4420" xr:uid="{00000000-0005-0000-0000-000034170000}"/>
    <cellStyle name="Vejica 20 11 2" xfId="4421" xr:uid="{00000000-0005-0000-0000-000035170000}"/>
    <cellStyle name="Vejica 20 12" xfId="4422" xr:uid="{00000000-0005-0000-0000-000036170000}"/>
    <cellStyle name="Vejica 20 13" xfId="4423" xr:uid="{00000000-0005-0000-0000-000037170000}"/>
    <cellStyle name="Vejica 20 14" xfId="4418" xr:uid="{00000000-0005-0000-0000-000038170000}"/>
    <cellStyle name="Vejica 20 15" xfId="2523" xr:uid="{00000000-0005-0000-0000-000039170000}"/>
    <cellStyle name="Vejica 20 2" xfId="690" xr:uid="{00000000-0005-0000-0000-00003A170000}"/>
    <cellStyle name="Vejica 20 2 2" xfId="691" xr:uid="{00000000-0005-0000-0000-00003B170000}"/>
    <cellStyle name="Vejica 20 2 2 2" xfId="2127" xr:uid="{00000000-0005-0000-0000-00003C170000}"/>
    <cellStyle name="Vejica 20 2 2 3" xfId="2128" xr:uid="{00000000-0005-0000-0000-00003D170000}"/>
    <cellStyle name="Vejica 20 2 2 3 2" xfId="4426" xr:uid="{00000000-0005-0000-0000-00003E170000}"/>
    <cellStyle name="Vejica 20 2 2 4" xfId="2129" xr:uid="{00000000-0005-0000-0000-00003F170000}"/>
    <cellStyle name="Vejica 20 2 2 4 2" xfId="4427" xr:uid="{00000000-0005-0000-0000-000040170000}"/>
    <cellStyle name="Vejica 20 2 2 5" xfId="4428" xr:uid="{00000000-0005-0000-0000-000041170000}"/>
    <cellStyle name="Vejica 20 2 2 5 2" xfId="4429" xr:uid="{00000000-0005-0000-0000-000042170000}"/>
    <cellStyle name="Vejica 20 2 2 6" xfId="4430" xr:uid="{00000000-0005-0000-0000-000043170000}"/>
    <cellStyle name="Vejica 20 2 2 7" xfId="4425" xr:uid="{00000000-0005-0000-0000-000044170000}"/>
    <cellStyle name="Vejica 20 2 3" xfId="2130" xr:uid="{00000000-0005-0000-0000-000045170000}"/>
    <cellStyle name="Vejica 20 2 4" xfId="2131" xr:uid="{00000000-0005-0000-0000-000046170000}"/>
    <cellStyle name="Vejica 20 2 4 2" xfId="4431" xr:uid="{00000000-0005-0000-0000-000047170000}"/>
    <cellStyle name="Vejica 20 2 5" xfId="2132" xr:uid="{00000000-0005-0000-0000-000048170000}"/>
    <cellStyle name="Vejica 20 2 5 2" xfId="4432" xr:uid="{00000000-0005-0000-0000-000049170000}"/>
    <cellStyle name="Vejica 20 2 6" xfId="4433" xr:uid="{00000000-0005-0000-0000-00004A170000}"/>
    <cellStyle name="Vejica 20 2 6 2" xfId="4434" xr:uid="{00000000-0005-0000-0000-00004B170000}"/>
    <cellStyle name="Vejica 20 2 7" xfId="4435" xr:uid="{00000000-0005-0000-0000-00004C170000}"/>
    <cellStyle name="Vejica 20 2 8" xfId="4436" xr:uid="{00000000-0005-0000-0000-00004D170000}"/>
    <cellStyle name="Vejica 20 2 9" xfId="4424" xr:uid="{00000000-0005-0000-0000-00004E170000}"/>
    <cellStyle name="Vejica 20 3" xfId="692" xr:uid="{00000000-0005-0000-0000-00004F170000}"/>
    <cellStyle name="Vejica 20 3 2" xfId="2133" xr:uid="{00000000-0005-0000-0000-000050170000}"/>
    <cellStyle name="Vejica 20 3 3" xfId="2134" xr:uid="{00000000-0005-0000-0000-000051170000}"/>
    <cellStyle name="Vejica 20 3 4" xfId="4438" xr:uid="{00000000-0005-0000-0000-000052170000}"/>
    <cellStyle name="Vejica 20 3 5" xfId="4437" xr:uid="{00000000-0005-0000-0000-000053170000}"/>
    <cellStyle name="Vejica 20 4" xfId="2135" xr:uid="{00000000-0005-0000-0000-000054170000}"/>
    <cellStyle name="Vejica 20 5" xfId="2136" xr:uid="{00000000-0005-0000-0000-000055170000}"/>
    <cellStyle name="Vejica 20 5 2" xfId="4439" xr:uid="{00000000-0005-0000-0000-000056170000}"/>
    <cellStyle name="Vejica 20 6" xfId="2137" xr:uid="{00000000-0005-0000-0000-000057170000}"/>
    <cellStyle name="Vejica 20 6 2" xfId="2138" xr:uid="{00000000-0005-0000-0000-000058170000}"/>
    <cellStyle name="Vejica 20 6 2 2" xfId="4440" xr:uid="{00000000-0005-0000-0000-000059170000}"/>
    <cellStyle name="Vejica 20 6 3" xfId="2139" xr:uid="{00000000-0005-0000-0000-00005A170000}"/>
    <cellStyle name="Vejica 20 6 3 2" xfId="2140" xr:uid="{00000000-0005-0000-0000-00005B170000}"/>
    <cellStyle name="Vejica 20 6 3 2 2" xfId="4441" xr:uid="{00000000-0005-0000-0000-00005C170000}"/>
    <cellStyle name="Vejica 20 6 3 3" xfId="2141" xr:uid="{00000000-0005-0000-0000-00005D170000}"/>
    <cellStyle name="Vejica 20 6 3 3 2" xfId="4442" xr:uid="{00000000-0005-0000-0000-00005E170000}"/>
    <cellStyle name="Vejica 20 6 3 4" xfId="4443" xr:uid="{00000000-0005-0000-0000-00005F170000}"/>
    <cellStyle name="Vejica 20 6 4" xfId="4444" xr:uid="{00000000-0005-0000-0000-000060170000}"/>
    <cellStyle name="Vejica 20 7" xfId="2142" xr:uid="{00000000-0005-0000-0000-000061170000}"/>
    <cellStyle name="Vejica 20 7 2" xfId="4445" xr:uid="{00000000-0005-0000-0000-000062170000}"/>
    <cellStyle name="Vejica 20 8" xfId="2143" xr:uid="{00000000-0005-0000-0000-000063170000}"/>
    <cellStyle name="Vejica 20 8 2" xfId="4446" xr:uid="{00000000-0005-0000-0000-000064170000}"/>
    <cellStyle name="Vejica 20 9" xfId="2144" xr:uid="{00000000-0005-0000-0000-000065170000}"/>
    <cellStyle name="Vejica 21" xfId="693" xr:uid="{00000000-0005-0000-0000-000066170000}"/>
    <cellStyle name="Vejica 21 10" xfId="2145" xr:uid="{00000000-0005-0000-0000-000067170000}"/>
    <cellStyle name="Vejica 21 10 2" xfId="4448" xr:uid="{00000000-0005-0000-0000-000068170000}"/>
    <cellStyle name="Vejica 21 11" xfId="4449" xr:uid="{00000000-0005-0000-0000-000069170000}"/>
    <cellStyle name="Vejica 21 11 2" xfId="4450" xr:uid="{00000000-0005-0000-0000-00006A170000}"/>
    <cellStyle name="Vejica 21 12" xfId="4451" xr:uid="{00000000-0005-0000-0000-00006B170000}"/>
    <cellStyle name="Vejica 21 13" xfId="4452" xr:uid="{00000000-0005-0000-0000-00006C170000}"/>
    <cellStyle name="Vejica 21 14" xfId="4447" xr:uid="{00000000-0005-0000-0000-00006D170000}"/>
    <cellStyle name="Vejica 21 15" xfId="2524" xr:uid="{00000000-0005-0000-0000-00006E170000}"/>
    <cellStyle name="Vejica 21 2" xfId="694" xr:uid="{00000000-0005-0000-0000-00006F170000}"/>
    <cellStyle name="Vejica 21 2 2" xfId="695" xr:uid="{00000000-0005-0000-0000-000070170000}"/>
    <cellStyle name="Vejica 21 2 2 2" xfId="2146" xr:uid="{00000000-0005-0000-0000-000071170000}"/>
    <cellStyle name="Vejica 21 2 2 3" xfId="2147" xr:uid="{00000000-0005-0000-0000-000072170000}"/>
    <cellStyle name="Vejica 21 2 2 3 2" xfId="4455" xr:uid="{00000000-0005-0000-0000-000073170000}"/>
    <cellStyle name="Vejica 21 2 2 4" xfId="2148" xr:uid="{00000000-0005-0000-0000-000074170000}"/>
    <cellStyle name="Vejica 21 2 2 4 2" xfId="4456" xr:uid="{00000000-0005-0000-0000-000075170000}"/>
    <cellStyle name="Vejica 21 2 2 5" xfId="4457" xr:uid="{00000000-0005-0000-0000-000076170000}"/>
    <cellStyle name="Vejica 21 2 2 5 2" xfId="4458" xr:uid="{00000000-0005-0000-0000-000077170000}"/>
    <cellStyle name="Vejica 21 2 2 6" xfId="4459" xr:uid="{00000000-0005-0000-0000-000078170000}"/>
    <cellStyle name="Vejica 21 2 2 7" xfId="4454" xr:uid="{00000000-0005-0000-0000-000079170000}"/>
    <cellStyle name="Vejica 21 2 3" xfId="2149" xr:uid="{00000000-0005-0000-0000-00007A170000}"/>
    <cellStyle name="Vejica 21 2 4" xfId="2150" xr:uid="{00000000-0005-0000-0000-00007B170000}"/>
    <cellStyle name="Vejica 21 2 4 2" xfId="4460" xr:uid="{00000000-0005-0000-0000-00007C170000}"/>
    <cellStyle name="Vejica 21 2 5" xfId="2151" xr:uid="{00000000-0005-0000-0000-00007D170000}"/>
    <cellStyle name="Vejica 21 2 5 2" xfId="4461" xr:uid="{00000000-0005-0000-0000-00007E170000}"/>
    <cellStyle name="Vejica 21 2 6" xfId="4462" xr:uid="{00000000-0005-0000-0000-00007F170000}"/>
    <cellStyle name="Vejica 21 2 6 2" xfId="4463" xr:uid="{00000000-0005-0000-0000-000080170000}"/>
    <cellStyle name="Vejica 21 2 7" xfId="4464" xr:uid="{00000000-0005-0000-0000-000081170000}"/>
    <cellStyle name="Vejica 21 2 8" xfId="4465" xr:uid="{00000000-0005-0000-0000-000082170000}"/>
    <cellStyle name="Vejica 21 2 9" xfId="4453" xr:uid="{00000000-0005-0000-0000-000083170000}"/>
    <cellStyle name="Vejica 21 3" xfId="696" xr:uid="{00000000-0005-0000-0000-000084170000}"/>
    <cellStyle name="Vejica 21 3 2" xfId="2152" xr:uid="{00000000-0005-0000-0000-000085170000}"/>
    <cellStyle name="Vejica 21 3 3" xfId="2153" xr:uid="{00000000-0005-0000-0000-000086170000}"/>
    <cellStyle name="Vejica 21 3 4" xfId="4467" xr:uid="{00000000-0005-0000-0000-000087170000}"/>
    <cellStyle name="Vejica 21 3 5" xfId="4466" xr:uid="{00000000-0005-0000-0000-000088170000}"/>
    <cellStyle name="Vejica 21 4" xfId="2154" xr:uid="{00000000-0005-0000-0000-000089170000}"/>
    <cellStyle name="Vejica 21 5" xfId="2155" xr:uid="{00000000-0005-0000-0000-00008A170000}"/>
    <cellStyle name="Vejica 21 5 2" xfId="4468" xr:uid="{00000000-0005-0000-0000-00008B170000}"/>
    <cellStyle name="Vejica 21 6" xfId="2156" xr:uid="{00000000-0005-0000-0000-00008C170000}"/>
    <cellStyle name="Vejica 21 6 2" xfId="2157" xr:uid="{00000000-0005-0000-0000-00008D170000}"/>
    <cellStyle name="Vejica 21 6 2 2" xfId="4469" xr:uid="{00000000-0005-0000-0000-00008E170000}"/>
    <cellStyle name="Vejica 21 6 3" xfId="2158" xr:uid="{00000000-0005-0000-0000-00008F170000}"/>
    <cellStyle name="Vejica 21 6 3 2" xfId="2159" xr:uid="{00000000-0005-0000-0000-000090170000}"/>
    <cellStyle name="Vejica 21 6 3 2 2" xfId="4470" xr:uid="{00000000-0005-0000-0000-000091170000}"/>
    <cellStyle name="Vejica 21 6 3 3" xfId="2160" xr:uid="{00000000-0005-0000-0000-000092170000}"/>
    <cellStyle name="Vejica 21 6 3 3 2" xfId="4471" xr:uid="{00000000-0005-0000-0000-000093170000}"/>
    <cellStyle name="Vejica 21 6 3 4" xfId="4472" xr:uid="{00000000-0005-0000-0000-000094170000}"/>
    <cellStyle name="Vejica 21 6 4" xfId="4473" xr:uid="{00000000-0005-0000-0000-000095170000}"/>
    <cellStyle name="Vejica 21 7" xfId="2161" xr:uid="{00000000-0005-0000-0000-000096170000}"/>
    <cellStyle name="Vejica 21 7 2" xfId="4474" xr:uid="{00000000-0005-0000-0000-000097170000}"/>
    <cellStyle name="Vejica 21 8" xfId="2162" xr:uid="{00000000-0005-0000-0000-000098170000}"/>
    <cellStyle name="Vejica 21 8 2" xfId="4475" xr:uid="{00000000-0005-0000-0000-000099170000}"/>
    <cellStyle name="Vejica 21 9" xfId="2163" xr:uid="{00000000-0005-0000-0000-00009A170000}"/>
    <cellStyle name="Vejica 22" xfId="697" xr:uid="{00000000-0005-0000-0000-00009B170000}"/>
    <cellStyle name="Vejica 22 10" xfId="2164" xr:uid="{00000000-0005-0000-0000-00009C170000}"/>
    <cellStyle name="Vejica 22 10 2" xfId="4477" xr:uid="{00000000-0005-0000-0000-00009D170000}"/>
    <cellStyle name="Vejica 22 11" xfId="4478" xr:uid="{00000000-0005-0000-0000-00009E170000}"/>
    <cellStyle name="Vejica 22 11 2" xfId="4479" xr:uid="{00000000-0005-0000-0000-00009F170000}"/>
    <cellStyle name="Vejica 22 12" xfId="4480" xr:uid="{00000000-0005-0000-0000-0000A0170000}"/>
    <cellStyle name="Vejica 22 13" xfId="4481" xr:uid="{00000000-0005-0000-0000-0000A1170000}"/>
    <cellStyle name="Vejica 22 14" xfId="4476" xr:uid="{00000000-0005-0000-0000-0000A2170000}"/>
    <cellStyle name="Vejica 22 15" xfId="2525" xr:uid="{00000000-0005-0000-0000-0000A3170000}"/>
    <cellStyle name="Vejica 22 2" xfId="698" xr:uid="{00000000-0005-0000-0000-0000A4170000}"/>
    <cellStyle name="Vejica 22 2 2" xfId="699" xr:uid="{00000000-0005-0000-0000-0000A5170000}"/>
    <cellStyle name="Vejica 22 2 2 2" xfId="2165" xr:uid="{00000000-0005-0000-0000-0000A6170000}"/>
    <cellStyle name="Vejica 22 2 2 3" xfId="2166" xr:uid="{00000000-0005-0000-0000-0000A7170000}"/>
    <cellStyle name="Vejica 22 2 2 3 2" xfId="4484" xr:uid="{00000000-0005-0000-0000-0000A8170000}"/>
    <cellStyle name="Vejica 22 2 2 4" xfId="2167" xr:uid="{00000000-0005-0000-0000-0000A9170000}"/>
    <cellStyle name="Vejica 22 2 2 4 2" xfId="4485" xr:uid="{00000000-0005-0000-0000-0000AA170000}"/>
    <cellStyle name="Vejica 22 2 2 5" xfId="4486" xr:uid="{00000000-0005-0000-0000-0000AB170000}"/>
    <cellStyle name="Vejica 22 2 2 5 2" xfId="4487" xr:uid="{00000000-0005-0000-0000-0000AC170000}"/>
    <cellStyle name="Vejica 22 2 2 6" xfId="4488" xr:uid="{00000000-0005-0000-0000-0000AD170000}"/>
    <cellStyle name="Vejica 22 2 2 7" xfId="4483" xr:uid="{00000000-0005-0000-0000-0000AE170000}"/>
    <cellStyle name="Vejica 22 2 3" xfId="2168" xr:uid="{00000000-0005-0000-0000-0000AF170000}"/>
    <cellStyle name="Vejica 22 2 4" xfId="2169" xr:uid="{00000000-0005-0000-0000-0000B0170000}"/>
    <cellStyle name="Vejica 22 2 4 2" xfId="4489" xr:uid="{00000000-0005-0000-0000-0000B1170000}"/>
    <cellStyle name="Vejica 22 2 5" xfId="2170" xr:uid="{00000000-0005-0000-0000-0000B2170000}"/>
    <cellStyle name="Vejica 22 2 5 2" xfId="4490" xr:uid="{00000000-0005-0000-0000-0000B3170000}"/>
    <cellStyle name="Vejica 22 2 6" xfId="4491" xr:uid="{00000000-0005-0000-0000-0000B4170000}"/>
    <cellStyle name="Vejica 22 2 6 2" xfId="4492" xr:uid="{00000000-0005-0000-0000-0000B5170000}"/>
    <cellStyle name="Vejica 22 2 7" xfId="4493" xr:uid="{00000000-0005-0000-0000-0000B6170000}"/>
    <cellStyle name="Vejica 22 2 8" xfId="4494" xr:uid="{00000000-0005-0000-0000-0000B7170000}"/>
    <cellStyle name="Vejica 22 2 9" xfId="4482" xr:uid="{00000000-0005-0000-0000-0000B8170000}"/>
    <cellStyle name="Vejica 22 3" xfId="700" xr:uid="{00000000-0005-0000-0000-0000B9170000}"/>
    <cellStyle name="Vejica 22 3 2" xfId="2171" xr:uid="{00000000-0005-0000-0000-0000BA170000}"/>
    <cellStyle name="Vejica 22 3 3" xfId="2172" xr:uid="{00000000-0005-0000-0000-0000BB170000}"/>
    <cellStyle name="Vejica 22 3 4" xfId="4496" xr:uid="{00000000-0005-0000-0000-0000BC170000}"/>
    <cellStyle name="Vejica 22 3 5" xfId="4495" xr:uid="{00000000-0005-0000-0000-0000BD170000}"/>
    <cellStyle name="Vejica 22 4" xfId="2173" xr:uid="{00000000-0005-0000-0000-0000BE170000}"/>
    <cellStyle name="Vejica 22 5" xfId="2174" xr:uid="{00000000-0005-0000-0000-0000BF170000}"/>
    <cellStyle name="Vejica 22 5 2" xfId="4497" xr:uid="{00000000-0005-0000-0000-0000C0170000}"/>
    <cellStyle name="Vejica 22 6" xfId="2175" xr:uid="{00000000-0005-0000-0000-0000C1170000}"/>
    <cellStyle name="Vejica 22 6 2" xfId="2176" xr:uid="{00000000-0005-0000-0000-0000C2170000}"/>
    <cellStyle name="Vejica 22 6 2 2" xfId="4498" xr:uid="{00000000-0005-0000-0000-0000C3170000}"/>
    <cellStyle name="Vejica 22 6 3" xfId="2177" xr:uid="{00000000-0005-0000-0000-0000C4170000}"/>
    <cellStyle name="Vejica 22 6 3 2" xfId="2178" xr:uid="{00000000-0005-0000-0000-0000C5170000}"/>
    <cellStyle name="Vejica 22 6 3 2 2" xfId="4499" xr:uid="{00000000-0005-0000-0000-0000C6170000}"/>
    <cellStyle name="Vejica 22 6 3 3" xfId="2179" xr:uid="{00000000-0005-0000-0000-0000C7170000}"/>
    <cellStyle name="Vejica 22 6 3 3 2" xfId="4500" xr:uid="{00000000-0005-0000-0000-0000C8170000}"/>
    <cellStyle name="Vejica 22 6 3 4" xfId="4501" xr:uid="{00000000-0005-0000-0000-0000C9170000}"/>
    <cellStyle name="Vejica 22 6 4" xfId="4502" xr:uid="{00000000-0005-0000-0000-0000CA170000}"/>
    <cellStyle name="Vejica 22 7" xfId="2180" xr:uid="{00000000-0005-0000-0000-0000CB170000}"/>
    <cellStyle name="Vejica 22 7 2" xfId="4503" xr:uid="{00000000-0005-0000-0000-0000CC170000}"/>
    <cellStyle name="Vejica 22 8" xfId="2181" xr:uid="{00000000-0005-0000-0000-0000CD170000}"/>
    <cellStyle name="Vejica 22 8 2" xfId="4504" xr:uid="{00000000-0005-0000-0000-0000CE170000}"/>
    <cellStyle name="Vejica 22 9" xfId="2182" xr:uid="{00000000-0005-0000-0000-0000CF170000}"/>
    <cellStyle name="Vejica 23" xfId="701" xr:uid="{00000000-0005-0000-0000-0000D0170000}"/>
    <cellStyle name="Vejica 23 10" xfId="4506" xr:uid="{00000000-0005-0000-0000-0000D1170000}"/>
    <cellStyle name="Vejica 23 10 2" xfId="4507" xr:uid="{00000000-0005-0000-0000-0000D2170000}"/>
    <cellStyle name="Vejica 23 11" xfId="4508" xr:uid="{00000000-0005-0000-0000-0000D3170000}"/>
    <cellStyle name="Vejica 23 12" xfId="4509" xr:uid="{00000000-0005-0000-0000-0000D4170000}"/>
    <cellStyle name="Vejica 23 13" xfId="4505" xr:uid="{00000000-0005-0000-0000-0000D5170000}"/>
    <cellStyle name="Vejica 23 14" xfId="2526" xr:uid="{00000000-0005-0000-0000-0000D6170000}"/>
    <cellStyle name="Vejica 23 2" xfId="702" xr:uid="{00000000-0005-0000-0000-0000D7170000}"/>
    <cellStyle name="Vejica 23 2 2" xfId="703" xr:uid="{00000000-0005-0000-0000-0000D8170000}"/>
    <cellStyle name="Vejica 23 2 2 2" xfId="2183" xr:uid="{00000000-0005-0000-0000-0000D9170000}"/>
    <cellStyle name="Vejica 23 2 2 3" xfId="2184" xr:uid="{00000000-0005-0000-0000-0000DA170000}"/>
    <cellStyle name="Vejica 23 2 2 3 2" xfId="4512" xr:uid="{00000000-0005-0000-0000-0000DB170000}"/>
    <cellStyle name="Vejica 23 2 2 4" xfId="2185" xr:uid="{00000000-0005-0000-0000-0000DC170000}"/>
    <cellStyle name="Vejica 23 2 2 4 2" xfId="4513" xr:uid="{00000000-0005-0000-0000-0000DD170000}"/>
    <cellStyle name="Vejica 23 2 2 5" xfId="4514" xr:uid="{00000000-0005-0000-0000-0000DE170000}"/>
    <cellStyle name="Vejica 23 2 2 5 2" xfId="4515" xr:uid="{00000000-0005-0000-0000-0000DF170000}"/>
    <cellStyle name="Vejica 23 2 2 6" xfId="4516" xr:uid="{00000000-0005-0000-0000-0000E0170000}"/>
    <cellStyle name="Vejica 23 2 2 7" xfId="4511" xr:uid="{00000000-0005-0000-0000-0000E1170000}"/>
    <cellStyle name="Vejica 23 2 3" xfId="2186" xr:uid="{00000000-0005-0000-0000-0000E2170000}"/>
    <cellStyle name="Vejica 23 2 4" xfId="2187" xr:uid="{00000000-0005-0000-0000-0000E3170000}"/>
    <cellStyle name="Vejica 23 2 4 2" xfId="4517" xr:uid="{00000000-0005-0000-0000-0000E4170000}"/>
    <cellStyle name="Vejica 23 2 5" xfId="2188" xr:uid="{00000000-0005-0000-0000-0000E5170000}"/>
    <cellStyle name="Vejica 23 2 5 2" xfId="4518" xr:uid="{00000000-0005-0000-0000-0000E6170000}"/>
    <cellStyle name="Vejica 23 2 6" xfId="4519" xr:uid="{00000000-0005-0000-0000-0000E7170000}"/>
    <cellStyle name="Vejica 23 2 6 2" xfId="4520" xr:uid="{00000000-0005-0000-0000-0000E8170000}"/>
    <cellStyle name="Vejica 23 2 7" xfId="4521" xr:uid="{00000000-0005-0000-0000-0000E9170000}"/>
    <cellStyle name="Vejica 23 2 8" xfId="4510" xr:uid="{00000000-0005-0000-0000-0000EA170000}"/>
    <cellStyle name="Vejica 23 3" xfId="2189" xr:uid="{00000000-0005-0000-0000-0000EB170000}"/>
    <cellStyle name="Vejica 23 4" xfId="2190" xr:uid="{00000000-0005-0000-0000-0000EC170000}"/>
    <cellStyle name="Vejica 23 4 2" xfId="4522" xr:uid="{00000000-0005-0000-0000-0000ED170000}"/>
    <cellStyle name="Vejica 23 5" xfId="2191" xr:uid="{00000000-0005-0000-0000-0000EE170000}"/>
    <cellStyle name="Vejica 23 5 2" xfId="2192" xr:uid="{00000000-0005-0000-0000-0000EF170000}"/>
    <cellStyle name="Vejica 23 5 2 2" xfId="4523" xr:uid="{00000000-0005-0000-0000-0000F0170000}"/>
    <cellStyle name="Vejica 23 5 3" xfId="2193" xr:uid="{00000000-0005-0000-0000-0000F1170000}"/>
    <cellStyle name="Vejica 23 5 3 2" xfId="2194" xr:uid="{00000000-0005-0000-0000-0000F2170000}"/>
    <cellStyle name="Vejica 23 5 3 2 2" xfId="4524" xr:uid="{00000000-0005-0000-0000-0000F3170000}"/>
    <cellStyle name="Vejica 23 5 3 3" xfId="2195" xr:uid="{00000000-0005-0000-0000-0000F4170000}"/>
    <cellStyle name="Vejica 23 5 3 3 2" xfId="4525" xr:uid="{00000000-0005-0000-0000-0000F5170000}"/>
    <cellStyle name="Vejica 23 5 3 4" xfId="4526" xr:uid="{00000000-0005-0000-0000-0000F6170000}"/>
    <cellStyle name="Vejica 23 5 4" xfId="4527" xr:uid="{00000000-0005-0000-0000-0000F7170000}"/>
    <cellStyle name="Vejica 23 6" xfId="2196" xr:uid="{00000000-0005-0000-0000-0000F8170000}"/>
    <cellStyle name="Vejica 23 6 2" xfId="4528" xr:uid="{00000000-0005-0000-0000-0000F9170000}"/>
    <cellStyle name="Vejica 23 7" xfId="2197" xr:uid="{00000000-0005-0000-0000-0000FA170000}"/>
    <cellStyle name="Vejica 23 7 2" xfId="2198" xr:uid="{00000000-0005-0000-0000-0000FB170000}"/>
    <cellStyle name="Vejica 23 7 2 2" xfId="4529" xr:uid="{00000000-0005-0000-0000-0000FC170000}"/>
    <cellStyle name="Vejica 23 8" xfId="2199" xr:uid="{00000000-0005-0000-0000-0000FD170000}"/>
    <cellStyle name="Vejica 23 9" xfId="2200" xr:uid="{00000000-0005-0000-0000-0000FE170000}"/>
    <cellStyle name="Vejica 23 9 2" xfId="4530" xr:uid="{00000000-0005-0000-0000-0000FF170000}"/>
    <cellStyle name="Vejica 24" xfId="704" xr:uid="{00000000-0005-0000-0000-000000180000}"/>
    <cellStyle name="Vejica 24 10" xfId="4532" xr:uid="{00000000-0005-0000-0000-000001180000}"/>
    <cellStyle name="Vejica 24 10 2" xfId="4533" xr:uid="{00000000-0005-0000-0000-000002180000}"/>
    <cellStyle name="Vejica 24 11" xfId="4534" xr:uid="{00000000-0005-0000-0000-000003180000}"/>
    <cellStyle name="Vejica 24 12" xfId="4535" xr:uid="{00000000-0005-0000-0000-000004180000}"/>
    <cellStyle name="Vejica 24 13" xfId="4531" xr:uid="{00000000-0005-0000-0000-000005180000}"/>
    <cellStyle name="Vejica 24 14" xfId="2527" xr:uid="{00000000-0005-0000-0000-000006180000}"/>
    <cellStyle name="Vejica 24 2" xfId="705" xr:uid="{00000000-0005-0000-0000-000007180000}"/>
    <cellStyle name="Vejica 24 2 2" xfId="706" xr:uid="{00000000-0005-0000-0000-000008180000}"/>
    <cellStyle name="Vejica 24 2 2 2" xfId="2201" xr:uid="{00000000-0005-0000-0000-000009180000}"/>
    <cellStyle name="Vejica 24 2 2 3" xfId="2202" xr:uid="{00000000-0005-0000-0000-00000A180000}"/>
    <cellStyle name="Vejica 24 2 2 3 2" xfId="4538" xr:uid="{00000000-0005-0000-0000-00000B180000}"/>
    <cellStyle name="Vejica 24 2 2 4" xfId="2203" xr:uid="{00000000-0005-0000-0000-00000C180000}"/>
    <cellStyle name="Vejica 24 2 2 4 2" xfId="4539" xr:uid="{00000000-0005-0000-0000-00000D180000}"/>
    <cellStyle name="Vejica 24 2 2 5" xfId="4540" xr:uid="{00000000-0005-0000-0000-00000E180000}"/>
    <cellStyle name="Vejica 24 2 2 5 2" xfId="4541" xr:uid="{00000000-0005-0000-0000-00000F180000}"/>
    <cellStyle name="Vejica 24 2 2 6" xfId="4542" xr:uid="{00000000-0005-0000-0000-000010180000}"/>
    <cellStyle name="Vejica 24 2 2 7" xfId="4537" xr:uid="{00000000-0005-0000-0000-000011180000}"/>
    <cellStyle name="Vejica 24 2 3" xfId="2204" xr:uid="{00000000-0005-0000-0000-000012180000}"/>
    <cellStyle name="Vejica 24 2 4" xfId="2205" xr:uid="{00000000-0005-0000-0000-000013180000}"/>
    <cellStyle name="Vejica 24 2 4 2" xfId="4543" xr:uid="{00000000-0005-0000-0000-000014180000}"/>
    <cellStyle name="Vejica 24 2 5" xfId="2206" xr:uid="{00000000-0005-0000-0000-000015180000}"/>
    <cellStyle name="Vejica 24 2 5 2" xfId="4544" xr:uid="{00000000-0005-0000-0000-000016180000}"/>
    <cellStyle name="Vejica 24 2 6" xfId="4545" xr:uid="{00000000-0005-0000-0000-000017180000}"/>
    <cellStyle name="Vejica 24 2 6 2" xfId="4546" xr:uid="{00000000-0005-0000-0000-000018180000}"/>
    <cellStyle name="Vejica 24 2 7" xfId="4547" xr:uid="{00000000-0005-0000-0000-000019180000}"/>
    <cellStyle name="Vejica 24 2 8" xfId="4536" xr:uid="{00000000-0005-0000-0000-00001A180000}"/>
    <cellStyle name="Vejica 24 3" xfId="2207" xr:uid="{00000000-0005-0000-0000-00001B180000}"/>
    <cellStyle name="Vejica 24 4" xfId="2208" xr:uid="{00000000-0005-0000-0000-00001C180000}"/>
    <cellStyle name="Vejica 24 4 2" xfId="4548" xr:uid="{00000000-0005-0000-0000-00001D180000}"/>
    <cellStyle name="Vejica 24 5" xfId="2209" xr:uid="{00000000-0005-0000-0000-00001E180000}"/>
    <cellStyle name="Vejica 24 5 2" xfId="2210" xr:uid="{00000000-0005-0000-0000-00001F180000}"/>
    <cellStyle name="Vejica 24 5 2 2" xfId="4549" xr:uid="{00000000-0005-0000-0000-000020180000}"/>
    <cellStyle name="Vejica 24 5 3" xfId="2211" xr:uid="{00000000-0005-0000-0000-000021180000}"/>
    <cellStyle name="Vejica 24 5 3 2" xfId="2212" xr:uid="{00000000-0005-0000-0000-000022180000}"/>
    <cellStyle name="Vejica 24 5 3 2 2" xfId="4550" xr:uid="{00000000-0005-0000-0000-000023180000}"/>
    <cellStyle name="Vejica 24 5 3 3" xfId="2213" xr:uid="{00000000-0005-0000-0000-000024180000}"/>
    <cellStyle name="Vejica 24 5 3 3 2" xfId="4551" xr:uid="{00000000-0005-0000-0000-000025180000}"/>
    <cellStyle name="Vejica 24 5 3 4" xfId="4552" xr:uid="{00000000-0005-0000-0000-000026180000}"/>
    <cellStyle name="Vejica 24 5 4" xfId="4553" xr:uid="{00000000-0005-0000-0000-000027180000}"/>
    <cellStyle name="Vejica 24 6" xfId="2214" xr:uid="{00000000-0005-0000-0000-000028180000}"/>
    <cellStyle name="Vejica 24 6 2" xfId="4554" xr:uid="{00000000-0005-0000-0000-000029180000}"/>
    <cellStyle name="Vejica 24 7" xfId="2215" xr:uid="{00000000-0005-0000-0000-00002A180000}"/>
    <cellStyle name="Vejica 24 7 2" xfId="2216" xr:uid="{00000000-0005-0000-0000-00002B180000}"/>
    <cellStyle name="Vejica 24 7 2 2" xfId="4555" xr:uid="{00000000-0005-0000-0000-00002C180000}"/>
    <cellStyle name="Vejica 24 8" xfId="2217" xr:uid="{00000000-0005-0000-0000-00002D180000}"/>
    <cellStyle name="Vejica 24 9" xfId="2218" xr:uid="{00000000-0005-0000-0000-00002E180000}"/>
    <cellStyle name="Vejica 24 9 2" xfId="4556" xr:uid="{00000000-0005-0000-0000-00002F180000}"/>
    <cellStyle name="Vejica 25" xfId="707" xr:uid="{00000000-0005-0000-0000-000030180000}"/>
    <cellStyle name="Vejica 25 10" xfId="4558" xr:uid="{00000000-0005-0000-0000-000031180000}"/>
    <cellStyle name="Vejica 25 10 2" xfId="4559" xr:uid="{00000000-0005-0000-0000-000032180000}"/>
    <cellStyle name="Vejica 25 11" xfId="4560" xr:uid="{00000000-0005-0000-0000-000033180000}"/>
    <cellStyle name="Vejica 25 12" xfId="4561" xr:uid="{00000000-0005-0000-0000-000034180000}"/>
    <cellStyle name="Vejica 25 13" xfId="4557" xr:uid="{00000000-0005-0000-0000-000035180000}"/>
    <cellStyle name="Vejica 25 14" xfId="2528" xr:uid="{00000000-0005-0000-0000-000036180000}"/>
    <cellStyle name="Vejica 25 2" xfId="708" xr:uid="{00000000-0005-0000-0000-000037180000}"/>
    <cellStyle name="Vejica 25 2 2" xfId="709" xr:uid="{00000000-0005-0000-0000-000038180000}"/>
    <cellStyle name="Vejica 25 2 2 2" xfId="2219" xr:uid="{00000000-0005-0000-0000-000039180000}"/>
    <cellStyle name="Vejica 25 2 2 3" xfId="2220" xr:uid="{00000000-0005-0000-0000-00003A180000}"/>
    <cellStyle name="Vejica 25 2 2 3 2" xfId="4564" xr:uid="{00000000-0005-0000-0000-00003B180000}"/>
    <cellStyle name="Vejica 25 2 2 4" xfId="2221" xr:uid="{00000000-0005-0000-0000-00003C180000}"/>
    <cellStyle name="Vejica 25 2 2 4 2" xfId="4565" xr:uid="{00000000-0005-0000-0000-00003D180000}"/>
    <cellStyle name="Vejica 25 2 2 5" xfId="4566" xr:uid="{00000000-0005-0000-0000-00003E180000}"/>
    <cellStyle name="Vejica 25 2 2 5 2" xfId="4567" xr:uid="{00000000-0005-0000-0000-00003F180000}"/>
    <cellStyle name="Vejica 25 2 2 6" xfId="4568" xr:uid="{00000000-0005-0000-0000-000040180000}"/>
    <cellStyle name="Vejica 25 2 2 7" xfId="4563" xr:uid="{00000000-0005-0000-0000-000041180000}"/>
    <cellStyle name="Vejica 25 2 3" xfId="2222" xr:uid="{00000000-0005-0000-0000-000042180000}"/>
    <cellStyle name="Vejica 25 2 4" xfId="2223" xr:uid="{00000000-0005-0000-0000-000043180000}"/>
    <cellStyle name="Vejica 25 2 4 2" xfId="4569" xr:uid="{00000000-0005-0000-0000-000044180000}"/>
    <cellStyle name="Vejica 25 2 5" xfId="2224" xr:uid="{00000000-0005-0000-0000-000045180000}"/>
    <cellStyle name="Vejica 25 2 5 2" xfId="4570" xr:uid="{00000000-0005-0000-0000-000046180000}"/>
    <cellStyle name="Vejica 25 2 6" xfId="4571" xr:uid="{00000000-0005-0000-0000-000047180000}"/>
    <cellStyle name="Vejica 25 2 6 2" xfId="4572" xr:uid="{00000000-0005-0000-0000-000048180000}"/>
    <cellStyle name="Vejica 25 2 7" xfId="4573" xr:uid="{00000000-0005-0000-0000-000049180000}"/>
    <cellStyle name="Vejica 25 2 8" xfId="4562" xr:uid="{00000000-0005-0000-0000-00004A180000}"/>
    <cellStyle name="Vejica 25 3" xfId="2225" xr:uid="{00000000-0005-0000-0000-00004B180000}"/>
    <cellStyle name="Vejica 25 4" xfId="2226" xr:uid="{00000000-0005-0000-0000-00004C180000}"/>
    <cellStyle name="Vejica 25 4 2" xfId="4574" xr:uid="{00000000-0005-0000-0000-00004D180000}"/>
    <cellStyle name="Vejica 25 5" xfId="2227" xr:uid="{00000000-0005-0000-0000-00004E180000}"/>
    <cellStyle name="Vejica 25 5 2" xfId="2228" xr:uid="{00000000-0005-0000-0000-00004F180000}"/>
    <cellStyle name="Vejica 25 5 2 2" xfId="4575" xr:uid="{00000000-0005-0000-0000-000050180000}"/>
    <cellStyle name="Vejica 25 5 3" xfId="2229" xr:uid="{00000000-0005-0000-0000-000051180000}"/>
    <cellStyle name="Vejica 25 5 3 2" xfId="2230" xr:uid="{00000000-0005-0000-0000-000052180000}"/>
    <cellStyle name="Vejica 25 5 3 2 2" xfId="4576" xr:uid="{00000000-0005-0000-0000-000053180000}"/>
    <cellStyle name="Vejica 25 5 3 3" xfId="2231" xr:uid="{00000000-0005-0000-0000-000054180000}"/>
    <cellStyle name="Vejica 25 5 3 3 2" xfId="4577" xr:uid="{00000000-0005-0000-0000-000055180000}"/>
    <cellStyle name="Vejica 25 5 3 4" xfId="4578" xr:uid="{00000000-0005-0000-0000-000056180000}"/>
    <cellStyle name="Vejica 25 5 4" xfId="4579" xr:uid="{00000000-0005-0000-0000-000057180000}"/>
    <cellStyle name="Vejica 25 6" xfId="2232" xr:uid="{00000000-0005-0000-0000-000058180000}"/>
    <cellStyle name="Vejica 25 6 2" xfId="4580" xr:uid="{00000000-0005-0000-0000-000059180000}"/>
    <cellStyle name="Vejica 25 7" xfId="2233" xr:uid="{00000000-0005-0000-0000-00005A180000}"/>
    <cellStyle name="Vejica 25 7 2" xfId="2234" xr:uid="{00000000-0005-0000-0000-00005B180000}"/>
    <cellStyle name="Vejica 25 7 2 2" xfId="4581" xr:uid="{00000000-0005-0000-0000-00005C180000}"/>
    <cellStyle name="Vejica 25 8" xfId="2235" xr:uid="{00000000-0005-0000-0000-00005D180000}"/>
    <cellStyle name="Vejica 25 9" xfId="2236" xr:uid="{00000000-0005-0000-0000-00005E180000}"/>
    <cellStyle name="Vejica 25 9 2" xfId="4582" xr:uid="{00000000-0005-0000-0000-00005F180000}"/>
    <cellStyle name="Vejica 26" xfId="710" xr:uid="{00000000-0005-0000-0000-000060180000}"/>
    <cellStyle name="Vejica 26 2" xfId="2237" xr:uid="{00000000-0005-0000-0000-000061180000}"/>
    <cellStyle name="Vejica 26 3" xfId="2238" xr:uid="{00000000-0005-0000-0000-000062180000}"/>
    <cellStyle name="Vejica 26 4" xfId="4583" xr:uid="{00000000-0005-0000-0000-000063180000}"/>
    <cellStyle name="Vejica 27" xfId="711" xr:uid="{00000000-0005-0000-0000-000064180000}"/>
    <cellStyle name="Vejica 27 2" xfId="2239" xr:uid="{00000000-0005-0000-0000-000065180000}"/>
    <cellStyle name="Vejica 27 3" xfId="2240" xr:uid="{00000000-0005-0000-0000-000066180000}"/>
    <cellStyle name="Vejica 27 4" xfId="4584" xr:uid="{00000000-0005-0000-0000-000067180000}"/>
    <cellStyle name="Vejica 28" xfId="712" xr:uid="{00000000-0005-0000-0000-000068180000}"/>
    <cellStyle name="Vejica 28 2" xfId="2241" xr:uid="{00000000-0005-0000-0000-000069180000}"/>
    <cellStyle name="Vejica 28 3" xfId="2242" xr:uid="{00000000-0005-0000-0000-00006A180000}"/>
    <cellStyle name="Vejica 28 4" xfId="4585" xr:uid="{00000000-0005-0000-0000-00006B180000}"/>
    <cellStyle name="Vejica 29" xfId="713" xr:uid="{00000000-0005-0000-0000-00006C180000}"/>
    <cellStyle name="Vejica 29 2" xfId="2243" xr:uid="{00000000-0005-0000-0000-00006D180000}"/>
    <cellStyle name="Vejica 29 3" xfId="2244" xr:uid="{00000000-0005-0000-0000-00006E180000}"/>
    <cellStyle name="Vejica 29 4" xfId="4586" xr:uid="{00000000-0005-0000-0000-00006F180000}"/>
    <cellStyle name="Vejica 3" xfId="714" xr:uid="{00000000-0005-0000-0000-000070180000}"/>
    <cellStyle name="Vejica 3 10" xfId="715" xr:uid="{00000000-0005-0000-0000-000071180000}"/>
    <cellStyle name="Vejica 3 10 10" xfId="5785" xr:uid="{00000000-0005-0000-0000-000072180000}"/>
    <cellStyle name="Vejica 3 10 10 2" xfId="6523" xr:uid="{00000000-0005-0000-0000-000073180000}"/>
    <cellStyle name="Vejica 3 10 11" xfId="6223" xr:uid="{00000000-0005-0000-0000-000074180000}"/>
    <cellStyle name="Vejica 3 10 12" xfId="6836" xr:uid="{00000000-0005-0000-0000-000075180000}"/>
    <cellStyle name="Vejica 3 10 13" xfId="7114" xr:uid="{00000000-0005-0000-0000-000076180000}"/>
    <cellStyle name="Vejica 3 10 14" xfId="7207" xr:uid="{00000000-0005-0000-0000-000077180000}"/>
    <cellStyle name="Vejica 3 10 15" xfId="7644" xr:uid="{00000000-0005-0000-0000-000078180000}"/>
    <cellStyle name="Vejica 3 10 2" xfId="716" xr:uid="{00000000-0005-0000-0000-000079180000}"/>
    <cellStyle name="Vejica 3 10 2 10" xfId="6224" xr:uid="{00000000-0005-0000-0000-00007A180000}"/>
    <cellStyle name="Vejica 3 10 2 11" xfId="6837" xr:uid="{00000000-0005-0000-0000-00007B180000}"/>
    <cellStyle name="Vejica 3 10 2 12" xfId="7115" xr:uid="{00000000-0005-0000-0000-00007C180000}"/>
    <cellStyle name="Vejica 3 10 2 13" xfId="7208" xr:uid="{00000000-0005-0000-0000-00007D180000}"/>
    <cellStyle name="Vejica 3 10 2 14" xfId="7645" xr:uid="{00000000-0005-0000-0000-00007E180000}"/>
    <cellStyle name="Vejica 3 10 2 2" xfId="717" xr:uid="{00000000-0005-0000-0000-00007F180000}"/>
    <cellStyle name="Vejica 3 10 2 2 10" xfId="6838" xr:uid="{00000000-0005-0000-0000-000080180000}"/>
    <cellStyle name="Vejica 3 10 2 2 11" xfId="7209" xr:uid="{00000000-0005-0000-0000-000081180000}"/>
    <cellStyle name="Vejica 3 10 2 2 12" xfId="7646" xr:uid="{00000000-0005-0000-0000-000082180000}"/>
    <cellStyle name="Vejica 3 10 2 2 2" xfId="2245" xr:uid="{00000000-0005-0000-0000-000083180000}"/>
    <cellStyle name="Vejica 3 10 2 2 3" xfId="2246" xr:uid="{00000000-0005-0000-0000-000084180000}"/>
    <cellStyle name="Vejica 3 10 2 2 3 2" xfId="4591" xr:uid="{00000000-0005-0000-0000-000085180000}"/>
    <cellStyle name="Vejica 3 10 2 2 4" xfId="2247" xr:uid="{00000000-0005-0000-0000-000086180000}"/>
    <cellStyle name="Vejica 3 10 2 2 4 2" xfId="4593" xr:uid="{00000000-0005-0000-0000-000087180000}"/>
    <cellStyle name="Vejica 3 10 2 2 4 2 2" xfId="5354" xr:uid="{00000000-0005-0000-0000-000088180000}"/>
    <cellStyle name="Vejica 3 10 2 2 4 2 2 2" xfId="6108" xr:uid="{00000000-0005-0000-0000-000089180000}"/>
    <cellStyle name="Vejica 3 10 2 2 4 2 2 2 2" xfId="6729" xr:uid="{00000000-0005-0000-0000-00008A180000}"/>
    <cellStyle name="Vejica 3 10 2 2 4 2 2 3" xfId="6002" xr:uid="{00000000-0005-0000-0000-00008B180000}"/>
    <cellStyle name="Vejica 3 10 2 2 4 2 2 4" xfId="6425" xr:uid="{00000000-0005-0000-0000-00008C180000}"/>
    <cellStyle name="Vejica 3 10 2 2 4 2 2 5" xfId="7039" xr:uid="{00000000-0005-0000-0000-00008D180000}"/>
    <cellStyle name="Vejica 3 10 2 2 4 2 2 6" xfId="7409" xr:uid="{00000000-0005-0000-0000-00008E180000}"/>
    <cellStyle name="Vejica 3 10 2 2 4 2 2 7" xfId="7847" xr:uid="{00000000-0005-0000-0000-00008F180000}"/>
    <cellStyle name="Vejica 3 10 2 2 4 3" xfId="4592" xr:uid="{00000000-0005-0000-0000-000090180000}"/>
    <cellStyle name="Vejica 3 10 2 2 4 4" xfId="5886" xr:uid="{00000000-0005-0000-0000-000091180000}"/>
    <cellStyle name="Vejica 3 10 2 2 4 4 2" xfId="6622" xr:uid="{00000000-0005-0000-0000-000092180000}"/>
    <cellStyle name="Vejica 3 10 2 2 4 5" xfId="6322" xr:uid="{00000000-0005-0000-0000-000093180000}"/>
    <cellStyle name="Vejica 3 10 2 2 4 6" xfId="6935" xr:uid="{00000000-0005-0000-0000-000094180000}"/>
    <cellStyle name="Vejica 3 10 2 2 4 7" xfId="7306" xr:uid="{00000000-0005-0000-0000-000095180000}"/>
    <cellStyle name="Vejica 3 10 2 2 4 8" xfId="7743" xr:uid="{00000000-0005-0000-0000-000096180000}"/>
    <cellStyle name="Vejica 3 10 2 2 5" xfId="4594" xr:uid="{00000000-0005-0000-0000-000097180000}"/>
    <cellStyle name="Vejica 3 10 2 2 5 2" xfId="4595" xr:uid="{00000000-0005-0000-0000-000098180000}"/>
    <cellStyle name="Vejica 3 10 2 2 5 2 2" xfId="5515" xr:uid="{00000000-0005-0000-0000-000099180000}"/>
    <cellStyle name="Vejica 3 10 2 2 5 3" xfId="5281" xr:uid="{00000000-0005-0000-0000-00009A180000}"/>
    <cellStyle name="Vejica 3 10 2 2 6" xfId="4596" xr:uid="{00000000-0005-0000-0000-00009B180000}"/>
    <cellStyle name="Vejica 3 10 2 2 6 2" xfId="5353" xr:uid="{00000000-0005-0000-0000-00009C180000}"/>
    <cellStyle name="Vejica 3 10 2 2 7" xfId="4590" xr:uid="{00000000-0005-0000-0000-00009D180000}"/>
    <cellStyle name="Vejica 3 10 2 2 8" xfId="5787" xr:uid="{00000000-0005-0000-0000-00009E180000}"/>
    <cellStyle name="Vejica 3 10 2 2 8 2" xfId="6525" xr:uid="{00000000-0005-0000-0000-00009F180000}"/>
    <cellStyle name="Vejica 3 10 2 2 9" xfId="6225" xr:uid="{00000000-0005-0000-0000-0000A0180000}"/>
    <cellStyle name="Vejica 3 10 2 3" xfId="2248" xr:uid="{00000000-0005-0000-0000-0000A1180000}"/>
    <cellStyle name="Vejica 3 10 2 3 2" xfId="4597" xr:uid="{00000000-0005-0000-0000-0000A2180000}"/>
    <cellStyle name="Vejica 3 10 2 4" xfId="2249" xr:uid="{00000000-0005-0000-0000-0000A3180000}"/>
    <cellStyle name="Vejica 3 10 2 4 2" xfId="4599" xr:uid="{00000000-0005-0000-0000-0000A4180000}"/>
    <cellStyle name="Vejica 3 10 2 4 2 2" xfId="5355" xr:uid="{00000000-0005-0000-0000-0000A5180000}"/>
    <cellStyle name="Vejica 3 10 2 4 3" xfId="4598" xr:uid="{00000000-0005-0000-0000-0000A6180000}"/>
    <cellStyle name="Vejica 3 10 2 5" xfId="2250" xr:uid="{00000000-0005-0000-0000-0000A7180000}"/>
    <cellStyle name="Vejica 3 10 2 5 2" xfId="4601" xr:uid="{00000000-0005-0000-0000-0000A8180000}"/>
    <cellStyle name="Vejica 3 10 2 5 2 2" xfId="5356" xr:uid="{00000000-0005-0000-0000-0000A9180000}"/>
    <cellStyle name="Vejica 3 10 2 5 2 2 2" xfId="6109" xr:uid="{00000000-0005-0000-0000-0000AA180000}"/>
    <cellStyle name="Vejica 3 10 2 5 2 2 2 2" xfId="6730" xr:uid="{00000000-0005-0000-0000-0000AB180000}"/>
    <cellStyle name="Vejica 3 10 2 5 2 2 3" xfId="6003" xr:uid="{00000000-0005-0000-0000-0000AC180000}"/>
    <cellStyle name="Vejica 3 10 2 5 2 2 4" xfId="6426" xr:uid="{00000000-0005-0000-0000-0000AD180000}"/>
    <cellStyle name="Vejica 3 10 2 5 2 2 5" xfId="7040" xr:uid="{00000000-0005-0000-0000-0000AE180000}"/>
    <cellStyle name="Vejica 3 10 2 5 2 2 6" xfId="7410" xr:uid="{00000000-0005-0000-0000-0000AF180000}"/>
    <cellStyle name="Vejica 3 10 2 5 2 2 7" xfId="7848" xr:uid="{00000000-0005-0000-0000-0000B0180000}"/>
    <cellStyle name="Vejica 3 10 2 5 3" xfId="4600" xr:uid="{00000000-0005-0000-0000-0000B1180000}"/>
    <cellStyle name="Vejica 3 10 2 5 4" xfId="5887" xr:uid="{00000000-0005-0000-0000-0000B2180000}"/>
    <cellStyle name="Vejica 3 10 2 5 4 2" xfId="6623" xr:uid="{00000000-0005-0000-0000-0000B3180000}"/>
    <cellStyle name="Vejica 3 10 2 5 5" xfId="6323" xr:uid="{00000000-0005-0000-0000-0000B4180000}"/>
    <cellStyle name="Vejica 3 10 2 5 6" xfId="6936" xr:uid="{00000000-0005-0000-0000-0000B5180000}"/>
    <cellStyle name="Vejica 3 10 2 5 7" xfId="7307" xr:uid="{00000000-0005-0000-0000-0000B6180000}"/>
    <cellStyle name="Vejica 3 10 2 5 8" xfId="7744" xr:uid="{00000000-0005-0000-0000-0000B7180000}"/>
    <cellStyle name="Vejica 3 10 2 6" xfId="4602" xr:uid="{00000000-0005-0000-0000-0000B8180000}"/>
    <cellStyle name="Vejica 3 10 2 6 2" xfId="4603" xr:uid="{00000000-0005-0000-0000-0000B9180000}"/>
    <cellStyle name="Vejica 3 10 2 6 2 2" xfId="5516" xr:uid="{00000000-0005-0000-0000-0000BA180000}"/>
    <cellStyle name="Vejica 3 10 2 6 3" xfId="5282" xr:uid="{00000000-0005-0000-0000-0000BB180000}"/>
    <cellStyle name="Vejica 3 10 2 7" xfId="4604" xr:uid="{00000000-0005-0000-0000-0000BC180000}"/>
    <cellStyle name="Vejica 3 10 2 7 2" xfId="5352" xr:uid="{00000000-0005-0000-0000-0000BD180000}"/>
    <cellStyle name="Vejica 3 10 2 8" xfId="4589" xr:uid="{00000000-0005-0000-0000-0000BE180000}"/>
    <cellStyle name="Vejica 3 10 2 9" xfId="5786" xr:uid="{00000000-0005-0000-0000-0000BF180000}"/>
    <cellStyle name="Vejica 3 10 2 9 2" xfId="6524" xr:uid="{00000000-0005-0000-0000-0000C0180000}"/>
    <cellStyle name="Vejica 3 10 3" xfId="718" xr:uid="{00000000-0005-0000-0000-0000C1180000}"/>
    <cellStyle name="Vejica 3 10 3 10" xfId="6226" xr:uid="{00000000-0005-0000-0000-0000C2180000}"/>
    <cellStyle name="Vejica 3 10 3 11" xfId="6839" xr:uid="{00000000-0005-0000-0000-0000C3180000}"/>
    <cellStyle name="Vejica 3 10 3 12" xfId="7210" xr:uid="{00000000-0005-0000-0000-0000C4180000}"/>
    <cellStyle name="Vejica 3 10 3 13" xfId="7647" xr:uid="{00000000-0005-0000-0000-0000C5180000}"/>
    <cellStyle name="Vejica 3 10 3 2" xfId="2251" xr:uid="{00000000-0005-0000-0000-0000C6180000}"/>
    <cellStyle name="Vejica 3 10 3 2 2" xfId="4606" xr:uid="{00000000-0005-0000-0000-0000C7180000}"/>
    <cellStyle name="Vejica 3 10 3 3" xfId="2252" xr:uid="{00000000-0005-0000-0000-0000C8180000}"/>
    <cellStyle name="Vejica 3 10 3 3 2" xfId="4608" xr:uid="{00000000-0005-0000-0000-0000C9180000}"/>
    <cellStyle name="Vejica 3 10 3 3 2 2" xfId="5358" xr:uid="{00000000-0005-0000-0000-0000CA180000}"/>
    <cellStyle name="Vejica 3 10 3 3 3" xfId="4607" xr:uid="{00000000-0005-0000-0000-0000CB180000}"/>
    <cellStyle name="Vejica 3 10 3 4" xfId="2253" xr:uid="{00000000-0005-0000-0000-0000CC180000}"/>
    <cellStyle name="Vejica 3 10 3 4 2" xfId="4610" xr:uid="{00000000-0005-0000-0000-0000CD180000}"/>
    <cellStyle name="Vejica 3 10 3 4 2 2" xfId="5359" xr:uid="{00000000-0005-0000-0000-0000CE180000}"/>
    <cellStyle name="Vejica 3 10 3 4 2 2 2" xfId="6110" xr:uid="{00000000-0005-0000-0000-0000CF180000}"/>
    <cellStyle name="Vejica 3 10 3 4 2 2 2 2" xfId="6731" xr:uid="{00000000-0005-0000-0000-0000D0180000}"/>
    <cellStyle name="Vejica 3 10 3 4 2 2 3" xfId="6004" xr:uid="{00000000-0005-0000-0000-0000D1180000}"/>
    <cellStyle name="Vejica 3 10 3 4 2 2 4" xfId="6427" xr:uid="{00000000-0005-0000-0000-0000D2180000}"/>
    <cellStyle name="Vejica 3 10 3 4 2 2 5" xfId="7041" xr:uid="{00000000-0005-0000-0000-0000D3180000}"/>
    <cellStyle name="Vejica 3 10 3 4 2 2 6" xfId="7411" xr:uid="{00000000-0005-0000-0000-0000D4180000}"/>
    <cellStyle name="Vejica 3 10 3 4 2 2 7" xfId="7849" xr:uid="{00000000-0005-0000-0000-0000D5180000}"/>
    <cellStyle name="Vejica 3 10 3 4 3" xfId="4609" xr:uid="{00000000-0005-0000-0000-0000D6180000}"/>
    <cellStyle name="Vejica 3 10 3 4 4" xfId="5888" xr:uid="{00000000-0005-0000-0000-0000D7180000}"/>
    <cellStyle name="Vejica 3 10 3 4 4 2" xfId="6624" xr:uid="{00000000-0005-0000-0000-0000D8180000}"/>
    <cellStyle name="Vejica 3 10 3 4 5" xfId="6324" xr:uid="{00000000-0005-0000-0000-0000D9180000}"/>
    <cellStyle name="Vejica 3 10 3 4 6" xfId="6937" xr:uid="{00000000-0005-0000-0000-0000DA180000}"/>
    <cellStyle name="Vejica 3 10 3 4 7" xfId="7308" xr:uid="{00000000-0005-0000-0000-0000DB180000}"/>
    <cellStyle name="Vejica 3 10 3 4 8" xfId="7745" xr:uid="{00000000-0005-0000-0000-0000DC180000}"/>
    <cellStyle name="Vejica 3 10 3 5" xfId="4611" xr:uid="{00000000-0005-0000-0000-0000DD180000}"/>
    <cellStyle name="Vejica 3 10 3 5 2" xfId="4612" xr:uid="{00000000-0005-0000-0000-0000DE180000}"/>
    <cellStyle name="Vejica 3 10 3 5 2 2" xfId="5517" xr:uid="{00000000-0005-0000-0000-0000DF180000}"/>
    <cellStyle name="Vejica 3 10 3 5 3" xfId="5283" xr:uid="{00000000-0005-0000-0000-0000E0180000}"/>
    <cellStyle name="Vejica 3 10 3 6" xfId="4613" xr:uid="{00000000-0005-0000-0000-0000E1180000}"/>
    <cellStyle name="Vejica 3 10 3 6 2" xfId="5357" xr:uid="{00000000-0005-0000-0000-0000E2180000}"/>
    <cellStyle name="Vejica 3 10 3 7" xfId="4605" xr:uid="{00000000-0005-0000-0000-0000E3180000}"/>
    <cellStyle name="Vejica 3 10 3 8" xfId="5261" xr:uid="{00000000-0005-0000-0000-0000E4180000}"/>
    <cellStyle name="Vejica 3 10 3 9" xfId="5788" xr:uid="{00000000-0005-0000-0000-0000E5180000}"/>
    <cellStyle name="Vejica 3 10 3 9 2" xfId="6526" xr:uid="{00000000-0005-0000-0000-0000E6180000}"/>
    <cellStyle name="Vejica 3 10 4" xfId="2254" xr:uid="{00000000-0005-0000-0000-0000E7180000}"/>
    <cellStyle name="Vejica 3 10 4 2" xfId="4614" xr:uid="{00000000-0005-0000-0000-0000E8180000}"/>
    <cellStyle name="Vejica 3 10 5" xfId="2255" xr:uid="{00000000-0005-0000-0000-0000E9180000}"/>
    <cellStyle name="Vejica 3 10 5 2" xfId="4616" xr:uid="{00000000-0005-0000-0000-0000EA180000}"/>
    <cellStyle name="Vejica 3 10 5 2 2" xfId="5360" xr:uid="{00000000-0005-0000-0000-0000EB180000}"/>
    <cellStyle name="Vejica 3 10 5 3" xfId="4615" xr:uid="{00000000-0005-0000-0000-0000EC180000}"/>
    <cellStyle name="Vejica 3 10 6" xfId="2256" xr:uid="{00000000-0005-0000-0000-0000ED180000}"/>
    <cellStyle name="Vejica 3 10 6 2" xfId="4618" xr:uid="{00000000-0005-0000-0000-0000EE180000}"/>
    <cellStyle name="Vejica 3 10 6 2 2" xfId="5361" xr:uid="{00000000-0005-0000-0000-0000EF180000}"/>
    <cellStyle name="Vejica 3 10 6 2 2 2" xfId="6111" xr:uid="{00000000-0005-0000-0000-0000F0180000}"/>
    <cellStyle name="Vejica 3 10 6 2 2 2 2" xfId="6732" xr:uid="{00000000-0005-0000-0000-0000F1180000}"/>
    <cellStyle name="Vejica 3 10 6 2 2 3" xfId="6005" xr:uid="{00000000-0005-0000-0000-0000F2180000}"/>
    <cellStyle name="Vejica 3 10 6 2 2 4" xfId="6428" xr:uid="{00000000-0005-0000-0000-0000F3180000}"/>
    <cellStyle name="Vejica 3 10 6 2 2 5" xfId="7042" xr:uid="{00000000-0005-0000-0000-0000F4180000}"/>
    <cellStyle name="Vejica 3 10 6 2 2 6" xfId="7412" xr:uid="{00000000-0005-0000-0000-0000F5180000}"/>
    <cellStyle name="Vejica 3 10 6 2 2 7" xfId="7850" xr:uid="{00000000-0005-0000-0000-0000F6180000}"/>
    <cellStyle name="Vejica 3 10 6 3" xfId="4617" xr:uid="{00000000-0005-0000-0000-0000F7180000}"/>
    <cellStyle name="Vejica 3 10 6 4" xfId="5889" xr:uid="{00000000-0005-0000-0000-0000F8180000}"/>
    <cellStyle name="Vejica 3 10 6 4 2" xfId="6625" xr:uid="{00000000-0005-0000-0000-0000F9180000}"/>
    <cellStyle name="Vejica 3 10 6 5" xfId="6325" xr:uid="{00000000-0005-0000-0000-0000FA180000}"/>
    <cellStyle name="Vejica 3 10 6 6" xfId="6938" xr:uid="{00000000-0005-0000-0000-0000FB180000}"/>
    <cellStyle name="Vejica 3 10 6 7" xfId="7309" xr:uid="{00000000-0005-0000-0000-0000FC180000}"/>
    <cellStyle name="Vejica 3 10 6 8" xfId="7746" xr:uid="{00000000-0005-0000-0000-0000FD180000}"/>
    <cellStyle name="Vejica 3 10 7" xfId="4619" xr:uid="{00000000-0005-0000-0000-0000FE180000}"/>
    <cellStyle name="Vejica 3 10 7 2" xfId="4620" xr:uid="{00000000-0005-0000-0000-0000FF180000}"/>
    <cellStyle name="Vejica 3 10 7 2 2" xfId="5518" xr:uid="{00000000-0005-0000-0000-000000190000}"/>
    <cellStyle name="Vejica 3 10 7 3" xfId="5284" xr:uid="{00000000-0005-0000-0000-000001190000}"/>
    <cellStyle name="Vejica 3 10 8" xfId="4621" xr:uid="{00000000-0005-0000-0000-000002190000}"/>
    <cellStyle name="Vejica 3 10 8 2" xfId="5351" xr:uid="{00000000-0005-0000-0000-000003190000}"/>
    <cellStyle name="Vejica 3 10 9" xfId="4588" xr:uid="{00000000-0005-0000-0000-000004190000}"/>
    <cellStyle name="Vejica 3 11" xfId="719" xr:uid="{00000000-0005-0000-0000-000005190000}"/>
    <cellStyle name="Vejica 3 11 10" xfId="5789" xr:uid="{00000000-0005-0000-0000-000006190000}"/>
    <cellStyle name="Vejica 3 11 10 2" xfId="6527" xr:uid="{00000000-0005-0000-0000-000007190000}"/>
    <cellStyle name="Vejica 3 11 11" xfId="6227" xr:uid="{00000000-0005-0000-0000-000008190000}"/>
    <cellStyle name="Vejica 3 11 12" xfId="6840" xr:uid="{00000000-0005-0000-0000-000009190000}"/>
    <cellStyle name="Vejica 3 11 13" xfId="7116" xr:uid="{00000000-0005-0000-0000-00000A190000}"/>
    <cellStyle name="Vejica 3 11 14" xfId="7211" xr:uid="{00000000-0005-0000-0000-00000B190000}"/>
    <cellStyle name="Vejica 3 11 15" xfId="7648" xr:uid="{00000000-0005-0000-0000-00000C190000}"/>
    <cellStyle name="Vejica 3 11 2" xfId="720" xr:uid="{00000000-0005-0000-0000-00000D190000}"/>
    <cellStyle name="Vejica 3 11 2 10" xfId="6228" xr:uid="{00000000-0005-0000-0000-00000E190000}"/>
    <cellStyle name="Vejica 3 11 2 11" xfId="6841" xr:uid="{00000000-0005-0000-0000-00000F190000}"/>
    <cellStyle name="Vejica 3 11 2 12" xfId="7212" xr:uid="{00000000-0005-0000-0000-000010190000}"/>
    <cellStyle name="Vejica 3 11 2 13" xfId="7649" xr:uid="{00000000-0005-0000-0000-000011190000}"/>
    <cellStyle name="Vejica 3 11 2 2" xfId="2257" xr:uid="{00000000-0005-0000-0000-000012190000}"/>
    <cellStyle name="Vejica 3 11 2 2 2" xfId="4624" xr:uid="{00000000-0005-0000-0000-000013190000}"/>
    <cellStyle name="Vejica 3 11 2 3" xfId="2258" xr:uid="{00000000-0005-0000-0000-000014190000}"/>
    <cellStyle name="Vejica 3 11 2 3 2" xfId="4626" xr:uid="{00000000-0005-0000-0000-000015190000}"/>
    <cellStyle name="Vejica 3 11 2 3 2 2" xfId="5364" xr:uid="{00000000-0005-0000-0000-000016190000}"/>
    <cellStyle name="Vejica 3 11 2 3 3" xfId="4625" xr:uid="{00000000-0005-0000-0000-000017190000}"/>
    <cellStyle name="Vejica 3 11 2 4" xfId="2259" xr:uid="{00000000-0005-0000-0000-000018190000}"/>
    <cellStyle name="Vejica 3 11 2 4 2" xfId="4628" xr:uid="{00000000-0005-0000-0000-000019190000}"/>
    <cellStyle name="Vejica 3 11 2 4 2 2" xfId="5365" xr:uid="{00000000-0005-0000-0000-00001A190000}"/>
    <cellStyle name="Vejica 3 11 2 4 2 2 2" xfId="6112" xr:uid="{00000000-0005-0000-0000-00001B190000}"/>
    <cellStyle name="Vejica 3 11 2 4 2 2 2 2" xfId="6733" xr:uid="{00000000-0005-0000-0000-00001C190000}"/>
    <cellStyle name="Vejica 3 11 2 4 2 2 3" xfId="6006" xr:uid="{00000000-0005-0000-0000-00001D190000}"/>
    <cellStyle name="Vejica 3 11 2 4 2 2 4" xfId="6429" xr:uid="{00000000-0005-0000-0000-00001E190000}"/>
    <cellStyle name="Vejica 3 11 2 4 2 2 5" xfId="7043" xr:uid="{00000000-0005-0000-0000-00001F190000}"/>
    <cellStyle name="Vejica 3 11 2 4 2 2 6" xfId="7413" xr:uid="{00000000-0005-0000-0000-000020190000}"/>
    <cellStyle name="Vejica 3 11 2 4 2 2 7" xfId="7851" xr:uid="{00000000-0005-0000-0000-000021190000}"/>
    <cellStyle name="Vejica 3 11 2 4 3" xfId="4627" xr:uid="{00000000-0005-0000-0000-000022190000}"/>
    <cellStyle name="Vejica 3 11 2 4 4" xfId="5890" xr:uid="{00000000-0005-0000-0000-000023190000}"/>
    <cellStyle name="Vejica 3 11 2 4 4 2" xfId="6626" xr:uid="{00000000-0005-0000-0000-000024190000}"/>
    <cellStyle name="Vejica 3 11 2 4 5" xfId="6326" xr:uid="{00000000-0005-0000-0000-000025190000}"/>
    <cellStyle name="Vejica 3 11 2 4 6" xfId="6939" xr:uid="{00000000-0005-0000-0000-000026190000}"/>
    <cellStyle name="Vejica 3 11 2 4 7" xfId="7310" xr:uid="{00000000-0005-0000-0000-000027190000}"/>
    <cellStyle name="Vejica 3 11 2 4 8" xfId="7747" xr:uid="{00000000-0005-0000-0000-000028190000}"/>
    <cellStyle name="Vejica 3 11 2 5" xfId="4629" xr:uid="{00000000-0005-0000-0000-000029190000}"/>
    <cellStyle name="Vejica 3 11 2 5 2" xfId="4630" xr:uid="{00000000-0005-0000-0000-00002A190000}"/>
    <cellStyle name="Vejica 3 11 2 5 2 2" xfId="5519" xr:uid="{00000000-0005-0000-0000-00002B190000}"/>
    <cellStyle name="Vejica 3 11 2 5 3" xfId="5285" xr:uid="{00000000-0005-0000-0000-00002C190000}"/>
    <cellStyle name="Vejica 3 11 2 6" xfId="4631" xr:uid="{00000000-0005-0000-0000-00002D190000}"/>
    <cellStyle name="Vejica 3 11 2 6 2" xfId="5363" xr:uid="{00000000-0005-0000-0000-00002E190000}"/>
    <cellStyle name="Vejica 3 11 2 7" xfId="4623" xr:uid="{00000000-0005-0000-0000-00002F190000}"/>
    <cellStyle name="Vejica 3 11 2 8" xfId="5218" xr:uid="{00000000-0005-0000-0000-000030190000}"/>
    <cellStyle name="Vejica 3 11 2 9" xfId="5790" xr:uid="{00000000-0005-0000-0000-000031190000}"/>
    <cellStyle name="Vejica 3 11 2 9 2" xfId="6528" xr:uid="{00000000-0005-0000-0000-000032190000}"/>
    <cellStyle name="Vejica 3 11 3" xfId="2260" xr:uid="{00000000-0005-0000-0000-000033190000}"/>
    <cellStyle name="Vejica 3 11 3 2" xfId="4632" xr:uid="{00000000-0005-0000-0000-000034190000}"/>
    <cellStyle name="Vejica 3 11 4" xfId="2261" xr:uid="{00000000-0005-0000-0000-000035190000}"/>
    <cellStyle name="Vejica 3 11 4 2" xfId="4634" xr:uid="{00000000-0005-0000-0000-000036190000}"/>
    <cellStyle name="Vejica 3 11 4 2 2" xfId="5366" xr:uid="{00000000-0005-0000-0000-000037190000}"/>
    <cellStyle name="Vejica 3 11 4 3" xfId="4633" xr:uid="{00000000-0005-0000-0000-000038190000}"/>
    <cellStyle name="Vejica 3 11 5" xfId="2262" xr:uid="{00000000-0005-0000-0000-000039190000}"/>
    <cellStyle name="Vejica 3 11 5 2" xfId="4636" xr:uid="{00000000-0005-0000-0000-00003A190000}"/>
    <cellStyle name="Vejica 3 11 5 2 2" xfId="5367" xr:uid="{00000000-0005-0000-0000-00003B190000}"/>
    <cellStyle name="Vejica 3 11 5 2 2 2" xfId="6113" xr:uid="{00000000-0005-0000-0000-00003C190000}"/>
    <cellStyle name="Vejica 3 11 5 2 2 2 2" xfId="6734" xr:uid="{00000000-0005-0000-0000-00003D190000}"/>
    <cellStyle name="Vejica 3 11 5 2 2 3" xfId="6007" xr:uid="{00000000-0005-0000-0000-00003E190000}"/>
    <cellStyle name="Vejica 3 11 5 2 2 4" xfId="6430" xr:uid="{00000000-0005-0000-0000-00003F190000}"/>
    <cellStyle name="Vejica 3 11 5 2 2 5" xfId="7044" xr:uid="{00000000-0005-0000-0000-000040190000}"/>
    <cellStyle name="Vejica 3 11 5 2 2 6" xfId="7414" xr:uid="{00000000-0005-0000-0000-000041190000}"/>
    <cellStyle name="Vejica 3 11 5 2 2 7" xfId="7852" xr:uid="{00000000-0005-0000-0000-000042190000}"/>
    <cellStyle name="Vejica 3 11 5 3" xfId="4635" xr:uid="{00000000-0005-0000-0000-000043190000}"/>
    <cellStyle name="Vejica 3 11 5 4" xfId="5891" xr:uid="{00000000-0005-0000-0000-000044190000}"/>
    <cellStyle name="Vejica 3 11 5 4 2" xfId="6627" xr:uid="{00000000-0005-0000-0000-000045190000}"/>
    <cellStyle name="Vejica 3 11 5 5" xfId="6327" xr:uid="{00000000-0005-0000-0000-000046190000}"/>
    <cellStyle name="Vejica 3 11 5 6" xfId="6940" xr:uid="{00000000-0005-0000-0000-000047190000}"/>
    <cellStyle name="Vejica 3 11 5 7" xfId="7311" xr:uid="{00000000-0005-0000-0000-000048190000}"/>
    <cellStyle name="Vejica 3 11 5 8" xfId="7748" xr:uid="{00000000-0005-0000-0000-000049190000}"/>
    <cellStyle name="Vejica 3 11 6" xfId="4637" xr:uid="{00000000-0005-0000-0000-00004A190000}"/>
    <cellStyle name="Vejica 3 11 6 2" xfId="4638" xr:uid="{00000000-0005-0000-0000-00004B190000}"/>
    <cellStyle name="Vejica 3 11 6 2 2" xfId="5520" xr:uid="{00000000-0005-0000-0000-00004C190000}"/>
    <cellStyle name="Vejica 3 11 6 3" xfId="5286" xr:uid="{00000000-0005-0000-0000-00004D190000}"/>
    <cellStyle name="Vejica 3 11 7" xfId="4639" xr:uid="{00000000-0005-0000-0000-00004E190000}"/>
    <cellStyle name="Vejica 3 11 7 2" xfId="5362" xr:uid="{00000000-0005-0000-0000-00004F190000}"/>
    <cellStyle name="Vejica 3 11 8" xfId="4622" xr:uid="{00000000-0005-0000-0000-000050190000}"/>
    <cellStyle name="Vejica 3 11 9" xfId="5221" xr:uid="{00000000-0005-0000-0000-000051190000}"/>
    <cellStyle name="Vejica 3 12" xfId="721" xr:uid="{00000000-0005-0000-0000-000052190000}"/>
    <cellStyle name="Vejica 3 12 10" xfId="6229" xr:uid="{00000000-0005-0000-0000-000053190000}"/>
    <cellStyle name="Vejica 3 12 11" xfId="6842" xr:uid="{00000000-0005-0000-0000-000054190000}"/>
    <cellStyle name="Vejica 3 12 12" xfId="7213" xr:uid="{00000000-0005-0000-0000-000055190000}"/>
    <cellStyle name="Vejica 3 12 13" xfId="7650" xr:uid="{00000000-0005-0000-0000-000056190000}"/>
    <cellStyle name="Vejica 3 12 2" xfId="2263" xr:uid="{00000000-0005-0000-0000-000057190000}"/>
    <cellStyle name="Vejica 3 12 2 2" xfId="4641" xr:uid="{00000000-0005-0000-0000-000058190000}"/>
    <cellStyle name="Vejica 3 12 3" xfId="2264" xr:uid="{00000000-0005-0000-0000-000059190000}"/>
    <cellStyle name="Vejica 3 12 3 2" xfId="4643" xr:uid="{00000000-0005-0000-0000-00005A190000}"/>
    <cellStyle name="Vejica 3 12 3 2 2" xfId="5369" xr:uid="{00000000-0005-0000-0000-00005B190000}"/>
    <cellStyle name="Vejica 3 12 3 3" xfId="4642" xr:uid="{00000000-0005-0000-0000-00005C190000}"/>
    <cellStyle name="Vejica 3 12 4" xfId="2265" xr:uid="{00000000-0005-0000-0000-00005D190000}"/>
    <cellStyle name="Vejica 3 12 4 2" xfId="4645" xr:uid="{00000000-0005-0000-0000-00005E190000}"/>
    <cellStyle name="Vejica 3 12 4 2 2" xfId="5370" xr:uid="{00000000-0005-0000-0000-00005F190000}"/>
    <cellStyle name="Vejica 3 12 4 2 2 2" xfId="6114" xr:uid="{00000000-0005-0000-0000-000060190000}"/>
    <cellStyle name="Vejica 3 12 4 2 2 2 2" xfId="6735" xr:uid="{00000000-0005-0000-0000-000061190000}"/>
    <cellStyle name="Vejica 3 12 4 2 2 3" xfId="6008" xr:uid="{00000000-0005-0000-0000-000062190000}"/>
    <cellStyle name="Vejica 3 12 4 2 2 4" xfId="6431" xr:uid="{00000000-0005-0000-0000-000063190000}"/>
    <cellStyle name="Vejica 3 12 4 2 2 5" xfId="7045" xr:uid="{00000000-0005-0000-0000-000064190000}"/>
    <cellStyle name="Vejica 3 12 4 2 2 6" xfId="7415" xr:uid="{00000000-0005-0000-0000-000065190000}"/>
    <cellStyle name="Vejica 3 12 4 2 2 7" xfId="7853" xr:uid="{00000000-0005-0000-0000-000066190000}"/>
    <cellStyle name="Vejica 3 12 4 3" xfId="4644" xr:uid="{00000000-0005-0000-0000-000067190000}"/>
    <cellStyle name="Vejica 3 12 4 4" xfId="5892" xr:uid="{00000000-0005-0000-0000-000068190000}"/>
    <cellStyle name="Vejica 3 12 4 4 2" xfId="6628" xr:uid="{00000000-0005-0000-0000-000069190000}"/>
    <cellStyle name="Vejica 3 12 4 5" xfId="6328" xr:uid="{00000000-0005-0000-0000-00006A190000}"/>
    <cellStyle name="Vejica 3 12 4 6" xfId="6941" xr:uid="{00000000-0005-0000-0000-00006B190000}"/>
    <cellStyle name="Vejica 3 12 4 7" xfId="7312" xr:uid="{00000000-0005-0000-0000-00006C190000}"/>
    <cellStyle name="Vejica 3 12 4 8" xfId="7749" xr:uid="{00000000-0005-0000-0000-00006D190000}"/>
    <cellStyle name="Vejica 3 12 5" xfId="4646" xr:uid="{00000000-0005-0000-0000-00006E190000}"/>
    <cellStyle name="Vejica 3 12 5 2" xfId="4647" xr:uid="{00000000-0005-0000-0000-00006F190000}"/>
    <cellStyle name="Vejica 3 12 5 2 2" xfId="5521" xr:uid="{00000000-0005-0000-0000-000070190000}"/>
    <cellStyle name="Vejica 3 12 5 3" xfId="5287" xr:uid="{00000000-0005-0000-0000-000071190000}"/>
    <cellStyle name="Vejica 3 12 6" xfId="4648" xr:uid="{00000000-0005-0000-0000-000072190000}"/>
    <cellStyle name="Vejica 3 12 6 2" xfId="5368" xr:uid="{00000000-0005-0000-0000-000073190000}"/>
    <cellStyle name="Vejica 3 12 7" xfId="4640" xr:uid="{00000000-0005-0000-0000-000074190000}"/>
    <cellStyle name="Vejica 3 12 8" xfId="5260" xr:uid="{00000000-0005-0000-0000-000075190000}"/>
    <cellStyle name="Vejica 3 12 9" xfId="5791" xr:uid="{00000000-0005-0000-0000-000076190000}"/>
    <cellStyle name="Vejica 3 12 9 2" xfId="6529" xr:uid="{00000000-0005-0000-0000-000077190000}"/>
    <cellStyle name="Vejica 3 13" xfId="2266" xr:uid="{00000000-0005-0000-0000-000078190000}"/>
    <cellStyle name="Vejica 3 13 2" xfId="4649" xr:uid="{00000000-0005-0000-0000-000079190000}"/>
    <cellStyle name="Vejica 3 14" xfId="2267" xr:uid="{00000000-0005-0000-0000-00007A190000}"/>
    <cellStyle name="Vejica 3 14 2" xfId="4650" xr:uid="{00000000-0005-0000-0000-00007B190000}"/>
    <cellStyle name="Vejica 3 15" xfId="2268" xr:uid="{00000000-0005-0000-0000-00007C190000}"/>
    <cellStyle name="Vejica 3 15 2" xfId="4652" xr:uid="{00000000-0005-0000-0000-00007D190000}"/>
    <cellStyle name="Vejica 3 15 2 2" xfId="5371" xr:uid="{00000000-0005-0000-0000-00007E190000}"/>
    <cellStyle name="Vejica 3 15 3" xfId="4651" xr:uid="{00000000-0005-0000-0000-00007F190000}"/>
    <cellStyle name="Vejica 3 16" xfId="2269" xr:uid="{00000000-0005-0000-0000-000080190000}"/>
    <cellStyle name="Vejica 3 16 2" xfId="4654" xr:uid="{00000000-0005-0000-0000-000081190000}"/>
    <cellStyle name="Vejica 3 16 2 2" xfId="5372" xr:uid="{00000000-0005-0000-0000-000082190000}"/>
    <cellStyle name="Vejica 3 16 2 2 2" xfId="6115" xr:uid="{00000000-0005-0000-0000-000083190000}"/>
    <cellStyle name="Vejica 3 16 2 2 2 2" xfId="6736" xr:uid="{00000000-0005-0000-0000-000084190000}"/>
    <cellStyle name="Vejica 3 16 2 2 3" xfId="6009" xr:uid="{00000000-0005-0000-0000-000085190000}"/>
    <cellStyle name="Vejica 3 16 2 2 4" xfId="6432" xr:uid="{00000000-0005-0000-0000-000086190000}"/>
    <cellStyle name="Vejica 3 16 2 2 5" xfId="7046" xr:uid="{00000000-0005-0000-0000-000087190000}"/>
    <cellStyle name="Vejica 3 16 2 2 6" xfId="7416" xr:uid="{00000000-0005-0000-0000-000088190000}"/>
    <cellStyle name="Vejica 3 16 2 2 7" xfId="7854" xr:uid="{00000000-0005-0000-0000-000089190000}"/>
    <cellStyle name="Vejica 3 16 3" xfId="4653" xr:uid="{00000000-0005-0000-0000-00008A190000}"/>
    <cellStyle name="Vejica 3 16 4" xfId="5893" xr:uid="{00000000-0005-0000-0000-00008B190000}"/>
    <cellStyle name="Vejica 3 16 4 2" xfId="6629" xr:uid="{00000000-0005-0000-0000-00008C190000}"/>
    <cellStyle name="Vejica 3 16 5" xfId="6329" xr:uid="{00000000-0005-0000-0000-00008D190000}"/>
    <cellStyle name="Vejica 3 16 6" xfId="6942" xr:uid="{00000000-0005-0000-0000-00008E190000}"/>
    <cellStyle name="Vejica 3 16 7" xfId="7313" xr:uid="{00000000-0005-0000-0000-00008F190000}"/>
    <cellStyle name="Vejica 3 16 8" xfId="7750" xr:uid="{00000000-0005-0000-0000-000090190000}"/>
    <cellStyle name="Vejica 3 17" xfId="4655" xr:uid="{00000000-0005-0000-0000-000091190000}"/>
    <cellStyle name="Vejica 3 17 2" xfId="4656" xr:uid="{00000000-0005-0000-0000-000092190000}"/>
    <cellStyle name="Vejica 3 17 2 2" xfId="5373" xr:uid="{00000000-0005-0000-0000-000093190000}"/>
    <cellStyle name="Vejica 3 17 3" xfId="5241" xr:uid="{00000000-0005-0000-0000-000094190000}"/>
    <cellStyle name="Vejica 3 18" xfId="4657" xr:uid="{00000000-0005-0000-0000-000095190000}"/>
    <cellStyle name="Vejica 3 18 2" xfId="5350" xr:uid="{00000000-0005-0000-0000-000096190000}"/>
    <cellStyle name="Vejica 3 19" xfId="4587" xr:uid="{00000000-0005-0000-0000-000097190000}"/>
    <cellStyle name="Vejica 3 2" xfId="722" xr:uid="{00000000-0005-0000-0000-000098190000}"/>
    <cellStyle name="Vejica 3 2 2" xfId="723" xr:uid="{00000000-0005-0000-0000-000099190000}"/>
    <cellStyle name="Vejica 3 2 2 2" xfId="2270" xr:uid="{00000000-0005-0000-0000-00009A190000}"/>
    <cellStyle name="Vejica 3 2 2 2 2" xfId="4660" xr:uid="{00000000-0005-0000-0000-00009B190000}"/>
    <cellStyle name="Vejica 3 2 2 3" xfId="2271" xr:uid="{00000000-0005-0000-0000-00009C190000}"/>
    <cellStyle name="Vejica 3 2 2 3 2" xfId="4662" xr:uid="{00000000-0005-0000-0000-00009D190000}"/>
    <cellStyle name="Vejica 3 2 2 3 2 2" xfId="5376" xr:uid="{00000000-0005-0000-0000-00009E190000}"/>
    <cellStyle name="Vejica 3 2 2 3 3" xfId="4661" xr:uid="{00000000-0005-0000-0000-00009F190000}"/>
    <cellStyle name="Vejica 3 2 2 4" xfId="2272" xr:uid="{00000000-0005-0000-0000-0000A0190000}"/>
    <cellStyle name="Vejica 3 2 2 4 2" xfId="4663" xr:uid="{00000000-0005-0000-0000-0000A1190000}"/>
    <cellStyle name="Vejica 3 2 2 5" xfId="4664" xr:uid="{00000000-0005-0000-0000-0000A2190000}"/>
    <cellStyle name="Vejica 3 2 2 5 2" xfId="4665" xr:uid="{00000000-0005-0000-0000-0000A3190000}"/>
    <cellStyle name="Vejica 3 2 2 5 2 2" xfId="5522" xr:uid="{00000000-0005-0000-0000-0000A4190000}"/>
    <cellStyle name="Vejica 3 2 2 5 3" xfId="5288" xr:uid="{00000000-0005-0000-0000-0000A5190000}"/>
    <cellStyle name="Vejica 3 2 2 6" xfId="4666" xr:uid="{00000000-0005-0000-0000-0000A6190000}"/>
    <cellStyle name="Vejica 3 2 2 6 2" xfId="5375" xr:uid="{00000000-0005-0000-0000-0000A7190000}"/>
    <cellStyle name="Vejica 3 2 2 7" xfId="4659" xr:uid="{00000000-0005-0000-0000-0000A8190000}"/>
    <cellStyle name="Vejica 3 2 2 8" xfId="5234" xr:uid="{00000000-0005-0000-0000-0000A9190000}"/>
    <cellStyle name="Vejica 3 2 3" xfId="2273" xr:uid="{00000000-0005-0000-0000-0000AA190000}"/>
    <cellStyle name="Vejica 3 2 3 2" xfId="4667" xr:uid="{00000000-0005-0000-0000-0000AB190000}"/>
    <cellStyle name="Vejica 3 2 4" xfId="4668" xr:uid="{00000000-0005-0000-0000-0000AC190000}"/>
    <cellStyle name="Vejica 3 2 4 2" xfId="5243" xr:uid="{00000000-0005-0000-0000-0000AD190000}"/>
    <cellStyle name="Vejica 3 2 5" xfId="4669" xr:uid="{00000000-0005-0000-0000-0000AE190000}"/>
    <cellStyle name="Vejica 3 2 5 2" xfId="5374" xr:uid="{00000000-0005-0000-0000-0000AF190000}"/>
    <cellStyle name="Vejica 3 2 6" xfId="4658" xr:uid="{00000000-0005-0000-0000-0000B0190000}"/>
    <cellStyle name="Vejica 3 2 7" xfId="5232" xr:uid="{00000000-0005-0000-0000-0000B1190000}"/>
    <cellStyle name="Vejica 3 2 8" xfId="5701" xr:uid="{00000000-0005-0000-0000-0000B2190000}"/>
    <cellStyle name="Vejica 3 20" xfId="5784" xr:uid="{00000000-0005-0000-0000-0000B3190000}"/>
    <cellStyle name="Vejica 3 20 2" xfId="6522" xr:uid="{00000000-0005-0000-0000-0000B4190000}"/>
    <cellStyle name="Vejica 3 21" xfId="6222" xr:uid="{00000000-0005-0000-0000-0000B5190000}"/>
    <cellStyle name="Vejica 3 22" xfId="6835" xr:uid="{00000000-0005-0000-0000-0000B6190000}"/>
    <cellStyle name="Vejica 3 23" xfId="7113" xr:uid="{00000000-0005-0000-0000-0000B7190000}"/>
    <cellStyle name="Vejica 3 24" xfId="7206" xr:uid="{00000000-0005-0000-0000-0000B8190000}"/>
    <cellStyle name="Vejica 3 25" xfId="7643" xr:uid="{00000000-0005-0000-0000-0000B9190000}"/>
    <cellStyle name="Vejica 3 3" xfId="724" xr:uid="{00000000-0005-0000-0000-0000BA190000}"/>
    <cellStyle name="Vejica 3 3 2" xfId="2274" xr:uid="{00000000-0005-0000-0000-0000BB190000}"/>
    <cellStyle name="Vejica 3 3 2 2" xfId="4671" xr:uid="{00000000-0005-0000-0000-0000BC190000}"/>
    <cellStyle name="Vejica 3 3 3" xfId="2275" xr:uid="{00000000-0005-0000-0000-0000BD190000}"/>
    <cellStyle name="Vejica 3 3 3 2" xfId="4673" xr:uid="{00000000-0005-0000-0000-0000BE190000}"/>
    <cellStyle name="Vejica 3 3 3 2 2" xfId="5378" xr:uid="{00000000-0005-0000-0000-0000BF190000}"/>
    <cellStyle name="Vejica 3 3 3 3" xfId="4672" xr:uid="{00000000-0005-0000-0000-0000C0190000}"/>
    <cellStyle name="Vejica 3 3 4" xfId="2276" xr:uid="{00000000-0005-0000-0000-0000C1190000}"/>
    <cellStyle name="Vejica 3 3 4 2" xfId="4674" xr:uid="{00000000-0005-0000-0000-0000C2190000}"/>
    <cellStyle name="Vejica 3 3 5" xfId="4675" xr:uid="{00000000-0005-0000-0000-0000C3190000}"/>
    <cellStyle name="Vejica 3 3 5 2" xfId="4676" xr:uid="{00000000-0005-0000-0000-0000C4190000}"/>
    <cellStyle name="Vejica 3 3 5 2 2" xfId="5523" xr:uid="{00000000-0005-0000-0000-0000C5190000}"/>
    <cellStyle name="Vejica 3 3 5 3" xfId="5289" xr:uid="{00000000-0005-0000-0000-0000C6190000}"/>
    <cellStyle name="Vejica 3 3 6" xfId="4677" xr:uid="{00000000-0005-0000-0000-0000C7190000}"/>
    <cellStyle name="Vejica 3 3 6 2" xfId="5377" xr:uid="{00000000-0005-0000-0000-0000C8190000}"/>
    <cellStyle name="Vejica 3 3 7" xfId="4670" xr:uid="{00000000-0005-0000-0000-0000C9190000}"/>
    <cellStyle name="Vejica 3 3 8" xfId="5269" xr:uid="{00000000-0005-0000-0000-0000CA190000}"/>
    <cellStyle name="Vejica 3 4" xfId="725" xr:uid="{00000000-0005-0000-0000-0000CB190000}"/>
    <cellStyle name="Vejica 3 4 2" xfId="2277" xr:uid="{00000000-0005-0000-0000-0000CC190000}"/>
    <cellStyle name="Vejica 3 4 2 2" xfId="4679" xr:uid="{00000000-0005-0000-0000-0000CD190000}"/>
    <cellStyle name="Vejica 3 4 3" xfId="2278" xr:uid="{00000000-0005-0000-0000-0000CE190000}"/>
    <cellStyle name="Vejica 3 4 3 2" xfId="4681" xr:uid="{00000000-0005-0000-0000-0000CF190000}"/>
    <cellStyle name="Vejica 3 4 3 2 2" xfId="5380" xr:uid="{00000000-0005-0000-0000-0000D0190000}"/>
    <cellStyle name="Vejica 3 4 3 3" xfId="4680" xr:uid="{00000000-0005-0000-0000-0000D1190000}"/>
    <cellStyle name="Vejica 3 4 4" xfId="2279" xr:uid="{00000000-0005-0000-0000-0000D2190000}"/>
    <cellStyle name="Vejica 3 4 4 2" xfId="4682" xr:uid="{00000000-0005-0000-0000-0000D3190000}"/>
    <cellStyle name="Vejica 3 4 5" xfId="4683" xr:uid="{00000000-0005-0000-0000-0000D4190000}"/>
    <cellStyle name="Vejica 3 4 5 2" xfId="4684" xr:uid="{00000000-0005-0000-0000-0000D5190000}"/>
    <cellStyle name="Vejica 3 4 5 2 2" xfId="5524" xr:uid="{00000000-0005-0000-0000-0000D6190000}"/>
    <cellStyle name="Vejica 3 4 5 3" xfId="5290" xr:uid="{00000000-0005-0000-0000-0000D7190000}"/>
    <cellStyle name="Vejica 3 4 6" xfId="4685" xr:uid="{00000000-0005-0000-0000-0000D8190000}"/>
    <cellStyle name="Vejica 3 4 6 2" xfId="5379" xr:uid="{00000000-0005-0000-0000-0000D9190000}"/>
    <cellStyle name="Vejica 3 4 7" xfId="4678" xr:uid="{00000000-0005-0000-0000-0000DA190000}"/>
    <cellStyle name="Vejica 3 4 8" xfId="5250" xr:uid="{00000000-0005-0000-0000-0000DB190000}"/>
    <cellStyle name="Vejica 3 5" xfId="726" xr:uid="{00000000-0005-0000-0000-0000DC190000}"/>
    <cellStyle name="Vejica 3 5 2" xfId="2280" xr:uid="{00000000-0005-0000-0000-0000DD190000}"/>
    <cellStyle name="Vejica 3 5 2 2" xfId="4687" xr:uid="{00000000-0005-0000-0000-0000DE190000}"/>
    <cellStyle name="Vejica 3 5 3" xfId="2281" xr:uid="{00000000-0005-0000-0000-0000DF190000}"/>
    <cellStyle name="Vejica 3 5 3 2" xfId="4689" xr:uid="{00000000-0005-0000-0000-0000E0190000}"/>
    <cellStyle name="Vejica 3 5 3 2 2" xfId="5382" xr:uid="{00000000-0005-0000-0000-0000E1190000}"/>
    <cellStyle name="Vejica 3 5 3 3" xfId="4688" xr:uid="{00000000-0005-0000-0000-0000E2190000}"/>
    <cellStyle name="Vejica 3 5 4" xfId="2282" xr:uid="{00000000-0005-0000-0000-0000E3190000}"/>
    <cellStyle name="Vejica 3 5 4 2" xfId="4690" xr:uid="{00000000-0005-0000-0000-0000E4190000}"/>
    <cellStyle name="Vejica 3 5 5" xfId="4691" xr:uid="{00000000-0005-0000-0000-0000E5190000}"/>
    <cellStyle name="Vejica 3 5 5 2" xfId="4692" xr:uid="{00000000-0005-0000-0000-0000E6190000}"/>
    <cellStyle name="Vejica 3 5 5 2 2" xfId="5525" xr:uid="{00000000-0005-0000-0000-0000E7190000}"/>
    <cellStyle name="Vejica 3 5 5 3" xfId="5291" xr:uid="{00000000-0005-0000-0000-0000E8190000}"/>
    <cellStyle name="Vejica 3 5 6" xfId="4693" xr:uid="{00000000-0005-0000-0000-0000E9190000}"/>
    <cellStyle name="Vejica 3 5 6 2" xfId="5381" xr:uid="{00000000-0005-0000-0000-0000EA190000}"/>
    <cellStyle name="Vejica 3 5 7" xfId="4686" xr:uid="{00000000-0005-0000-0000-0000EB190000}"/>
    <cellStyle name="Vejica 3 5 8" xfId="5240" xr:uid="{00000000-0005-0000-0000-0000EC190000}"/>
    <cellStyle name="Vejica 3 6" xfId="727" xr:uid="{00000000-0005-0000-0000-0000ED190000}"/>
    <cellStyle name="Vejica 3 6 2" xfId="2283" xr:uid="{00000000-0005-0000-0000-0000EE190000}"/>
    <cellStyle name="Vejica 3 6 2 2" xfId="4695" xr:uid="{00000000-0005-0000-0000-0000EF190000}"/>
    <cellStyle name="Vejica 3 6 3" xfId="2284" xr:uid="{00000000-0005-0000-0000-0000F0190000}"/>
    <cellStyle name="Vejica 3 6 3 2" xfId="4697" xr:uid="{00000000-0005-0000-0000-0000F1190000}"/>
    <cellStyle name="Vejica 3 6 3 2 2" xfId="5384" xr:uid="{00000000-0005-0000-0000-0000F2190000}"/>
    <cellStyle name="Vejica 3 6 3 3" xfId="4696" xr:uid="{00000000-0005-0000-0000-0000F3190000}"/>
    <cellStyle name="Vejica 3 6 4" xfId="2285" xr:uid="{00000000-0005-0000-0000-0000F4190000}"/>
    <cellStyle name="Vejica 3 6 4 2" xfId="4698" xr:uid="{00000000-0005-0000-0000-0000F5190000}"/>
    <cellStyle name="Vejica 3 6 5" xfId="4699" xr:uid="{00000000-0005-0000-0000-0000F6190000}"/>
    <cellStyle name="Vejica 3 6 5 2" xfId="4700" xr:uid="{00000000-0005-0000-0000-0000F7190000}"/>
    <cellStyle name="Vejica 3 6 5 2 2" xfId="5526" xr:uid="{00000000-0005-0000-0000-0000F8190000}"/>
    <cellStyle name="Vejica 3 6 5 3" xfId="5292" xr:uid="{00000000-0005-0000-0000-0000F9190000}"/>
    <cellStyle name="Vejica 3 6 6" xfId="4701" xr:uid="{00000000-0005-0000-0000-0000FA190000}"/>
    <cellStyle name="Vejica 3 6 6 2" xfId="5383" xr:uid="{00000000-0005-0000-0000-0000FB190000}"/>
    <cellStyle name="Vejica 3 6 7" xfId="4694" xr:uid="{00000000-0005-0000-0000-0000FC190000}"/>
    <cellStyle name="Vejica 3 6 8" xfId="5266" xr:uid="{00000000-0005-0000-0000-0000FD190000}"/>
    <cellStyle name="Vejica 3 7" xfId="728" xr:uid="{00000000-0005-0000-0000-0000FE190000}"/>
    <cellStyle name="Vejica 3 7 2" xfId="2286" xr:uid="{00000000-0005-0000-0000-0000FF190000}"/>
    <cellStyle name="Vejica 3 7 2 2" xfId="4703" xr:uid="{00000000-0005-0000-0000-0000001A0000}"/>
    <cellStyle name="Vejica 3 7 3" xfId="2287" xr:uid="{00000000-0005-0000-0000-0000011A0000}"/>
    <cellStyle name="Vejica 3 7 3 2" xfId="4705" xr:uid="{00000000-0005-0000-0000-0000021A0000}"/>
    <cellStyle name="Vejica 3 7 3 2 2" xfId="5386" xr:uid="{00000000-0005-0000-0000-0000031A0000}"/>
    <cellStyle name="Vejica 3 7 3 3" xfId="4704" xr:uid="{00000000-0005-0000-0000-0000041A0000}"/>
    <cellStyle name="Vejica 3 7 4" xfId="2288" xr:uid="{00000000-0005-0000-0000-0000051A0000}"/>
    <cellStyle name="Vejica 3 7 4 2" xfId="4706" xr:uid="{00000000-0005-0000-0000-0000061A0000}"/>
    <cellStyle name="Vejica 3 7 5" xfId="4707" xr:uid="{00000000-0005-0000-0000-0000071A0000}"/>
    <cellStyle name="Vejica 3 7 5 2" xfId="4708" xr:uid="{00000000-0005-0000-0000-0000081A0000}"/>
    <cellStyle name="Vejica 3 7 5 2 2" xfId="5527" xr:uid="{00000000-0005-0000-0000-0000091A0000}"/>
    <cellStyle name="Vejica 3 7 5 3" xfId="5293" xr:uid="{00000000-0005-0000-0000-00000A1A0000}"/>
    <cellStyle name="Vejica 3 7 6" xfId="4709" xr:uid="{00000000-0005-0000-0000-00000B1A0000}"/>
    <cellStyle name="Vejica 3 7 6 2" xfId="5385" xr:uid="{00000000-0005-0000-0000-00000C1A0000}"/>
    <cellStyle name="Vejica 3 7 7" xfId="4702" xr:uid="{00000000-0005-0000-0000-00000D1A0000}"/>
    <cellStyle name="Vejica 3 7 8" xfId="5272" xr:uid="{00000000-0005-0000-0000-00000E1A0000}"/>
    <cellStyle name="Vejica 3 8" xfId="729" xr:uid="{00000000-0005-0000-0000-00000F1A0000}"/>
    <cellStyle name="Vejica 3 8 2" xfId="2289" xr:uid="{00000000-0005-0000-0000-0000101A0000}"/>
    <cellStyle name="Vejica 3 8 2 2" xfId="4711" xr:uid="{00000000-0005-0000-0000-0000111A0000}"/>
    <cellStyle name="Vejica 3 8 3" xfId="2290" xr:uid="{00000000-0005-0000-0000-0000121A0000}"/>
    <cellStyle name="Vejica 3 8 3 2" xfId="4713" xr:uid="{00000000-0005-0000-0000-0000131A0000}"/>
    <cellStyle name="Vejica 3 8 3 2 2" xfId="5388" xr:uid="{00000000-0005-0000-0000-0000141A0000}"/>
    <cellStyle name="Vejica 3 8 3 3" xfId="4712" xr:uid="{00000000-0005-0000-0000-0000151A0000}"/>
    <cellStyle name="Vejica 3 8 4" xfId="2291" xr:uid="{00000000-0005-0000-0000-0000161A0000}"/>
    <cellStyle name="Vejica 3 8 4 2" xfId="4714" xr:uid="{00000000-0005-0000-0000-0000171A0000}"/>
    <cellStyle name="Vejica 3 8 5" xfId="4715" xr:uid="{00000000-0005-0000-0000-0000181A0000}"/>
    <cellStyle name="Vejica 3 8 5 2" xfId="4716" xr:uid="{00000000-0005-0000-0000-0000191A0000}"/>
    <cellStyle name="Vejica 3 8 5 2 2" xfId="5528" xr:uid="{00000000-0005-0000-0000-00001A1A0000}"/>
    <cellStyle name="Vejica 3 8 5 3" xfId="5294" xr:uid="{00000000-0005-0000-0000-00001B1A0000}"/>
    <cellStyle name="Vejica 3 8 6" xfId="4717" xr:uid="{00000000-0005-0000-0000-00001C1A0000}"/>
    <cellStyle name="Vejica 3 8 6 2" xfId="5387" xr:uid="{00000000-0005-0000-0000-00001D1A0000}"/>
    <cellStyle name="Vejica 3 8 7" xfId="4710" xr:uid="{00000000-0005-0000-0000-00001E1A0000}"/>
    <cellStyle name="Vejica 3 8 8" xfId="5224" xr:uid="{00000000-0005-0000-0000-00001F1A0000}"/>
    <cellStyle name="Vejica 3 9" xfId="730" xr:uid="{00000000-0005-0000-0000-0000201A0000}"/>
    <cellStyle name="Vejica 3 9 10" xfId="5251" xr:uid="{00000000-0005-0000-0000-0000211A0000}"/>
    <cellStyle name="Vejica 3 9 11" xfId="5792" xr:uid="{00000000-0005-0000-0000-0000221A0000}"/>
    <cellStyle name="Vejica 3 9 11 2" xfId="6530" xr:uid="{00000000-0005-0000-0000-0000231A0000}"/>
    <cellStyle name="Vejica 3 9 12" xfId="6230" xr:uid="{00000000-0005-0000-0000-0000241A0000}"/>
    <cellStyle name="Vejica 3 9 13" xfId="6843" xr:uid="{00000000-0005-0000-0000-0000251A0000}"/>
    <cellStyle name="Vejica 3 9 14" xfId="7117" xr:uid="{00000000-0005-0000-0000-0000261A0000}"/>
    <cellStyle name="Vejica 3 9 15" xfId="7214" xr:uid="{00000000-0005-0000-0000-0000271A0000}"/>
    <cellStyle name="Vejica 3 9 16" xfId="7651" xr:uid="{00000000-0005-0000-0000-0000281A0000}"/>
    <cellStyle name="Vejica 3 9 2" xfId="731" xr:uid="{00000000-0005-0000-0000-0000291A0000}"/>
    <cellStyle name="Vejica 3 9 2 10" xfId="5793" xr:uid="{00000000-0005-0000-0000-00002A1A0000}"/>
    <cellStyle name="Vejica 3 9 2 10 2" xfId="6531" xr:uid="{00000000-0005-0000-0000-00002B1A0000}"/>
    <cellStyle name="Vejica 3 9 2 11" xfId="6231" xr:uid="{00000000-0005-0000-0000-00002C1A0000}"/>
    <cellStyle name="Vejica 3 9 2 12" xfId="6844" xr:uid="{00000000-0005-0000-0000-00002D1A0000}"/>
    <cellStyle name="Vejica 3 9 2 13" xfId="7118" xr:uid="{00000000-0005-0000-0000-00002E1A0000}"/>
    <cellStyle name="Vejica 3 9 2 14" xfId="7215" xr:uid="{00000000-0005-0000-0000-00002F1A0000}"/>
    <cellStyle name="Vejica 3 9 2 15" xfId="7652" xr:uid="{00000000-0005-0000-0000-0000301A0000}"/>
    <cellStyle name="Vejica 3 9 2 2" xfId="732" xr:uid="{00000000-0005-0000-0000-0000311A0000}"/>
    <cellStyle name="Vejica 3 9 2 2 10" xfId="6232" xr:uid="{00000000-0005-0000-0000-0000321A0000}"/>
    <cellStyle name="Vejica 3 9 2 2 11" xfId="6845" xr:uid="{00000000-0005-0000-0000-0000331A0000}"/>
    <cellStyle name="Vejica 3 9 2 2 12" xfId="7216" xr:uid="{00000000-0005-0000-0000-0000341A0000}"/>
    <cellStyle name="Vejica 3 9 2 2 13" xfId="7653" xr:uid="{00000000-0005-0000-0000-0000351A0000}"/>
    <cellStyle name="Vejica 3 9 2 2 2" xfId="2292" xr:uid="{00000000-0005-0000-0000-0000361A0000}"/>
    <cellStyle name="Vejica 3 9 2 2 2 2" xfId="4721" xr:uid="{00000000-0005-0000-0000-0000371A0000}"/>
    <cellStyle name="Vejica 3 9 2 2 3" xfId="2293" xr:uid="{00000000-0005-0000-0000-0000381A0000}"/>
    <cellStyle name="Vejica 3 9 2 2 3 2" xfId="4723" xr:uid="{00000000-0005-0000-0000-0000391A0000}"/>
    <cellStyle name="Vejica 3 9 2 2 3 2 2" xfId="5392" xr:uid="{00000000-0005-0000-0000-00003A1A0000}"/>
    <cellStyle name="Vejica 3 9 2 2 3 3" xfId="4722" xr:uid="{00000000-0005-0000-0000-00003B1A0000}"/>
    <cellStyle name="Vejica 3 9 2 2 4" xfId="2294" xr:uid="{00000000-0005-0000-0000-00003C1A0000}"/>
    <cellStyle name="Vejica 3 9 2 2 4 2" xfId="4725" xr:uid="{00000000-0005-0000-0000-00003D1A0000}"/>
    <cellStyle name="Vejica 3 9 2 2 4 2 2" xfId="5393" xr:uid="{00000000-0005-0000-0000-00003E1A0000}"/>
    <cellStyle name="Vejica 3 9 2 2 4 2 2 2" xfId="6116" xr:uid="{00000000-0005-0000-0000-00003F1A0000}"/>
    <cellStyle name="Vejica 3 9 2 2 4 2 2 2 2" xfId="6737" xr:uid="{00000000-0005-0000-0000-0000401A0000}"/>
    <cellStyle name="Vejica 3 9 2 2 4 2 2 3" xfId="6010" xr:uid="{00000000-0005-0000-0000-0000411A0000}"/>
    <cellStyle name="Vejica 3 9 2 2 4 2 2 4" xfId="6433" xr:uid="{00000000-0005-0000-0000-0000421A0000}"/>
    <cellStyle name="Vejica 3 9 2 2 4 2 2 5" xfId="7047" xr:uid="{00000000-0005-0000-0000-0000431A0000}"/>
    <cellStyle name="Vejica 3 9 2 2 4 2 2 6" xfId="7417" xr:uid="{00000000-0005-0000-0000-0000441A0000}"/>
    <cellStyle name="Vejica 3 9 2 2 4 2 2 7" xfId="7855" xr:uid="{00000000-0005-0000-0000-0000451A0000}"/>
    <cellStyle name="Vejica 3 9 2 2 4 3" xfId="4724" xr:uid="{00000000-0005-0000-0000-0000461A0000}"/>
    <cellStyle name="Vejica 3 9 2 2 4 4" xfId="5894" xr:uid="{00000000-0005-0000-0000-0000471A0000}"/>
    <cellStyle name="Vejica 3 9 2 2 4 4 2" xfId="6630" xr:uid="{00000000-0005-0000-0000-0000481A0000}"/>
    <cellStyle name="Vejica 3 9 2 2 4 5" xfId="6330" xr:uid="{00000000-0005-0000-0000-0000491A0000}"/>
    <cellStyle name="Vejica 3 9 2 2 4 6" xfId="6943" xr:uid="{00000000-0005-0000-0000-00004A1A0000}"/>
    <cellStyle name="Vejica 3 9 2 2 4 7" xfId="7314" xr:uid="{00000000-0005-0000-0000-00004B1A0000}"/>
    <cellStyle name="Vejica 3 9 2 2 4 8" xfId="7751" xr:uid="{00000000-0005-0000-0000-00004C1A0000}"/>
    <cellStyle name="Vejica 3 9 2 2 5" xfId="4726" xr:uid="{00000000-0005-0000-0000-00004D1A0000}"/>
    <cellStyle name="Vejica 3 9 2 2 5 2" xfId="4727" xr:uid="{00000000-0005-0000-0000-00004E1A0000}"/>
    <cellStyle name="Vejica 3 9 2 2 5 2 2" xfId="5529" xr:uid="{00000000-0005-0000-0000-00004F1A0000}"/>
    <cellStyle name="Vejica 3 9 2 2 5 3" xfId="5295" xr:uid="{00000000-0005-0000-0000-0000501A0000}"/>
    <cellStyle name="Vejica 3 9 2 2 6" xfId="4728" xr:uid="{00000000-0005-0000-0000-0000511A0000}"/>
    <cellStyle name="Vejica 3 9 2 2 6 2" xfId="5391" xr:uid="{00000000-0005-0000-0000-0000521A0000}"/>
    <cellStyle name="Vejica 3 9 2 2 7" xfId="4720" xr:uid="{00000000-0005-0000-0000-0000531A0000}"/>
    <cellStyle name="Vejica 3 9 2 2 8" xfId="5220" xr:uid="{00000000-0005-0000-0000-0000541A0000}"/>
    <cellStyle name="Vejica 3 9 2 2 9" xfId="5794" xr:uid="{00000000-0005-0000-0000-0000551A0000}"/>
    <cellStyle name="Vejica 3 9 2 2 9 2" xfId="6532" xr:uid="{00000000-0005-0000-0000-0000561A0000}"/>
    <cellStyle name="Vejica 3 9 2 3" xfId="2295" xr:uid="{00000000-0005-0000-0000-0000571A0000}"/>
    <cellStyle name="Vejica 3 9 2 3 2" xfId="4729" xr:uid="{00000000-0005-0000-0000-0000581A0000}"/>
    <cellStyle name="Vejica 3 9 2 4" xfId="2296" xr:uid="{00000000-0005-0000-0000-0000591A0000}"/>
    <cellStyle name="Vejica 3 9 2 4 2" xfId="4731" xr:uid="{00000000-0005-0000-0000-00005A1A0000}"/>
    <cellStyle name="Vejica 3 9 2 4 2 2" xfId="5394" xr:uid="{00000000-0005-0000-0000-00005B1A0000}"/>
    <cellStyle name="Vejica 3 9 2 4 3" xfId="4730" xr:uid="{00000000-0005-0000-0000-00005C1A0000}"/>
    <cellStyle name="Vejica 3 9 2 5" xfId="2297" xr:uid="{00000000-0005-0000-0000-00005D1A0000}"/>
    <cellStyle name="Vejica 3 9 2 5 2" xfId="4733" xr:uid="{00000000-0005-0000-0000-00005E1A0000}"/>
    <cellStyle name="Vejica 3 9 2 5 2 2" xfId="5395" xr:uid="{00000000-0005-0000-0000-00005F1A0000}"/>
    <cellStyle name="Vejica 3 9 2 5 2 2 2" xfId="6117" xr:uid="{00000000-0005-0000-0000-0000601A0000}"/>
    <cellStyle name="Vejica 3 9 2 5 2 2 2 2" xfId="6738" xr:uid="{00000000-0005-0000-0000-0000611A0000}"/>
    <cellStyle name="Vejica 3 9 2 5 2 2 3" xfId="6011" xr:uid="{00000000-0005-0000-0000-0000621A0000}"/>
    <cellStyle name="Vejica 3 9 2 5 2 2 4" xfId="6434" xr:uid="{00000000-0005-0000-0000-0000631A0000}"/>
    <cellStyle name="Vejica 3 9 2 5 2 2 5" xfId="7048" xr:uid="{00000000-0005-0000-0000-0000641A0000}"/>
    <cellStyle name="Vejica 3 9 2 5 2 2 6" xfId="7418" xr:uid="{00000000-0005-0000-0000-0000651A0000}"/>
    <cellStyle name="Vejica 3 9 2 5 2 2 7" xfId="7856" xr:uid="{00000000-0005-0000-0000-0000661A0000}"/>
    <cellStyle name="Vejica 3 9 2 5 3" xfId="4732" xr:uid="{00000000-0005-0000-0000-0000671A0000}"/>
    <cellStyle name="Vejica 3 9 2 5 4" xfId="5895" xr:uid="{00000000-0005-0000-0000-0000681A0000}"/>
    <cellStyle name="Vejica 3 9 2 5 4 2" xfId="6631" xr:uid="{00000000-0005-0000-0000-0000691A0000}"/>
    <cellStyle name="Vejica 3 9 2 5 5" xfId="6331" xr:uid="{00000000-0005-0000-0000-00006A1A0000}"/>
    <cellStyle name="Vejica 3 9 2 5 6" xfId="6944" xr:uid="{00000000-0005-0000-0000-00006B1A0000}"/>
    <cellStyle name="Vejica 3 9 2 5 7" xfId="7315" xr:uid="{00000000-0005-0000-0000-00006C1A0000}"/>
    <cellStyle name="Vejica 3 9 2 5 8" xfId="7752" xr:uid="{00000000-0005-0000-0000-00006D1A0000}"/>
    <cellStyle name="Vejica 3 9 2 6" xfId="4734" xr:uid="{00000000-0005-0000-0000-00006E1A0000}"/>
    <cellStyle name="Vejica 3 9 2 6 2" xfId="4735" xr:uid="{00000000-0005-0000-0000-00006F1A0000}"/>
    <cellStyle name="Vejica 3 9 2 6 2 2" xfId="5530" xr:uid="{00000000-0005-0000-0000-0000701A0000}"/>
    <cellStyle name="Vejica 3 9 2 6 3" xfId="5296" xr:uid="{00000000-0005-0000-0000-0000711A0000}"/>
    <cellStyle name="Vejica 3 9 2 7" xfId="4736" xr:uid="{00000000-0005-0000-0000-0000721A0000}"/>
    <cellStyle name="Vejica 3 9 2 7 2" xfId="5390" xr:uid="{00000000-0005-0000-0000-0000731A0000}"/>
    <cellStyle name="Vejica 3 9 2 8" xfId="4719" xr:uid="{00000000-0005-0000-0000-0000741A0000}"/>
    <cellStyle name="Vejica 3 9 2 9" xfId="5252" xr:uid="{00000000-0005-0000-0000-0000751A0000}"/>
    <cellStyle name="Vejica 3 9 3" xfId="733" xr:uid="{00000000-0005-0000-0000-0000761A0000}"/>
    <cellStyle name="Vejica 3 9 3 10" xfId="6233" xr:uid="{00000000-0005-0000-0000-0000771A0000}"/>
    <cellStyle name="Vejica 3 9 3 11" xfId="6846" xr:uid="{00000000-0005-0000-0000-0000781A0000}"/>
    <cellStyle name="Vejica 3 9 3 12" xfId="7217" xr:uid="{00000000-0005-0000-0000-0000791A0000}"/>
    <cellStyle name="Vejica 3 9 3 13" xfId="7654" xr:uid="{00000000-0005-0000-0000-00007A1A0000}"/>
    <cellStyle name="Vejica 3 9 3 2" xfId="2298" xr:uid="{00000000-0005-0000-0000-00007B1A0000}"/>
    <cellStyle name="Vejica 3 9 3 2 2" xfId="4738" xr:uid="{00000000-0005-0000-0000-00007C1A0000}"/>
    <cellStyle name="Vejica 3 9 3 3" xfId="2299" xr:uid="{00000000-0005-0000-0000-00007D1A0000}"/>
    <cellStyle name="Vejica 3 9 3 3 2" xfId="4740" xr:uid="{00000000-0005-0000-0000-00007E1A0000}"/>
    <cellStyle name="Vejica 3 9 3 3 2 2" xfId="5397" xr:uid="{00000000-0005-0000-0000-00007F1A0000}"/>
    <cellStyle name="Vejica 3 9 3 3 3" xfId="4739" xr:uid="{00000000-0005-0000-0000-0000801A0000}"/>
    <cellStyle name="Vejica 3 9 3 4" xfId="2300" xr:uid="{00000000-0005-0000-0000-0000811A0000}"/>
    <cellStyle name="Vejica 3 9 3 4 2" xfId="4742" xr:uid="{00000000-0005-0000-0000-0000821A0000}"/>
    <cellStyle name="Vejica 3 9 3 4 2 2" xfId="5398" xr:uid="{00000000-0005-0000-0000-0000831A0000}"/>
    <cellStyle name="Vejica 3 9 3 4 2 2 2" xfId="6118" xr:uid="{00000000-0005-0000-0000-0000841A0000}"/>
    <cellStyle name="Vejica 3 9 3 4 2 2 2 2" xfId="6739" xr:uid="{00000000-0005-0000-0000-0000851A0000}"/>
    <cellStyle name="Vejica 3 9 3 4 2 2 3" xfId="6012" xr:uid="{00000000-0005-0000-0000-0000861A0000}"/>
    <cellStyle name="Vejica 3 9 3 4 2 2 4" xfId="6435" xr:uid="{00000000-0005-0000-0000-0000871A0000}"/>
    <cellStyle name="Vejica 3 9 3 4 2 2 5" xfId="7049" xr:uid="{00000000-0005-0000-0000-0000881A0000}"/>
    <cellStyle name="Vejica 3 9 3 4 2 2 6" xfId="7419" xr:uid="{00000000-0005-0000-0000-0000891A0000}"/>
    <cellStyle name="Vejica 3 9 3 4 2 2 7" xfId="7857" xr:uid="{00000000-0005-0000-0000-00008A1A0000}"/>
    <cellStyle name="Vejica 3 9 3 4 3" xfId="4741" xr:uid="{00000000-0005-0000-0000-00008B1A0000}"/>
    <cellStyle name="Vejica 3 9 3 4 4" xfId="5896" xr:uid="{00000000-0005-0000-0000-00008C1A0000}"/>
    <cellStyle name="Vejica 3 9 3 4 4 2" xfId="6632" xr:uid="{00000000-0005-0000-0000-00008D1A0000}"/>
    <cellStyle name="Vejica 3 9 3 4 5" xfId="6332" xr:uid="{00000000-0005-0000-0000-00008E1A0000}"/>
    <cellStyle name="Vejica 3 9 3 4 6" xfId="6945" xr:uid="{00000000-0005-0000-0000-00008F1A0000}"/>
    <cellStyle name="Vejica 3 9 3 4 7" xfId="7316" xr:uid="{00000000-0005-0000-0000-0000901A0000}"/>
    <cellStyle name="Vejica 3 9 3 4 8" xfId="7753" xr:uid="{00000000-0005-0000-0000-0000911A0000}"/>
    <cellStyle name="Vejica 3 9 3 5" xfId="4743" xr:uid="{00000000-0005-0000-0000-0000921A0000}"/>
    <cellStyle name="Vejica 3 9 3 5 2" xfId="4744" xr:uid="{00000000-0005-0000-0000-0000931A0000}"/>
    <cellStyle name="Vejica 3 9 3 5 2 2" xfId="5531" xr:uid="{00000000-0005-0000-0000-0000941A0000}"/>
    <cellStyle name="Vejica 3 9 3 5 3" xfId="5297" xr:uid="{00000000-0005-0000-0000-0000951A0000}"/>
    <cellStyle name="Vejica 3 9 3 6" xfId="4745" xr:uid="{00000000-0005-0000-0000-0000961A0000}"/>
    <cellStyle name="Vejica 3 9 3 6 2" xfId="5396" xr:uid="{00000000-0005-0000-0000-0000971A0000}"/>
    <cellStyle name="Vejica 3 9 3 7" xfId="4737" xr:uid="{00000000-0005-0000-0000-0000981A0000}"/>
    <cellStyle name="Vejica 3 9 3 8" xfId="5259" xr:uid="{00000000-0005-0000-0000-0000991A0000}"/>
    <cellStyle name="Vejica 3 9 3 9" xfId="5795" xr:uid="{00000000-0005-0000-0000-00009A1A0000}"/>
    <cellStyle name="Vejica 3 9 3 9 2" xfId="6533" xr:uid="{00000000-0005-0000-0000-00009B1A0000}"/>
    <cellStyle name="Vejica 3 9 4" xfId="2301" xr:uid="{00000000-0005-0000-0000-00009C1A0000}"/>
    <cellStyle name="Vejica 3 9 4 2" xfId="4746" xr:uid="{00000000-0005-0000-0000-00009D1A0000}"/>
    <cellStyle name="Vejica 3 9 5" xfId="2302" xr:uid="{00000000-0005-0000-0000-00009E1A0000}"/>
    <cellStyle name="Vejica 3 9 5 2" xfId="4748" xr:uid="{00000000-0005-0000-0000-00009F1A0000}"/>
    <cellStyle name="Vejica 3 9 5 2 2" xfId="5399" xr:uid="{00000000-0005-0000-0000-0000A01A0000}"/>
    <cellStyle name="Vejica 3 9 5 3" xfId="4747" xr:uid="{00000000-0005-0000-0000-0000A11A0000}"/>
    <cellStyle name="Vejica 3 9 6" xfId="2303" xr:uid="{00000000-0005-0000-0000-0000A21A0000}"/>
    <cellStyle name="Vejica 3 9 6 2" xfId="4750" xr:uid="{00000000-0005-0000-0000-0000A31A0000}"/>
    <cellStyle name="Vejica 3 9 6 2 2" xfId="5400" xr:uid="{00000000-0005-0000-0000-0000A41A0000}"/>
    <cellStyle name="Vejica 3 9 6 2 2 2" xfId="6119" xr:uid="{00000000-0005-0000-0000-0000A51A0000}"/>
    <cellStyle name="Vejica 3 9 6 2 2 2 2" xfId="6740" xr:uid="{00000000-0005-0000-0000-0000A61A0000}"/>
    <cellStyle name="Vejica 3 9 6 2 2 3" xfId="6013" xr:uid="{00000000-0005-0000-0000-0000A71A0000}"/>
    <cellStyle name="Vejica 3 9 6 2 2 4" xfId="6436" xr:uid="{00000000-0005-0000-0000-0000A81A0000}"/>
    <cellStyle name="Vejica 3 9 6 2 2 5" xfId="7050" xr:uid="{00000000-0005-0000-0000-0000A91A0000}"/>
    <cellStyle name="Vejica 3 9 6 2 2 6" xfId="7420" xr:uid="{00000000-0005-0000-0000-0000AA1A0000}"/>
    <cellStyle name="Vejica 3 9 6 2 2 7" xfId="7858" xr:uid="{00000000-0005-0000-0000-0000AB1A0000}"/>
    <cellStyle name="Vejica 3 9 6 3" xfId="4749" xr:uid="{00000000-0005-0000-0000-0000AC1A0000}"/>
    <cellStyle name="Vejica 3 9 6 4" xfId="5897" xr:uid="{00000000-0005-0000-0000-0000AD1A0000}"/>
    <cellStyle name="Vejica 3 9 6 4 2" xfId="6633" xr:uid="{00000000-0005-0000-0000-0000AE1A0000}"/>
    <cellStyle name="Vejica 3 9 6 5" xfId="6333" xr:uid="{00000000-0005-0000-0000-0000AF1A0000}"/>
    <cellStyle name="Vejica 3 9 6 6" xfId="6946" xr:uid="{00000000-0005-0000-0000-0000B01A0000}"/>
    <cellStyle name="Vejica 3 9 6 7" xfId="7317" xr:uid="{00000000-0005-0000-0000-0000B11A0000}"/>
    <cellStyle name="Vejica 3 9 6 8" xfId="7754" xr:uid="{00000000-0005-0000-0000-0000B21A0000}"/>
    <cellStyle name="Vejica 3 9 7" xfId="4751" xr:uid="{00000000-0005-0000-0000-0000B31A0000}"/>
    <cellStyle name="Vejica 3 9 7 2" xfId="4752" xr:uid="{00000000-0005-0000-0000-0000B41A0000}"/>
    <cellStyle name="Vejica 3 9 7 2 2" xfId="5532" xr:uid="{00000000-0005-0000-0000-0000B51A0000}"/>
    <cellStyle name="Vejica 3 9 7 3" xfId="5298" xr:uid="{00000000-0005-0000-0000-0000B61A0000}"/>
    <cellStyle name="Vejica 3 9 8" xfId="4753" xr:uid="{00000000-0005-0000-0000-0000B71A0000}"/>
    <cellStyle name="Vejica 3 9 8 2" xfId="5389" xr:uid="{00000000-0005-0000-0000-0000B81A0000}"/>
    <cellStyle name="Vejica 3 9 9" xfId="4718" xr:uid="{00000000-0005-0000-0000-0000B91A0000}"/>
    <cellStyle name="Vejica 30" xfId="734" xr:uid="{00000000-0005-0000-0000-0000BA1A0000}"/>
    <cellStyle name="Vejica 30 2" xfId="2304" xr:uid="{00000000-0005-0000-0000-0000BB1A0000}"/>
    <cellStyle name="Vejica 30 2 2" xfId="4755" xr:uid="{00000000-0005-0000-0000-0000BC1A0000}"/>
    <cellStyle name="Vejica 30 3" xfId="2305" xr:uid="{00000000-0005-0000-0000-0000BD1A0000}"/>
    <cellStyle name="Vejica 30 3 2" xfId="4756" xr:uid="{00000000-0005-0000-0000-0000BE1A0000}"/>
    <cellStyle name="Vejica 30 4" xfId="4757" xr:uid="{00000000-0005-0000-0000-0000BF1A0000}"/>
    <cellStyle name="Vejica 30 4 2" xfId="5299" xr:uid="{00000000-0005-0000-0000-0000C01A0000}"/>
    <cellStyle name="Vejica 30 5" xfId="4754" xr:uid="{00000000-0005-0000-0000-0000C11A0000}"/>
    <cellStyle name="Vejica 31" xfId="735" xr:uid="{00000000-0005-0000-0000-0000C21A0000}"/>
    <cellStyle name="Vejica 31 10" xfId="5279" xr:uid="{00000000-0005-0000-0000-0000C31A0000}"/>
    <cellStyle name="Vejica 31 2" xfId="2306" xr:uid="{00000000-0005-0000-0000-0000C41A0000}"/>
    <cellStyle name="Vejica 31 2 2" xfId="4759" xr:uid="{00000000-0005-0000-0000-0000C51A0000}"/>
    <cellStyle name="Vejica 31 3" xfId="2307" xr:uid="{00000000-0005-0000-0000-0000C61A0000}"/>
    <cellStyle name="Vejica 31 3 2" xfId="4761" xr:uid="{00000000-0005-0000-0000-0000C71A0000}"/>
    <cellStyle name="Vejica 31 3 2 2" xfId="5402" xr:uid="{00000000-0005-0000-0000-0000C81A0000}"/>
    <cellStyle name="Vejica 31 3 3" xfId="4760" xr:uid="{00000000-0005-0000-0000-0000C91A0000}"/>
    <cellStyle name="Vejica 31 4" xfId="2308" xr:uid="{00000000-0005-0000-0000-0000CA1A0000}"/>
    <cellStyle name="Vejica 31 4 2" xfId="4762" xr:uid="{00000000-0005-0000-0000-0000CB1A0000}"/>
    <cellStyle name="Vejica 31 5" xfId="2309" xr:uid="{00000000-0005-0000-0000-0000CC1A0000}"/>
    <cellStyle name="Vejica 31 5 2" xfId="4763" xr:uid="{00000000-0005-0000-0000-0000CD1A0000}"/>
    <cellStyle name="Vejica 31 6" xfId="2310" xr:uid="{00000000-0005-0000-0000-0000CE1A0000}"/>
    <cellStyle name="Vejica 31 6 2" xfId="4764" xr:uid="{00000000-0005-0000-0000-0000CF1A0000}"/>
    <cellStyle name="Vejica 31 7" xfId="4765" xr:uid="{00000000-0005-0000-0000-0000D01A0000}"/>
    <cellStyle name="Vejica 31 7 2" xfId="4766" xr:uid="{00000000-0005-0000-0000-0000D11A0000}"/>
    <cellStyle name="Vejica 31 7 2 2" xfId="5533" xr:uid="{00000000-0005-0000-0000-0000D21A0000}"/>
    <cellStyle name="Vejica 31 7 3" xfId="5300" xr:uid="{00000000-0005-0000-0000-0000D31A0000}"/>
    <cellStyle name="Vejica 31 8" xfId="4767" xr:uid="{00000000-0005-0000-0000-0000D41A0000}"/>
    <cellStyle name="Vejica 31 8 2" xfId="5401" xr:uid="{00000000-0005-0000-0000-0000D51A0000}"/>
    <cellStyle name="Vejica 31 9" xfId="4758" xr:uid="{00000000-0005-0000-0000-0000D61A0000}"/>
    <cellStyle name="Vejica 32" xfId="736" xr:uid="{00000000-0005-0000-0000-0000D71A0000}"/>
    <cellStyle name="Vejica 32 10" xfId="5239" xr:uid="{00000000-0005-0000-0000-0000D81A0000}"/>
    <cellStyle name="Vejica 32 2" xfId="2311" xr:uid="{00000000-0005-0000-0000-0000D91A0000}"/>
    <cellStyle name="Vejica 32 2 2" xfId="4769" xr:uid="{00000000-0005-0000-0000-0000DA1A0000}"/>
    <cellStyle name="Vejica 32 3" xfId="2312" xr:uid="{00000000-0005-0000-0000-0000DB1A0000}"/>
    <cellStyle name="Vejica 32 3 2" xfId="4771" xr:uid="{00000000-0005-0000-0000-0000DC1A0000}"/>
    <cellStyle name="Vejica 32 3 2 2" xfId="5404" xr:uid="{00000000-0005-0000-0000-0000DD1A0000}"/>
    <cellStyle name="Vejica 32 3 3" xfId="4770" xr:uid="{00000000-0005-0000-0000-0000DE1A0000}"/>
    <cellStyle name="Vejica 32 4" xfId="2313" xr:uid="{00000000-0005-0000-0000-0000DF1A0000}"/>
    <cellStyle name="Vejica 32 4 2" xfId="4772" xr:uid="{00000000-0005-0000-0000-0000E01A0000}"/>
    <cellStyle name="Vejica 32 5" xfId="2314" xr:uid="{00000000-0005-0000-0000-0000E11A0000}"/>
    <cellStyle name="Vejica 32 5 2" xfId="4773" xr:uid="{00000000-0005-0000-0000-0000E21A0000}"/>
    <cellStyle name="Vejica 32 6" xfId="2315" xr:uid="{00000000-0005-0000-0000-0000E31A0000}"/>
    <cellStyle name="Vejica 32 6 2" xfId="4774" xr:uid="{00000000-0005-0000-0000-0000E41A0000}"/>
    <cellStyle name="Vejica 32 7" xfId="4775" xr:uid="{00000000-0005-0000-0000-0000E51A0000}"/>
    <cellStyle name="Vejica 32 7 2" xfId="4776" xr:uid="{00000000-0005-0000-0000-0000E61A0000}"/>
    <cellStyle name="Vejica 32 7 2 2" xfId="5534" xr:uid="{00000000-0005-0000-0000-0000E71A0000}"/>
    <cellStyle name="Vejica 32 7 3" xfId="5301" xr:uid="{00000000-0005-0000-0000-0000E81A0000}"/>
    <cellStyle name="Vejica 32 8" xfId="4777" xr:uid="{00000000-0005-0000-0000-0000E91A0000}"/>
    <cellStyle name="Vejica 32 8 2" xfId="5403" xr:uid="{00000000-0005-0000-0000-0000EA1A0000}"/>
    <cellStyle name="Vejica 32 9" xfId="4768" xr:uid="{00000000-0005-0000-0000-0000EB1A0000}"/>
    <cellStyle name="Vejica 33" xfId="737" xr:uid="{00000000-0005-0000-0000-0000EC1A0000}"/>
    <cellStyle name="Vejica 33 10" xfId="5217" xr:uid="{00000000-0005-0000-0000-0000ED1A0000}"/>
    <cellStyle name="Vejica 33 2" xfId="2316" xr:uid="{00000000-0005-0000-0000-0000EE1A0000}"/>
    <cellStyle name="Vejica 33 2 2" xfId="4779" xr:uid="{00000000-0005-0000-0000-0000EF1A0000}"/>
    <cellStyle name="Vejica 33 3" xfId="2317" xr:uid="{00000000-0005-0000-0000-0000F01A0000}"/>
    <cellStyle name="Vejica 33 3 2" xfId="4781" xr:uid="{00000000-0005-0000-0000-0000F11A0000}"/>
    <cellStyle name="Vejica 33 3 2 2" xfId="5406" xr:uid="{00000000-0005-0000-0000-0000F21A0000}"/>
    <cellStyle name="Vejica 33 3 3" xfId="4780" xr:uid="{00000000-0005-0000-0000-0000F31A0000}"/>
    <cellStyle name="Vejica 33 4" xfId="2318" xr:uid="{00000000-0005-0000-0000-0000F41A0000}"/>
    <cellStyle name="Vejica 33 4 2" xfId="4782" xr:uid="{00000000-0005-0000-0000-0000F51A0000}"/>
    <cellStyle name="Vejica 33 5" xfId="2319" xr:uid="{00000000-0005-0000-0000-0000F61A0000}"/>
    <cellStyle name="Vejica 33 5 2" xfId="4783" xr:uid="{00000000-0005-0000-0000-0000F71A0000}"/>
    <cellStyle name="Vejica 33 6" xfId="2320" xr:uid="{00000000-0005-0000-0000-0000F81A0000}"/>
    <cellStyle name="Vejica 33 6 2" xfId="4784" xr:uid="{00000000-0005-0000-0000-0000F91A0000}"/>
    <cellStyle name="Vejica 33 7" xfId="4785" xr:uid="{00000000-0005-0000-0000-0000FA1A0000}"/>
    <cellStyle name="Vejica 33 7 2" xfId="4786" xr:uid="{00000000-0005-0000-0000-0000FB1A0000}"/>
    <cellStyle name="Vejica 33 7 2 2" xfId="5535" xr:uid="{00000000-0005-0000-0000-0000FC1A0000}"/>
    <cellStyle name="Vejica 33 7 3" xfId="5302" xr:uid="{00000000-0005-0000-0000-0000FD1A0000}"/>
    <cellStyle name="Vejica 33 8" xfId="4787" xr:uid="{00000000-0005-0000-0000-0000FE1A0000}"/>
    <cellStyle name="Vejica 33 8 2" xfId="5405" xr:uid="{00000000-0005-0000-0000-0000FF1A0000}"/>
    <cellStyle name="Vejica 33 9" xfId="4778" xr:uid="{00000000-0005-0000-0000-0000001B0000}"/>
    <cellStyle name="Vejica 34" xfId="738" xr:uid="{00000000-0005-0000-0000-0000011B0000}"/>
    <cellStyle name="Vejica 34 10" xfId="5264" xr:uid="{00000000-0005-0000-0000-0000021B0000}"/>
    <cellStyle name="Vejica 34 2" xfId="2321" xr:uid="{00000000-0005-0000-0000-0000031B0000}"/>
    <cellStyle name="Vejica 34 2 2" xfId="4789" xr:uid="{00000000-0005-0000-0000-0000041B0000}"/>
    <cellStyle name="Vejica 34 3" xfId="2322" xr:uid="{00000000-0005-0000-0000-0000051B0000}"/>
    <cellStyle name="Vejica 34 3 2" xfId="4791" xr:uid="{00000000-0005-0000-0000-0000061B0000}"/>
    <cellStyle name="Vejica 34 3 2 2" xfId="5408" xr:uid="{00000000-0005-0000-0000-0000071B0000}"/>
    <cellStyle name="Vejica 34 3 3" xfId="4790" xr:uid="{00000000-0005-0000-0000-0000081B0000}"/>
    <cellStyle name="Vejica 34 4" xfId="2323" xr:uid="{00000000-0005-0000-0000-0000091B0000}"/>
    <cellStyle name="Vejica 34 4 2" xfId="4792" xr:uid="{00000000-0005-0000-0000-00000A1B0000}"/>
    <cellStyle name="Vejica 34 5" xfId="2324" xr:uid="{00000000-0005-0000-0000-00000B1B0000}"/>
    <cellStyle name="Vejica 34 5 2" xfId="4793" xr:uid="{00000000-0005-0000-0000-00000C1B0000}"/>
    <cellStyle name="Vejica 34 6" xfId="2325" xr:uid="{00000000-0005-0000-0000-00000D1B0000}"/>
    <cellStyle name="Vejica 34 6 2" xfId="4794" xr:uid="{00000000-0005-0000-0000-00000E1B0000}"/>
    <cellStyle name="Vejica 34 7" xfId="4795" xr:uid="{00000000-0005-0000-0000-00000F1B0000}"/>
    <cellStyle name="Vejica 34 7 2" xfId="4796" xr:uid="{00000000-0005-0000-0000-0000101B0000}"/>
    <cellStyle name="Vejica 34 7 2 2" xfId="5536" xr:uid="{00000000-0005-0000-0000-0000111B0000}"/>
    <cellStyle name="Vejica 34 7 3" xfId="5303" xr:uid="{00000000-0005-0000-0000-0000121B0000}"/>
    <cellStyle name="Vejica 34 8" xfId="4797" xr:uid="{00000000-0005-0000-0000-0000131B0000}"/>
    <cellStyle name="Vejica 34 8 2" xfId="5407" xr:uid="{00000000-0005-0000-0000-0000141B0000}"/>
    <cellStyle name="Vejica 34 9" xfId="4788" xr:uid="{00000000-0005-0000-0000-0000151B0000}"/>
    <cellStyle name="Vejica 35" xfId="2326" xr:uid="{00000000-0005-0000-0000-0000161B0000}"/>
    <cellStyle name="Vejica 35 2" xfId="2327" xr:uid="{00000000-0005-0000-0000-0000171B0000}"/>
    <cellStyle name="Vejica 35 2 2" xfId="4799" xr:uid="{00000000-0005-0000-0000-0000181B0000}"/>
    <cellStyle name="Vejica 35 3" xfId="2328" xr:uid="{00000000-0005-0000-0000-0000191B0000}"/>
    <cellStyle name="Vejica 35 3 2" xfId="4800" xr:uid="{00000000-0005-0000-0000-00001A1B0000}"/>
    <cellStyle name="Vejica 35 4" xfId="4801" xr:uid="{00000000-0005-0000-0000-00001B1B0000}"/>
    <cellStyle name="Vejica 35 4 2" xfId="5409" xr:uid="{00000000-0005-0000-0000-00001C1B0000}"/>
    <cellStyle name="Vejica 35 5" xfId="4798" xr:uid="{00000000-0005-0000-0000-00001D1B0000}"/>
    <cellStyle name="Vejica 36" xfId="2329" xr:uid="{00000000-0005-0000-0000-00001E1B0000}"/>
    <cellStyle name="Vejica 36 2" xfId="4802" xr:uid="{00000000-0005-0000-0000-00001F1B0000}"/>
    <cellStyle name="Vejica 37" xfId="2330" xr:uid="{00000000-0005-0000-0000-0000201B0000}"/>
    <cellStyle name="Vejica 37 2" xfId="4803" xr:uid="{00000000-0005-0000-0000-0000211B0000}"/>
    <cellStyle name="Vejica 38" xfId="2331" xr:uid="{00000000-0005-0000-0000-0000221B0000}"/>
    <cellStyle name="Vejica 38 2" xfId="4804" xr:uid="{00000000-0005-0000-0000-0000231B0000}"/>
    <cellStyle name="Vejica 39" xfId="2332" xr:uid="{00000000-0005-0000-0000-0000241B0000}"/>
    <cellStyle name="Vejica 39 2" xfId="4805" xr:uid="{00000000-0005-0000-0000-0000251B0000}"/>
    <cellStyle name="Vejica 39 3" xfId="5898" xr:uid="{00000000-0005-0000-0000-0000261B0000}"/>
    <cellStyle name="Vejica 39 3 2" xfId="6634" xr:uid="{00000000-0005-0000-0000-0000271B0000}"/>
    <cellStyle name="Vejica 39 4" xfId="6334" xr:uid="{00000000-0005-0000-0000-0000281B0000}"/>
    <cellStyle name="Vejica 39 5" xfId="6947" xr:uid="{00000000-0005-0000-0000-0000291B0000}"/>
    <cellStyle name="Vejica 39 6" xfId="7318" xr:uid="{00000000-0005-0000-0000-00002A1B0000}"/>
    <cellStyle name="Vejica 39 7" xfId="7755" xr:uid="{00000000-0005-0000-0000-00002B1B0000}"/>
    <cellStyle name="Vejica 4" xfId="739" xr:uid="{00000000-0005-0000-0000-00002C1B0000}"/>
    <cellStyle name="Vejica 4 10" xfId="740" xr:uid="{00000000-0005-0000-0000-00002D1B0000}"/>
    <cellStyle name="Vejica 4 10 10" xfId="5242" xr:uid="{00000000-0005-0000-0000-00002E1B0000}"/>
    <cellStyle name="Vejica 4 10 2" xfId="741" xr:uid="{00000000-0005-0000-0000-00002F1B0000}"/>
    <cellStyle name="Vejica 4 10 2 2" xfId="742" xr:uid="{00000000-0005-0000-0000-0000301B0000}"/>
    <cellStyle name="Vejica 4 10 2 2 2" xfId="2333" xr:uid="{00000000-0005-0000-0000-0000311B0000}"/>
    <cellStyle name="Vejica 4 10 2 2 2 2" xfId="4810" xr:uid="{00000000-0005-0000-0000-0000321B0000}"/>
    <cellStyle name="Vejica 4 10 2 2 3" xfId="2334" xr:uid="{00000000-0005-0000-0000-0000331B0000}"/>
    <cellStyle name="Vejica 4 10 2 2 3 2" xfId="4812" xr:uid="{00000000-0005-0000-0000-0000341B0000}"/>
    <cellStyle name="Vejica 4 10 2 2 3 2 2" xfId="5414" xr:uid="{00000000-0005-0000-0000-0000351B0000}"/>
    <cellStyle name="Vejica 4 10 2 2 3 3" xfId="4811" xr:uid="{00000000-0005-0000-0000-0000361B0000}"/>
    <cellStyle name="Vejica 4 10 2 2 4" xfId="2335" xr:uid="{00000000-0005-0000-0000-0000371B0000}"/>
    <cellStyle name="Vejica 4 10 2 2 4 2" xfId="4814" xr:uid="{00000000-0005-0000-0000-0000381B0000}"/>
    <cellStyle name="Vejica 4 10 2 2 4 2 2" xfId="5415" xr:uid="{00000000-0005-0000-0000-0000391B0000}"/>
    <cellStyle name="Vejica 4 10 2 2 4 3" xfId="4813" xr:uid="{00000000-0005-0000-0000-00003A1B0000}"/>
    <cellStyle name="Vejica 4 10 2 2 5" xfId="4815" xr:uid="{00000000-0005-0000-0000-00003B1B0000}"/>
    <cellStyle name="Vejica 4 10 2 2 5 2" xfId="4816" xr:uid="{00000000-0005-0000-0000-00003C1B0000}"/>
    <cellStyle name="Vejica 4 10 2 2 5 2 2" xfId="5537" xr:uid="{00000000-0005-0000-0000-00003D1B0000}"/>
    <cellStyle name="Vejica 4 10 2 2 5 3" xfId="5304" xr:uid="{00000000-0005-0000-0000-00003E1B0000}"/>
    <cellStyle name="Vejica 4 10 2 2 6" xfId="4817" xr:uid="{00000000-0005-0000-0000-00003F1B0000}"/>
    <cellStyle name="Vejica 4 10 2 2 6 2" xfId="5413" xr:uid="{00000000-0005-0000-0000-0000401B0000}"/>
    <cellStyle name="Vejica 4 10 2 2 7" xfId="4809" xr:uid="{00000000-0005-0000-0000-0000411B0000}"/>
    <cellStyle name="Vejica 4 10 2 2 8" xfId="5249" xr:uid="{00000000-0005-0000-0000-0000421B0000}"/>
    <cellStyle name="Vejica 4 10 2 3" xfId="2336" xr:uid="{00000000-0005-0000-0000-0000431B0000}"/>
    <cellStyle name="Vejica 4 10 2 3 2" xfId="4818" xr:uid="{00000000-0005-0000-0000-0000441B0000}"/>
    <cellStyle name="Vejica 4 10 2 4" xfId="2337" xr:uid="{00000000-0005-0000-0000-0000451B0000}"/>
    <cellStyle name="Vejica 4 10 2 4 2" xfId="4820" xr:uid="{00000000-0005-0000-0000-0000461B0000}"/>
    <cellStyle name="Vejica 4 10 2 4 2 2" xfId="5416" xr:uid="{00000000-0005-0000-0000-0000471B0000}"/>
    <cellStyle name="Vejica 4 10 2 4 3" xfId="4819" xr:uid="{00000000-0005-0000-0000-0000481B0000}"/>
    <cellStyle name="Vejica 4 10 2 5" xfId="2338" xr:uid="{00000000-0005-0000-0000-0000491B0000}"/>
    <cellStyle name="Vejica 4 10 2 5 2" xfId="4822" xr:uid="{00000000-0005-0000-0000-00004A1B0000}"/>
    <cellStyle name="Vejica 4 10 2 5 2 2" xfId="5417" xr:uid="{00000000-0005-0000-0000-00004B1B0000}"/>
    <cellStyle name="Vejica 4 10 2 5 3" xfId="4821" xr:uid="{00000000-0005-0000-0000-00004C1B0000}"/>
    <cellStyle name="Vejica 4 10 2 6" xfId="4823" xr:uid="{00000000-0005-0000-0000-00004D1B0000}"/>
    <cellStyle name="Vejica 4 10 2 6 2" xfId="4824" xr:uid="{00000000-0005-0000-0000-00004E1B0000}"/>
    <cellStyle name="Vejica 4 10 2 6 2 2" xfId="5538" xr:uid="{00000000-0005-0000-0000-00004F1B0000}"/>
    <cellStyle name="Vejica 4 10 2 6 3" xfId="5305" xr:uid="{00000000-0005-0000-0000-0000501B0000}"/>
    <cellStyle name="Vejica 4 10 2 7" xfId="4825" xr:uid="{00000000-0005-0000-0000-0000511B0000}"/>
    <cellStyle name="Vejica 4 10 2 7 2" xfId="5412" xr:uid="{00000000-0005-0000-0000-0000521B0000}"/>
    <cellStyle name="Vejica 4 10 2 8" xfId="4808" xr:uid="{00000000-0005-0000-0000-0000531B0000}"/>
    <cellStyle name="Vejica 4 10 2 9" xfId="5231" xr:uid="{00000000-0005-0000-0000-0000541B0000}"/>
    <cellStyle name="Vejica 4 10 3" xfId="743" xr:uid="{00000000-0005-0000-0000-0000551B0000}"/>
    <cellStyle name="Vejica 4 10 3 2" xfId="2339" xr:uid="{00000000-0005-0000-0000-0000561B0000}"/>
    <cellStyle name="Vejica 4 10 3 2 2" xfId="4827" xr:uid="{00000000-0005-0000-0000-0000571B0000}"/>
    <cellStyle name="Vejica 4 10 3 3" xfId="2340" xr:uid="{00000000-0005-0000-0000-0000581B0000}"/>
    <cellStyle name="Vejica 4 10 3 3 2" xfId="4829" xr:uid="{00000000-0005-0000-0000-0000591B0000}"/>
    <cellStyle name="Vejica 4 10 3 3 2 2" xfId="5419" xr:uid="{00000000-0005-0000-0000-00005A1B0000}"/>
    <cellStyle name="Vejica 4 10 3 3 3" xfId="4828" xr:uid="{00000000-0005-0000-0000-00005B1B0000}"/>
    <cellStyle name="Vejica 4 10 3 4" xfId="2341" xr:uid="{00000000-0005-0000-0000-00005C1B0000}"/>
    <cellStyle name="Vejica 4 10 3 4 2" xfId="4831" xr:uid="{00000000-0005-0000-0000-00005D1B0000}"/>
    <cellStyle name="Vejica 4 10 3 4 2 2" xfId="5420" xr:uid="{00000000-0005-0000-0000-00005E1B0000}"/>
    <cellStyle name="Vejica 4 10 3 4 3" xfId="4830" xr:uid="{00000000-0005-0000-0000-00005F1B0000}"/>
    <cellStyle name="Vejica 4 10 3 5" xfId="4832" xr:uid="{00000000-0005-0000-0000-0000601B0000}"/>
    <cellStyle name="Vejica 4 10 3 5 2" xfId="4833" xr:uid="{00000000-0005-0000-0000-0000611B0000}"/>
    <cellStyle name="Vejica 4 10 3 5 2 2" xfId="5539" xr:uid="{00000000-0005-0000-0000-0000621B0000}"/>
    <cellStyle name="Vejica 4 10 3 5 3" xfId="5306" xr:uid="{00000000-0005-0000-0000-0000631B0000}"/>
    <cellStyle name="Vejica 4 10 3 6" xfId="4834" xr:uid="{00000000-0005-0000-0000-0000641B0000}"/>
    <cellStyle name="Vejica 4 10 3 6 2" xfId="5418" xr:uid="{00000000-0005-0000-0000-0000651B0000}"/>
    <cellStyle name="Vejica 4 10 3 7" xfId="4826" xr:uid="{00000000-0005-0000-0000-0000661B0000}"/>
    <cellStyle name="Vejica 4 10 3 8" xfId="5223" xr:uid="{00000000-0005-0000-0000-0000671B0000}"/>
    <cellStyle name="Vejica 4 10 4" xfId="2342" xr:uid="{00000000-0005-0000-0000-0000681B0000}"/>
    <cellStyle name="Vejica 4 10 4 2" xfId="4835" xr:uid="{00000000-0005-0000-0000-0000691B0000}"/>
    <cellStyle name="Vejica 4 10 5" xfId="2343" xr:uid="{00000000-0005-0000-0000-00006A1B0000}"/>
    <cellStyle name="Vejica 4 10 5 2" xfId="4837" xr:uid="{00000000-0005-0000-0000-00006B1B0000}"/>
    <cellStyle name="Vejica 4 10 5 2 2" xfId="5421" xr:uid="{00000000-0005-0000-0000-00006C1B0000}"/>
    <cellStyle name="Vejica 4 10 5 3" xfId="4836" xr:uid="{00000000-0005-0000-0000-00006D1B0000}"/>
    <cellStyle name="Vejica 4 10 6" xfId="2344" xr:uid="{00000000-0005-0000-0000-00006E1B0000}"/>
    <cellStyle name="Vejica 4 10 6 2" xfId="4839" xr:uid="{00000000-0005-0000-0000-00006F1B0000}"/>
    <cellStyle name="Vejica 4 10 6 2 2" xfId="5422" xr:uid="{00000000-0005-0000-0000-0000701B0000}"/>
    <cellStyle name="Vejica 4 10 6 3" xfId="4838" xr:uid="{00000000-0005-0000-0000-0000711B0000}"/>
    <cellStyle name="Vejica 4 10 7" xfId="4840" xr:uid="{00000000-0005-0000-0000-0000721B0000}"/>
    <cellStyle name="Vejica 4 10 7 2" xfId="4841" xr:uid="{00000000-0005-0000-0000-0000731B0000}"/>
    <cellStyle name="Vejica 4 10 7 2 2" xfId="5540" xr:uid="{00000000-0005-0000-0000-0000741B0000}"/>
    <cellStyle name="Vejica 4 10 7 3" xfId="5307" xr:uid="{00000000-0005-0000-0000-0000751B0000}"/>
    <cellStyle name="Vejica 4 10 8" xfId="4842" xr:uid="{00000000-0005-0000-0000-0000761B0000}"/>
    <cellStyle name="Vejica 4 10 8 2" xfId="5411" xr:uid="{00000000-0005-0000-0000-0000771B0000}"/>
    <cellStyle name="Vejica 4 10 9" xfId="4807" xr:uid="{00000000-0005-0000-0000-0000781B0000}"/>
    <cellStyle name="Vejica 4 11" xfId="744" xr:uid="{00000000-0005-0000-0000-0000791B0000}"/>
    <cellStyle name="Vejica 4 11 10" xfId="4844" xr:uid="{00000000-0005-0000-0000-00007A1B0000}"/>
    <cellStyle name="Vejica 4 11 10 2" xfId="5308" xr:uid="{00000000-0005-0000-0000-00007B1B0000}"/>
    <cellStyle name="Vejica 4 11 11" xfId="4845" xr:uid="{00000000-0005-0000-0000-00007C1B0000}"/>
    <cellStyle name="Vejica 4 11 11 2" xfId="5423" xr:uid="{00000000-0005-0000-0000-00007D1B0000}"/>
    <cellStyle name="Vejica 4 11 12" xfId="4843" xr:uid="{00000000-0005-0000-0000-00007E1B0000}"/>
    <cellStyle name="Vejica 4 11 13" xfId="2530" xr:uid="{00000000-0005-0000-0000-00007F1B0000}"/>
    <cellStyle name="Vejica 4 11 14" xfId="5238" xr:uid="{00000000-0005-0000-0000-0000801B0000}"/>
    <cellStyle name="Vejica 4 11 2" xfId="745" xr:uid="{00000000-0005-0000-0000-0000811B0000}"/>
    <cellStyle name="Vejica 4 11 2 2" xfId="746" xr:uid="{00000000-0005-0000-0000-0000821B0000}"/>
    <cellStyle name="Vejica 4 11 2 2 2" xfId="2345" xr:uid="{00000000-0005-0000-0000-0000831B0000}"/>
    <cellStyle name="Vejica 4 11 2 2 2 2" xfId="4848" xr:uid="{00000000-0005-0000-0000-0000841B0000}"/>
    <cellStyle name="Vejica 4 11 2 2 3" xfId="2346" xr:uid="{00000000-0005-0000-0000-0000851B0000}"/>
    <cellStyle name="Vejica 4 11 2 2 3 2" xfId="4850" xr:uid="{00000000-0005-0000-0000-0000861B0000}"/>
    <cellStyle name="Vejica 4 11 2 2 3 2 2" xfId="5426" xr:uid="{00000000-0005-0000-0000-0000871B0000}"/>
    <cellStyle name="Vejica 4 11 2 2 3 3" xfId="4849" xr:uid="{00000000-0005-0000-0000-0000881B0000}"/>
    <cellStyle name="Vejica 4 11 2 2 4" xfId="2347" xr:uid="{00000000-0005-0000-0000-0000891B0000}"/>
    <cellStyle name="Vejica 4 11 2 2 4 2" xfId="4852" xr:uid="{00000000-0005-0000-0000-00008A1B0000}"/>
    <cellStyle name="Vejica 4 11 2 2 4 2 2" xfId="5427" xr:uid="{00000000-0005-0000-0000-00008B1B0000}"/>
    <cellStyle name="Vejica 4 11 2 2 4 3" xfId="4851" xr:uid="{00000000-0005-0000-0000-00008C1B0000}"/>
    <cellStyle name="Vejica 4 11 2 2 5" xfId="4853" xr:uid="{00000000-0005-0000-0000-00008D1B0000}"/>
    <cellStyle name="Vejica 4 11 2 2 5 2" xfId="4854" xr:uid="{00000000-0005-0000-0000-00008E1B0000}"/>
    <cellStyle name="Vejica 4 11 2 2 5 2 2" xfId="5541" xr:uid="{00000000-0005-0000-0000-00008F1B0000}"/>
    <cellStyle name="Vejica 4 11 2 2 5 3" xfId="5309" xr:uid="{00000000-0005-0000-0000-0000901B0000}"/>
    <cellStyle name="Vejica 4 11 2 2 6" xfId="4855" xr:uid="{00000000-0005-0000-0000-0000911B0000}"/>
    <cellStyle name="Vejica 4 11 2 2 6 2" xfId="5425" xr:uid="{00000000-0005-0000-0000-0000921B0000}"/>
    <cellStyle name="Vejica 4 11 2 2 7" xfId="4847" xr:uid="{00000000-0005-0000-0000-0000931B0000}"/>
    <cellStyle name="Vejica 4 11 2 2 8" xfId="5222" xr:uid="{00000000-0005-0000-0000-0000941B0000}"/>
    <cellStyle name="Vejica 4 11 2 3" xfId="2348" xr:uid="{00000000-0005-0000-0000-0000951B0000}"/>
    <cellStyle name="Vejica 4 11 2 3 2" xfId="4856" xr:uid="{00000000-0005-0000-0000-0000961B0000}"/>
    <cellStyle name="Vejica 4 11 2 4" xfId="2349" xr:uid="{00000000-0005-0000-0000-0000971B0000}"/>
    <cellStyle name="Vejica 4 11 2 4 2" xfId="4858" xr:uid="{00000000-0005-0000-0000-0000981B0000}"/>
    <cellStyle name="Vejica 4 11 2 4 2 2" xfId="5428" xr:uid="{00000000-0005-0000-0000-0000991B0000}"/>
    <cellStyle name="Vejica 4 11 2 4 3" xfId="4857" xr:uid="{00000000-0005-0000-0000-00009A1B0000}"/>
    <cellStyle name="Vejica 4 11 2 5" xfId="2350" xr:uid="{00000000-0005-0000-0000-00009B1B0000}"/>
    <cellStyle name="Vejica 4 11 2 5 2" xfId="4860" xr:uid="{00000000-0005-0000-0000-00009C1B0000}"/>
    <cellStyle name="Vejica 4 11 2 5 2 2" xfId="5429" xr:uid="{00000000-0005-0000-0000-00009D1B0000}"/>
    <cellStyle name="Vejica 4 11 2 5 3" xfId="4859" xr:uid="{00000000-0005-0000-0000-00009E1B0000}"/>
    <cellStyle name="Vejica 4 11 2 6" xfId="4861" xr:uid="{00000000-0005-0000-0000-00009F1B0000}"/>
    <cellStyle name="Vejica 4 11 2 6 2" xfId="4862" xr:uid="{00000000-0005-0000-0000-0000A01B0000}"/>
    <cellStyle name="Vejica 4 11 2 6 2 2" xfId="5542" xr:uid="{00000000-0005-0000-0000-0000A11B0000}"/>
    <cellStyle name="Vejica 4 11 2 6 3" xfId="5310" xr:uid="{00000000-0005-0000-0000-0000A21B0000}"/>
    <cellStyle name="Vejica 4 11 2 7" xfId="4863" xr:uid="{00000000-0005-0000-0000-0000A31B0000}"/>
    <cellStyle name="Vejica 4 11 2 7 2" xfId="5424" xr:uid="{00000000-0005-0000-0000-0000A41B0000}"/>
    <cellStyle name="Vejica 4 11 2 8" xfId="4846" xr:uid="{00000000-0005-0000-0000-0000A51B0000}"/>
    <cellStyle name="Vejica 4 11 2 9" xfId="5237" xr:uid="{00000000-0005-0000-0000-0000A61B0000}"/>
    <cellStyle name="Vejica 4 11 3" xfId="2351" xr:uid="{00000000-0005-0000-0000-0000A71B0000}"/>
    <cellStyle name="Vejica 4 11 3 2" xfId="4864" xr:uid="{00000000-0005-0000-0000-0000A81B0000}"/>
    <cellStyle name="Vejica 4 11 4" xfId="2352" xr:uid="{00000000-0005-0000-0000-0000A91B0000}"/>
    <cellStyle name="Vejica 4 11 4 2" xfId="4866" xr:uid="{00000000-0005-0000-0000-0000AA1B0000}"/>
    <cellStyle name="Vejica 4 11 4 2 2" xfId="5430" xr:uid="{00000000-0005-0000-0000-0000AB1B0000}"/>
    <cellStyle name="Vejica 4 11 4 3" xfId="4865" xr:uid="{00000000-0005-0000-0000-0000AC1B0000}"/>
    <cellStyle name="Vejica 4 11 5" xfId="2353" xr:uid="{00000000-0005-0000-0000-0000AD1B0000}"/>
    <cellStyle name="Vejica 4 11 5 2" xfId="2354" xr:uid="{00000000-0005-0000-0000-0000AE1B0000}"/>
    <cellStyle name="Vejica 4 11 5 2 2" xfId="4869" xr:uid="{00000000-0005-0000-0000-0000AF1B0000}"/>
    <cellStyle name="Vejica 4 11 5 2 2 2" xfId="5432" xr:uid="{00000000-0005-0000-0000-0000B01B0000}"/>
    <cellStyle name="Vejica 4 11 5 2 3" xfId="4868" xr:uid="{00000000-0005-0000-0000-0000B11B0000}"/>
    <cellStyle name="Vejica 4 11 5 3" xfId="2355" xr:uid="{00000000-0005-0000-0000-0000B21B0000}"/>
    <cellStyle name="Vejica 4 11 5 3 2" xfId="2356" xr:uid="{00000000-0005-0000-0000-0000B31B0000}"/>
    <cellStyle name="Vejica 4 11 5 3 2 2" xfId="4872" xr:uid="{00000000-0005-0000-0000-0000B41B0000}"/>
    <cellStyle name="Vejica 4 11 5 3 2 2 2" xfId="5434" xr:uid="{00000000-0005-0000-0000-0000B51B0000}"/>
    <cellStyle name="Vejica 4 11 5 3 2 3" xfId="4871" xr:uid="{00000000-0005-0000-0000-0000B61B0000}"/>
    <cellStyle name="Vejica 4 11 5 3 3" xfId="2357" xr:uid="{00000000-0005-0000-0000-0000B71B0000}"/>
    <cellStyle name="Vejica 4 11 5 3 3 2" xfId="4874" xr:uid="{00000000-0005-0000-0000-0000B81B0000}"/>
    <cellStyle name="Vejica 4 11 5 3 3 2 2" xfId="5435" xr:uid="{00000000-0005-0000-0000-0000B91B0000}"/>
    <cellStyle name="Vejica 4 11 5 3 3 3" xfId="4873" xr:uid="{00000000-0005-0000-0000-0000BA1B0000}"/>
    <cellStyle name="Vejica 4 11 5 3 4" xfId="4875" xr:uid="{00000000-0005-0000-0000-0000BB1B0000}"/>
    <cellStyle name="Vejica 4 11 5 3 4 2" xfId="5433" xr:uid="{00000000-0005-0000-0000-0000BC1B0000}"/>
    <cellStyle name="Vejica 4 11 5 3 5" xfId="4870" xr:uid="{00000000-0005-0000-0000-0000BD1B0000}"/>
    <cellStyle name="Vejica 4 11 5 4" xfId="4876" xr:uid="{00000000-0005-0000-0000-0000BE1B0000}"/>
    <cellStyle name="Vejica 4 11 5 4 2" xfId="5431" xr:uid="{00000000-0005-0000-0000-0000BF1B0000}"/>
    <cellStyle name="Vejica 4 11 5 5" xfId="4867" xr:uid="{00000000-0005-0000-0000-0000C01B0000}"/>
    <cellStyle name="Vejica 4 11 6" xfId="2358" xr:uid="{00000000-0005-0000-0000-0000C11B0000}"/>
    <cellStyle name="Vejica 4 11 6 2" xfId="4878" xr:uid="{00000000-0005-0000-0000-0000C21B0000}"/>
    <cellStyle name="Vejica 4 11 6 2 2" xfId="5436" xr:uid="{00000000-0005-0000-0000-0000C31B0000}"/>
    <cellStyle name="Vejica 4 11 6 3" xfId="4877" xr:uid="{00000000-0005-0000-0000-0000C41B0000}"/>
    <cellStyle name="Vejica 4 11 7" xfId="2359" xr:uid="{00000000-0005-0000-0000-0000C51B0000}"/>
    <cellStyle name="Vejica 4 11 7 2" xfId="4880" xr:uid="{00000000-0005-0000-0000-0000C61B0000}"/>
    <cellStyle name="Vejica 4 11 7 2 2" xfId="5437" xr:uid="{00000000-0005-0000-0000-0000C71B0000}"/>
    <cellStyle name="Vejica 4 11 7 3" xfId="4879" xr:uid="{00000000-0005-0000-0000-0000C81B0000}"/>
    <cellStyle name="Vejica 4 11 8" xfId="2360" xr:uid="{00000000-0005-0000-0000-0000C91B0000}"/>
    <cellStyle name="Vejica 4 11 8 2" xfId="4882" xr:uid="{00000000-0005-0000-0000-0000CA1B0000}"/>
    <cellStyle name="Vejica 4 11 8 2 2" xfId="5438" xr:uid="{00000000-0005-0000-0000-0000CB1B0000}"/>
    <cellStyle name="Vejica 4 11 8 3" xfId="4881" xr:uid="{00000000-0005-0000-0000-0000CC1B0000}"/>
    <cellStyle name="Vejica 4 11 9" xfId="4883" xr:uid="{00000000-0005-0000-0000-0000CD1B0000}"/>
    <cellStyle name="Vejica 4 11 9 2" xfId="4884" xr:uid="{00000000-0005-0000-0000-0000CE1B0000}"/>
    <cellStyle name="Vejica 4 11 9 2 2" xfId="5543" xr:uid="{00000000-0005-0000-0000-0000CF1B0000}"/>
    <cellStyle name="Vejica 4 11 9 3" xfId="5311" xr:uid="{00000000-0005-0000-0000-0000D01B0000}"/>
    <cellStyle name="Vejica 4 12" xfId="747" xr:uid="{00000000-0005-0000-0000-0000D11B0000}"/>
    <cellStyle name="Vejica 4 12 10" xfId="5796" xr:uid="{00000000-0005-0000-0000-0000D21B0000}"/>
    <cellStyle name="Vejica 4 12 10 2" xfId="6534" xr:uid="{00000000-0005-0000-0000-0000D31B0000}"/>
    <cellStyle name="Vejica 4 12 11" xfId="6234" xr:uid="{00000000-0005-0000-0000-0000D41B0000}"/>
    <cellStyle name="Vejica 4 12 12" xfId="6847" xr:uid="{00000000-0005-0000-0000-0000D51B0000}"/>
    <cellStyle name="Vejica 4 12 13" xfId="7119" xr:uid="{00000000-0005-0000-0000-0000D61B0000}"/>
    <cellStyle name="Vejica 4 12 14" xfId="7218" xr:uid="{00000000-0005-0000-0000-0000D71B0000}"/>
    <cellStyle name="Vejica 4 12 15" xfId="7655" xr:uid="{00000000-0005-0000-0000-0000D81B0000}"/>
    <cellStyle name="Vejica 4 12 2" xfId="748" xr:uid="{00000000-0005-0000-0000-0000D91B0000}"/>
    <cellStyle name="Vejica 4 12 2 10" xfId="6235" xr:uid="{00000000-0005-0000-0000-0000DA1B0000}"/>
    <cellStyle name="Vejica 4 12 2 11" xfId="6848" xr:uid="{00000000-0005-0000-0000-0000DB1B0000}"/>
    <cellStyle name="Vejica 4 12 2 12" xfId="7219" xr:uid="{00000000-0005-0000-0000-0000DC1B0000}"/>
    <cellStyle name="Vejica 4 12 2 13" xfId="7656" xr:uid="{00000000-0005-0000-0000-0000DD1B0000}"/>
    <cellStyle name="Vejica 4 12 2 2" xfId="2361" xr:uid="{00000000-0005-0000-0000-0000DE1B0000}"/>
    <cellStyle name="Vejica 4 12 2 2 2" xfId="4887" xr:uid="{00000000-0005-0000-0000-0000DF1B0000}"/>
    <cellStyle name="Vejica 4 12 2 3" xfId="2362" xr:uid="{00000000-0005-0000-0000-0000E01B0000}"/>
    <cellStyle name="Vejica 4 12 2 3 2" xfId="4889" xr:uid="{00000000-0005-0000-0000-0000E11B0000}"/>
    <cellStyle name="Vejica 4 12 2 3 2 2" xfId="5441" xr:uid="{00000000-0005-0000-0000-0000E21B0000}"/>
    <cellStyle name="Vejica 4 12 2 3 3" xfId="4888" xr:uid="{00000000-0005-0000-0000-0000E31B0000}"/>
    <cellStyle name="Vejica 4 12 2 4" xfId="2363" xr:uid="{00000000-0005-0000-0000-0000E41B0000}"/>
    <cellStyle name="Vejica 4 12 2 4 2" xfId="4891" xr:uid="{00000000-0005-0000-0000-0000E51B0000}"/>
    <cellStyle name="Vejica 4 12 2 4 2 2" xfId="5442" xr:uid="{00000000-0005-0000-0000-0000E61B0000}"/>
    <cellStyle name="Vejica 4 12 2 4 2 2 2" xfId="6120" xr:uid="{00000000-0005-0000-0000-0000E71B0000}"/>
    <cellStyle name="Vejica 4 12 2 4 2 2 2 2" xfId="6741" xr:uid="{00000000-0005-0000-0000-0000E81B0000}"/>
    <cellStyle name="Vejica 4 12 2 4 2 2 3" xfId="6014" xr:uid="{00000000-0005-0000-0000-0000E91B0000}"/>
    <cellStyle name="Vejica 4 12 2 4 2 2 4" xfId="6437" xr:uid="{00000000-0005-0000-0000-0000EA1B0000}"/>
    <cellStyle name="Vejica 4 12 2 4 2 2 5" xfId="7051" xr:uid="{00000000-0005-0000-0000-0000EB1B0000}"/>
    <cellStyle name="Vejica 4 12 2 4 2 2 6" xfId="7421" xr:uid="{00000000-0005-0000-0000-0000EC1B0000}"/>
    <cellStyle name="Vejica 4 12 2 4 2 2 7" xfId="7859" xr:uid="{00000000-0005-0000-0000-0000ED1B0000}"/>
    <cellStyle name="Vejica 4 12 2 4 3" xfId="4890" xr:uid="{00000000-0005-0000-0000-0000EE1B0000}"/>
    <cellStyle name="Vejica 4 12 2 4 4" xfId="5899" xr:uid="{00000000-0005-0000-0000-0000EF1B0000}"/>
    <cellStyle name="Vejica 4 12 2 4 4 2" xfId="6635" xr:uid="{00000000-0005-0000-0000-0000F01B0000}"/>
    <cellStyle name="Vejica 4 12 2 4 5" xfId="6335" xr:uid="{00000000-0005-0000-0000-0000F11B0000}"/>
    <cellStyle name="Vejica 4 12 2 4 6" xfId="6948" xr:uid="{00000000-0005-0000-0000-0000F21B0000}"/>
    <cellStyle name="Vejica 4 12 2 4 7" xfId="7319" xr:uid="{00000000-0005-0000-0000-0000F31B0000}"/>
    <cellStyle name="Vejica 4 12 2 4 8" xfId="7756" xr:uid="{00000000-0005-0000-0000-0000F41B0000}"/>
    <cellStyle name="Vejica 4 12 2 5" xfId="4892" xr:uid="{00000000-0005-0000-0000-0000F51B0000}"/>
    <cellStyle name="Vejica 4 12 2 5 2" xfId="4893" xr:uid="{00000000-0005-0000-0000-0000F61B0000}"/>
    <cellStyle name="Vejica 4 12 2 5 2 2" xfId="5544" xr:uid="{00000000-0005-0000-0000-0000F71B0000}"/>
    <cellStyle name="Vejica 4 12 2 5 3" xfId="5312" xr:uid="{00000000-0005-0000-0000-0000F81B0000}"/>
    <cellStyle name="Vejica 4 12 2 6" xfId="4894" xr:uid="{00000000-0005-0000-0000-0000F91B0000}"/>
    <cellStyle name="Vejica 4 12 2 6 2" xfId="5440" xr:uid="{00000000-0005-0000-0000-0000FA1B0000}"/>
    <cellStyle name="Vejica 4 12 2 7" xfId="4886" xr:uid="{00000000-0005-0000-0000-0000FB1B0000}"/>
    <cellStyle name="Vejica 4 12 2 8" xfId="5268" xr:uid="{00000000-0005-0000-0000-0000FC1B0000}"/>
    <cellStyle name="Vejica 4 12 2 9" xfId="5797" xr:uid="{00000000-0005-0000-0000-0000FD1B0000}"/>
    <cellStyle name="Vejica 4 12 2 9 2" xfId="6535" xr:uid="{00000000-0005-0000-0000-0000FE1B0000}"/>
    <cellStyle name="Vejica 4 12 3" xfId="2364" xr:uid="{00000000-0005-0000-0000-0000FF1B0000}"/>
    <cellStyle name="Vejica 4 12 3 2" xfId="4895" xr:uid="{00000000-0005-0000-0000-0000001C0000}"/>
    <cellStyle name="Vejica 4 12 4" xfId="2365" xr:uid="{00000000-0005-0000-0000-0000011C0000}"/>
    <cellStyle name="Vejica 4 12 4 2" xfId="4897" xr:uid="{00000000-0005-0000-0000-0000021C0000}"/>
    <cellStyle name="Vejica 4 12 4 2 2" xfId="5443" xr:uid="{00000000-0005-0000-0000-0000031C0000}"/>
    <cellStyle name="Vejica 4 12 4 3" xfId="4896" xr:uid="{00000000-0005-0000-0000-0000041C0000}"/>
    <cellStyle name="Vejica 4 12 5" xfId="2366" xr:uid="{00000000-0005-0000-0000-0000051C0000}"/>
    <cellStyle name="Vejica 4 12 5 2" xfId="4899" xr:uid="{00000000-0005-0000-0000-0000061C0000}"/>
    <cellStyle name="Vejica 4 12 5 2 2" xfId="5444" xr:uid="{00000000-0005-0000-0000-0000071C0000}"/>
    <cellStyle name="Vejica 4 12 5 2 2 2" xfId="6121" xr:uid="{00000000-0005-0000-0000-0000081C0000}"/>
    <cellStyle name="Vejica 4 12 5 2 2 2 2" xfId="6742" xr:uid="{00000000-0005-0000-0000-0000091C0000}"/>
    <cellStyle name="Vejica 4 12 5 2 2 3" xfId="6015" xr:uid="{00000000-0005-0000-0000-00000A1C0000}"/>
    <cellStyle name="Vejica 4 12 5 2 2 4" xfId="6438" xr:uid="{00000000-0005-0000-0000-00000B1C0000}"/>
    <cellStyle name="Vejica 4 12 5 2 2 5" xfId="7052" xr:uid="{00000000-0005-0000-0000-00000C1C0000}"/>
    <cellStyle name="Vejica 4 12 5 2 2 6" xfId="7422" xr:uid="{00000000-0005-0000-0000-00000D1C0000}"/>
    <cellStyle name="Vejica 4 12 5 2 2 7" xfId="7860" xr:uid="{00000000-0005-0000-0000-00000E1C0000}"/>
    <cellStyle name="Vejica 4 12 5 3" xfId="4898" xr:uid="{00000000-0005-0000-0000-00000F1C0000}"/>
    <cellStyle name="Vejica 4 12 5 4" xfId="5900" xr:uid="{00000000-0005-0000-0000-0000101C0000}"/>
    <cellStyle name="Vejica 4 12 5 4 2" xfId="6636" xr:uid="{00000000-0005-0000-0000-0000111C0000}"/>
    <cellStyle name="Vejica 4 12 5 5" xfId="6336" xr:uid="{00000000-0005-0000-0000-0000121C0000}"/>
    <cellStyle name="Vejica 4 12 5 6" xfId="6949" xr:uid="{00000000-0005-0000-0000-0000131C0000}"/>
    <cellStyle name="Vejica 4 12 5 7" xfId="7320" xr:uid="{00000000-0005-0000-0000-0000141C0000}"/>
    <cellStyle name="Vejica 4 12 5 8" xfId="7757" xr:uid="{00000000-0005-0000-0000-0000151C0000}"/>
    <cellStyle name="Vejica 4 12 6" xfId="4900" xr:uid="{00000000-0005-0000-0000-0000161C0000}"/>
    <cellStyle name="Vejica 4 12 6 2" xfId="4901" xr:uid="{00000000-0005-0000-0000-0000171C0000}"/>
    <cellStyle name="Vejica 4 12 6 2 2" xfId="5545" xr:uid="{00000000-0005-0000-0000-0000181C0000}"/>
    <cellStyle name="Vejica 4 12 6 3" xfId="5313" xr:uid="{00000000-0005-0000-0000-0000191C0000}"/>
    <cellStyle name="Vejica 4 12 7" xfId="4902" xr:uid="{00000000-0005-0000-0000-00001A1C0000}"/>
    <cellStyle name="Vejica 4 12 7 2" xfId="5439" xr:uid="{00000000-0005-0000-0000-00001B1C0000}"/>
    <cellStyle name="Vejica 4 12 8" xfId="4885" xr:uid="{00000000-0005-0000-0000-00001C1C0000}"/>
    <cellStyle name="Vejica 4 12 9" xfId="5233" xr:uid="{00000000-0005-0000-0000-00001D1C0000}"/>
    <cellStyle name="Vejica 4 13" xfId="749" xr:uid="{00000000-0005-0000-0000-00001E1C0000}"/>
    <cellStyle name="Vejica 4 13 10" xfId="4903" xr:uid="{00000000-0005-0000-0000-00001F1C0000}"/>
    <cellStyle name="Vejica 4 13 11" xfId="5273" xr:uid="{00000000-0005-0000-0000-0000201C0000}"/>
    <cellStyle name="Vejica 4 13 2" xfId="750" xr:uid="{00000000-0005-0000-0000-0000211C0000}"/>
    <cellStyle name="Vejica 4 13 2 2" xfId="751" xr:uid="{00000000-0005-0000-0000-0000221C0000}"/>
    <cellStyle name="Vejica 4 13 2 2 2" xfId="2367" xr:uid="{00000000-0005-0000-0000-0000231C0000}"/>
    <cellStyle name="Vejica 4 13 2 2 2 2" xfId="4906" xr:uid="{00000000-0005-0000-0000-0000241C0000}"/>
    <cellStyle name="Vejica 4 13 2 2 3" xfId="2368" xr:uid="{00000000-0005-0000-0000-0000251C0000}"/>
    <cellStyle name="Vejica 4 13 2 2 3 2" xfId="4908" xr:uid="{00000000-0005-0000-0000-0000261C0000}"/>
    <cellStyle name="Vejica 4 13 2 2 3 2 2" xfId="5448" xr:uid="{00000000-0005-0000-0000-0000271C0000}"/>
    <cellStyle name="Vejica 4 13 2 2 3 3" xfId="4907" xr:uid="{00000000-0005-0000-0000-0000281C0000}"/>
    <cellStyle name="Vejica 4 13 2 2 4" xfId="2369" xr:uid="{00000000-0005-0000-0000-0000291C0000}"/>
    <cellStyle name="Vejica 4 13 2 2 4 2" xfId="4910" xr:uid="{00000000-0005-0000-0000-00002A1C0000}"/>
    <cellStyle name="Vejica 4 13 2 2 4 2 2" xfId="5449" xr:uid="{00000000-0005-0000-0000-00002B1C0000}"/>
    <cellStyle name="Vejica 4 13 2 2 4 3" xfId="4909" xr:uid="{00000000-0005-0000-0000-00002C1C0000}"/>
    <cellStyle name="Vejica 4 13 2 2 5" xfId="4911" xr:uid="{00000000-0005-0000-0000-00002D1C0000}"/>
    <cellStyle name="Vejica 4 13 2 2 5 2" xfId="4912" xr:uid="{00000000-0005-0000-0000-00002E1C0000}"/>
    <cellStyle name="Vejica 4 13 2 2 5 2 2" xfId="5546" xr:uid="{00000000-0005-0000-0000-00002F1C0000}"/>
    <cellStyle name="Vejica 4 13 2 2 5 3" xfId="5314" xr:uid="{00000000-0005-0000-0000-0000301C0000}"/>
    <cellStyle name="Vejica 4 13 2 2 6" xfId="4913" xr:uid="{00000000-0005-0000-0000-0000311C0000}"/>
    <cellStyle name="Vejica 4 13 2 2 6 2" xfId="5447" xr:uid="{00000000-0005-0000-0000-0000321C0000}"/>
    <cellStyle name="Vejica 4 13 2 2 7" xfId="4905" xr:uid="{00000000-0005-0000-0000-0000331C0000}"/>
    <cellStyle name="Vejica 4 13 2 2 8" xfId="5263" xr:uid="{00000000-0005-0000-0000-0000341C0000}"/>
    <cellStyle name="Vejica 4 13 2 3" xfId="2370" xr:uid="{00000000-0005-0000-0000-0000351C0000}"/>
    <cellStyle name="Vejica 4 13 2 3 2" xfId="4914" xr:uid="{00000000-0005-0000-0000-0000361C0000}"/>
    <cellStyle name="Vejica 4 13 2 4" xfId="2371" xr:uid="{00000000-0005-0000-0000-0000371C0000}"/>
    <cellStyle name="Vejica 4 13 2 4 2" xfId="4916" xr:uid="{00000000-0005-0000-0000-0000381C0000}"/>
    <cellStyle name="Vejica 4 13 2 4 2 2" xfId="5450" xr:uid="{00000000-0005-0000-0000-0000391C0000}"/>
    <cellStyle name="Vejica 4 13 2 4 3" xfId="4915" xr:uid="{00000000-0005-0000-0000-00003A1C0000}"/>
    <cellStyle name="Vejica 4 13 2 5" xfId="2372" xr:uid="{00000000-0005-0000-0000-00003B1C0000}"/>
    <cellStyle name="Vejica 4 13 2 5 2" xfId="4918" xr:uid="{00000000-0005-0000-0000-00003C1C0000}"/>
    <cellStyle name="Vejica 4 13 2 5 2 2" xfId="5451" xr:uid="{00000000-0005-0000-0000-00003D1C0000}"/>
    <cellStyle name="Vejica 4 13 2 5 3" xfId="4917" xr:uid="{00000000-0005-0000-0000-00003E1C0000}"/>
    <cellStyle name="Vejica 4 13 2 6" xfId="4919" xr:uid="{00000000-0005-0000-0000-00003F1C0000}"/>
    <cellStyle name="Vejica 4 13 2 6 2" xfId="4920" xr:uid="{00000000-0005-0000-0000-0000401C0000}"/>
    <cellStyle name="Vejica 4 13 2 6 2 2" xfId="5547" xr:uid="{00000000-0005-0000-0000-0000411C0000}"/>
    <cellStyle name="Vejica 4 13 2 6 3" xfId="5315" xr:uid="{00000000-0005-0000-0000-0000421C0000}"/>
    <cellStyle name="Vejica 4 13 2 7" xfId="4921" xr:uid="{00000000-0005-0000-0000-0000431C0000}"/>
    <cellStyle name="Vejica 4 13 2 7 2" xfId="5446" xr:uid="{00000000-0005-0000-0000-0000441C0000}"/>
    <cellStyle name="Vejica 4 13 2 8" xfId="4904" xr:uid="{00000000-0005-0000-0000-0000451C0000}"/>
    <cellStyle name="Vejica 4 13 2 9" xfId="5226" xr:uid="{00000000-0005-0000-0000-0000461C0000}"/>
    <cellStyle name="Vejica 4 13 3" xfId="2373" xr:uid="{00000000-0005-0000-0000-0000471C0000}"/>
    <cellStyle name="Vejica 4 13 3 2" xfId="4922" xr:uid="{00000000-0005-0000-0000-0000481C0000}"/>
    <cellStyle name="Vejica 4 13 4" xfId="2374" xr:uid="{00000000-0005-0000-0000-0000491C0000}"/>
    <cellStyle name="Vejica 4 13 4 2" xfId="4924" xr:uid="{00000000-0005-0000-0000-00004A1C0000}"/>
    <cellStyle name="Vejica 4 13 4 2 2" xfId="5452" xr:uid="{00000000-0005-0000-0000-00004B1C0000}"/>
    <cellStyle name="Vejica 4 13 4 3" xfId="4923" xr:uid="{00000000-0005-0000-0000-00004C1C0000}"/>
    <cellStyle name="Vejica 4 13 5" xfId="2375" xr:uid="{00000000-0005-0000-0000-00004D1C0000}"/>
    <cellStyle name="Vejica 4 13 5 2" xfId="4926" xr:uid="{00000000-0005-0000-0000-00004E1C0000}"/>
    <cellStyle name="Vejica 4 13 5 2 2" xfId="5453" xr:uid="{00000000-0005-0000-0000-00004F1C0000}"/>
    <cellStyle name="Vejica 4 13 5 3" xfId="4925" xr:uid="{00000000-0005-0000-0000-0000501C0000}"/>
    <cellStyle name="Vejica 4 13 6" xfId="2376" xr:uid="{00000000-0005-0000-0000-0000511C0000}"/>
    <cellStyle name="Vejica 4 13 6 2" xfId="4928" xr:uid="{00000000-0005-0000-0000-0000521C0000}"/>
    <cellStyle name="Vejica 4 13 6 2 2" xfId="5454" xr:uid="{00000000-0005-0000-0000-0000531C0000}"/>
    <cellStyle name="Vejica 4 13 6 3" xfId="4927" xr:uid="{00000000-0005-0000-0000-0000541C0000}"/>
    <cellStyle name="Vejica 4 13 7" xfId="2377" xr:uid="{00000000-0005-0000-0000-0000551C0000}"/>
    <cellStyle name="Vejica 4 13 7 2" xfId="4930" xr:uid="{00000000-0005-0000-0000-0000561C0000}"/>
    <cellStyle name="Vejica 4 13 7 2 2" xfId="5455" xr:uid="{00000000-0005-0000-0000-0000571C0000}"/>
    <cellStyle name="Vejica 4 13 7 3" xfId="4929" xr:uid="{00000000-0005-0000-0000-0000581C0000}"/>
    <cellStyle name="Vejica 4 13 8" xfId="4931" xr:uid="{00000000-0005-0000-0000-0000591C0000}"/>
    <cellStyle name="Vejica 4 13 8 2" xfId="4932" xr:uid="{00000000-0005-0000-0000-00005A1C0000}"/>
    <cellStyle name="Vejica 4 13 8 2 2" xfId="5548" xr:uid="{00000000-0005-0000-0000-00005B1C0000}"/>
    <cellStyle name="Vejica 4 13 8 3" xfId="5316" xr:uid="{00000000-0005-0000-0000-00005C1C0000}"/>
    <cellStyle name="Vejica 4 13 9" xfId="4933" xr:uid="{00000000-0005-0000-0000-00005D1C0000}"/>
    <cellStyle name="Vejica 4 13 9 2" xfId="5445" xr:uid="{00000000-0005-0000-0000-00005E1C0000}"/>
    <cellStyle name="Vejica 4 14" xfId="752" xr:uid="{00000000-0005-0000-0000-00005F1C0000}"/>
    <cellStyle name="Vejica 4 14 2" xfId="2378" xr:uid="{00000000-0005-0000-0000-0000601C0000}"/>
    <cellStyle name="Vejica 4 14 2 2" xfId="4935" xr:uid="{00000000-0005-0000-0000-0000611C0000}"/>
    <cellStyle name="Vejica 4 14 3" xfId="2379" xr:uid="{00000000-0005-0000-0000-0000621C0000}"/>
    <cellStyle name="Vejica 4 14 3 2" xfId="4937" xr:uid="{00000000-0005-0000-0000-0000631C0000}"/>
    <cellStyle name="Vejica 4 14 3 2 2" xfId="5457" xr:uid="{00000000-0005-0000-0000-0000641C0000}"/>
    <cellStyle name="Vejica 4 14 3 3" xfId="4936" xr:uid="{00000000-0005-0000-0000-0000651C0000}"/>
    <cellStyle name="Vejica 4 14 4" xfId="2380" xr:uid="{00000000-0005-0000-0000-0000661C0000}"/>
    <cellStyle name="Vejica 4 14 4 2" xfId="4939" xr:uid="{00000000-0005-0000-0000-0000671C0000}"/>
    <cellStyle name="Vejica 4 14 4 2 2" xfId="5458" xr:uid="{00000000-0005-0000-0000-0000681C0000}"/>
    <cellStyle name="Vejica 4 14 4 3" xfId="4938" xr:uid="{00000000-0005-0000-0000-0000691C0000}"/>
    <cellStyle name="Vejica 4 14 5" xfId="4940" xr:uid="{00000000-0005-0000-0000-00006A1C0000}"/>
    <cellStyle name="Vejica 4 14 5 2" xfId="4941" xr:uid="{00000000-0005-0000-0000-00006B1C0000}"/>
    <cellStyle name="Vejica 4 14 5 2 2" xfId="5549" xr:uid="{00000000-0005-0000-0000-00006C1C0000}"/>
    <cellStyle name="Vejica 4 14 5 3" xfId="5317" xr:uid="{00000000-0005-0000-0000-00006D1C0000}"/>
    <cellStyle name="Vejica 4 14 6" xfId="4942" xr:uid="{00000000-0005-0000-0000-00006E1C0000}"/>
    <cellStyle name="Vejica 4 14 6 2" xfId="5456" xr:uid="{00000000-0005-0000-0000-00006F1C0000}"/>
    <cellStyle name="Vejica 4 14 7" xfId="4934" xr:uid="{00000000-0005-0000-0000-0000701C0000}"/>
    <cellStyle name="Vejica 4 14 8" xfId="5257" xr:uid="{00000000-0005-0000-0000-0000711C0000}"/>
    <cellStyle name="Vejica 4 15" xfId="2381" xr:uid="{00000000-0005-0000-0000-0000721C0000}"/>
    <cellStyle name="Vejica 4 15 2" xfId="4943" xr:uid="{00000000-0005-0000-0000-0000731C0000}"/>
    <cellStyle name="Vejica 4 16" xfId="2382" xr:uid="{00000000-0005-0000-0000-0000741C0000}"/>
    <cellStyle name="Vejica 4 16 2" xfId="4945" xr:uid="{00000000-0005-0000-0000-0000751C0000}"/>
    <cellStyle name="Vejica 4 16 2 2" xfId="5459" xr:uid="{00000000-0005-0000-0000-0000761C0000}"/>
    <cellStyle name="Vejica 4 16 3" xfId="4944" xr:uid="{00000000-0005-0000-0000-0000771C0000}"/>
    <cellStyle name="Vejica 4 17" xfId="2383" xr:uid="{00000000-0005-0000-0000-0000781C0000}"/>
    <cellStyle name="Vejica 4 17 2" xfId="2384" xr:uid="{00000000-0005-0000-0000-0000791C0000}"/>
    <cellStyle name="Vejica 4 17 2 2" xfId="4948" xr:uid="{00000000-0005-0000-0000-00007A1C0000}"/>
    <cellStyle name="Vejica 4 17 2 2 2" xfId="5461" xr:uid="{00000000-0005-0000-0000-00007B1C0000}"/>
    <cellStyle name="Vejica 4 17 2 3" xfId="4947" xr:uid="{00000000-0005-0000-0000-00007C1C0000}"/>
    <cellStyle name="Vejica 4 17 3" xfId="2385" xr:uid="{00000000-0005-0000-0000-00007D1C0000}"/>
    <cellStyle name="Vejica 4 17 3 2" xfId="2386" xr:uid="{00000000-0005-0000-0000-00007E1C0000}"/>
    <cellStyle name="Vejica 4 17 3 2 2" xfId="4951" xr:uid="{00000000-0005-0000-0000-00007F1C0000}"/>
    <cellStyle name="Vejica 4 17 3 2 2 2" xfId="5463" xr:uid="{00000000-0005-0000-0000-0000801C0000}"/>
    <cellStyle name="Vejica 4 17 3 2 3" xfId="4950" xr:uid="{00000000-0005-0000-0000-0000811C0000}"/>
    <cellStyle name="Vejica 4 17 3 3" xfId="2387" xr:uid="{00000000-0005-0000-0000-0000821C0000}"/>
    <cellStyle name="Vejica 4 17 3 3 2" xfId="4953" xr:uid="{00000000-0005-0000-0000-0000831C0000}"/>
    <cellStyle name="Vejica 4 17 3 3 2 2" xfId="5464" xr:uid="{00000000-0005-0000-0000-0000841C0000}"/>
    <cellStyle name="Vejica 4 17 3 3 3" xfId="4952" xr:uid="{00000000-0005-0000-0000-0000851C0000}"/>
    <cellStyle name="Vejica 4 17 3 4" xfId="4954" xr:uid="{00000000-0005-0000-0000-0000861C0000}"/>
    <cellStyle name="Vejica 4 17 3 4 2" xfId="5462" xr:uid="{00000000-0005-0000-0000-0000871C0000}"/>
    <cellStyle name="Vejica 4 17 3 5" xfId="4949" xr:uid="{00000000-0005-0000-0000-0000881C0000}"/>
    <cellStyle name="Vejica 4 17 4" xfId="4955" xr:uid="{00000000-0005-0000-0000-0000891C0000}"/>
    <cellStyle name="Vejica 4 17 4 2" xfId="5460" xr:uid="{00000000-0005-0000-0000-00008A1C0000}"/>
    <cellStyle name="Vejica 4 17 5" xfId="4946" xr:uid="{00000000-0005-0000-0000-00008B1C0000}"/>
    <cellStyle name="Vejica 4 18" xfId="2388" xr:uid="{00000000-0005-0000-0000-00008C1C0000}"/>
    <cellStyle name="Vejica 4 18 2" xfId="2389" xr:uid="{00000000-0005-0000-0000-00008D1C0000}"/>
    <cellStyle name="Vejica 4 18 2 2" xfId="4958" xr:uid="{00000000-0005-0000-0000-00008E1C0000}"/>
    <cellStyle name="Vejica 4 18 2 2 2" xfId="5466" xr:uid="{00000000-0005-0000-0000-00008F1C0000}"/>
    <cellStyle name="Vejica 4 18 2 3" xfId="4957" xr:uid="{00000000-0005-0000-0000-0000901C0000}"/>
    <cellStyle name="Vejica 4 18 3" xfId="4959" xr:uid="{00000000-0005-0000-0000-0000911C0000}"/>
    <cellStyle name="Vejica 4 18 3 2" xfId="5465" xr:uid="{00000000-0005-0000-0000-0000921C0000}"/>
    <cellStyle name="Vejica 4 18 4" xfId="4956" xr:uid="{00000000-0005-0000-0000-0000931C0000}"/>
    <cellStyle name="Vejica 4 19" xfId="2390" xr:uid="{00000000-0005-0000-0000-0000941C0000}"/>
    <cellStyle name="Vejica 4 19 2" xfId="4961" xr:uid="{00000000-0005-0000-0000-0000951C0000}"/>
    <cellStyle name="Vejica 4 19 2 2" xfId="5467" xr:uid="{00000000-0005-0000-0000-0000961C0000}"/>
    <cellStyle name="Vejica 4 19 3" xfId="4960" xr:uid="{00000000-0005-0000-0000-0000971C0000}"/>
    <cellStyle name="Vejica 4 2" xfId="753" xr:uid="{00000000-0005-0000-0000-0000981C0000}"/>
    <cellStyle name="Vejica 4 2 2" xfId="2391" xr:uid="{00000000-0005-0000-0000-0000991C0000}"/>
    <cellStyle name="Vejica 4 2 2 2" xfId="4963" xr:uid="{00000000-0005-0000-0000-00009A1C0000}"/>
    <cellStyle name="Vejica 4 2 3" xfId="2392" xr:uid="{00000000-0005-0000-0000-00009B1C0000}"/>
    <cellStyle name="Vejica 4 2 3 2" xfId="4965" xr:uid="{00000000-0005-0000-0000-00009C1C0000}"/>
    <cellStyle name="Vejica 4 2 3 2 2" xfId="5469" xr:uid="{00000000-0005-0000-0000-00009D1C0000}"/>
    <cellStyle name="Vejica 4 2 3 3" xfId="4964" xr:uid="{00000000-0005-0000-0000-00009E1C0000}"/>
    <cellStyle name="Vejica 4 2 4" xfId="2393" xr:uid="{00000000-0005-0000-0000-00009F1C0000}"/>
    <cellStyle name="Vejica 4 2 4 2" xfId="4966" xr:uid="{00000000-0005-0000-0000-0000A01C0000}"/>
    <cellStyle name="Vejica 4 2 5" xfId="4967" xr:uid="{00000000-0005-0000-0000-0000A11C0000}"/>
    <cellStyle name="Vejica 4 2 5 2" xfId="4968" xr:uid="{00000000-0005-0000-0000-0000A21C0000}"/>
    <cellStyle name="Vejica 4 2 5 2 2" xfId="5550" xr:uid="{00000000-0005-0000-0000-0000A31C0000}"/>
    <cellStyle name="Vejica 4 2 5 3" xfId="5318" xr:uid="{00000000-0005-0000-0000-0000A41C0000}"/>
    <cellStyle name="Vejica 4 2 6" xfId="4969" xr:uid="{00000000-0005-0000-0000-0000A51C0000}"/>
    <cellStyle name="Vejica 4 2 6 2" xfId="5468" xr:uid="{00000000-0005-0000-0000-0000A61C0000}"/>
    <cellStyle name="Vejica 4 2 7" xfId="4962" xr:uid="{00000000-0005-0000-0000-0000A71C0000}"/>
    <cellStyle name="Vejica 4 2 8" xfId="5248" xr:uid="{00000000-0005-0000-0000-0000A81C0000}"/>
    <cellStyle name="Vejica 4 20" xfId="2394" xr:uid="{00000000-0005-0000-0000-0000A91C0000}"/>
    <cellStyle name="Vejica 4 20 2" xfId="4971" xr:uid="{00000000-0005-0000-0000-0000AA1C0000}"/>
    <cellStyle name="Vejica 4 20 2 2" xfId="4972" xr:uid="{00000000-0005-0000-0000-0000AB1C0000}"/>
    <cellStyle name="Vejica 4 20 2 2 2" xfId="5552" xr:uid="{00000000-0005-0000-0000-0000AC1C0000}"/>
    <cellStyle name="Vejica 4 20 2 3" xfId="5319" xr:uid="{00000000-0005-0000-0000-0000AD1C0000}"/>
    <cellStyle name="Vejica 4 20 3" xfId="4973" xr:uid="{00000000-0005-0000-0000-0000AE1C0000}"/>
    <cellStyle name="Vejica 4 20 3 2" xfId="5551" xr:uid="{00000000-0005-0000-0000-0000AF1C0000}"/>
    <cellStyle name="Vejica 4 20 4" xfId="4970" xr:uid="{00000000-0005-0000-0000-0000B01C0000}"/>
    <cellStyle name="Vejica 4 21" xfId="4974" xr:uid="{00000000-0005-0000-0000-0000B11C0000}"/>
    <cellStyle name="Vejica 4 21 2" xfId="5410" xr:uid="{00000000-0005-0000-0000-0000B21C0000}"/>
    <cellStyle name="Vejica 4 22" xfId="4806" xr:uid="{00000000-0005-0000-0000-0000B31C0000}"/>
    <cellStyle name="Vejica 4 23" xfId="2529" xr:uid="{00000000-0005-0000-0000-0000B41C0000}"/>
    <cellStyle name="Vejica 4 24" xfId="5258" xr:uid="{00000000-0005-0000-0000-0000B51C0000}"/>
    <cellStyle name="Vejica 4 3" xfId="754" xr:uid="{00000000-0005-0000-0000-0000B61C0000}"/>
    <cellStyle name="Vejica 4 3 2" xfId="2395" xr:uid="{00000000-0005-0000-0000-0000B71C0000}"/>
    <cellStyle name="Vejica 4 3 2 2" xfId="4976" xr:uid="{00000000-0005-0000-0000-0000B81C0000}"/>
    <cellStyle name="Vejica 4 3 3" xfId="2396" xr:uid="{00000000-0005-0000-0000-0000B91C0000}"/>
    <cellStyle name="Vejica 4 3 3 2" xfId="4978" xr:uid="{00000000-0005-0000-0000-0000BA1C0000}"/>
    <cellStyle name="Vejica 4 3 3 2 2" xfId="5471" xr:uid="{00000000-0005-0000-0000-0000BB1C0000}"/>
    <cellStyle name="Vejica 4 3 3 3" xfId="4977" xr:uid="{00000000-0005-0000-0000-0000BC1C0000}"/>
    <cellStyle name="Vejica 4 3 4" xfId="2397" xr:uid="{00000000-0005-0000-0000-0000BD1C0000}"/>
    <cellStyle name="Vejica 4 3 4 2" xfId="4979" xr:uid="{00000000-0005-0000-0000-0000BE1C0000}"/>
    <cellStyle name="Vejica 4 3 5" xfId="4980" xr:uid="{00000000-0005-0000-0000-0000BF1C0000}"/>
    <cellStyle name="Vejica 4 3 5 2" xfId="4981" xr:uid="{00000000-0005-0000-0000-0000C01C0000}"/>
    <cellStyle name="Vejica 4 3 5 2 2" xfId="5553" xr:uid="{00000000-0005-0000-0000-0000C11C0000}"/>
    <cellStyle name="Vejica 4 3 5 3" xfId="5320" xr:uid="{00000000-0005-0000-0000-0000C21C0000}"/>
    <cellStyle name="Vejica 4 3 6" xfId="4982" xr:uid="{00000000-0005-0000-0000-0000C31C0000}"/>
    <cellStyle name="Vejica 4 3 6 2" xfId="5470" xr:uid="{00000000-0005-0000-0000-0000C41C0000}"/>
    <cellStyle name="Vejica 4 3 7" xfId="4975" xr:uid="{00000000-0005-0000-0000-0000C51C0000}"/>
    <cellStyle name="Vejica 4 3 8" xfId="5262" xr:uid="{00000000-0005-0000-0000-0000C61C0000}"/>
    <cellStyle name="Vejica 4 4" xfId="755" xr:uid="{00000000-0005-0000-0000-0000C71C0000}"/>
    <cellStyle name="Vejica 4 4 2" xfId="791" xr:uid="{00000000-0005-0000-0000-0000C81C0000}"/>
    <cellStyle name="Vejica 4 4 2 2" xfId="4984" xr:uid="{00000000-0005-0000-0000-0000C91C0000}"/>
    <cellStyle name="Vejica 4 4 3" xfId="2398" xr:uid="{00000000-0005-0000-0000-0000CA1C0000}"/>
    <cellStyle name="Vejica 4 4 3 2" xfId="4986" xr:uid="{00000000-0005-0000-0000-0000CB1C0000}"/>
    <cellStyle name="Vejica 4 4 3 2 2" xfId="5473" xr:uid="{00000000-0005-0000-0000-0000CC1C0000}"/>
    <cellStyle name="Vejica 4 4 3 3" xfId="4985" xr:uid="{00000000-0005-0000-0000-0000CD1C0000}"/>
    <cellStyle name="Vejica 4 4 4" xfId="2399" xr:uid="{00000000-0005-0000-0000-0000CE1C0000}"/>
    <cellStyle name="Vejica 4 4 4 2" xfId="4987" xr:uid="{00000000-0005-0000-0000-0000CF1C0000}"/>
    <cellStyle name="Vejica 4 4 5" xfId="4988" xr:uid="{00000000-0005-0000-0000-0000D01C0000}"/>
    <cellStyle name="Vejica 4 4 5 2" xfId="4989" xr:uid="{00000000-0005-0000-0000-0000D11C0000}"/>
    <cellStyle name="Vejica 4 4 5 2 2" xfId="5554" xr:uid="{00000000-0005-0000-0000-0000D21C0000}"/>
    <cellStyle name="Vejica 4 4 5 3" xfId="5321" xr:uid="{00000000-0005-0000-0000-0000D31C0000}"/>
    <cellStyle name="Vejica 4 4 6" xfId="4990" xr:uid="{00000000-0005-0000-0000-0000D41C0000}"/>
    <cellStyle name="Vejica 4 4 6 2" xfId="5472" xr:uid="{00000000-0005-0000-0000-0000D51C0000}"/>
    <cellStyle name="Vejica 4 4 7" xfId="4983" xr:uid="{00000000-0005-0000-0000-0000D61C0000}"/>
    <cellStyle name="Vejica 4 4 8" xfId="5256" xr:uid="{00000000-0005-0000-0000-0000D71C0000}"/>
    <cellStyle name="Vejica 4 5" xfId="756" xr:uid="{00000000-0005-0000-0000-0000D81C0000}"/>
    <cellStyle name="Vejica 4 5 2" xfId="2400" xr:uid="{00000000-0005-0000-0000-0000D91C0000}"/>
    <cellStyle name="Vejica 4 5 2 2" xfId="4992" xr:uid="{00000000-0005-0000-0000-0000DA1C0000}"/>
    <cellStyle name="Vejica 4 5 3" xfId="2401" xr:uid="{00000000-0005-0000-0000-0000DB1C0000}"/>
    <cellStyle name="Vejica 4 5 3 2" xfId="4993" xr:uid="{00000000-0005-0000-0000-0000DC1C0000}"/>
    <cellStyle name="Vejica 4 5 4" xfId="2402" xr:uid="{00000000-0005-0000-0000-0000DD1C0000}"/>
    <cellStyle name="Vejica 4 5 4 2" xfId="4994" xr:uid="{00000000-0005-0000-0000-0000DE1C0000}"/>
    <cellStyle name="Vejica 4 5 5" xfId="4995" xr:uid="{00000000-0005-0000-0000-0000DF1C0000}"/>
    <cellStyle name="Vejica 4 5 5 2" xfId="4996" xr:uid="{00000000-0005-0000-0000-0000E01C0000}"/>
    <cellStyle name="Vejica 4 5 5 2 2" xfId="5555" xr:uid="{00000000-0005-0000-0000-0000E11C0000}"/>
    <cellStyle name="Vejica 4 5 5 3" xfId="5322" xr:uid="{00000000-0005-0000-0000-0000E21C0000}"/>
    <cellStyle name="Vejica 4 5 6" xfId="4997" xr:uid="{00000000-0005-0000-0000-0000E31C0000}"/>
    <cellStyle name="Vejica 4 5 6 2" xfId="5474" xr:uid="{00000000-0005-0000-0000-0000E41C0000}"/>
    <cellStyle name="Vejica 4 5 7" xfId="4991" xr:uid="{00000000-0005-0000-0000-0000E51C0000}"/>
    <cellStyle name="Vejica 4 5 8" xfId="5255" xr:uid="{00000000-0005-0000-0000-0000E61C0000}"/>
    <cellStyle name="Vejica 4 6" xfId="757" xr:uid="{00000000-0005-0000-0000-0000E71C0000}"/>
    <cellStyle name="Vejica 4 6 2" xfId="2403" xr:uid="{00000000-0005-0000-0000-0000E81C0000}"/>
    <cellStyle name="Vejica 4 6 2 2" xfId="4999" xr:uid="{00000000-0005-0000-0000-0000E91C0000}"/>
    <cellStyle name="Vejica 4 6 3" xfId="2404" xr:uid="{00000000-0005-0000-0000-0000EA1C0000}"/>
    <cellStyle name="Vejica 4 6 3 2" xfId="5000" xr:uid="{00000000-0005-0000-0000-0000EB1C0000}"/>
    <cellStyle name="Vejica 4 6 4" xfId="2405" xr:uid="{00000000-0005-0000-0000-0000EC1C0000}"/>
    <cellStyle name="Vejica 4 6 4 2" xfId="5001" xr:uid="{00000000-0005-0000-0000-0000ED1C0000}"/>
    <cellStyle name="Vejica 4 6 5" xfId="5002" xr:uid="{00000000-0005-0000-0000-0000EE1C0000}"/>
    <cellStyle name="Vejica 4 6 5 2" xfId="5003" xr:uid="{00000000-0005-0000-0000-0000EF1C0000}"/>
    <cellStyle name="Vejica 4 6 5 2 2" xfId="5556" xr:uid="{00000000-0005-0000-0000-0000F01C0000}"/>
    <cellStyle name="Vejica 4 6 5 3" xfId="5323" xr:uid="{00000000-0005-0000-0000-0000F11C0000}"/>
    <cellStyle name="Vejica 4 6 6" xfId="5004" xr:uid="{00000000-0005-0000-0000-0000F21C0000}"/>
    <cellStyle name="Vejica 4 6 6 2" xfId="5475" xr:uid="{00000000-0005-0000-0000-0000F31C0000}"/>
    <cellStyle name="Vejica 4 6 7" xfId="4998" xr:uid="{00000000-0005-0000-0000-0000F41C0000}"/>
    <cellStyle name="Vejica 4 6 8" xfId="5230" xr:uid="{00000000-0005-0000-0000-0000F51C0000}"/>
    <cellStyle name="Vejica 4 7" xfId="758" xr:uid="{00000000-0005-0000-0000-0000F61C0000}"/>
    <cellStyle name="Vejica 4 7 2" xfId="2406" xr:uid="{00000000-0005-0000-0000-0000F71C0000}"/>
    <cellStyle name="Vejica 4 7 2 2" xfId="5006" xr:uid="{00000000-0005-0000-0000-0000F81C0000}"/>
    <cellStyle name="Vejica 4 7 3" xfId="2407" xr:uid="{00000000-0005-0000-0000-0000F91C0000}"/>
    <cellStyle name="Vejica 4 7 3 2" xfId="5007" xr:uid="{00000000-0005-0000-0000-0000FA1C0000}"/>
    <cellStyle name="Vejica 4 7 4" xfId="2408" xr:uid="{00000000-0005-0000-0000-0000FB1C0000}"/>
    <cellStyle name="Vejica 4 7 4 2" xfId="5008" xr:uid="{00000000-0005-0000-0000-0000FC1C0000}"/>
    <cellStyle name="Vejica 4 7 5" xfId="5009" xr:uid="{00000000-0005-0000-0000-0000FD1C0000}"/>
    <cellStyle name="Vejica 4 7 5 2" xfId="5010" xr:uid="{00000000-0005-0000-0000-0000FE1C0000}"/>
    <cellStyle name="Vejica 4 7 5 2 2" xfId="5557" xr:uid="{00000000-0005-0000-0000-0000FF1C0000}"/>
    <cellStyle name="Vejica 4 7 5 3" xfId="5324" xr:uid="{00000000-0005-0000-0000-0000001D0000}"/>
    <cellStyle name="Vejica 4 7 6" xfId="5011" xr:uid="{00000000-0005-0000-0000-0000011D0000}"/>
    <cellStyle name="Vejica 4 7 6 2" xfId="5476" xr:uid="{00000000-0005-0000-0000-0000021D0000}"/>
    <cellStyle name="Vejica 4 7 7" xfId="5005" xr:uid="{00000000-0005-0000-0000-0000031D0000}"/>
    <cellStyle name="Vejica 4 7 8" xfId="5236" xr:uid="{00000000-0005-0000-0000-0000041D0000}"/>
    <cellStyle name="Vejica 4 8" xfId="759" xr:uid="{00000000-0005-0000-0000-0000051D0000}"/>
    <cellStyle name="Vejica 4 8 2" xfId="2409" xr:uid="{00000000-0005-0000-0000-0000061D0000}"/>
    <cellStyle name="Vejica 4 8 2 2" xfId="5013" xr:uid="{00000000-0005-0000-0000-0000071D0000}"/>
    <cellStyle name="Vejica 4 8 3" xfId="2410" xr:uid="{00000000-0005-0000-0000-0000081D0000}"/>
    <cellStyle name="Vejica 4 8 3 2" xfId="5014" xr:uid="{00000000-0005-0000-0000-0000091D0000}"/>
    <cellStyle name="Vejica 4 8 4" xfId="2411" xr:uid="{00000000-0005-0000-0000-00000A1D0000}"/>
    <cellStyle name="Vejica 4 8 4 2" xfId="5015" xr:uid="{00000000-0005-0000-0000-00000B1D0000}"/>
    <cellStyle name="Vejica 4 8 5" xfId="5016" xr:uid="{00000000-0005-0000-0000-00000C1D0000}"/>
    <cellStyle name="Vejica 4 8 5 2" xfId="5017" xr:uid="{00000000-0005-0000-0000-00000D1D0000}"/>
    <cellStyle name="Vejica 4 8 5 2 2" xfId="5558" xr:uid="{00000000-0005-0000-0000-00000E1D0000}"/>
    <cellStyle name="Vejica 4 8 5 3" xfId="5325" xr:uid="{00000000-0005-0000-0000-00000F1D0000}"/>
    <cellStyle name="Vejica 4 8 6" xfId="5018" xr:uid="{00000000-0005-0000-0000-0000101D0000}"/>
    <cellStyle name="Vejica 4 8 6 2" xfId="5477" xr:uid="{00000000-0005-0000-0000-0000111D0000}"/>
    <cellStyle name="Vejica 4 8 7" xfId="5012" xr:uid="{00000000-0005-0000-0000-0000121D0000}"/>
    <cellStyle name="Vejica 4 8 8" xfId="5247" xr:uid="{00000000-0005-0000-0000-0000131D0000}"/>
    <cellStyle name="Vejica 4 9" xfId="760" xr:uid="{00000000-0005-0000-0000-0000141D0000}"/>
    <cellStyle name="Vejica 4 9 10" xfId="5020" xr:uid="{00000000-0005-0000-0000-0000151D0000}"/>
    <cellStyle name="Vejica 4 9 10 2" xfId="5326" xr:uid="{00000000-0005-0000-0000-0000161D0000}"/>
    <cellStyle name="Vejica 4 9 11" xfId="5021" xr:uid="{00000000-0005-0000-0000-0000171D0000}"/>
    <cellStyle name="Vejica 4 9 11 2" xfId="5478" xr:uid="{00000000-0005-0000-0000-0000181D0000}"/>
    <cellStyle name="Vejica 4 9 12" xfId="5019" xr:uid="{00000000-0005-0000-0000-0000191D0000}"/>
    <cellStyle name="Vejica 4 9 13" xfId="2531" xr:uid="{00000000-0005-0000-0000-00001A1D0000}"/>
    <cellStyle name="Vejica 4 9 14" xfId="5270" xr:uid="{00000000-0005-0000-0000-00001B1D0000}"/>
    <cellStyle name="Vejica 4 9 2" xfId="761" xr:uid="{00000000-0005-0000-0000-00001C1D0000}"/>
    <cellStyle name="Vejica 4 9 2 10" xfId="5023" xr:uid="{00000000-0005-0000-0000-00001D1D0000}"/>
    <cellStyle name="Vejica 4 9 2 10 2" xfId="5327" xr:uid="{00000000-0005-0000-0000-00001E1D0000}"/>
    <cellStyle name="Vejica 4 9 2 11" xfId="5024" xr:uid="{00000000-0005-0000-0000-00001F1D0000}"/>
    <cellStyle name="Vejica 4 9 2 11 2" xfId="5479" xr:uid="{00000000-0005-0000-0000-0000201D0000}"/>
    <cellStyle name="Vejica 4 9 2 12" xfId="5022" xr:uid="{00000000-0005-0000-0000-0000211D0000}"/>
    <cellStyle name="Vejica 4 9 2 13" xfId="2532" xr:uid="{00000000-0005-0000-0000-0000221D0000}"/>
    <cellStyle name="Vejica 4 9 2 14" xfId="5280" xr:uid="{00000000-0005-0000-0000-0000231D0000}"/>
    <cellStyle name="Vejica 4 9 2 2" xfId="762" xr:uid="{00000000-0005-0000-0000-0000241D0000}"/>
    <cellStyle name="Vejica 4 9 2 2 2" xfId="763" xr:uid="{00000000-0005-0000-0000-0000251D0000}"/>
    <cellStyle name="Vejica 4 9 2 2 2 2" xfId="2412" xr:uid="{00000000-0005-0000-0000-0000261D0000}"/>
    <cellStyle name="Vejica 4 9 2 2 2 2 2" xfId="5027" xr:uid="{00000000-0005-0000-0000-0000271D0000}"/>
    <cellStyle name="Vejica 4 9 2 2 2 3" xfId="2413" xr:uid="{00000000-0005-0000-0000-0000281D0000}"/>
    <cellStyle name="Vejica 4 9 2 2 2 3 2" xfId="5028" xr:uid="{00000000-0005-0000-0000-0000291D0000}"/>
    <cellStyle name="Vejica 4 9 2 2 2 4" xfId="2414" xr:uid="{00000000-0005-0000-0000-00002A1D0000}"/>
    <cellStyle name="Vejica 4 9 2 2 2 4 2" xfId="5030" xr:uid="{00000000-0005-0000-0000-00002B1D0000}"/>
    <cellStyle name="Vejica 4 9 2 2 2 4 2 2" xfId="5482" xr:uid="{00000000-0005-0000-0000-00002C1D0000}"/>
    <cellStyle name="Vejica 4 9 2 2 2 4 3" xfId="5029" xr:uid="{00000000-0005-0000-0000-00002D1D0000}"/>
    <cellStyle name="Vejica 4 9 2 2 2 5" xfId="5031" xr:uid="{00000000-0005-0000-0000-00002E1D0000}"/>
    <cellStyle name="Vejica 4 9 2 2 2 5 2" xfId="5032" xr:uid="{00000000-0005-0000-0000-00002F1D0000}"/>
    <cellStyle name="Vejica 4 9 2 2 2 5 2 2" xfId="5559" xr:uid="{00000000-0005-0000-0000-0000301D0000}"/>
    <cellStyle name="Vejica 4 9 2 2 2 5 3" xfId="5328" xr:uid="{00000000-0005-0000-0000-0000311D0000}"/>
    <cellStyle name="Vejica 4 9 2 2 2 6" xfId="5033" xr:uid="{00000000-0005-0000-0000-0000321D0000}"/>
    <cellStyle name="Vejica 4 9 2 2 2 6 2" xfId="5481" xr:uid="{00000000-0005-0000-0000-0000331D0000}"/>
    <cellStyle name="Vejica 4 9 2 2 2 7" xfId="5026" xr:uid="{00000000-0005-0000-0000-0000341D0000}"/>
    <cellStyle name="Vejica 4 9 2 2 2 8" xfId="5246" xr:uid="{00000000-0005-0000-0000-0000351D0000}"/>
    <cellStyle name="Vejica 4 9 2 2 3" xfId="2415" xr:uid="{00000000-0005-0000-0000-0000361D0000}"/>
    <cellStyle name="Vejica 4 9 2 2 3 2" xfId="5034" xr:uid="{00000000-0005-0000-0000-0000371D0000}"/>
    <cellStyle name="Vejica 4 9 2 2 4" xfId="2416" xr:uid="{00000000-0005-0000-0000-0000381D0000}"/>
    <cellStyle name="Vejica 4 9 2 2 4 2" xfId="5035" xr:uid="{00000000-0005-0000-0000-0000391D0000}"/>
    <cellStyle name="Vejica 4 9 2 2 5" xfId="2417" xr:uid="{00000000-0005-0000-0000-00003A1D0000}"/>
    <cellStyle name="Vejica 4 9 2 2 5 2" xfId="5037" xr:uid="{00000000-0005-0000-0000-00003B1D0000}"/>
    <cellStyle name="Vejica 4 9 2 2 5 2 2" xfId="5483" xr:uid="{00000000-0005-0000-0000-00003C1D0000}"/>
    <cellStyle name="Vejica 4 9 2 2 5 3" xfId="5036" xr:uid="{00000000-0005-0000-0000-00003D1D0000}"/>
    <cellStyle name="Vejica 4 9 2 2 6" xfId="5038" xr:uid="{00000000-0005-0000-0000-00003E1D0000}"/>
    <cellStyle name="Vejica 4 9 2 2 6 2" xfId="5039" xr:uid="{00000000-0005-0000-0000-00003F1D0000}"/>
    <cellStyle name="Vejica 4 9 2 2 6 2 2" xfId="5560" xr:uid="{00000000-0005-0000-0000-0000401D0000}"/>
    <cellStyle name="Vejica 4 9 2 2 6 3" xfId="5329" xr:uid="{00000000-0005-0000-0000-0000411D0000}"/>
    <cellStyle name="Vejica 4 9 2 2 7" xfId="5040" xr:uid="{00000000-0005-0000-0000-0000421D0000}"/>
    <cellStyle name="Vejica 4 9 2 2 7 2" xfId="5480" xr:uid="{00000000-0005-0000-0000-0000431D0000}"/>
    <cellStyle name="Vejica 4 9 2 2 8" xfId="5025" xr:uid="{00000000-0005-0000-0000-0000441D0000}"/>
    <cellStyle name="Vejica 4 9 2 2 9" xfId="5267" xr:uid="{00000000-0005-0000-0000-0000451D0000}"/>
    <cellStyle name="Vejica 4 9 2 3" xfId="2418" xr:uid="{00000000-0005-0000-0000-0000461D0000}"/>
    <cellStyle name="Vejica 4 9 2 3 2" xfId="5041" xr:uid="{00000000-0005-0000-0000-0000471D0000}"/>
    <cellStyle name="Vejica 4 9 2 4" xfId="2419" xr:uid="{00000000-0005-0000-0000-0000481D0000}"/>
    <cellStyle name="Vejica 4 9 2 4 2" xfId="5042" xr:uid="{00000000-0005-0000-0000-0000491D0000}"/>
    <cellStyle name="Vejica 4 9 2 5" xfId="2420" xr:uid="{00000000-0005-0000-0000-00004A1D0000}"/>
    <cellStyle name="Vejica 4 9 2 5 2" xfId="2421" xr:uid="{00000000-0005-0000-0000-00004B1D0000}"/>
    <cellStyle name="Vejica 4 9 2 5 2 2" xfId="5045" xr:uid="{00000000-0005-0000-0000-00004C1D0000}"/>
    <cellStyle name="Vejica 4 9 2 5 2 2 2" xfId="5485" xr:uid="{00000000-0005-0000-0000-00004D1D0000}"/>
    <cellStyle name="Vejica 4 9 2 5 2 3" xfId="5044" xr:uid="{00000000-0005-0000-0000-00004E1D0000}"/>
    <cellStyle name="Vejica 4 9 2 5 3" xfId="2422" xr:uid="{00000000-0005-0000-0000-00004F1D0000}"/>
    <cellStyle name="Vejica 4 9 2 5 3 2" xfId="2423" xr:uid="{00000000-0005-0000-0000-0000501D0000}"/>
    <cellStyle name="Vejica 4 9 2 5 3 2 2" xfId="5048" xr:uid="{00000000-0005-0000-0000-0000511D0000}"/>
    <cellStyle name="Vejica 4 9 2 5 3 2 2 2" xfId="5487" xr:uid="{00000000-0005-0000-0000-0000521D0000}"/>
    <cellStyle name="Vejica 4 9 2 5 3 2 3" xfId="5047" xr:uid="{00000000-0005-0000-0000-0000531D0000}"/>
    <cellStyle name="Vejica 4 9 2 5 3 3" xfId="2424" xr:uid="{00000000-0005-0000-0000-0000541D0000}"/>
    <cellStyle name="Vejica 4 9 2 5 3 3 2" xfId="5050" xr:uid="{00000000-0005-0000-0000-0000551D0000}"/>
    <cellStyle name="Vejica 4 9 2 5 3 3 2 2" xfId="5488" xr:uid="{00000000-0005-0000-0000-0000561D0000}"/>
    <cellStyle name="Vejica 4 9 2 5 3 3 3" xfId="5049" xr:uid="{00000000-0005-0000-0000-0000571D0000}"/>
    <cellStyle name="Vejica 4 9 2 5 3 4" xfId="5051" xr:uid="{00000000-0005-0000-0000-0000581D0000}"/>
    <cellStyle name="Vejica 4 9 2 5 3 4 2" xfId="5486" xr:uid="{00000000-0005-0000-0000-0000591D0000}"/>
    <cellStyle name="Vejica 4 9 2 5 3 5" xfId="5046" xr:uid="{00000000-0005-0000-0000-00005A1D0000}"/>
    <cellStyle name="Vejica 4 9 2 5 4" xfId="5052" xr:uid="{00000000-0005-0000-0000-00005B1D0000}"/>
    <cellStyle name="Vejica 4 9 2 5 4 2" xfId="5484" xr:uid="{00000000-0005-0000-0000-00005C1D0000}"/>
    <cellStyle name="Vejica 4 9 2 5 5" xfId="5043" xr:uid="{00000000-0005-0000-0000-00005D1D0000}"/>
    <cellStyle name="Vejica 4 9 2 6" xfId="2425" xr:uid="{00000000-0005-0000-0000-00005E1D0000}"/>
    <cellStyle name="Vejica 4 9 2 6 2" xfId="5054" xr:uid="{00000000-0005-0000-0000-00005F1D0000}"/>
    <cellStyle name="Vejica 4 9 2 6 2 2" xfId="5489" xr:uid="{00000000-0005-0000-0000-0000601D0000}"/>
    <cellStyle name="Vejica 4 9 2 6 3" xfId="5053" xr:uid="{00000000-0005-0000-0000-0000611D0000}"/>
    <cellStyle name="Vejica 4 9 2 7" xfId="2426" xr:uid="{00000000-0005-0000-0000-0000621D0000}"/>
    <cellStyle name="Vejica 4 9 2 7 2" xfId="5056" xr:uid="{00000000-0005-0000-0000-0000631D0000}"/>
    <cellStyle name="Vejica 4 9 2 7 2 2" xfId="5490" xr:uid="{00000000-0005-0000-0000-0000641D0000}"/>
    <cellStyle name="Vejica 4 9 2 7 3" xfId="5055" xr:uid="{00000000-0005-0000-0000-0000651D0000}"/>
    <cellStyle name="Vejica 4 9 2 8" xfId="2427" xr:uid="{00000000-0005-0000-0000-0000661D0000}"/>
    <cellStyle name="Vejica 4 9 2 8 2" xfId="5058" xr:uid="{00000000-0005-0000-0000-0000671D0000}"/>
    <cellStyle name="Vejica 4 9 2 8 2 2" xfId="5491" xr:uid="{00000000-0005-0000-0000-0000681D0000}"/>
    <cellStyle name="Vejica 4 9 2 8 3" xfId="5057" xr:uid="{00000000-0005-0000-0000-0000691D0000}"/>
    <cellStyle name="Vejica 4 9 2 9" xfId="5059" xr:uid="{00000000-0005-0000-0000-00006A1D0000}"/>
    <cellStyle name="Vejica 4 9 2 9 2" xfId="5060" xr:uid="{00000000-0005-0000-0000-00006B1D0000}"/>
    <cellStyle name="Vejica 4 9 2 9 2 2" xfId="5561" xr:uid="{00000000-0005-0000-0000-00006C1D0000}"/>
    <cellStyle name="Vejica 4 9 2 9 3" xfId="5330" xr:uid="{00000000-0005-0000-0000-00006D1D0000}"/>
    <cellStyle name="Vejica 4 9 3" xfId="764" xr:uid="{00000000-0005-0000-0000-00006E1D0000}"/>
    <cellStyle name="Vejica 4 9 3 2" xfId="765" xr:uid="{00000000-0005-0000-0000-00006F1D0000}"/>
    <cellStyle name="Vejica 4 9 3 2 2" xfId="2428" xr:uid="{00000000-0005-0000-0000-0000701D0000}"/>
    <cellStyle name="Vejica 4 9 3 2 2 2" xfId="5063" xr:uid="{00000000-0005-0000-0000-0000711D0000}"/>
    <cellStyle name="Vejica 4 9 3 2 3" xfId="2429" xr:uid="{00000000-0005-0000-0000-0000721D0000}"/>
    <cellStyle name="Vejica 4 9 3 2 3 2" xfId="5064" xr:uid="{00000000-0005-0000-0000-0000731D0000}"/>
    <cellStyle name="Vejica 4 9 3 2 4" xfId="2430" xr:uid="{00000000-0005-0000-0000-0000741D0000}"/>
    <cellStyle name="Vejica 4 9 3 2 4 2" xfId="5066" xr:uid="{00000000-0005-0000-0000-0000751D0000}"/>
    <cellStyle name="Vejica 4 9 3 2 4 2 2" xfId="5494" xr:uid="{00000000-0005-0000-0000-0000761D0000}"/>
    <cellStyle name="Vejica 4 9 3 2 4 3" xfId="5065" xr:uid="{00000000-0005-0000-0000-0000771D0000}"/>
    <cellStyle name="Vejica 4 9 3 2 5" xfId="5067" xr:uid="{00000000-0005-0000-0000-0000781D0000}"/>
    <cellStyle name="Vejica 4 9 3 2 5 2" xfId="5068" xr:uid="{00000000-0005-0000-0000-0000791D0000}"/>
    <cellStyle name="Vejica 4 9 3 2 5 2 2" xfId="5562" xr:uid="{00000000-0005-0000-0000-00007A1D0000}"/>
    <cellStyle name="Vejica 4 9 3 2 5 3" xfId="5331" xr:uid="{00000000-0005-0000-0000-00007B1D0000}"/>
    <cellStyle name="Vejica 4 9 3 2 6" xfId="5069" xr:uid="{00000000-0005-0000-0000-00007C1D0000}"/>
    <cellStyle name="Vejica 4 9 3 2 6 2" xfId="5493" xr:uid="{00000000-0005-0000-0000-00007D1D0000}"/>
    <cellStyle name="Vejica 4 9 3 2 7" xfId="5062" xr:uid="{00000000-0005-0000-0000-00007E1D0000}"/>
    <cellStyle name="Vejica 4 9 3 2 8" xfId="5254" xr:uid="{00000000-0005-0000-0000-00007F1D0000}"/>
    <cellStyle name="Vejica 4 9 3 3" xfId="2431" xr:uid="{00000000-0005-0000-0000-0000801D0000}"/>
    <cellStyle name="Vejica 4 9 3 3 2" xfId="5070" xr:uid="{00000000-0005-0000-0000-0000811D0000}"/>
    <cellStyle name="Vejica 4 9 3 4" xfId="2432" xr:uid="{00000000-0005-0000-0000-0000821D0000}"/>
    <cellStyle name="Vejica 4 9 3 4 2" xfId="5071" xr:uid="{00000000-0005-0000-0000-0000831D0000}"/>
    <cellStyle name="Vejica 4 9 3 5" xfId="2433" xr:uid="{00000000-0005-0000-0000-0000841D0000}"/>
    <cellStyle name="Vejica 4 9 3 5 2" xfId="5073" xr:uid="{00000000-0005-0000-0000-0000851D0000}"/>
    <cellStyle name="Vejica 4 9 3 5 2 2" xfId="5495" xr:uid="{00000000-0005-0000-0000-0000861D0000}"/>
    <cellStyle name="Vejica 4 9 3 5 3" xfId="5072" xr:uid="{00000000-0005-0000-0000-0000871D0000}"/>
    <cellStyle name="Vejica 4 9 3 6" xfId="5074" xr:uid="{00000000-0005-0000-0000-0000881D0000}"/>
    <cellStyle name="Vejica 4 9 3 6 2" xfId="5075" xr:uid="{00000000-0005-0000-0000-0000891D0000}"/>
    <cellStyle name="Vejica 4 9 3 6 2 2" xfId="5563" xr:uid="{00000000-0005-0000-0000-00008A1D0000}"/>
    <cellStyle name="Vejica 4 9 3 6 3" xfId="5332" xr:uid="{00000000-0005-0000-0000-00008B1D0000}"/>
    <cellStyle name="Vejica 4 9 3 7" xfId="5076" xr:uid="{00000000-0005-0000-0000-00008C1D0000}"/>
    <cellStyle name="Vejica 4 9 3 7 2" xfId="5492" xr:uid="{00000000-0005-0000-0000-00008D1D0000}"/>
    <cellStyle name="Vejica 4 9 3 8" xfId="5061" xr:uid="{00000000-0005-0000-0000-00008E1D0000}"/>
    <cellStyle name="Vejica 4 9 3 9" xfId="5229" xr:uid="{00000000-0005-0000-0000-00008F1D0000}"/>
    <cellStyle name="Vejica 4 9 4" xfId="2434" xr:uid="{00000000-0005-0000-0000-0000901D0000}"/>
    <cellStyle name="Vejica 4 9 4 2" xfId="5077" xr:uid="{00000000-0005-0000-0000-0000911D0000}"/>
    <cellStyle name="Vejica 4 9 5" xfId="2435" xr:uid="{00000000-0005-0000-0000-0000921D0000}"/>
    <cellStyle name="Vejica 4 9 5 2" xfId="5078" xr:uid="{00000000-0005-0000-0000-0000931D0000}"/>
    <cellStyle name="Vejica 4 9 6" xfId="2436" xr:uid="{00000000-0005-0000-0000-0000941D0000}"/>
    <cellStyle name="Vejica 4 9 6 2" xfId="2437" xr:uid="{00000000-0005-0000-0000-0000951D0000}"/>
    <cellStyle name="Vejica 4 9 6 2 2" xfId="5081" xr:uid="{00000000-0005-0000-0000-0000961D0000}"/>
    <cellStyle name="Vejica 4 9 6 2 2 2" xfId="5497" xr:uid="{00000000-0005-0000-0000-0000971D0000}"/>
    <cellStyle name="Vejica 4 9 6 2 3" xfId="5080" xr:uid="{00000000-0005-0000-0000-0000981D0000}"/>
    <cellStyle name="Vejica 4 9 6 3" xfId="2438" xr:uid="{00000000-0005-0000-0000-0000991D0000}"/>
    <cellStyle name="Vejica 4 9 6 3 2" xfId="2439" xr:uid="{00000000-0005-0000-0000-00009A1D0000}"/>
    <cellStyle name="Vejica 4 9 6 3 2 2" xfId="5084" xr:uid="{00000000-0005-0000-0000-00009B1D0000}"/>
    <cellStyle name="Vejica 4 9 6 3 2 2 2" xfId="5499" xr:uid="{00000000-0005-0000-0000-00009C1D0000}"/>
    <cellStyle name="Vejica 4 9 6 3 2 3" xfId="5083" xr:uid="{00000000-0005-0000-0000-00009D1D0000}"/>
    <cellStyle name="Vejica 4 9 6 3 3" xfId="2440" xr:uid="{00000000-0005-0000-0000-00009E1D0000}"/>
    <cellStyle name="Vejica 4 9 6 3 3 2" xfId="5086" xr:uid="{00000000-0005-0000-0000-00009F1D0000}"/>
    <cellStyle name="Vejica 4 9 6 3 3 2 2" xfId="5500" xr:uid="{00000000-0005-0000-0000-0000A01D0000}"/>
    <cellStyle name="Vejica 4 9 6 3 3 3" xfId="5085" xr:uid="{00000000-0005-0000-0000-0000A11D0000}"/>
    <cellStyle name="Vejica 4 9 6 3 4" xfId="5087" xr:uid="{00000000-0005-0000-0000-0000A21D0000}"/>
    <cellStyle name="Vejica 4 9 6 3 4 2" xfId="5498" xr:uid="{00000000-0005-0000-0000-0000A31D0000}"/>
    <cellStyle name="Vejica 4 9 6 3 5" xfId="5082" xr:uid="{00000000-0005-0000-0000-0000A41D0000}"/>
    <cellStyle name="Vejica 4 9 6 4" xfId="5088" xr:uid="{00000000-0005-0000-0000-0000A51D0000}"/>
    <cellStyle name="Vejica 4 9 6 4 2" xfId="5496" xr:uid="{00000000-0005-0000-0000-0000A61D0000}"/>
    <cellStyle name="Vejica 4 9 6 5" xfId="5079" xr:uid="{00000000-0005-0000-0000-0000A71D0000}"/>
    <cellStyle name="Vejica 4 9 7" xfId="2441" xr:uid="{00000000-0005-0000-0000-0000A81D0000}"/>
    <cellStyle name="Vejica 4 9 7 2" xfId="5090" xr:uid="{00000000-0005-0000-0000-0000A91D0000}"/>
    <cellStyle name="Vejica 4 9 7 2 2" xfId="5501" xr:uid="{00000000-0005-0000-0000-0000AA1D0000}"/>
    <cellStyle name="Vejica 4 9 7 3" xfId="5089" xr:uid="{00000000-0005-0000-0000-0000AB1D0000}"/>
    <cellStyle name="Vejica 4 9 8" xfId="2442" xr:uid="{00000000-0005-0000-0000-0000AC1D0000}"/>
    <cellStyle name="Vejica 4 9 8 2" xfId="5092" xr:uid="{00000000-0005-0000-0000-0000AD1D0000}"/>
    <cellStyle name="Vejica 4 9 8 2 2" xfId="5502" xr:uid="{00000000-0005-0000-0000-0000AE1D0000}"/>
    <cellStyle name="Vejica 4 9 8 3" xfId="5091" xr:uid="{00000000-0005-0000-0000-0000AF1D0000}"/>
    <cellStyle name="Vejica 4 9 9" xfId="5093" xr:uid="{00000000-0005-0000-0000-0000B01D0000}"/>
    <cellStyle name="Vejica 4 9 9 2" xfId="5094" xr:uid="{00000000-0005-0000-0000-0000B11D0000}"/>
    <cellStyle name="Vejica 4 9 9 2 2" xfId="5564" xr:uid="{00000000-0005-0000-0000-0000B21D0000}"/>
    <cellStyle name="Vejica 4 9 9 3" xfId="5333" xr:uid="{00000000-0005-0000-0000-0000B31D0000}"/>
    <cellStyle name="Vejica 40" xfId="5095" xr:uid="{00000000-0005-0000-0000-0000B41D0000}"/>
    <cellStyle name="Vejica 40 2" xfId="5334" xr:uid="{00000000-0005-0000-0000-0000B51D0000}"/>
    <cellStyle name="Vejica 41" xfId="5582" xr:uid="{00000000-0005-0000-0000-0000B61D0000}"/>
    <cellStyle name="Vejica 42" xfId="5584" xr:uid="{00000000-0005-0000-0000-0000B71D0000}"/>
    <cellStyle name="Vejica 43" xfId="5586" xr:uid="{00000000-0005-0000-0000-0000B81D0000}"/>
    <cellStyle name="Vejica 44" xfId="5583" xr:uid="{00000000-0005-0000-0000-0000B91D0000}"/>
    <cellStyle name="Vejica 45" xfId="5585" xr:uid="{00000000-0005-0000-0000-0000BA1D0000}"/>
    <cellStyle name="Vejica 46" xfId="5589" xr:uid="{00000000-0005-0000-0000-0000BB1D0000}"/>
    <cellStyle name="Vejica 47" xfId="5590" xr:uid="{00000000-0005-0000-0000-0000BC1D0000}"/>
    <cellStyle name="Vejica 48" xfId="5606" xr:uid="{00000000-0005-0000-0000-0000BD1D0000}"/>
    <cellStyle name="Vejica 49" xfId="5609" xr:uid="{00000000-0005-0000-0000-0000BE1D0000}"/>
    <cellStyle name="Vejica 5" xfId="766" xr:uid="{00000000-0005-0000-0000-0000BF1D0000}"/>
    <cellStyle name="Vejica 5 2" xfId="767" xr:uid="{00000000-0005-0000-0000-0000C01D0000}"/>
    <cellStyle name="Vejica 5 2 2" xfId="2443" xr:uid="{00000000-0005-0000-0000-0000C11D0000}"/>
    <cellStyle name="Vejica 5 2 2 2" xfId="5098" xr:uid="{00000000-0005-0000-0000-0000C21D0000}"/>
    <cellStyle name="Vejica 5 2 3" xfId="2444" xr:uid="{00000000-0005-0000-0000-0000C31D0000}"/>
    <cellStyle name="Vejica 5 2 3 2" xfId="5099" xr:uid="{00000000-0005-0000-0000-0000C41D0000}"/>
    <cellStyle name="Vejica 5 2 4" xfId="2445" xr:uid="{00000000-0005-0000-0000-0000C51D0000}"/>
    <cellStyle name="Vejica 5 2 4 2" xfId="5100" xr:uid="{00000000-0005-0000-0000-0000C61D0000}"/>
    <cellStyle name="Vejica 5 2 5" xfId="5101" xr:uid="{00000000-0005-0000-0000-0000C71D0000}"/>
    <cellStyle name="Vejica 5 2 5 2" xfId="5335" xr:uid="{00000000-0005-0000-0000-0000C81D0000}"/>
    <cellStyle name="Vejica 5 2 6" xfId="5097" xr:uid="{00000000-0005-0000-0000-0000C91D0000}"/>
    <cellStyle name="Vejica 5 2 7" xfId="5275" xr:uid="{00000000-0005-0000-0000-0000CA1D0000}"/>
    <cellStyle name="Vejica 5 3" xfId="768" xr:uid="{00000000-0005-0000-0000-0000CB1D0000}"/>
    <cellStyle name="Vejica 5 3 2" xfId="769" xr:uid="{00000000-0005-0000-0000-0000CC1D0000}"/>
    <cellStyle name="Vejica 5 3 2 2" xfId="2446" xr:uid="{00000000-0005-0000-0000-0000CD1D0000}"/>
    <cellStyle name="Vejica 5 3 2 2 2" xfId="5104" xr:uid="{00000000-0005-0000-0000-0000CE1D0000}"/>
    <cellStyle name="Vejica 5 3 2 3" xfId="2447" xr:uid="{00000000-0005-0000-0000-0000CF1D0000}"/>
    <cellStyle name="Vejica 5 3 2 3 2" xfId="5105" xr:uid="{00000000-0005-0000-0000-0000D01D0000}"/>
    <cellStyle name="Vejica 5 3 2 4" xfId="2448" xr:uid="{00000000-0005-0000-0000-0000D11D0000}"/>
    <cellStyle name="Vejica 5 3 2 4 2" xfId="5107" xr:uid="{00000000-0005-0000-0000-0000D21D0000}"/>
    <cellStyle name="Vejica 5 3 2 4 2 2" xfId="5505" xr:uid="{00000000-0005-0000-0000-0000D31D0000}"/>
    <cellStyle name="Vejica 5 3 2 4 3" xfId="5106" xr:uid="{00000000-0005-0000-0000-0000D41D0000}"/>
    <cellStyle name="Vejica 5 3 2 5" xfId="5108" xr:uid="{00000000-0005-0000-0000-0000D51D0000}"/>
    <cellStyle name="Vejica 5 3 2 5 2" xfId="5109" xr:uid="{00000000-0005-0000-0000-0000D61D0000}"/>
    <cellStyle name="Vejica 5 3 2 5 2 2" xfId="5565" xr:uid="{00000000-0005-0000-0000-0000D71D0000}"/>
    <cellStyle name="Vejica 5 3 2 5 3" xfId="5336" xr:uid="{00000000-0005-0000-0000-0000D81D0000}"/>
    <cellStyle name="Vejica 5 3 2 6" xfId="5110" xr:uid="{00000000-0005-0000-0000-0000D91D0000}"/>
    <cellStyle name="Vejica 5 3 2 6 2" xfId="5504" xr:uid="{00000000-0005-0000-0000-0000DA1D0000}"/>
    <cellStyle name="Vejica 5 3 2 7" xfId="5103" xr:uid="{00000000-0005-0000-0000-0000DB1D0000}"/>
    <cellStyle name="Vejica 5 3 2 8" xfId="5245" xr:uid="{00000000-0005-0000-0000-0000DC1D0000}"/>
    <cellStyle name="Vejica 5 3 3" xfId="2449" xr:uid="{00000000-0005-0000-0000-0000DD1D0000}"/>
    <cellStyle name="Vejica 5 3 3 2" xfId="5111" xr:uid="{00000000-0005-0000-0000-0000DE1D0000}"/>
    <cellStyle name="Vejica 5 3 4" xfId="2450" xr:uid="{00000000-0005-0000-0000-0000DF1D0000}"/>
    <cellStyle name="Vejica 5 3 4 2" xfId="5112" xr:uid="{00000000-0005-0000-0000-0000E01D0000}"/>
    <cellStyle name="Vejica 5 3 5" xfId="2451" xr:uid="{00000000-0005-0000-0000-0000E11D0000}"/>
    <cellStyle name="Vejica 5 3 5 2" xfId="5114" xr:uid="{00000000-0005-0000-0000-0000E21D0000}"/>
    <cellStyle name="Vejica 5 3 5 2 2" xfId="5506" xr:uid="{00000000-0005-0000-0000-0000E31D0000}"/>
    <cellStyle name="Vejica 5 3 5 3" xfId="5113" xr:uid="{00000000-0005-0000-0000-0000E41D0000}"/>
    <cellStyle name="Vejica 5 3 6" xfId="5115" xr:uid="{00000000-0005-0000-0000-0000E51D0000}"/>
    <cellStyle name="Vejica 5 3 6 2" xfId="5116" xr:uid="{00000000-0005-0000-0000-0000E61D0000}"/>
    <cellStyle name="Vejica 5 3 6 2 2" xfId="5566" xr:uid="{00000000-0005-0000-0000-0000E71D0000}"/>
    <cellStyle name="Vejica 5 3 6 3" xfId="5337" xr:uid="{00000000-0005-0000-0000-0000E81D0000}"/>
    <cellStyle name="Vejica 5 3 7" xfId="5117" xr:uid="{00000000-0005-0000-0000-0000E91D0000}"/>
    <cellStyle name="Vejica 5 3 7 2" xfId="5503" xr:uid="{00000000-0005-0000-0000-0000EA1D0000}"/>
    <cellStyle name="Vejica 5 3 8" xfId="5102" xr:uid="{00000000-0005-0000-0000-0000EB1D0000}"/>
    <cellStyle name="Vejica 5 3 9" xfId="5271" xr:uid="{00000000-0005-0000-0000-0000EC1D0000}"/>
    <cellStyle name="Vejica 5 4" xfId="2452" xr:uid="{00000000-0005-0000-0000-0000ED1D0000}"/>
    <cellStyle name="Vejica 5 4 2" xfId="5118" xr:uid="{00000000-0005-0000-0000-0000EE1D0000}"/>
    <cellStyle name="Vejica 5 5" xfId="2453" xr:uid="{00000000-0005-0000-0000-0000EF1D0000}"/>
    <cellStyle name="Vejica 5 5 2" xfId="5119" xr:uid="{00000000-0005-0000-0000-0000F01D0000}"/>
    <cellStyle name="Vejica 5 6" xfId="2454" xr:uid="{00000000-0005-0000-0000-0000F11D0000}"/>
    <cellStyle name="Vejica 5 6 2" xfId="5121" xr:uid="{00000000-0005-0000-0000-0000F21D0000}"/>
    <cellStyle name="Vejica 5 6 2 2" xfId="5507" xr:uid="{00000000-0005-0000-0000-0000F31D0000}"/>
    <cellStyle name="Vejica 5 6 3" xfId="5120" xr:uid="{00000000-0005-0000-0000-0000F41D0000}"/>
    <cellStyle name="Vejica 5 7" xfId="5122" xr:uid="{00000000-0005-0000-0000-0000F51D0000}"/>
    <cellStyle name="Vejica 5 7 2" xfId="5338" xr:uid="{00000000-0005-0000-0000-0000F61D0000}"/>
    <cellStyle name="Vejica 5 8" xfId="5096" xr:uid="{00000000-0005-0000-0000-0000F71D0000}"/>
    <cellStyle name="Vejica 5 9" xfId="5219" xr:uid="{00000000-0005-0000-0000-0000F81D0000}"/>
    <cellStyle name="Vejica 50" xfId="5618" xr:uid="{00000000-0005-0000-0000-0000F91D0000}"/>
    <cellStyle name="Vejica 51" xfId="5619" xr:uid="{00000000-0005-0000-0000-0000FA1D0000}"/>
    <cellStyle name="Vejica 52" xfId="5617" xr:uid="{00000000-0005-0000-0000-0000FB1D0000}"/>
    <cellStyle name="Vejica 53" xfId="5621" xr:uid="{00000000-0005-0000-0000-0000FC1D0000}"/>
    <cellStyle name="Vejica 54" xfId="5616" xr:uid="{00000000-0005-0000-0000-0000FD1D0000}"/>
    <cellStyle name="Vejica 55" xfId="5620" xr:uid="{00000000-0005-0000-0000-0000FE1D0000}"/>
    <cellStyle name="Vejica 56" xfId="5622" xr:uid="{00000000-0005-0000-0000-0000FF1D0000}"/>
    <cellStyle name="Vejica 57" xfId="5798" xr:uid="{00000000-0005-0000-0000-0000001E0000}"/>
    <cellStyle name="Vejica 58" xfId="5908" xr:uid="{00000000-0005-0000-0000-0000011E0000}"/>
    <cellStyle name="Vejica 59" xfId="5907" xr:uid="{00000000-0005-0000-0000-0000021E0000}"/>
    <cellStyle name="Vejica 6" xfId="770" xr:uid="{00000000-0005-0000-0000-0000031E0000}"/>
    <cellStyle name="Vejica 6 2" xfId="2455" xr:uid="{00000000-0005-0000-0000-0000041E0000}"/>
    <cellStyle name="Vejica 6 2 2" xfId="5124" xr:uid="{00000000-0005-0000-0000-0000051E0000}"/>
    <cellStyle name="Vejica 6 3" xfId="2456" xr:uid="{00000000-0005-0000-0000-0000061E0000}"/>
    <cellStyle name="Vejica 6 3 2" xfId="5125" xr:uid="{00000000-0005-0000-0000-0000071E0000}"/>
    <cellStyle name="Vejica 6 4" xfId="2457" xr:uid="{00000000-0005-0000-0000-0000081E0000}"/>
    <cellStyle name="Vejica 6 4 2" xfId="5126" xr:uid="{00000000-0005-0000-0000-0000091E0000}"/>
    <cellStyle name="Vejica 6 5" xfId="5127" xr:uid="{00000000-0005-0000-0000-00000A1E0000}"/>
    <cellStyle name="Vejica 6 5 2" xfId="5339" xr:uid="{00000000-0005-0000-0000-00000B1E0000}"/>
    <cellStyle name="Vejica 6 6" xfId="5123" xr:uid="{00000000-0005-0000-0000-00000C1E0000}"/>
    <cellStyle name="Vejica 6 7" xfId="5274" xr:uid="{00000000-0005-0000-0000-00000D1E0000}"/>
    <cellStyle name="Vejica 60" xfId="6745" xr:uid="{00000000-0005-0000-0000-00000E1E0000}"/>
    <cellStyle name="Vejica 61" xfId="6950" xr:uid="{00000000-0005-0000-0000-00000F1E0000}"/>
    <cellStyle name="Vejica 62" xfId="7066" xr:uid="{00000000-0005-0000-0000-0000101E0000}"/>
    <cellStyle name="Vejica 63" xfId="7069" xr:uid="{00000000-0005-0000-0000-0000111E0000}"/>
    <cellStyle name="Vejica 64" xfId="7556" xr:uid="{00000000-0005-0000-0000-0000121E0000}"/>
    <cellStyle name="Vejica 65" xfId="7558" xr:uid="{00000000-0005-0000-0000-0000131E0000}"/>
    <cellStyle name="Vejica 66" xfId="7561" xr:uid="{00000000-0005-0000-0000-0000141E0000}"/>
    <cellStyle name="Vejica 67" xfId="7758" xr:uid="{00000000-0005-0000-0000-0000151E0000}"/>
    <cellStyle name="Vejica 7" xfId="771" xr:uid="{00000000-0005-0000-0000-0000161E0000}"/>
    <cellStyle name="Vejica 7 10" xfId="5225" xr:uid="{00000000-0005-0000-0000-0000171E0000}"/>
    <cellStyle name="Vejica 7 2" xfId="772" xr:uid="{00000000-0005-0000-0000-0000181E0000}"/>
    <cellStyle name="Vejica 7 2 2" xfId="2458" xr:uid="{00000000-0005-0000-0000-0000191E0000}"/>
    <cellStyle name="Vejica 7 2 2 2" xfId="5130" xr:uid="{00000000-0005-0000-0000-00001A1E0000}"/>
    <cellStyle name="Vejica 7 2 3" xfId="2459" xr:uid="{00000000-0005-0000-0000-00001B1E0000}"/>
    <cellStyle name="Vejica 7 2 3 2" xfId="5131" xr:uid="{00000000-0005-0000-0000-00001C1E0000}"/>
    <cellStyle name="Vejica 7 2 4" xfId="2460" xr:uid="{00000000-0005-0000-0000-00001D1E0000}"/>
    <cellStyle name="Vejica 7 2 4 2" xfId="5132" xr:uid="{00000000-0005-0000-0000-00001E1E0000}"/>
    <cellStyle name="Vejica 7 2 5" xfId="5133" xr:uid="{00000000-0005-0000-0000-00001F1E0000}"/>
    <cellStyle name="Vejica 7 2 5 2" xfId="5134" xr:uid="{00000000-0005-0000-0000-0000201E0000}"/>
    <cellStyle name="Vejica 7 2 5 2 2" xfId="5567" xr:uid="{00000000-0005-0000-0000-0000211E0000}"/>
    <cellStyle name="Vejica 7 2 5 3" xfId="5340" xr:uid="{00000000-0005-0000-0000-0000221E0000}"/>
    <cellStyle name="Vejica 7 2 6" xfId="5135" xr:uid="{00000000-0005-0000-0000-0000231E0000}"/>
    <cellStyle name="Vejica 7 2 6 2" xfId="5509" xr:uid="{00000000-0005-0000-0000-0000241E0000}"/>
    <cellStyle name="Vejica 7 2 7" xfId="5129" xr:uid="{00000000-0005-0000-0000-0000251E0000}"/>
    <cellStyle name="Vejica 7 2 8" xfId="5276" xr:uid="{00000000-0005-0000-0000-0000261E0000}"/>
    <cellStyle name="Vejica 7 3" xfId="773" xr:uid="{00000000-0005-0000-0000-0000271E0000}"/>
    <cellStyle name="Vejica 7 3 2" xfId="2461" xr:uid="{00000000-0005-0000-0000-0000281E0000}"/>
    <cellStyle name="Vejica 7 3 2 2" xfId="5137" xr:uid="{00000000-0005-0000-0000-0000291E0000}"/>
    <cellStyle name="Vejica 7 3 3" xfId="2462" xr:uid="{00000000-0005-0000-0000-00002A1E0000}"/>
    <cellStyle name="Vejica 7 3 3 2" xfId="5138" xr:uid="{00000000-0005-0000-0000-00002B1E0000}"/>
    <cellStyle name="Vejica 7 3 4" xfId="2463" xr:uid="{00000000-0005-0000-0000-00002C1E0000}"/>
    <cellStyle name="Vejica 7 3 4 2" xfId="5139" xr:uid="{00000000-0005-0000-0000-00002D1E0000}"/>
    <cellStyle name="Vejica 7 3 5" xfId="5140" xr:uid="{00000000-0005-0000-0000-00002E1E0000}"/>
    <cellStyle name="Vejica 7 3 5 2" xfId="5141" xr:uid="{00000000-0005-0000-0000-00002F1E0000}"/>
    <cellStyle name="Vejica 7 3 5 2 2" xfId="5568" xr:uid="{00000000-0005-0000-0000-0000301E0000}"/>
    <cellStyle name="Vejica 7 3 5 3" xfId="5341" xr:uid="{00000000-0005-0000-0000-0000311E0000}"/>
    <cellStyle name="Vejica 7 3 6" xfId="5142" xr:uid="{00000000-0005-0000-0000-0000321E0000}"/>
    <cellStyle name="Vejica 7 3 6 2" xfId="5510" xr:uid="{00000000-0005-0000-0000-0000331E0000}"/>
    <cellStyle name="Vejica 7 3 7" xfId="5136" xr:uid="{00000000-0005-0000-0000-0000341E0000}"/>
    <cellStyle name="Vejica 7 3 8" xfId="5244" xr:uid="{00000000-0005-0000-0000-0000351E0000}"/>
    <cellStyle name="Vejica 7 4" xfId="2464" xr:uid="{00000000-0005-0000-0000-0000361E0000}"/>
    <cellStyle name="Vejica 7 4 2" xfId="5143" xr:uid="{00000000-0005-0000-0000-0000371E0000}"/>
    <cellStyle name="Vejica 7 5" xfId="2465" xr:uid="{00000000-0005-0000-0000-0000381E0000}"/>
    <cellStyle name="Vejica 7 5 2" xfId="5144" xr:uid="{00000000-0005-0000-0000-0000391E0000}"/>
    <cellStyle name="Vejica 7 6" xfId="2466" xr:uid="{00000000-0005-0000-0000-00003A1E0000}"/>
    <cellStyle name="Vejica 7 6 2" xfId="5145" xr:uid="{00000000-0005-0000-0000-00003B1E0000}"/>
    <cellStyle name="Vejica 7 7" xfId="5146" xr:uid="{00000000-0005-0000-0000-00003C1E0000}"/>
    <cellStyle name="Vejica 7 7 2" xfId="5147" xr:uid="{00000000-0005-0000-0000-00003D1E0000}"/>
    <cellStyle name="Vejica 7 7 2 2" xfId="5569" xr:uid="{00000000-0005-0000-0000-00003E1E0000}"/>
    <cellStyle name="Vejica 7 7 3" xfId="5342" xr:uid="{00000000-0005-0000-0000-00003F1E0000}"/>
    <cellStyle name="Vejica 7 8" xfId="5148" xr:uid="{00000000-0005-0000-0000-0000401E0000}"/>
    <cellStyle name="Vejica 7 8 2" xfId="5508" xr:uid="{00000000-0005-0000-0000-0000411E0000}"/>
    <cellStyle name="Vejica 7 9" xfId="5128" xr:uid="{00000000-0005-0000-0000-0000421E0000}"/>
    <cellStyle name="Vejica 8" xfId="774" xr:uid="{00000000-0005-0000-0000-0000431E0000}"/>
    <cellStyle name="Vejica 8 2" xfId="775" xr:uid="{00000000-0005-0000-0000-0000441E0000}"/>
    <cellStyle name="Vejica 8 2 2" xfId="2467" xr:uid="{00000000-0005-0000-0000-0000451E0000}"/>
    <cellStyle name="Vejica 8 2 2 2" xfId="5151" xr:uid="{00000000-0005-0000-0000-0000461E0000}"/>
    <cellStyle name="Vejica 8 2 3" xfId="2468" xr:uid="{00000000-0005-0000-0000-0000471E0000}"/>
    <cellStyle name="Vejica 8 2 3 2" xfId="5152" xr:uid="{00000000-0005-0000-0000-0000481E0000}"/>
    <cellStyle name="Vejica 8 2 4" xfId="2469" xr:uid="{00000000-0005-0000-0000-0000491E0000}"/>
    <cellStyle name="Vejica 8 2 4 2" xfId="5153" xr:uid="{00000000-0005-0000-0000-00004A1E0000}"/>
    <cellStyle name="Vejica 8 2 5" xfId="5154" xr:uid="{00000000-0005-0000-0000-00004B1E0000}"/>
    <cellStyle name="Vejica 8 2 5 2" xfId="5155" xr:uid="{00000000-0005-0000-0000-00004C1E0000}"/>
    <cellStyle name="Vejica 8 2 5 2 2" xfId="5570" xr:uid="{00000000-0005-0000-0000-00004D1E0000}"/>
    <cellStyle name="Vejica 8 2 5 3" xfId="5343" xr:uid="{00000000-0005-0000-0000-00004E1E0000}"/>
    <cellStyle name="Vejica 8 2 6" xfId="5156" xr:uid="{00000000-0005-0000-0000-00004F1E0000}"/>
    <cellStyle name="Vejica 8 2 6 2" xfId="5511" xr:uid="{00000000-0005-0000-0000-0000501E0000}"/>
    <cellStyle name="Vejica 8 2 7" xfId="5150" xr:uid="{00000000-0005-0000-0000-0000511E0000}"/>
    <cellStyle name="Vejica 8 2 8" xfId="5227" xr:uid="{00000000-0005-0000-0000-0000521E0000}"/>
    <cellStyle name="Vejica 8 3" xfId="776" xr:uid="{00000000-0005-0000-0000-0000531E0000}"/>
    <cellStyle name="Vejica 8 3 2" xfId="2470" xr:uid="{00000000-0005-0000-0000-0000541E0000}"/>
    <cellStyle name="Vejica 8 3 2 2" xfId="5158" xr:uid="{00000000-0005-0000-0000-0000551E0000}"/>
    <cellStyle name="Vejica 8 3 3" xfId="2471" xr:uid="{00000000-0005-0000-0000-0000561E0000}"/>
    <cellStyle name="Vejica 8 3 3 2" xfId="5159" xr:uid="{00000000-0005-0000-0000-0000571E0000}"/>
    <cellStyle name="Vejica 8 3 4" xfId="2472" xr:uid="{00000000-0005-0000-0000-0000581E0000}"/>
    <cellStyle name="Vejica 8 3 4 2" xfId="5160" xr:uid="{00000000-0005-0000-0000-0000591E0000}"/>
    <cellStyle name="Vejica 8 3 5" xfId="5161" xr:uid="{00000000-0005-0000-0000-00005A1E0000}"/>
    <cellStyle name="Vejica 8 3 5 2" xfId="5162" xr:uid="{00000000-0005-0000-0000-00005B1E0000}"/>
    <cellStyle name="Vejica 8 3 5 2 2" xfId="5571" xr:uid="{00000000-0005-0000-0000-00005C1E0000}"/>
    <cellStyle name="Vejica 8 3 5 3" xfId="5344" xr:uid="{00000000-0005-0000-0000-00005D1E0000}"/>
    <cellStyle name="Vejica 8 3 6" xfId="5163" xr:uid="{00000000-0005-0000-0000-00005E1E0000}"/>
    <cellStyle name="Vejica 8 3 6 2" xfId="5512" xr:uid="{00000000-0005-0000-0000-00005F1E0000}"/>
    <cellStyle name="Vejica 8 3 7" xfId="5157" xr:uid="{00000000-0005-0000-0000-0000601E0000}"/>
    <cellStyle name="Vejica 8 3 8" xfId="5216" xr:uid="{00000000-0005-0000-0000-0000611E0000}"/>
    <cellStyle name="Vejica 8 4" xfId="2473" xr:uid="{00000000-0005-0000-0000-0000621E0000}"/>
    <cellStyle name="Vejica 8 4 2" xfId="5164" xr:uid="{00000000-0005-0000-0000-0000631E0000}"/>
    <cellStyle name="Vejica 8 5" xfId="2474" xr:uid="{00000000-0005-0000-0000-0000641E0000}"/>
    <cellStyle name="Vejica 8 5 2" xfId="5165" xr:uid="{00000000-0005-0000-0000-0000651E0000}"/>
    <cellStyle name="Vejica 8 6" xfId="2475" xr:uid="{00000000-0005-0000-0000-0000661E0000}"/>
    <cellStyle name="Vejica 8 6 2" xfId="5166" xr:uid="{00000000-0005-0000-0000-0000671E0000}"/>
    <cellStyle name="Vejica 8 7" xfId="5167" xr:uid="{00000000-0005-0000-0000-0000681E0000}"/>
    <cellStyle name="Vejica 8 7 2" xfId="5345" xr:uid="{00000000-0005-0000-0000-0000691E0000}"/>
    <cellStyle name="Vejica 8 8" xfId="5149" xr:uid="{00000000-0005-0000-0000-00006A1E0000}"/>
    <cellStyle name="Vejica 8 9" xfId="5228" xr:uid="{00000000-0005-0000-0000-00006B1E0000}"/>
    <cellStyle name="Vejica 9" xfId="777" xr:uid="{00000000-0005-0000-0000-00006C1E0000}"/>
    <cellStyle name="Vejica 9 2" xfId="778" xr:uid="{00000000-0005-0000-0000-00006D1E0000}"/>
    <cellStyle name="Vejica 9 2 2" xfId="2476" xr:uid="{00000000-0005-0000-0000-00006E1E0000}"/>
    <cellStyle name="Vejica 9 2 2 2" xfId="5170" xr:uid="{00000000-0005-0000-0000-00006F1E0000}"/>
    <cellStyle name="Vejica 9 2 3" xfId="2477" xr:uid="{00000000-0005-0000-0000-0000701E0000}"/>
    <cellStyle name="Vejica 9 2 3 2" xfId="5171" xr:uid="{00000000-0005-0000-0000-0000711E0000}"/>
    <cellStyle name="Vejica 9 2 4" xfId="2478" xr:uid="{00000000-0005-0000-0000-0000721E0000}"/>
    <cellStyle name="Vejica 9 2 4 2" xfId="5172" xr:uid="{00000000-0005-0000-0000-0000731E0000}"/>
    <cellStyle name="Vejica 9 2 5" xfId="5173" xr:uid="{00000000-0005-0000-0000-0000741E0000}"/>
    <cellStyle name="Vejica 9 2 5 2" xfId="5174" xr:uid="{00000000-0005-0000-0000-0000751E0000}"/>
    <cellStyle name="Vejica 9 2 5 2 2" xfId="5572" xr:uid="{00000000-0005-0000-0000-0000761E0000}"/>
    <cellStyle name="Vejica 9 2 5 3" xfId="5346" xr:uid="{00000000-0005-0000-0000-0000771E0000}"/>
    <cellStyle name="Vejica 9 2 6" xfId="5175" xr:uid="{00000000-0005-0000-0000-0000781E0000}"/>
    <cellStyle name="Vejica 9 2 6 2" xfId="5513" xr:uid="{00000000-0005-0000-0000-0000791E0000}"/>
    <cellStyle name="Vejica 9 2 7" xfId="5169" xr:uid="{00000000-0005-0000-0000-00007A1E0000}"/>
    <cellStyle name="Vejica 9 2 8" xfId="5265" xr:uid="{00000000-0005-0000-0000-00007B1E0000}"/>
    <cellStyle name="Vejica 9 3" xfId="779" xr:uid="{00000000-0005-0000-0000-00007C1E0000}"/>
    <cellStyle name="Vejica 9 3 2" xfId="2479" xr:uid="{00000000-0005-0000-0000-00007D1E0000}"/>
    <cellStyle name="Vejica 9 3 2 2" xfId="5177" xr:uid="{00000000-0005-0000-0000-00007E1E0000}"/>
    <cellStyle name="Vejica 9 3 3" xfId="2480" xr:uid="{00000000-0005-0000-0000-00007F1E0000}"/>
    <cellStyle name="Vejica 9 3 3 2" xfId="5178" xr:uid="{00000000-0005-0000-0000-0000801E0000}"/>
    <cellStyle name="Vejica 9 3 4" xfId="2481" xr:uid="{00000000-0005-0000-0000-0000811E0000}"/>
    <cellStyle name="Vejica 9 3 4 2" xfId="5179" xr:uid="{00000000-0005-0000-0000-0000821E0000}"/>
    <cellStyle name="Vejica 9 3 5" xfId="5180" xr:uid="{00000000-0005-0000-0000-0000831E0000}"/>
    <cellStyle name="Vejica 9 3 5 2" xfId="5181" xr:uid="{00000000-0005-0000-0000-0000841E0000}"/>
    <cellStyle name="Vejica 9 3 5 2 2" xfId="5573" xr:uid="{00000000-0005-0000-0000-0000851E0000}"/>
    <cellStyle name="Vejica 9 3 5 3" xfId="5347" xr:uid="{00000000-0005-0000-0000-0000861E0000}"/>
    <cellStyle name="Vejica 9 3 6" xfId="5182" xr:uid="{00000000-0005-0000-0000-0000871E0000}"/>
    <cellStyle name="Vejica 9 3 6 2" xfId="5514" xr:uid="{00000000-0005-0000-0000-0000881E0000}"/>
    <cellStyle name="Vejica 9 3 7" xfId="5176" xr:uid="{00000000-0005-0000-0000-0000891E0000}"/>
    <cellStyle name="Vejica 9 3 8" xfId="5253" xr:uid="{00000000-0005-0000-0000-00008A1E0000}"/>
    <cellStyle name="Vejica 9 4" xfId="2482" xr:uid="{00000000-0005-0000-0000-00008B1E0000}"/>
    <cellStyle name="Vejica 9 4 2" xfId="5183" xr:uid="{00000000-0005-0000-0000-00008C1E0000}"/>
    <cellStyle name="Vejica 9 5" xfId="2483" xr:uid="{00000000-0005-0000-0000-00008D1E0000}"/>
    <cellStyle name="Vejica 9 5 2" xfId="5184" xr:uid="{00000000-0005-0000-0000-00008E1E0000}"/>
    <cellStyle name="Vejica 9 6" xfId="2484" xr:uid="{00000000-0005-0000-0000-00008F1E0000}"/>
    <cellStyle name="Vejica 9 6 2" xfId="5185" xr:uid="{00000000-0005-0000-0000-0000901E0000}"/>
    <cellStyle name="Vejica 9 7" xfId="5186" xr:uid="{00000000-0005-0000-0000-0000911E0000}"/>
    <cellStyle name="Vejica 9 7 2" xfId="5348" xr:uid="{00000000-0005-0000-0000-0000921E0000}"/>
    <cellStyle name="Vejica 9 8" xfId="5168" xr:uid="{00000000-0005-0000-0000-0000931E0000}"/>
    <cellStyle name="Vejica 9 9" xfId="5277" xr:uid="{00000000-0005-0000-0000-0000941E0000}"/>
    <cellStyle name="Vnos 2" xfId="780" xr:uid="{00000000-0005-0000-0000-0000951E0000}"/>
    <cellStyle name="Vnos 2 2" xfId="2485" xr:uid="{00000000-0005-0000-0000-0000961E0000}"/>
    <cellStyle name="Vnos 2 2 2" xfId="5188" xr:uid="{00000000-0005-0000-0000-0000971E0000}"/>
    <cellStyle name="Vnos 2 3" xfId="2486" xr:uid="{00000000-0005-0000-0000-0000981E0000}"/>
    <cellStyle name="Vnos 2 3 2" xfId="5189" xr:uid="{00000000-0005-0000-0000-0000991E0000}"/>
    <cellStyle name="Vnos 2 4" xfId="5187" xr:uid="{00000000-0005-0000-0000-00009A1E0000}"/>
    <cellStyle name="Vnos 3" xfId="781" xr:uid="{00000000-0005-0000-0000-00009B1E0000}"/>
    <cellStyle name="Vnos 3 2" xfId="2487" xr:uid="{00000000-0005-0000-0000-00009C1E0000}"/>
    <cellStyle name="Vnos 3 2 2" xfId="5191" xr:uid="{00000000-0005-0000-0000-00009D1E0000}"/>
    <cellStyle name="Vnos 3 3" xfId="2488" xr:uid="{00000000-0005-0000-0000-00009E1E0000}"/>
    <cellStyle name="Vnos 3 3 2" xfId="5192" xr:uid="{00000000-0005-0000-0000-00009F1E0000}"/>
    <cellStyle name="Vnos 3 4" xfId="5193" xr:uid="{00000000-0005-0000-0000-0000A01E0000}"/>
    <cellStyle name="Vnos 3 4 2" xfId="5349" xr:uid="{00000000-0005-0000-0000-0000A11E0000}"/>
    <cellStyle name="Vnos 3 5" xfId="5190" xr:uid="{00000000-0005-0000-0000-0000A21E0000}"/>
    <cellStyle name="Vnos 3 6" xfId="5235" xr:uid="{00000000-0005-0000-0000-0000A31E0000}"/>
    <cellStyle name="Vsota 2" xfId="782" xr:uid="{00000000-0005-0000-0000-0000A41E0000}"/>
    <cellStyle name="Vsota 2 2" xfId="2489" xr:uid="{00000000-0005-0000-0000-0000A51E0000}"/>
    <cellStyle name="Vsota 2 2 2" xfId="5195" xr:uid="{00000000-0005-0000-0000-0000A61E0000}"/>
    <cellStyle name="Vsota 2 3" xfId="5194" xr:uid="{00000000-0005-0000-0000-0000A71E0000}"/>
    <cellStyle name="Warning Text 1" xfId="2490" xr:uid="{00000000-0005-0000-0000-0000A81E0000}"/>
    <cellStyle name="Warning Text 1 2" xfId="2491" xr:uid="{00000000-0005-0000-0000-0000A91E0000}"/>
    <cellStyle name="Warning Text 1 2 2" xfId="5197" xr:uid="{00000000-0005-0000-0000-0000AA1E0000}"/>
    <cellStyle name="Warning Text 1 3" xfId="5196" xr:uid="{00000000-0005-0000-0000-0000AB1E0000}"/>
    <cellStyle name="Warning Text 2" xfId="2492" xr:uid="{00000000-0005-0000-0000-0000AC1E0000}"/>
    <cellStyle name="Warning Text 2 2" xfId="2493" xr:uid="{00000000-0005-0000-0000-0000AD1E0000}"/>
    <cellStyle name="Warning Text 2 2 2" xfId="5199" xr:uid="{00000000-0005-0000-0000-0000AE1E0000}"/>
    <cellStyle name="Warning Text 2 3" xfId="5198" xr:uid="{00000000-0005-0000-0000-0000AF1E0000}"/>
    <cellStyle name="Warning Text 3" xfId="2494" xr:uid="{00000000-0005-0000-0000-0000B01E0000}"/>
    <cellStyle name="Warning Text 3 2" xfId="2495" xr:uid="{00000000-0005-0000-0000-0000B11E0000}"/>
    <cellStyle name="Warning Text 3 2 2" xfId="5201" xr:uid="{00000000-0005-0000-0000-0000B21E0000}"/>
    <cellStyle name="Warning Text 3 3" xfId="5200" xr:uid="{00000000-0005-0000-0000-0000B31E0000}"/>
    <cellStyle name="Warning Text 4" xfId="2496" xr:uid="{00000000-0005-0000-0000-0000B41E0000}"/>
    <cellStyle name="Warning Text 4 2" xfId="2497" xr:uid="{00000000-0005-0000-0000-0000B51E0000}"/>
    <cellStyle name="Warning Text 4 2 2" xfId="5203" xr:uid="{00000000-0005-0000-0000-0000B61E0000}"/>
    <cellStyle name="Warning Text 4 3" xfId="5202" xr:uid="{00000000-0005-0000-0000-0000B71E0000}"/>
    <cellStyle name="Warning Text 5" xfId="2498" xr:uid="{00000000-0005-0000-0000-0000B81E0000}"/>
    <cellStyle name="Warning Text 5 2" xfId="2499" xr:uid="{00000000-0005-0000-0000-0000B91E0000}"/>
    <cellStyle name="Warning Text 5 2 2" xfId="5205" xr:uid="{00000000-0005-0000-0000-0000BA1E0000}"/>
    <cellStyle name="Warning Text 5 3" xfId="5204" xr:uid="{00000000-0005-0000-0000-0000BB1E0000}"/>
    <cellStyle name="Warning Text 6" xfId="2500" xr:uid="{00000000-0005-0000-0000-0000BC1E0000}"/>
    <cellStyle name="Warning Text 6 2" xfId="2501" xr:uid="{00000000-0005-0000-0000-0000BD1E0000}"/>
    <cellStyle name="Warning Text 6 2 2" xfId="5207" xr:uid="{00000000-0005-0000-0000-0000BE1E0000}"/>
    <cellStyle name="Warning Text 6 3" xfId="5206" xr:uid="{00000000-0005-0000-0000-0000BF1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B4-4CDF-A6FE-AAA5A8BD4E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B4-4CDF-A6FE-AAA5A8BD4E0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DB4-4CDF-A6FE-AAA5A8BD4E0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DB4-4CDF-A6FE-AAA5A8BD4E0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DB4-4CDF-A6FE-AAA5A8BD4E0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DB4-4CDF-A6FE-AAA5A8BD4E0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0B-455E-A89A-F7A43E5E8F1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CED-466F-B2CA-BD4FE4EF290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0055-4C8E-9593-2C9A5324A21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1-D7CF-42EE-9201-9C2EC07F43C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3-D7CF-42EE-9201-9C2EC07F43CE}"/>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20B-455E-A89A-F7A43E5E8F13}"/>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20B-455E-A89A-F7A43E5E8F13}"/>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E20B-455E-A89A-F7A43E5E8F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REKAPITULACIJA!$B$7:$C$20</c:f>
              <c:multiLvlStrCache>
                <c:ptCount val="14"/>
                <c:lvl>
                  <c:pt idx="0">
                    <c:v>GRADBENA DELA:</c:v>
                  </c:pt>
                  <c:pt idx="1">
                    <c:v>OBRTNIŠKA DELA 2+3a faze:</c:v>
                  </c:pt>
                  <c:pt idx="2">
                    <c:v>OBRTNIŠKA DELA 3b faze:</c:v>
                  </c:pt>
                  <c:pt idx="3">
                    <c:v>ELEKTRIČNE INŠTALACIJE  - telovadnica 2.faza</c:v>
                  </c:pt>
                  <c:pt idx="4">
                    <c:v>ELEKTRIČNE INŠTALACIJE - klet 3.faza</c:v>
                  </c:pt>
                  <c:pt idx="5">
                    <c:v>STROJNE INŠTALACIJE - telovadnica 2.faza</c:v>
                  </c:pt>
                  <c:pt idx="6">
                    <c:v>OGREVANJE IN HLAJENJE</c:v>
                  </c:pt>
                  <c:pt idx="7">
                    <c:v>PREZRAČEVANJE</c:v>
                  </c:pt>
                  <c:pt idx="8">
                    <c:v>VODA IN KANALIZACIJA</c:v>
                  </c:pt>
                  <c:pt idx="9">
                    <c:v>STROJNE INŠTALACIJE - klet 3.faza</c:v>
                  </c:pt>
                  <c:pt idx="10">
                    <c:v>OGREVANJE IN HLAJENJE</c:v>
                  </c:pt>
                  <c:pt idx="11">
                    <c:v>PREZRAČEVANJE</c:v>
                  </c:pt>
                  <c:pt idx="12">
                    <c:v>VODA IN KANALIZACIJA</c:v>
                  </c:pt>
                  <c:pt idx="13">
                    <c:v>ZUNANJA UREDITEV IN ZUNANJA KANALIZACIJA</c:v>
                  </c:pt>
                </c:lvl>
                <c:lvl>
                  <c:pt idx="0">
                    <c:v>A.</c:v>
                  </c:pt>
                  <c:pt idx="1">
                    <c:v>B1.</c:v>
                  </c:pt>
                  <c:pt idx="2">
                    <c:v>B2.</c:v>
                  </c:pt>
                  <c:pt idx="3">
                    <c:v>C1.</c:v>
                  </c:pt>
                  <c:pt idx="4">
                    <c:v>C2.</c:v>
                  </c:pt>
                  <c:pt idx="5">
                    <c:v>D.1</c:v>
                  </c:pt>
                  <c:pt idx="6">
                    <c:v>D.1.1</c:v>
                  </c:pt>
                  <c:pt idx="7">
                    <c:v>D.1.2</c:v>
                  </c:pt>
                  <c:pt idx="8">
                    <c:v>D.1.3</c:v>
                  </c:pt>
                  <c:pt idx="9">
                    <c:v>D2.</c:v>
                  </c:pt>
                  <c:pt idx="10">
                    <c:v>D.2.1</c:v>
                  </c:pt>
                  <c:pt idx="11">
                    <c:v>D.2.2</c:v>
                  </c:pt>
                  <c:pt idx="12">
                    <c:v>D.2.3</c:v>
                  </c:pt>
                  <c:pt idx="13">
                    <c:v>E.</c:v>
                  </c:pt>
                </c:lvl>
              </c:multiLvlStrCache>
            </c:multiLvlStrRef>
          </c:cat>
          <c:val>
            <c:numRef>
              <c:f>REKAPITULACIJA!$D$7:$D$20</c:f>
              <c:numCache>
                <c:formatCode>_("€"* #,##0.00_);_("€"* \(#,##0.00\);_("€"* "-"??_);_(@_)</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8A1-455B-873A-0059B5D7ACA2}"/>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layout>
        <c:manualLayout>
          <c:xMode val="edge"/>
          <c:yMode val="edge"/>
          <c:x val="6.8126878658187937E-2"/>
          <c:y val="0.55800179380965642"/>
          <c:w val="0.74958489437074605"/>
          <c:h val="0.421754086549190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20308</xdr:colOff>
      <xdr:row>25</xdr:row>
      <xdr:rowOff>101132</xdr:rowOff>
    </xdr:from>
    <xdr:to>
      <xdr:col>3</xdr:col>
      <xdr:colOff>771525</xdr:colOff>
      <xdr:row>48</xdr:row>
      <xdr:rowOff>85725</xdr:rowOff>
    </xdr:to>
    <xdr:graphicFrame macro="">
      <xdr:nvGraphicFramePr>
        <xdr:cNvPr id="6" name="Grafikon 5">
          <a:extLst>
            <a:ext uri="{FF2B5EF4-FFF2-40B4-BE49-F238E27FC236}">
              <a16:creationId xmlns:a16="http://schemas.microsoft.com/office/drawing/2014/main" id="{0A8F86F5-22DC-4D8D-A079-5CCA47B9AE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D41"/>
  <sheetViews>
    <sheetView view="pageLayout" zoomScale="85" zoomScaleNormal="90" zoomScaleSheetLayoutView="70" zoomScalePageLayoutView="85" workbookViewId="0">
      <selection activeCell="C28" sqref="C28"/>
    </sheetView>
  </sheetViews>
  <sheetFormatPr defaultRowHeight="14.25"/>
  <cols>
    <col min="1" max="2" width="9.140625" style="162"/>
    <col min="3" max="3" width="55.7109375" style="162" customWidth="1"/>
    <col min="4" max="4" width="9.140625" style="162"/>
    <col min="5" max="5" width="9.140625" style="162" customWidth="1"/>
    <col min="6" max="16384" width="9.140625" style="162"/>
  </cols>
  <sheetData>
    <row r="1" spans="1:3">
      <c r="C1" s="163"/>
    </row>
    <row r="2" spans="1:3" ht="36">
      <c r="C2" s="164" t="s">
        <v>1112</v>
      </c>
    </row>
    <row r="3" spans="1:3" ht="15.75">
      <c r="C3" s="165"/>
    </row>
    <row r="5" spans="1:3" ht="36">
      <c r="A5" s="166"/>
      <c r="B5" s="167" t="s">
        <v>165</v>
      </c>
      <c r="C5" s="168" t="s">
        <v>205</v>
      </c>
    </row>
    <row r="6" spans="1:3">
      <c r="C6" s="169"/>
    </row>
    <row r="7" spans="1:3">
      <c r="B7" s="167" t="s">
        <v>166</v>
      </c>
      <c r="C7" s="168" t="s">
        <v>1113</v>
      </c>
    </row>
    <row r="8" spans="1:3">
      <c r="A8" s="170"/>
    </row>
    <row r="9" spans="1:3">
      <c r="B9" s="167" t="s">
        <v>167</v>
      </c>
      <c r="C9" s="168" t="s">
        <v>206</v>
      </c>
    </row>
    <row r="10" spans="1:3">
      <c r="A10" s="170"/>
    </row>
    <row r="11" spans="1:3">
      <c r="B11" s="167" t="s">
        <v>168</v>
      </c>
      <c r="C11" s="171" t="s">
        <v>1114</v>
      </c>
    </row>
    <row r="12" spans="1:3">
      <c r="B12" s="167"/>
      <c r="C12" s="189" t="s">
        <v>1115</v>
      </c>
    </row>
    <row r="13" spans="1:3">
      <c r="B13" s="167"/>
      <c r="C13" s="189" t="s">
        <v>1116</v>
      </c>
    </row>
    <row r="14" spans="1:3">
      <c r="B14" s="167"/>
      <c r="C14" s="189" t="s">
        <v>1117</v>
      </c>
    </row>
    <row r="15" spans="1:3">
      <c r="A15" s="166"/>
    </row>
    <row r="16" spans="1:3">
      <c r="B16" s="167" t="s">
        <v>169</v>
      </c>
      <c r="C16" s="190" t="s">
        <v>1118</v>
      </c>
    </row>
    <row r="17" spans="1:4" ht="36">
      <c r="B17" s="167"/>
      <c r="C17" s="168" t="s">
        <v>1119</v>
      </c>
    </row>
    <row r="18" spans="1:4" ht="15">
      <c r="B18" s="167"/>
      <c r="C18" s="172"/>
    </row>
    <row r="19" spans="1:4">
      <c r="B19" s="167" t="s">
        <v>170</v>
      </c>
      <c r="C19" s="168" t="s">
        <v>2170</v>
      </c>
    </row>
    <row r="20" spans="1:4">
      <c r="A20" s="173"/>
    </row>
    <row r="21" spans="1:4">
      <c r="A21" s="173"/>
      <c r="B21" s="167" t="s">
        <v>171</v>
      </c>
      <c r="C21" s="168" t="s">
        <v>1120</v>
      </c>
    </row>
    <row r="22" spans="1:4">
      <c r="A22" s="173"/>
      <c r="B22" s="167"/>
      <c r="C22" s="168" t="s">
        <v>1121</v>
      </c>
    </row>
    <row r="23" spans="1:4">
      <c r="A23" s="173"/>
      <c r="B23" s="167"/>
      <c r="C23" s="168" t="s">
        <v>1122</v>
      </c>
    </row>
    <row r="24" spans="1:4">
      <c r="B24" s="167"/>
      <c r="C24" s="174"/>
    </row>
    <row r="25" spans="1:4" ht="24">
      <c r="B25" s="167" t="s">
        <v>172</v>
      </c>
      <c r="C25" s="168" t="s">
        <v>207</v>
      </c>
    </row>
    <row r="26" spans="1:4">
      <c r="C26" s="169"/>
    </row>
    <row r="27" spans="1:4">
      <c r="B27" s="175"/>
      <c r="C27" s="174"/>
    </row>
    <row r="28" spans="1:4" ht="48">
      <c r="B28" s="167" t="s">
        <v>173</v>
      </c>
      <c r="C28" s="168" t="s">
        <v>208</v>
      </c>
    </row>
    <row r="29" spans="1:4" ht="15">
      <c r="C29" s="176"/>
      <c r="D29" s="177"/>
    </row>
    <row r="30" spans="1:4" ht="15">
      <c r="B30" s="175"/>
      <c r="C30" s="176"/>
      <c r="D30" s="177"/>
    </row>
    <row r="31" spans="1:4">
      <c r="C31" s="178"/>
      <c r="D31" s="177"/>
    </row>
    <row r="32" spans="1:4">
      <c r="B32" s="167"/>
      <c r="C32" s="177"/>
      <c r="D32" s="179" t="s">
        <v>174</v>
      </c>
    </row>
    <row r="33" spans="2:4">
      <c r="B33" s="175"/>
      <c r="C33" s="174"/>
      <c r="D33" s="180"/>
    </row>
    <row r="34" spans="2:4">
      <c r="B34" s="167" t="s">
        <v>175</v>
      </c>
      <c r="C34" s="181" t="s">
        <v>211</v>
      </c>
      <c r="D34" s="180"/>
    </row>
    <row r="35" spans="2:4">
      <c r="B35" s="175"/>
      <c r="C35" s="182"/>
      <c r="D35" s="183"/>
    </row>
    <row r="36" spans="2:4">
      <c r="B36" s="175"/>
      <c r="C36" s="182"/>
      <c r="D36" s="183"/>
    </row>
    <row r="37" spans="2:4">
      <c r="B37" s="184"/>
      <c r="C37" s="182"/>
      <c r="D37" s="183"/>
    </row>
    <row r="38" spans="2:4" ht="58.5" customHeight="1">
      <c r="B38" s="175"/>
      <c r="C38" s="177"/>
      <c r="D38" s="185" t="s">
        <v>402</v>
      </c>
    </row>
    <row r="39" spans="2:4">
      <c r="B39" s="167" t="s">
        <v>176</v>
      </c>
      <c r="C39" s="181" t="s">
        <v>209</v>
      </c>
      <c r="D39" s="180"/>
    </row>
    <row r="40" spans="2:4">
      <c r="B40" s="167" t="s">
        <v>177</v>
      </c>
      <c r="C40" s="181" t="s">
        <v>210</v>
      </c>
    </row>
    <row r="41" spans="2:4">
      <c r="B41" s="167" t="s">
        <v>178</v>
      </c>
      <c r="C41" s="168" t="s">
        <v>2170</v>
      </c>
    </row>
  </sheetData>
  <sheetProtection formatCells="0" formatColumns="0" formatRows="0" insertColumns="0" insertRows="0"/>
  <pageMargins left="0.70866141732283472" right="0.70866141732283472" top="0.9448818897637796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theme="3"/>
  </sheetPr>
  <dimension ref="A2:HZ310"/>
  <sheetViews>
    <sheetView showWhiteSpace="0" view="pageBreakPreview" zoomScale="85" zoomScaleNormal="90" zoomScaleSheetLayoutView="85" zoomScalePageLayoutView="90" workbookViewId="0">
      <selection activeCell="C9" sqref="C9"/>
    </sheetView>
  </sheetViews>
  <sheetFormatPr defaultColWidth="8.85546875" defaultRowHeight="12.75"/>
  <cols>
    <col min="1" max="1" width="4.7109375" style="693" customWidth="1"/>
    <col min="2" max="2" width="5.85546875" style="693" customWidth="1"/>
    <col min="3" max="3" width="30.85546875" style="694" customWidth="1"/>
    <col min="4" max="4" width="5.7109375" style="695" customWidth="1"/>
    <col min="5" max="5" width="7.28515625" style="693" bestFit="1" customWidth="1"/>
    <col min="6" max="6" width="12" style="128" customWidth="1"/>
    <col min="7" max="7" width="20.5703125" style="693" customWidth="1"/>
    <col min="8" max="8" width="20.28515625" style="128" customWidth="1"/>
    <col min="9" max="9" width="19.5703125" style="128" customWidth="1"/>
    <col min="10" max="10" width="18.140625" style="128" customWidth="1"/>
    <col min="11" max="11" width="18" style="128" customWidth="1"/>
    <col min="12" max="12" width="19.85546875" style="128" customWidth="1"/>
    <col min="13" max="13" width="17.28515625" style="128" customWidth="1"/>
    <col min="14" max="14" width="17.140625" style="128" customWidth="1"/>
    <col min="15" max="15" width="23.42578125" style="128" customWidth="1"/>
    <col min="16" max="16" width="28" style="128" customWidth="1"/>
    <col min="17" max="17" width="19.85546875" style="128" customWidth="1"/>
    <col min="18" max="18" width="21.7109375" style="128" customWidth="1"/>
    <col min="19" max="19" width="16" style="128" customWidth="1"/>
    <col min="20" max="21" width="14.42578125" style="128" customWidth="1"/>
    <col min="22" max="16384" width="8.85546875" style="128"/>
  </cols>
  <sheetData>
    <row r="2" spans="1:234" ht="18.75" thickBot="1">
      <c r="A2" s="689" t="s">
        <v>2140</v>
      </c>
      <c r="B2" s="690" t="s">
        <v>610</v>
      </c>
      <c r="C2" s="691"/>
      <c r="D2" s="692"/>
      <c r="E2" s="692"/>
      <c r="F2" s="127"/>
      <c r="G2" s="790"/>
    </row>
    <row r="3" spans="1:234">
      <c r="E3" s="695"/>
      <c r="G3" s="791"/>
    </row>
    <row r="4" spans="1:234" ht="25.5">
      <c r="B4" s="696" t="s">
        <v>2140</v>
      </c>
      <c r="C4" s="697" t="s">
        <v>526</v>
      </c>
      <c r="D4" s="698"/>
      <c r="E4" s="698"/>
      <c r="F4" s="154"/>
      <c r="G4" s="792"/>
    </row>
    <row r="5" spans="1:234">
      <c r="B5" s="699"/>
      <c r="C5" s="700"/>
      <c r="D5" s="701"/>
      <c r="E5" s="702"/>
      <c r="F5" s="133"/>
      <c r="G5" s="793"/>
    </row>
    <row r="6" spans="1:234" ht="25.5">
      <c r="B6" s="705" t="str">
        <f>B49</f>
        <v>2.1.1</v>
      </c>
      <c r="C6" s="1399" t="str">
        <f>C49</f>
        <v>TOPLOTNA POSTAJA IN HLADILNA STROJNICA</v>
      </c>
      <c r="D6" s="701"/>
      <c r="E6" s="702"/>
      <c r="F6" s="133"/>
      <c r="G6" s="793">
        <f>G181</f>
        <v>0</v>
      </c>
    </row>
    <row r="7" spans="1:234">
      <c r="B7" s="705" t="str">
        <f>B185</f>
        <v>2.1.2.</v>
      </c>
      <c r="C7" s="1399" t="str">
        <f>C185</f>
        <v>OGREVANJE IN HLAJENJE OBJEKTA</v>
      </c>
      <c r="D7" s="701"/>
      <c r="E7" s="702"/>
      <c r="F7" s="133"/>
      <c r="G7" s="793">
        <f>G298</f>
        <v>0</v>
      </c>
    </row>
    <row r="8" spans="1:234">
      <c r="B8" s="705" t="str">
        <f>B302</f>
        <v>2.1.3.</v>
      </c>
      <c r="C8" s="1399" t="str">
        <f>C310</f>
        <v>SPLOŠNO SKUPAJ</v>
      </c>
      <c r="D8" s="701"/>
      <c r="E8" s="702"/>
      <c r="F8" s="133"/>
      <c r="G8" s="793">
        <f>G310</f>
        <v>0</v>
      </c>
    </row>
    <row r="9" spans="1:234" ht="13.5" thickBot="1">
      <c r="B9" s="1237"/>
      <c r="C9" s="295" t="s">
        <v>520</v>
      </c>
      <c r="D9" s="1239"/>
      <c r="E9" s="707"/>
      <c r="F9" s="24"/>
      <c r="G9" s="397">
        <f>SUM(G6:G8)</f>
        <v>0</v>
      </c>
    </row>
    <row r="10" spans="1:234" ht="13.5" thickTop="1">
      <c r="E10" s="695"/>
      <c r="G10" s="791"/>
    </row>
    <row r="11" spans="1:234" ht="25.5">
      <c r="B11" s="299"/>
      <c r="C11" s="299" t="s">
        <v>5</v>
      </c>
      <c r="D11" s="708"/>
      <c r="E11" s="709" t="s">
        <v>6</v>
      </c>
      <c r="F11" s="125" t="s">
        <v>7</v>
      </c>
      <c r="G11" s="794" t="s">
        <v>8</v>
      </c>
    </row>
    <row r="12" spans="1:234">
      <c r="E12" s="695"/>
      <c r="G12" s="791"/>
    </row>
    <row r="13" spans="1:234" ht="191.25">
      <c r="B13" s="710"/>
      <c r="C13" s="310" t="s">
        <v>2371</v>
      </c>
      <c r="D13" s="701"/>
      <c r="E13" s="701"/>
      <c r="F13" s="138"/>
      <c r="G13" s="793"/>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row>
    <row r="15" spans="1:234" ht="15">
      <c r="B15" s="711"/>
      <c r="C15" s="712" t="s">
        <v>650</v>
      </c>
      <c r="D15" s="713"/>
      <c r="E15" s="713"/>
      <c r="F15" s="681"/>
      <c r="G15" s="795"/>
    </row>
    <row r="16" spans="1:234" ht="39">
      <c r="B16" s="711"/>
      <c r="C16" s="712" t="s">
        <v>357</v>
      </c>
      <c r="D16" s="713"/>
      <c r="E16" s="713"/>
      <c r="F16" s="681"/>
      <c r="G16" s="795"/>
    </row>
    <row r="17" spans="2:7" ht="90">
      <c r="B17" s="711"/>
      <c r="C17" s="712" t="s">
        <v>358</v>
      </c>
      <c r="D17" s="713"/>
      <c r="E17" s="713"/>
      <c r="F17" s="681"/>
      <c r="G17" s="795"/>
    </row>
    <row r="18" spans="2:7" ht="51.75">
      <c r="B18" s="711"/>
      <c r="C18" s="712" t="s">
        <v>359</v>
      </c>
      <c r="D18" s="713"/>
      <c r="E18" s="713"/>
      <c r="F18" s="681"/>
      <c r="G18" s="795"/>
    </row>
    <row r="19" spans="2:7" ht="64.5">
      <c r="B19" s="711"/>
      <c r="C19" s="712" t="s">
        <v>360</v>
      </c>
      <c r="D19" s="713"/>
      <c r="E19" s="713"/>
      <c r="F19" s="681"/>
      <c r="G19" s="795"/>
    </row>
    <row r="20" spans="2:7" ht="64.5">
      <c r="B20" s="711"/>
      <c r="C20" s="712" t="s">
        <v>483</v>
      </c>
      <c r="D20" s="713"/>
      <c r="E20" s="713"/>
      <c r="F20" s="681"/>
      <c r="G20" s="795"/>
    </row>
    <row r="21" spans="2:7" ht="51.75">
      <c r="B21" s="711"/>
      <c r="C21" s="712" t="s">
        <v>361</v>
      </c>
      <c r="D21" s="713"/>
      <c r="E21" s="713"/>
      <c r="F21" s="681"/>
      <c r="G21" s="795"/>
    </row>
    <row r="22" spans="2:7" ht="15">
      <c r="B22" s="711"/>
      <c r="C22" s="753"/>
      <c r="D22" s="713"/>
      <c r="E22" s="713"/>
      <c r="F22" s="681"/>
      <c r="G22" s="795"/>
    </row>
    <row r="23" spans="2:7" ht="26.25">
      <c r="B23" s="711"/>
      <c r="C23" s="715" t="s">
        <v>362</v>
      </c>
      <c r="D23" s="713"/>
      <c r="E23" s="713"/>
      <c r="F23" s="681"/>
      <c r="G23" s="795"/>
    </row>
    <row r="24" spans="2:7" ht="25.5">
      <c r="B24" s="716" t="s">
        <v>363</v>
      </c>
      <c r="C24" s="1400" t="s">
        <v>364</v>
      </c>
      <c r="D24" s="713"/>
      <c r="E24" s="713"/>
      <c r="F24" s="681"/>
      <c r="G24" s="795"/>
    </row>
    <row r="25" spans="2:7" ht="25.5">
      <c r="B25" s="716" t="s">
        <v>365</v>
      </c>
      <c r="C25" s="1400" t="s">
        <v>366</v>
      </c>
      <c r="D25" s="713"/>
      <c r="E25" s="713"/>
      <c r="F25" s="681"/>
      <c r="G25" s="795"/>
    </row>
    <row r="26" spans="2:7" ht="25.5">
      <c r="B26" s="716" t="s">
        <v>367</v>
      </c>
      <c r="C26" s="1400" t="s">
        <v>368</v>
      </c>
      <c r="D26" s="713"/>
      <c r="E26" s="713"/>
      <c r="F26" s="681"/>
      <c r="G26" s="795"/>
    </row>
    <row r="27" spans="2:7" ht="25.5">
      <c r="B27" s="716" t="s">
        <v>369</v>
      </c>
      <c r="C27" s="1400" t="s">
        <v>370</v>
      </c>
      <c r="D27" s="713"/>
      <c r="E27" s="713"/>
      <c r="F27" s="681"/>
      <c r="G27" s="795"/>
    </row>
    <row r="28" spans="2:7" ht="25.5">
      <c r="B28" s="716" t="s">
        <v>371</v>
      </c>
      <c r="C28" s="1400" t="s">
        <v>372</v>
      </c>
      <c r="D28" s="713"/>
      <c r="E28" s="713"/>
      <c r="F28" s="681"/>
      <c r="G28" s="795"/>
    </row>
    <row r="29" spans="2:7" ht="15">
      <c r="B29" s="716" t="s">
        <v>373</v>
      </c>
      <c r="C29" s="1400" t="s">
        <v>374</v>
      </c>
      <c r="D29" s="713"/>
      <c r="E29" s="713"/>
      <c r="F29" s="681"/>
      <c r="G29" s="795"/>
    </row>
    <row r="30" spans="2:7" ht="51">
      <c r="B30" s="716" t="s">
        <v>47</v>
      </c>
      <c r="C30" s="1400" t="s">
        <v>375</v>
      </c>
      <c r="D30" s="713"/>
      <c r="E30" s="713"/>
      <c r="F30" s="681"/>
      <c r="G30" s="795"/>
    </row>
    <row r="31" spans="2:7" ht="38.25">
      <c r="B31" s="716" t="s">
        <v>376</v>
      </c>
      <c r="C31" s="1400" t="s">
        <v>377</v>
      </c>
      <c r="D31" s="713"/>
      <c r="E31" s="713"/>
      <c r="F31" s="681"/>
      <c r="G31" s="795"/>
    </row>
    <row r="32" spans="2:7" ht="25.5">
      <c r="B32" s="716" t="s">
        <v>378</v>
      </c>
      <c r="C32" s="1400" t="s">
        <v>379</v>
      </c>
      <c r="D32" s="713"/>
      <c r="E32" s="713"/>
      <c r="F32" s="681"/>
      <c r="G32" s="795"/>
    </row>
    <row r="33" spans="1:7" ht="25.5">
      <c r="B33" s="716" t="s">
        <v>380</v>
      </c>
      <c r="C33" s="1400" t="s">
        <v>381</v>
      </c>
      <c r="D33" s="713"/>
      <c r="E33" s="713"/>
      <c r="F33" s="681"/>
      <c r="G33" s="795"/>
    </row>
    <row r="34" spans="1:7" ht="38.25">
      <c r="B34" s="716" t="s">
        <v>382</v>
      </c>
      <c r="C34" s="1400" t="s">
        <v>383</v>
      </c>
      <c r="D34" s="713"/>
      <c r="E34" s="713"/>
      <c r="F34" s="681"/>
      <c r="G34" s="795"/>
    </row>
    <row r="35" spans="1:7" ht="25.5">
      <c r="B35" s="716" t="s">
        <v>384</v>
      </c>
      <c r="C35" s="1400" t="s">
        <v>385</v>
      </c>
      <c r="D35" s="713"/>
      <c r="E35" s="713"/>
      <c r="F35" s="681"/>
      <c r="G35" s="795"/>
    </row>
    <row r="36" spans="1:7" ht="15">
      <c r="B36" s="716" t="s">
        <v>386</v>
      </c>
      <c r="C36" s="1400" t="s">
        <v>387</v>
      </c>
      <c r="D36" s="713"/>
      <c r="E36" s="713"/>
      <c r="F36" s="681"/>
      <c r="G36" s="795"/>
    </row>
    <row r="37" spans="1:7" ht="15">
      <c r="B37" s="716" t="s">
        <v>388</v>
      </c>
      <c r="C37" s="1400" t="s">
        <v>389</v>
      </c>
      <c r="D37" s="713"/>
      <c r="E37" s="713"/>
      <c r="F37" s="681"/>
      <c r="G37" s="795"/>
    </row>
    <row r="38" spans="1:7" ht="15">
      <c r="B38" s="716" t="s">
        <v>390</v>
      </c>
      <c r="C38" s="1400" t="s">
        <v>391</v>
      </c>
      <c r="D38" s="713"/>
      <c r="E38" s="713"/>
      <c r="F38" s="681"/>
      <c r="G38" s="795"/>
    </row>
    <row r="39" spans="1:7" ht="51">
      <c r="B39" s="716" t="s">
        <v>392</v>
      </c>
      <c r="C39" s="1400" t="s">
        <v>393</v>
      </c>
      <c r="D39" s="713"/>
      <c r="E39" s="713"/>
      <c r="F39" s="681"/>
      <c r="G39" s="795"/>
    </row>
    <row r="40" spans="1:7" ht="15">
      <c r="B40" s="716" t="s">
        <v>394</v>
      </c>
      <c r="C40" s="1400" t="s">
        <v>395</v>
      </c>
      <c r="D40" s="713"/>
      <c r="E40" s="713"/>
      <c r="F40" s="681"/>
      <c r="G40" s="795"/>
    </row>
    <row r="41" spans="1:7" ht="15">
      <c r="B41" s="716"/>
      <c r="C41" s="1400"/>
      <c r="D41" s="713"/>
      <c r="E41" s="713"/>
      <c r="F41" s="681"/>
      <c r="G41" s="795"/>
    </row>
    <row r="42" spans="1:7" ht="15">
      <c r="B42" s="711"/>
      <c r="C42" s="753"/>
      <c r="D42" s="713"/>
      <c r="E42" s="713"/>
      <c r="F42" s="681"/>
      <c r="G42" s="795"/>
    </row>
    <row r="43" spans="1:7" ht="15">
      <c r="A43" s="717"/>
      <c r="B43" s="711"/>
      <c r="C43" s="1401" t="s">
        <v>356</v>
      </c>
      <c r="D43" s="713"/>
      <c r="E43" s="713"/>
      <c r="F43" s="681"/>
      <c r="G43" s="795"/>
    </row>
    <row r="44" spans="1:7" ht="15">
      <c r="B44" s="711"/>
      <c r="C44" s="753"/>
      <c r="D44" s="713"/>
      <c r="E44" s="713"/>
      <c r="F44" s="681"/>
      <c r="G44" s="795"/>
    </row>
    <row r="45" spans="1:7" ht="15">
      <c r="B45" s="722" t="s">
        <v>1723</v>
      </c>
      <c r="C45" s="1402" t="s">
        <v>1724</v>
      </c>
      <c r="D45" s="713"/>
      <c r="E45" s="713"/>
      <c r="F45" s="681"/>
      <c r="G45" s="795"/>
    </row>
    <row r="46" spans="1:7" ht="15">
      <c r="B46" s="711"/>
      <c r="C46" s="753"/>
      <c r="D46" s="713"/>
      <c r="E46" s="713"/>
      <c r="F46" s="681"/>
      <c r="G46" s="795"/>
    </row>
    <row r="47" spans="1:7" ht="16.5">
      <c r="B47" s="720" t="s">
        <v>651</v>
      </c>
      <c r="C47" s="1403" t="s">
        <v>245</v>
      </c>
      <c r="D47" s="713"/>
      <c r="E47" s="713"/>
      <c r="F47" s="682"/>
      <c r="G47" s="795"/>
    </row>
    <row r="48" spans="1:7" ht="15">
      <c r="B48" s="711"/>
      <c r="C48" s="753"/>
      <c r="D48" s="713"/>
      <c r="E48" s="713"/>
      <c r="F48" s="682"/>
      <c r="G48" s="795"/>
    </row>
    <row r="49" spans="2:7" ht="26.25">
      <c r="B49" s="724" t="s">
        <v>246</v>
      </c>
      <c r="C49" s="1404" t="s">
        <v>652</v>
      </c>
      <c r="D49" s="713"/>
      <c r="E49" s="713"/>
      <c r="F49" s="682"/>
      <c r="G49" s="795"/>
    </row>
    <row r="50" spans="2:7" ht="15">
      <c r="B50" s="724"/>
      <c r="C50" s="1404"/>
      <c r="D50" s="713"/>
      <c r="E50" s="713"/>
      <c r="F50" s="682"/>
      <c r="G50" s="795"/>
    </row>
    <row r="51" spans="2:7">
      <c r="B51" s="808" t="s">
        <v>1725</v>
      </c>
      <c r="C51" s="1405"/>
      <c r="D51" s="809"/>
      <c r="E51" s="810"/>
      <c r="F51" s="216"/>
      <c r="G51" s="837"/>
    </row>
    <row r="52" spans="2:7">
      <c r="B52" s="732"/>
      <c r="C52" s="820"/>
      <c r="D52" s="469"/>
      <c r="E52" s="319"/>
      <c r="F52" s="210"/>
      <c r="G52" s="796"/>
    </row>
    <row r="53" spans="2:7" ht="51">
      <c r="B53" s="811" t="s">
        <v>14</v>
      </c>
      <c r="C53" s="1406" t="s">
        <v>1726</v>
      </c>
      <c r="D53" s="812" t="s">
        <v>241</v>
      </c>
      <c r="E53" s="813">
        <v>1</v>
      </c>
      <c r="F53" s="210"/>
      <c r="G53" s="796">
        <f>+E53*F53</f>
        <v>0</v>
      </c>
    </row>
    <row r="54" spans="2:7" ht="15">
      <c r="B54" s="750"/>
      <c r="C54" s="1407" t="s">
        <v>1727</v>
      </c>
      <c r="D54" s="469"/>
      <c r="E54" s="319"/>
      <c r="F54" s="682"/>
      <c r="G54" s="795"/>
    </row>
    <row r="55" spans="2:7" ht="15">
      <c r="B55" s="750"/>
      <c r="C55" s="1407" t="s">
        <v>653</v>
      </c>
      <c r="D55" s="469"/>
      <c r="E55" s="469"/>
      <c r="F55" s="682"/>
      <c r="G55" s="795"/>
    </row>
    <row r="56" spans="2:7" ht="15">
      <c r="B56" s="750"/>
      <c r="C56" s="1407" t="s">
        <v>659</v>
      </c>
      <c r="D56" s="469"/>
      <c r="E56" s="469"/>
      <c r="F56" s="682"/>
      <c r="G56" s="795"/>
    </row>
    <row r="57" spans="2:7" ht="15">
      <c r="B57" s="750"/>
      <c r="C57" s="1407" t="s">
        <v>660</v>
      </c>
      <c r="D57" s="469"/>
      <c r="E57" s="510"/>
      <c r="F57" s="682"/>
      <c r="G57" s="795"/>
    </row>
    <row r="58" spans="2:7" ht="15">
      <c r="B58" s="750"/>
      <c r="C58" s="1407" t="s">
        <v>654</v>
      </c>
      <c r="D58" s="469"/>
      <c r="E58" s="510"/>
      <c r="F58" s="682"/>
      <c r="G58" s="795"/>
    </row>
    <row r="59" spans="2:7" ht="25.5">
      <c r="B59" s="750"/>
      <c r="C59" s="1408" t="s">
        <v>661</v>
      </c>
      <c r="D59" s="469"/>
      <c r="E59" s="510"/>
      <c r="F59" s="682"/>
      <c r="G59" s="795"/>
    </row>
    <row r="60" spans="2:7" ht="15">
      <c r="B60" s="750"/>
      <c r="C60" s="1407" t="s">
        <v>248</v>
      </c>
      <c r="D60" s="469"/>
      <c r="E60" s="510"/>
      <c r="F60" s="682"/>
      <c r="G60" s="795"/>
    </row>
    <row r="61" spans="2:7" ht="15">
      <c r="B61" s="750"/>
      <c r="C61" s="1407" t="s">
        <v>249</v>
      </c>
      <c r="D61" s="469"/>
      <c r="E61" s="319"/>
      <c r="F61" s="682"/>
      <c r="G61" s="795"/>
    </row>
    <row r="62" spans="2:7" ht="15">
      <c r="B62" s="750"/>
      <c r="C62" s="1407" t="s">
        <v>254</v>
      </c>
      <c r="D62" s="469"/>
      <c r="E62" s="319"/>
      <c r="F62" s="682"/>
      <c r="G62" s="795"/>
    </row>
    <row r="63" spans="2:7" ht="25.5">
      <c r="B63" s="750"/>
      <c r="C63" s="1407" t="s">
        <v>250</v>
      </c>
      <c r="D63" s="469"/>
      <c r="E63" s="319"/>
      <c r="F63" s="682"/>
      <c r="G63" s="795"/>
    </row>
    <row r="64" spans="2:7" ht="15">
      <c r="B64" s="750"/>
      <c r="C64" s="1407" t="s">
        <v>251</v>
      </c>
      <c r="D64" s="469"/>
      <c r="E64" s="319"/>
      <c r="F64" s="682"/>
      <c r="G64" s="795"/>
    </row>
    <row r="65" spans="2:7" ht="25.5">
      <c r="B65" s="750"/>
      <c r="C65" s="1407" t="s">
        <v>252</v>
      </c>
      <c r="D65" s="469"/>
      <c r="E65" s="319"/>
      <c r="F65" s="682"/>
      <c r="G65" s="795"/>
    </row>
    <row r="66" spans="2:7" ht="38.25">
      <c r="B66" s="504"/>
      <c r="C66" s="820" t="s">
        <v>253</v>
      </c>
      <c r="D66" s="469"/>
      <c r="E66" s="469"/>
      <c r="F66" s="682"/>
      <c r="G66" s="795"/>
    </row>
    <row r="67" spans="2:7">
      <c r="B67" s="732"/>
      <c r="C67" s="820"/>
      <c r="D67" s="469"/>
      <c r="E67" s="319"/>
      <c r="F67" s="210"/>
      <c r="G67" s="796"/>
    </row>
    <row r="68" spans="2:7" ht="26.25">
      <c r="B68" s="731" t="s">
        <v>37</v>
      </c>
      <c r="C68" s="753" t="s">
        <v>655</v>
      </c>
      <c r="D68" s="469"/>
      <c r="E68" s="510"/>
      <c r="F68" s="682"/>
      <c r="G68" s="795"/>
    </row>
    <row r="69" spans="2:7">
      <c r="B69" s="506"/>
      <c r="C69" s="820" t="s">
        <v>664</v>
      </c>
      <c r="D69" s="469" t="s">
        <v>66</v>
      </c>
      <c r="E69" s="319">
        <v>1</v>
      </c>
      <c r="F69" s="210"/>
      <c r="G69" s="796">
        <f>+E69*F69</f>
        <v>0</v>
      </c>
    </row>
    <row r="70" spans="2:7" ht="15">
      <c r="B70" s="506"/>
      <c r="C70" s="1404"/>
      <c r="D70" s="319"/>
      <c r="E70" s="319"/>
      <c r="F70" s="682"/>
      <c r="G70" s="795"/>
    </row>
    <row r="71" spans="2:7" ht="51.75">
      <c r="B71" s="731" t="s">
        <v>17</v>
      </c>
      <c r="C71" s="753" t="s">
        <v>256</v>
      </c>
      <c r="D71" s="510"/>
      <c r="E71" s="319"/>
      <c r="F71" s="682"/>
      <c r="G71" s="795"/>
    </row>
    <row r="72" spans="2:7">
      <c r="B72" s="732"/>
      <c r="C72" s="820" t="s">
        <v>664</v>
      </c>
      <c r="D72" s="469" t="s">
        <v>66</v>
      </c>
      <c r="E72" s="319">
        <v>2</v>
      </c>
      <c r="F72" s="210"/>
      <c r="G72" s="796">
        <f>+E72*F72</f>
        <v>0</v>
      </c>
    </row>
    <row r="73" spans="2:7">
      <c r="B73" s="732"/>
      <c r="C73" s="820"/>
      <c r="D73" s="469"/>
      <c r="E73" s="319"/>
      <c r="F73" s="210"/>
      <c r="G73" s="796"/>
    </row>
    <row r="74" spans="2:7" ht="25.5">
      <c r="B74" s="814" t="s">
        <v>18</v>
      </c>
      <c r="C74" s="753" t="s">
        <v>1728</v>
      </c>
      <c r="D74" s="469" t="s">
        <v>241</v>
      </c>
      <c r="E74" s="510">
        <v>1</v>
      </c>
      <c r="F74" s="214"/>
      <c r="G74" s="803">
        <f>+E74*F74</f>
        <v>0</v>
      </c>
    </row>
    <row r="75" spans="2:7" ht="15">
      <c r="B75" s="815"/>
      <c r="C75" s="753" t="s">
        <v>1729</v>
      </c>
      <c r="D75" s="319"/>
      <c r="E75" s="510"/>
      <c r="F75" s="682"/>
      <c r="G75" s="796"/>
    </row>
    <row r="76" spans="2:7" ht="15">
      <c r="B76" s="815"/>
      <c r="C76" s="1409" t="s">
        <v>1730</v>
      </c>
      <c r="D76" s="815"/>
      <c r="E76" s="816"/>
      <c r="F76" s="682"/>
      <c r="G76" s="796"/>
    </row>
    <row r="77" spans="2:7" ht="15">
      <c r="B77" s="815"/>
      <c r="C77" s="1410" t="s">
        <v>1731</v>
      </c>
      <c r="D77" s="815"/>
      <c r="E77" s="816"/>
      <c r="F77" s="682"/>
      <c r="G77" s="796"/>
    </row>
    <row r="78" spans="2:7" ht="25.5">
      <c r="B78" s="815"/>
      <c r="C78" s="1411" t="s">
        <v>1732</v>
      </c>
      <c r="D78" s="815"/>
      <c r="E78" s="816"/>
      <c r="F78" s="682"/>
      <c r="G78" s="796"/>
    </row>
    <row r="79" spans="2:7" ht="25.5">
      <c r="B79" s="815"/>
      <c r="C79" s="1411" t="s">
        <v>1733</v>
      </c>
      <c r="D79" s="815"/>
      <c r="E79" s="816"/>
      <c r="F79" s="682"/>
      <c r="G79" s="796"/>
    </row>
    <row r="80" spans="2:7" ht="25.5">
      <c r="B80" s="815"/>
      <c r="C80" s="1411" t="s">
        <v>1734</v>
      </c>
      <c r="D80" s="815"/>
      <c r="E80" s="816"/>
      <c r="F80" s="682"/>
      <c r="G80" s="796"/>
    </row>
    <row r="81" spans="2:7" ht="25.5">
      <c r="B81" s="815"/>
      <c r="C81" s="1411" t="s">
        <v>1735</v>
      </c>
      <c r="D81" s="815"/>
      <c r="E81" s="816"/>
      <c r="F81" s="682"/>
      <c r="G81" s="796"/>
    </row>
    <row r="82" spans="2:7" ht="63.75">
      <c r="B82" s="815"/>
      <c r="C82" s="820" t="s">
        <v>1736</v>
      </c>
      <c r="D82" s="815"/>
      <c r="E82" s="816"/>
      <c r="F82" s="682"/>
      <c r="G82" s="796"/>
    </row>
    <row r="83" spans="2:7" ht="15">
      <c r="B83" s="815"/>
      <c r="C83" s="820"/>
      <c r="D83" s="815"/>
      <c r="E83" s="816"/>
      <c r="F83" s="682"/>
      <c r="G83" s="796"/>
    </row>
    <row r="84" spans="2:7" ht="63.75">
      <c r="B84" s="817" t="s">
        <v>22</v>
      </c>
      <c r="C84" s="753" t="s">
        <v>1737</v>
      </c>
      <c r="D84" s="719"/>
      <c r="E84" s="803"/>
      <c r="F84" s="214"/>
      <c r="G84" s="796"/>
    </row>
    <row r="85" spans="2:7" ht="25.5">
      <c r="B85" s="741"/>
      <c r="C85" s="1430" t="s">
        <v>2609</v>
      </c>
      <c r="D85" s="1431" t="s">
        <v>247</v>
      </c>
      <c r="E85" s="1527">
        <v>60</v>
      </c>
      <c r="F85" s="1432"/>
      <c r="G85" s="1433">
        <f>+E85*F85</f>
        <v>0</v>
      </c>
    </row>
    <row r="86" spans="2:7" ht="15">
      <c r="B86" s="815"/>
      <c r="C86" s="820"/>
      <c r="D86" s="815"/>
      <c r="E86" s="816"/>
      <c r="F86" s="682"/>
      <c r="G86" s="796"/>
    </row>
    <row r="87" spans="2:7" ht="26.25">
      <c r="B87" s="818" t="s">
        <v>45</v>
      </c>
      <c r="C87" s="1412" t="s">
        <v>1738</v>
      </c>
      <c r="D87" s="469"/>
      <c r="E87" s="319"/>
      <c r="F87" s="682"/>
      <c r="G87" s="795"/>
    </row>
    <row r="88" spans="2:7" ht="38.25">
      <c r="B88" s="741"/>
      <c r="C88" s="820" t="s">
        <v>1739</v>
      </c>
      <c r="D88" s="741"/>
      <c r="E88" s="819"/>
      <c r="F88" s="682"/>
      <c r="G88" s="795"/>
    </row>
    <row r="89" spans="2:7" ht="15">
      <c r="B89" s="741"/>
      <c r="C89" s="1412" t="s">
        <v>1740</v>
      </c>
      <c r="D89" s="469"/>
      <c r="E89" s="319"/>
      <c r="F89" s="682"/>
      <c r="G89" s="795"/>
    </row>
    <row r="90" spans="2:7" ht="26.25">
      <c r="B90" s="741"/>
      <c r="C90" s="1412" t="s">
        <v>1741</v>
      </c>
      <c r="D90" s="469"/>
      <c r="E90" s="319"/>
      <c r="F90" s="682"/>
      <c r="G90" s="795"/>
    </row>
    <row r="91" spans="2:7" ht="15">
      <c r="B91" s="741"/>
      <c r="C91" s="1412" t="s">
        <v>1742</v>
      </c>
      <c r="D91" s="469"/>
      <c r="E91" s="319"/>
      <c r="F91" s="682"/>
      <c r="G91" s="795"/>
    </row>
    <row r="92" spans="2:7" ht="26.25">
      <c r="B92" s="741"/>
      <c r="C92" s="1412" t="s">
        <v>1743</v>
      </c>
      <c r="D92" s="469"/>
      <c r="E92" s="319"/>
      <c r="F92" s="682"/>
      <c r="G92" s="795"/>
    </row>
    <row r="93" spans="2:7" ht="15">
      <c r="B93" s="741"/>
      <c r="C93" s="1412" t="s">
        <v>1744</v>
      </c>
      <c r="D93" s="469"/>
      <c r="E93" s="319"/>
      <c r="F93" s="682"/>
      <c r="G93" s="795"/>
    </row>
    <row r="94" spans="2:7" ht="38.25">
      <c r="B94" s="741"/>
      <c r="C94" s="820" t="s">
        <v>1745</v>
      </c>
      <c r="D94" s="741"/>
      <c r="E94" s="819"/>
      <c r="F94" s="682"/>
      <c r="G94" s="795"/>
    </row>
    <row r="95" spans="2:7" ht="26.25">
      <c r="B95" s="741"/>
      <c r="C95" s="1412" t="s">
        <v>1746</v>
      </c>
      <c r="D95" s="469"/>
      <c r="E95" s="319"/>
      <c r="F95" s="682"/>
      <c r="G95" s="795"/>
    </row>
    <row r="96" spans="2:7" ht="26.25">
      <c r="B96" s="741"/>
      <c r="C96" s="1412" t="s">
        <v>1747</v>
      </c>
      <c r="D96" s="469"/>
      <c r="E96" s="319"/>
      <c r="F96" s="682"/>
      <c r="G96" s="795"/>
    </row>
    <row r="97" spans="2:7" ht="15">
      <c r="B97" s="741"/>
      <c r="C97" s="1412" t="s">
        <v>1748</v>
      </c>
      <c r="D97" s="469"/>
      <c r="E97" s="319"/>
      <c r="F97" s="682"/>
      <c r="G97" s="795"/>
    </row>
    <row r="98" spans="2:7" ht="15">
      <c r="B98" s="741"/>
      <c r="C98" s="1412" t="s">
        <v>1749</v>
      </c>
      <c r="D98" s="469"/>
      <c r="E98" s="319"/>
      <c r="F98" s="682"/>
      <c r="G98" s="795"/>
    </row>
    <row r="99" spans="2:7" ht="15">
      <c r="B99" s="741"/>
      <c r="C99" s="1412" t="s">
        <v>1750</v>
      </c>
      <c r="D99" s="469"/>
      <c r="E99" s="319"/>
      <c r="F99" s="682"/>
      <c r="G99" s="795"/>
    </row>
    <row r="100" spans="2:7" ht="15">
      <c r="B100" s="741"/>
      <c r="C100" s="1412" t="s">
        <v>1751</v>
      </c>
      <c r="D100" s="469"/>
      <c r="E100" s="319"/>
      <c r="F100" s="682"/>
      <c r="G100" s="795"/>
    </row>
    <row r="101" spans="2:7" ht="26.25">
      <c r="B101" s="469"/>
      <c r="C101" s="1412" t="s">
        <v>1752</v>
      </c>
      <c r="D101" s="469"/>
      <c r="E101" s="319"/>
      <c r="F101" s="682"/>
      <c r="G101" s="795"/>
    </row>
    <row r="102" spans="2:7" ht="25.5">
      <c r="B102" s="469"/>
      <c r="C102" s="1412" t="s">
        <v>1753</v>
      </c>
      <c r="D102" s="469" t="s">
        <v>241</v>
      </c>
      <c r="E102" s="319">
        <v>1</v>
      </c>
      <c r="F102" s="210"/>
      <c r="G102" s="796">
        <f>+E102*F102</f>
        <v>0</v>
      </c>
    </row>
    <row r="103" spans="2:7" ht="15">
      <c r="B103" s="815"/>
      <c r="C103" s="820"/>
      <c r="D103" s="815"/>
      <c r="E103" s="816"/>
      <c r="F103" s="682"/>
      <c r="G103" s="796"/>
    </row>
    <row r="104" spans="2:7" ht="15">
      <c r="B104" s="818" t="s">
        <v>47</v>
      </c>
      <c r="C104" s="1412" t="s">
        <v>1754</v>
      </c>
      <c r="D104" s="469"/>
      <c r="E104" s="319"/>
      <c r="F104" s="682"/>
      <c r="G104" s="795"/>
    </row>
    <row r="105" spans="2:7" ht="15">
      <c r="B105" s="319"/>
      <c r="C105" s="1412" t="s">
        <v>1755</v>
      </c>
      <c r="D105" s="469"/>
      <c r="E105" s="319"/>
      <c r="F105" s="682"/>
      <c r="G105" s="795"/>
    </row>
    <row r="106" spans="2:7" ht="26.25">
      <c r="B106" s="319"/>
      <c r="C106" s="1412" t="s">
        <v>1756</v>
      </c>
      <c r="D106" s="469"/>
      <c r="E106" s="319"/>
      <c r="F106" s="682"/>
      <c r="G106" s="795"/>
    </row>
    <row r="107" spans="2:7" ht="15">
      <c r="B107" s="319"/>
      <c r="C107" s="1412" t="s">
        <v>1757</v>
      </c>
      <c r="D107" s="469"/>
      <c r="E107" s="319"/>
      <c r="F107" s="682"/>
      <c r="G107" s="795"/>
    </row>
    <row r="108" spans="2:7">
      <c r="B108" s="319"/>
      <c r="C108" s="1412" t="s">
        <v>255</v>
      </c>
      <c r="D108" s="469" t="s">
        <v>66</v>
      </c>
      <c r="E108" s="319">
        <v>1</v>
      </c>
      <c r="F108" s="210"/>
      <c r="G108" s="796">
        <f>+E108*F108</f>
        <v>0</v>
      </c>
    </row>
    <row r="109" spans="2:7" ht="15">
      <c r="B109" s="506"/>
      <c r="C109" s="1404"/>
      <c r="D109" s="319"/>
      <c r="E109" s="319"/>
      <c r="F109" s="682"/>
      <c r="G109" s="795"/>
    </row>
    <row r="110" spans="2:7" ht="26.25">
      <c r="B110" s="818" t="s">
        <v>48</v>
      </c>
      <c r="C110" s="1412" t="s">
        <v>1758</v>
      </c>
      <c r="D110" s="469"/>
      <c r="E110" s="319"/>
      <c r="F110" s="682"/>
      <c r="G110" s="795"/>
    </row>
    <row r="111" spans="2:7" ht="15">
      <c r="B111" s="469"/>
      <c r="C111" s="1412" t="s">
        <v>1759</v>
      </c>
      <c r="D111" s="469"/>
      <c r="E111" s="319"/>
      <c r="F111" s="682"/>
      <c r="G111" s="795"/>
    </row>
    <row r="112" spans="2:7" ht="26.25">
      <c r="B112" s="469"/>
      <c r="C112" s="1412" t="s">
        <v>1760</v>
      </c>
      <c r="D112" s="469"/>
      <c r="E112" s="319"/>
      <c r="F112" s="682"/>
      <c r="G112" s="795"/>
    </row>
    <row r="113" spans="2:7" ht="15">
      <c r="B113" s="469"/>
      <c r="C113" s="1412" t="s">
        <v>1761</v>
      </c>
      <c r="D113" s="469"/>
      <c r="E113" s="319"/>
      <c r="F113" s="682"/>
      <c r="G113" s="795"/>
    </row>
    <row r="114" spans="2:7" ht="26.25">
      <c r="B114" s="469"/>
      <c r="C114" s="1412" t="s">
        <v>1762</v>
      </c>
      <c r="D114" s="469"/>
      <c r="E114" s="319"/>
      <c r="F114" s="682"/>
      <c r="G114" s="795"/>
    </row>
    <row r="115" spans="2:7" ht="15">
      <c r="B115" s="469"/>
      <c r="C115" s="1412" t="s">
        <v>1763</v>
      </c>
      <c r="D115" s="469"/>
      <c r="E115" s="319"/>
      <c r="F115" s="682"/>
      <c r="G115" s="795"/>
    </row>
    <row r="116" spans="2:7" ht="26.25">
      <c r="B116" s="469"/>
      <c r="C116" s="1412" t="s">
        <v>1764</v>
      </c>
      <c r="D116" s="469"/>
      <c r="E116" s="319"/>
      <c r="F116" s="682"/>
      <c r="G116" s="795"/>
    </row>
    <row r="117" spans="2:7" ht="15">
      <c r="B117" s="469"/>
      <c r="C117" s="1412" t="s">
        <v>1765</v>
      </c>
      <c r="D117" s="469"/>
      <c r="E117" s="319"/>
      <c r="F117" s="682"/>
      <c r="G117" s="795"/>
    </row>
    <row r="118" spans="2:7" ht="26.25">
      <c r="B118" s="469"/>
      <c r="C118" s="1412" t="s">
        <v>1766</v>
      </c>
      <c r="D118" s="469"/>
      <c r="E118" s="319"/>
      <c r="F118" s="682"/>
      <c r="G118" s="795"/>
    </row>
    <row r="119" spans="2:7" ht="15">
      <c r="B119" s="469"/>
      <c r="C119" s="1412" t="s">
        <v>1767</v>
      </c>
      <c r="D119" s="469"/>
      <c r="E119" s="319"/>
      <c r="F119" s="682"/>
      <c r="G119" s="795"/>
    </row>
    <row r="120" spans="2:7" ht="26.25">
      <c r="B120" s="469"/>
      <c r="C120" s="1412" t="s">
        <v>1768</v>
      </c>
      <c r="D120" s="469"/>
      <c r="E120" s="319"/>
      <c r="F120" s="682"/>
      <c r="G120" s="795"/>
    </row>
    <row r="121" spans="2:7" ht="15">
      <c r="B121" s="469"/>
      <c r="C121" s="1412" t="s">
        <v>1769</v>
      </c>
      <c r="D121" s="469"/>
      <c r="E121" s="319"/>
      <c r="F121" s="682"/>
      <c r="G121" s="795"/>
    </row>
    <row r="122" spans="2:7" ht="15">
      <c r="B122" s="469"/>
      <c r="C122" s="1412" t="s">
        <v>1770</v>
      </c>
      <c r="D122" s="469"/>
      <c r="E122" s="319"/>
      <c r="F122" s="682"/>
      <c r="G122" s="795"/>
    </row>
    <row r="123" spans="2:7" ht="15">
      <c r="B123" s="469"/>
      <c r="C123" s="1412" t="s">
        <v>1771</v>
      </c>
      <c r="D123" s="469"/>
      <c r="E123" s="319"/>
      <c r="F123" s="682"/>
      <c r="G123" s="795"/>
    </row>
    <row r="124" spans="2:7" ht="26.25">
      <c r="B124" s="469"/>
      <c r="C124" s="1412" t="s">
        <v>1772</v>
      </c>
      <c r="D124" s="469"/>
      <c r="E124" s="319"/>
      <c r="F124" s="682"/>
      <c r="G124" s="795"/>
    </row>
    <row r="125" spans="2:7" ht="26.25">
      <c r="B125" s="469"/>
      <c r="C125" s="1412" t="s">
        <v>1773</v>
      </c>
      <c r="D125" s="469"/>
      <c r="E125" s="319"/>
      <c r="F125" s="682"/>
      <c r="G125" s="795"/>
    </row>
    <row r="126" spans="2:7" ht="26.25">
      <c r="B126" s="469"/>
      <c r="C126" s="1412" t="s">
        <v>1752</v>
      </c>
      <c r="D126" s="469"/>
      <c r="E126" s="319"/>
      <c r="F126" s="682"/>
      <c r="G126" s="795"/>
    </row>
    <row r="127" spans="2:7" ht="26.25">
      <c r="B127" s="469"/>
      <c r="C127" s="1412" t="s">
        <v>1774</v>
      </c>
      <c r="D127" s="469"/>
      <c r="E127" s="319"/>
      <c r="F127" s="682"/>
      <c r="G127" s="795"/>
    </row>
    <row r="128" spans="2:7">
      <c r="B128" s="469"/>
      <c r="C128" s="1412" t="s">
        <v>1775</v>
      </c>
      <c r="D128" s="469" t="s">
        <v>66</v>
      </c>
      <c r="E128" s="319">
        <v>1</v>
      </c>
      <c r="F128" s="210"/>
      <c r="G128" s="796">
        <f>+E128*F128</f>
        <v>0</v>
      </c>
    </row>
    <row r="129" spans="2:7">
      <c r="B129" s="469"/>
      <c r="C129" s="1412"/>
      <c r="D129" s="469"/>
      <c r="E129" s="319"/>
      <c r="F129" s="210"/>
      <c r="G129" s="796"/>
    </row>
    <row r="130" spans="2:7" ht="76.5">
      <c r="B130" s="734" t="s">
        <v>49</v>
      </c>
      <c r="C130" s="820" t="s">
        <v>484</v>
      </c>
      <c r="D130" s="469"/>
      <c r="E130" s="319"/>
      <c r="F130" s="682"/>
      <c r="G130" s="795"/>
    </row>
    <row r="131" spans="2:7" ht="63.75">
      <c r="B131" s="506"/>
      <c r="C131" s="820" t="s">
        <v>666</v>
      </c>
      <c r="D131" s="469"/>
      <c r="E131" s="319"/>
      <c r="F131" s="682"/>
      <c r="G131" s="795"/>
    </row>
    <row r="132" spans="2:7" ht="15">
      <c r="B132" s="506"/>
      <c r="C132" s="820" t="s">
        <v>667</v>
      </c>
      <c r="D132" s="469"/>
      <c r="E132" s="319"/>
      <c r="F132" s="682"/>
      <c r="G132" s="795"/>
    </row>
    <row r="133" spans="2:7" ht="25.5">
      <c r="B133" s="506"/>
      <c r="C133" s="820" t="s">
        <v>668</v>
      </c>
      <c r="D133" s="469"/>
      <c r="E133" s="319"/>
      <c r="F133" s="682"/>
      <c r="G133" s="795"/>
    </row>
    <row r="134" spans="2:7" ht="25.5">
      <c r="B134" s="506"/>
      <c r="C134" s="820" t="s">
        <v>669</v>
      </c>
      <c r="D134" s="469"/>
      <c r="E134" s="319"/>
      <c r="F134" s="682"/>
      <c r="G134" s="795"/>
    </row>
    <row r="135" spans="2:7" ht="25.5">
      <c r="B135" s="506"/>
      <c r="C135" s="820" t="s">
        <v>670</v>
      </c>
      <c r="D135" s="469"/>
      <c r="E135" s="319"/>
      <c r="F135" s="682"/>
      <c r="G135" s="795"/>
    </row>
    <row r="136" spans="2:7">
      <c r="B136" s="506"/>
      <c r="C136" s="820" t="s">
        <v>1776</v>
      </c>
      <c r="D136" s="469" t="s">
        <v>66</v>
      </c>
      <c r="E136" s="319">
        <v>1</v>
      </c>
      <c r="F136" s="210"/>
      <c r="G136" s="796">
        <f>+E136*F136</f>
        <v>0</v>
      </c>
    </row>
    <row r="137" spans="2:7">
      <c r="B137" s="469"/>
      <c r="C137" s="1412"/>
      <c r="D137" s="469"/>
      <c r="E137" s="319"/>
      <c r="F137" s="210"/>
      <c r="G137" s="796"/>
    </row>
    <row r="138" spans="2:7" ht="51">
      <c r="B138" s="734" t="s">
        <v>50</v>
      </c>
      <c r="C138" s="820" t="s">
        <v>485</v>
      </c>
      <c r="D138" s="319"/>
      <c r="E138" s="510"/>
      <c r="F138" s="682"/>
      <c r="G138" s="795"/>
    </row>
    <row r="139" spans="2:7">
      <c r="B139" s="506"/>
      <c r="C139" s="820" t="s">
        <v>1776</v>
      </c>
      <c r="D139" s="469" t="s">
        <v>66</v>
      </c>
      <c r="E139" s="319">
        <v>1</v>
      </c>
      <c r="F139" s="210"/>
      <c r="G139" s="796">
        <f>+E139*F139</f>
        <v>0</v>
      </c>
    </row>
    <row r="140" spans="2:7">
      <c r="B140" s="469"/>
      <c r="C140" s="1412"/>
      <c r="D140" s="469"/>
      <c r="E140" s="319"/>
      <c r="F140" s="210"/>
      <c r="G140" s="796"/>
    </row>
    <row r="141" spans="2:7" ht="38.25">
      <c r="B141" s="734" t="s">
        <v>51</v>
      </c>
      <c r="C141" s="820" t="s">
        <v>672</v>
      </c>
      <c r="D141" s="469"/>
      <c r="E141" s="510"/>
      <c r="F141" s="682"/>
      <c r="G141" s="795"/>
    </row>
    <row r="142" spans="2:7">
      <c r="B142" s="506"/>
      <c r="C142" s="820" t="s">
        <v>1776</v>
      </c>
      <c r="D142" s="469" t="s">
        <v>66</v>
      </c>
      <c r="E142" s="319">
        <v>4</v>
      </c>
      <c r="F142" s="210"/>
      <c r="G142" s="796">
        <f>+E142*F142</f>
        <v>0</v>
      </c>
    </row>
    <row r="143" spans="2:7">
      <c r="B143" s="469"/>
      <c r="C143" s="1412"/>
      <c r="D143" s="469"/>
      <c r="E143" s="319"/>
      <c r="F143" s="210"/>
      <c r="G143" s="796"/>
    </row>
    <row r="144" spans="2:7" ht="102">
      <c r="B144" s="821" t="s">
        <v>52</v>
      </c>
      <c r="C144" s="820" t="s">
        <v>1777</v>
      </c>
      <c r="D144" s="713"/>
      <c r="E144" s="822"/>
      <c r="F144" s="682"/>
      <c r="G144" s="795"/>
    </row>
    <row r="145" spans="2:7" ht="25.5">
      <c r="B145" s="823"/>
      <c r="C145" s="820" t="s">
        <v>1778</v>
      </c>
      <c r="D145" s="713"/>
      <c r="E145" s="822"/>
      <c r="F145" s="682"/>
      <c r="G145" s="795"/>
    </row>
    <row r="146" spans="2:7" ht="15">
      <c r="B146" s="823"/>
      <c r="C146" s="820" t="s">
        <v>1779</v>
      </c>
      <c r="D146" s="713"/>
      <c r="E146" s="822"/>
      <c r="F146" s="682"/>
      <c r="G146" s="795"/>
    </row>
    <row r="147" spans="2:7">
      <c r="B147" s="823"/>
      <c r="C147" s="1413" t="s">
        <v>1780</v>
      </c>
      <c r="D147" s="824" t="s">
        <v>215</v>
      </c>
      <c r="E147" s="825">
        <v>5</v>
      </c>
      <c r="F147" s="211"/>
      <c r="G147" s="797">
        <f>+E147*F147</f>
        <v>0</v>
      </c>
    </row>
    <row r="148" spans="2:7">
      <c r="B148" s="469"/>
      <c r="C148" s="1412"/>
      <c r="D148" s="469"/>
      <c r="E148" s="319"/>
      <c r="F148" s="210"/>
      <c r="G148" s="796"/>
    </row>
    <row r="149" spans="2:7" ht="64.5">
      <c r="B149" s="734" t="s">
        <v>54</v>
      </c>
      <c r="C149" s="753" t="s">
        <v>678</v>
      </c>
      <c r="D149" s="510"/>
      <c r="E149" s="510"/>
      <c r="F149" s="682"/>
      <c r="G149" s="795"/>
    </row>
    <row r="150" spans="2:7" ht="26.25">
      <c r="B150" s="506"/>
      <c r="C150" s="753" t="s">
        <v>679</v>
      </c>
      <c r="D150" s="510"/>
      <c r="E150" s="510"/>
      <c r="F150" s="682"/>
      <c r="G150" s="795"/>
    </row>
    <row r="151" spans="2:7" ht="26.25">
      <c r="B151" s="506"/>
      <c r="C151" s="753" t="s">
        <v>680</v>
      </c>
      <c r="D151" s="510"/>
      <c r="E151" s="510"/>
      <c r="F151" s="682"/>
      <c r="G151" s="795"/>
    </row>
    <row r="152" spans="2:7" ht="26.25">
      <c r="B152" s="506"/>
      <c r="C152" s="753" t="s">
        <v>681</v>
      </c>
      <c r="D152" s="510"/>
      <c r="E152" s="510"/>
      <c r="F152" s="682"/>
      <c r="G152" s="795"/>
    </row>
    <row r="153" spans="2:7">
      <c r="B153" s="506"/>
      <c r="C153" s="1414" t="s">
        <v>1781</v>
      </c>
      <c r="D153" s="736" t="s">
        <v>215</v>
      </c>
      <c r="E153" s="825">
        <v>5</v>
      </c>
      <c r="F153" s="211"/>
      <c r="G153" s="797">
        <f>+E153*F153</f>
        <v>0</v>
      </c>
    </row>
    <row r="154" spans="2:7">
      <c r="B154" s="469"/>
      <c r="C154" s="1412"/>
      <c r="D154" s="469"/>
      <c r="E154" s="319"/>
      <c r="F154" s="210"/>
      <c r="G154" s="796"/>
    </row>
    <row r="155" spans="2:7" ht="25.5">
      <c r="B155" s="731" t="s">
        <v>55</v>
      </c>
      <c r="C155" s="820" t="s">
        <v>263</v>
      </c>
      <c r="D155" s="469"/>
      <c r="E155" s="728"/>
      <c r="F155" s="805"/>
      <c r="G155" s="838"/>
    </row>
    <row r="156" spans="2:7" ht="25.5">
      <c r="B156" s="469"/>
      <c r="C156" s="820" t="s">
        <v>264</v>
      </c>
      <c r="D156" s="469"/>
      <c r="E156" s="728"/>
      <c r="F156" s="805"/>
      <c r="G156" s="838"/>
    </row>
    <row r="157" spans="2:7">
      <c r="B157" s="469"/>
      <c r="C157" s="820" t="s">
        <v>265</v>
      </c>
      <c r="D157" s="469" t="s">
        <v>46</v>
      </c>
      <c r="E157" s="713">
        <v>10</v>
      </c>
      <c r="F157" s="210"/>
      <c r="G157" s="796">
        <f>+E157*F157</f>
        <v>0</v>
      </c>
    </row>
    <row r="158" spans="2:7">
      <c r="B158" s="469"/>
      <c r="C158" s="820"/>
      <c r="D158" s="469"/>
      <c r="E158" s="713"/>
      <c r="F158" s="210"/>
      <c r="G158" s="796"/>
    </row>
    <row r="159" spans="2:7" ht="25.5">
      <c r="B159" s="731" t="s">
        <v>67</v>
      </c>
      <c r="C159" s="753" t="s">
        <v>658</v>
      </c>
      <c r="D159" s="469" t="s">
        <v>66</v>
      </c>
      <c r="E159" s="510">
        <v>2</v>
      </c>
      <c r="F159" s="210"/>
      <c r="G159" s="796">
        <f>+E159*F159</f>
        <v>0</v>
      </c>
    </row>
    <row r="160" spans="2:7">
      <c r="B160" s="713"/>
      <c r="C160" s="1404"/>
      <c r="D160" s="469"/>
      <c r="E160" s="510"/>
      <c r="F160" s="805"/>
      <c r="G160" s="838"/>
    </row>
    <row r="161" spans="2:7" ht="25.5">
      <c r="B161" s="727" t="s">
        <v>69</v>
      </c>
      <c r="C161" s="753" t="s">
        <v>266</v>
      </c>
      <c r="D161" s="469"/>
      <c r="E161" s="510"/>
      <c r="F161" s="805"/>
      <c r="G161" s="838"/>
    </row>
    <row r="162" spans="2:7">
      <c r="B162" s="826"/>
      <c r="C162" s="753" t="s">
        <v>267</v>
      </c>
      <c r="D162" s="469" t="s">
        <v>66</v>
      </c>
      <c r="E162" s="510">
        <v>1</v>
      </c>
      <c r="F162" s="210"/>
      <c r="G162" s="796">
        <f>+E162*F162</f>
        <v>0</v>
      </c>
    </row>
    <row r="163" spans="2:7">
      <c r="B163" s="469"/>
      <c r="C163" s="820"/>
      <c r="D163" s="469"/>
      <c r="E163" s="713"/>
      <c r="F163" s="210"/>
      <c r="G163" s="796"/>
    </row>
    <row r="164" spans="2:7" ht="25.5">
      <c r="B164" s="731" t="s">
        <v>71</v>
      </c>
      <c r="C164" s="753" t="s">
        <v>1782</v>
      </c>
      <c r="D164" s="469" t="s">
        <v>66</v>
      </c>
      <c r="E164" s="510">
        <v>1</v>
      </c>
      <c r="F164" s="210"/>
      <c r="G164" s="796">
        <f>+E164*F164</f>
        <v>0</v>
      </c>
    </row>
    <row r="165" spans="2:7">
      <c r="B165" s="731"/>
      <c r="C165" s="753"/>
      <c r="D165" s="469"/>
      <c r="E165" s="510"/>
      <c r="F165" s="210"/>
      <c r="G165" s="796"/>
    </row>
    <row r="166" spans="2:7" ht="25.5">
      <c r="B166" s="731" t="s">
        <v>72</v>
      </c>
      <c r="C166" s="1410" t="s">
        <v>1783</v>
      </c>
      <c r="D166" s="469" t="s">
        <v>66</v>
      </c>
      <c r="E166" s="510">
        <v>1</v>
      </c>
      <c r="F166" s="210"/>
      <c r="G166" s="796">
        <f>+E166*F166</f>
        <v>0</v>
      </c>
    </row>
    <row r="167" spans="2:7" ht="25.5">
      <c r="B167" s="731"/>
      <c r="C167" s="1410" t="s">
        <v>1784</v>
      </c>
      <c r="D167" s="469"/>
      <c r="E167" s="510"/>
      <c r="F167" s="210"/>
      <c r="G167" s="796"/>
    </row>
    <row r="168" spans="2:7" ht="25.5">
      <c r="B168" s="731"/>
      <c r="C168" s="1410" t="s">
        <v>1785</v>
      </c>
      <c r="D168" s="469"/>
      <c r="E168" s="510"/>
      <c r="F168" s="210"/>
      <c r="G168" s="796"/>
    </row>
    <row r="169" spans="2:7" ht="25.5">
      <c r="B169" s="731"/>
      <c r="C169" s="1410" t="s">
        <v>1786</v>
      </c>
      <c r="D169" s="469"/>
      <c r="E169" s="510"/>
      <c r="F169" s="210"/>
      <c r="G169" s="796"/>
    </row>
    <row r="170" spans="2:7" ht="25.5">
      <c r="B170" s="731"/>
      <c r="C170" s="1410" t="s">
        <v>1787</v>
      </c>
      <c r="D170" s="469"/>
      <c r="E170" s="510"/>
      <c r="F170" s="210"/>
      <c r="G170" s="796"/>
    </row>
    <row r="171" spans="2:7">
      <c r="B171" s="731"/>
      <c r="C171" s="753"/>
      <c r="D171" s="469"/>
      <c r="E171" s="510"/>
      <c r="F171" s="210"/>
      <c r="G171" s="796"/>
    </row>
    <row r="172" spans="2:7" ht="51">
      <c r="B172" s="731" t="s">
        <v>73</v>
      </c>
      <c r="C172" s="753" t="s">
        <v>269</v>
      </c>
      <c r="D172" s="469" t="s">
        <v>241</v>
      </c>
      <c r="E172" s="510">
        <v>1</v>
      </c>
      <c r="F172" s="210"/>
      <c r="G172" s="796">
        <f>+E172*F172</f>
        <v>0</v>
      </c>
    </row>
    <row r="173" spans="2:7">
      <c r="B173" s="732"/>
      <c r="C173" s="753"/>
      <c r="D173" s="469"/>
      <c r="E173" s="510"/>
      <c r="F173" s="210"/>
      <c r="G173" s="796"/>
    </row>
    <row r="174" spans="2:7">
      <c r="B174" s="821" t="s">
        <v>85</v>
      </c>
      <c r="C174" s="820" t="s">
        <v>397</v>
      </c>
      <c r="D174" s="506" t="s">
        <v>241</v>
      </c>
      <c r="E174" s="711">
        <v>1</v>
      </c>
      <c r="F174" s="212"/>
      <c r="G174" s="798">
        <f>F174*E174</f>
        <v>0</v>
      </c>
    </row>
    <row r="175" spans="2:7" ht="15">
      <c r="B175" s="322"/>
      <c r="C175" s="820"/>
      <c r="D175" s="506"/>
      <c r="E175" s="711"/>
      <c r="F175" s="684"/>
      <c r="G175" s="838"/>
    </row>
    <row r="176" spans="2:7" ht="63.75">
      <c r="B176" s="821" t="s">
        <v>86</v>
      </c>
      <c r="C176" s="820" t="s">
        <v>687</v>
      </c>
      <c r="D176" s="506" t="s">
        <v>399</v>
      </c>
      <c r="E176" s="713">
        <v>1</v>
      </c>
      <c r="F176" s="212"/>
      <c r="G176" s="798">
        <f>F176*E176</f>
        <v>0</v>
      </c>
    </row>
    <row r="177" spans="2:7" ht="15">
      <c r="B177" s="827"/>
      <c r="C177" s="1036"/>
      <c r="D177" s="713"/>
      <c r="E177" s="769"/>
      <c r="F177" s="684"/>
      <c r="G177" s="838"/>
    </row>
    <row r="178" spans="2:7" ht="25.5">
      <c r="B178" s="821" t="s">
        <v>87</v>
      </c>
      <c r="C178" s="521" t="s">
        <v>400</v>
      </c>
      <c r="D178" s="506" t="s">
        <v>399</v>
      </c>
      <c r="E178" s="713">
        <v>1</v>
      </c>
      <c r="F178" s="212"/>
      <c r="G178" s="798">
        <f>F178*E178</f>
        <v>0</v>
      </c>
    </row>
    <row r="179" spans="2:7" ht="15">
      <c r="B179" s="828"/>
      <c r="C179" s="1415"/>
      <c r="D179" s="830"/>
      <c r="E179" s="831"/>
      <c r="F179" s="806"/>
      <c r="G179" s="839"/>
    </row>
    <row r="180" spans="2:7" ht="15">
      <c r="B180" s="1304"/>
      <c r="C180" s="1416"/>
      <c r="D180" s="1301"/>
      <c r="E180" s="1311"/>
      <c r="F180" s="1310"/>
      <c r="G180" s="1315"/>
    </row>
    <row r="181" spans="2:7" ht="25.5">
      <c r="B181" s="750"/>
      <c r="C181" s="1408" t="s">
        <v>2568</v>
      </c>
      <c r="D181" s="319"/>
      <c r="E181" s="319"/>
      <c r="F181" s="214"/>
      <c r="G181" s="800">
        <f>SUM(G51:G179)</f>
        <v>0</v>
      </c>
    </row>
    <row r="182" spans="2:7">
      <c r="B182" s="750"/>
      <c r="C182" s="1407"/>
      <c r="D182" s="319"/>
      <c r="E182" s="319"/>
      <c r="F182" s="214"/>
      <c r="G182" s="800"/>
    </row>
    <row r="183" spans="2:7">
      <c r="B183" s="750"/>
      <c r="C183" s="1407"/>
      <c r="D183" s="319"/>
      <c r="E183" s="319"/>
      <c r="F183" s="214"/>
      <c r="G183" s="800"/>
    </row>
    <row r="184" spans="2:7">
      <c r="B184" s="752"/>
      <c r="C184" s="753"/>
      <c r="D184" s="754"/>
      <c r="E184" s="755"/>
      <c r="F184" s="683"/>
      <c r="G184" s="801"/>
    </row>
    <row r="185" spans="2:7">
      <c r="B185" s="756" t="s">
        <v>603</v>
      </c>
      <c r="C185" s="1408" t="s">
        <v>691</v>
      </c>
      <c r="D185" s="754"/>
      <c r="E185" s="755"/>
      <c r="F185" s="683"/>
      <c r="G185" s="801"/>
    </row>
    <row r="186" spans="2:7">
      <c r="B186" s="752"/>
      <c r="C186" s="753"/>
      <c r="D186" s="754"/>
      <c r="E186" s="755"/>
      <c r="F186" s="683"/>
      <c r="G186" s="801"/>
    </row>
    <row r="187" spans="2:7" ht="15">
      <c r="B187" s="506"/>
      <c r="C187" s="820"/>
      <c r="D187" s="469"/>
      <c r="E187" s="319"/>
      <c r="F187" s="684"/>
      <c r="G187" s="802"/>
    </row>
    <row r="188" spans="2:7" ht="76.5">
      <c r="B188" s="734" t="s">
        <v>14</v>
      </c>
      <c r="C188" s="1417" t="s">
        <v>1788</v>
      </c>
      <c r="D188" s="759" t="s">
        <v>241</v>
      </c>
      <c r="E188" s="745">
        <v>1</v>
      </c>
      <c r="F188" s="211"/>
      <c r="G188" s="797"/>
    </row>
    <row r="189" spans="2:7" ht="38.25">
      <c r="B189" s="1434" t="s">
        <v>243</v>
      </c>
      <c r="C189" s="1435" t="s">
        <v>692</v>
      </c>
      <c r="D189" s="1436" t="s">
        <v>242</v>
      </c>
      <c r="E189" s="1437">
        <v>390</v>
      </c>
      <c r="F189" s="214"/>
    </row>
    <row r="190" spans="2:7" ht="25.5">
      <c r="B190" s="1434" t="s">
        <v>243</v>
      </c>
      <c r="C190" s="1435" t="s">
        <v>271</v>
      </c>
      <c r="D190" s="1436" t="s">
        <v>242</v>
      </c>
      <c r="E190" s="1437">
        <v>390</v>
      </c>
      <c r="F190" s="214"/>
    </row>
    <row r="191" spans="2:7" ht="25.5">
      <c r="B191" s="1434" t="s">
        <v>243</v>
      </c>
      <c r="C191" s="1435" t="s">
        <v>693</v>
      </c>
      <c r="D191" s="1436" t="s">
        <v>242</v>
      </c>
      <c r="E191" s="1437">
        <v>390</v>
      </c>
      <c r="F191" s="214"/>
    </row>
    <row r="192" spans="2:7" ht="25.5">
      <c r="B192" s="1434" t="s">
        <v>243</v>
      </c>
      <c r="C192" s="1435" t="s">
        <v>1789</v>
      </c>
      <c r="D192" s="1436" t="s">
        <v>215</v>
      </c>
      <c r="E192" s="1437">
        <v>1420</v>
      </c>
      <c r="F192" s="214"/>
    </row>
    <row r="193" spans="2:7" ht="25.5">
      <c r="B193" s="1434" t="s">
        <v>243</v>
      </c>
      <c r="C193" s="1435" t="s">
        <v>272</v>
      </c>
      <c r="D193" s="1436"/>
      <c r="E193" s="1437"/>
      <c r="F193" s="682"/>
    </row>
    <row r="194" spans="2:7" ht="25.5">
      <c r="B194" s="1434"/>
      <c r="C194" s="1435" t="s">
        <v>273</v>
      </c>
      <c r="D194" s="1436" t="s">
        <v>215</v>
      </c>
      <c r="E194" s="1437">
        <v>400</v>
      </c>
      <c r="F194" s="214"/>
    </row>
    <row r="195" spans="2:7">
      <c r="B195" s="1434" t="s">
        <v>243</v>
      </c>
      <c r="C195" s="1435" t="s">
        <v>274</v>
      </c>
      <c r="D195" s="1436" t="s">
        <v>247</v>
      </c>
      <c r="E195" s="1437">
        <v>25</v>
      </c>
      <c r="F195" s="214"/>
    </row>
    <row r="196" spans="2:7">
      <c r="B196" s="1434" t="s">
        <v>243</v>
      </c>
      <c r="C196" s="1435" t="s">
        <v>1790</v>
      </c>
      <c r="D196" s="1436" t="s">
        <v>66</v>
      </c>
      <c r="E196" s="1437">
        <v>16</v>
      </c>
      <c r="F196" s="214"/>
    </row>
    <row r="197" spans="2:7" ht="25.5">
      <c r="B197" s="1434" t="s">
        <v>243</v>
      </c>
      <c r="C197" s="1435" t="s">
        <v>275</v>
      </c>
      <c r="D197" s="1436" t="s">
        <v>66</v>
      </c>
      <c r="E197" s="1437">
        <v>84</v>
      </c>
      <c r="F197" s="214"/>
    </row>
    <row r="198" spans="2:7" ht="63.75">
      <c r="B198" s="1434" t="s">
        <v>243</v>
      </c>
      <c r="C198" s="1435" t="s">
        <v>276</v>
      </c>
      <c r="D198" s="1437"/>
      <c r="E198" s="1437"/>
      <c r="F198" s="682"/>
    </row>
    <row r="199" spans="2:7" ht="25.5">
      <c r="B199" s="1434"/>
      <c r="C199" s="1435" t="s">
        <v>1791</v>
      </c>
      <c r="D199" s="1437" t="s">
        <v>66</v>
      </c>
      <c r="E199" s="1437">
        <v>1</v>
      </c>
      <c r="F199" s="214"/>
    </row>
    <row r="200" spans="2:7" ht="25.5">
      <c r="B200" s="1434"/>
      <c r="C200" s="1435" t="s">
        <v>1792</v>
      </c>
      <c r="D200" s="1437" t="s">
        <v>66</v>
      </c>
      <c r="E200" s="1437">
        <v>1</v>
      </c>
      <c r="F200" s="214"/>
    </row>
    <row r="201" spans="2:7" ht="76.5">
      <c r="B201" s="1434" t="s">
        <v>243</v>
      </c>
      <c r="C201" s="1435" t="s">
        <v>2610</v>
      </c>
      <c r="D201" s="1438"/>
      <c r="E201" s="1436"/>
      <c r="F201" s="682"/>
      <c r="G201" s="795"/>
    </row>
    <row r="202" spans="2:7" ht="76.5">
      <c r="B202" s="1434"/>
      <c r="C202" s="1435" t="s">
        <v>698</v>
      </c>
      <c r="D202" s="1438"/>
      <c r="E202" s="1436"/>
      <c r="F202" s="682"/>
      <c r="G202" s="795"/>
    </row>
    <row r="203" spans="2:7" ht="38.25">
      <c r="B203" s="1434"/>
      <c r="C203" s="1435" t="s">
        <v>277</v>
      </c>
      <c r="D203" s="1438"/>
      <c r="E203" s="1436"/>
      <c r="F203" s="682"/>
      <c r="G203" s="795"/>
    </row>
    <row r="204" spans="2:7" ht="25.5">
      <c r="B204" s="1437"/>
      <c r="C204" s="1439" t="s">
        <v>1793</v>
      </c>
      <c r="D204" s="1437" t="s">
        <v>241</v>
      </c>
      <c r="E204" s="1437">
        <v>3</v>
      </c>
      <c r="F204" s="214"/>
    </row>
    <row r="205" spans="2:7" ht="25.5">
      <c r="B205" s="1437"/>
      <c r="C205" s="1439" t="s">
        <v>1794</v>
      </c>
      <c r="D205" s="1437" t="s">
        <v>241</v>
      </c>
      <c r="E205" s="1437">
        <v>2</v>
      </c>
      <c r="F205" s="214"/>
    </row>
    <row r="206" spans="2:7" ht="51">
      <c r="B206" s="1437" t="s">
        <v>243</v>
      </c>
      <c r="C206" s="1435" t="s">
        <v>1795</v>
      </c>
      <c r="D206" s="1438" t="s">
        <v>66</v>
      </c>
      <c r="E206" s="1438">
        <v>13</v>
      </c>
      <c r="F206" s="214"/>
    </row>
    <row r="207" spans="2:7" ht="38.25">
      <c r="B207" s="1437" t="s">
        <v>243</v>
      </c>
      <c r="C207" s="1435" t="s">
        <v>1796</v>
      </c>
      <c r="D207" s="1438" t="s">
        <v>66</v>
      </c>
      <c r="E207" s="1438">
        <v>18</v>
      </c>
      <c r="F207" s="214"/>
    </row>
    <row r="208" spans="2:7">
      <c r="B208" s="743"/>
      <c r="C208" s="1419" t="s">
        <v>270</v>
      </c>
      <c r="D208" s="745" t="s">
        <v>241</v>
      </c>
      <c r="E208" s="724">
        <v>1</v>
      </c>
      <c r="F208" s="211"/>
      <c r="G208" s="797">
        <f>+E208*F208</f>
        <v>0</v>
      </c>
    </row>
    <row r="209" spans="2:7">
      <c r="B209" s="743"/>
      <c r="C209" s="1419"/>
      <c r="D209" s="745"/>
      <c r="E209" s="724"/>
      <c r="F209" s="211"/>
      <c r="G209" s="797"/>
    </row>
    <row r="210" spans="2:7" ht="38.25">
      <c r="B210" s="731" t="s">
        <v>17</v>
      </c>
      <c r="C210" s="820" t="s">
        <v>673</v>
      </c>
      <c r="D210" s="469"/>
      <c r="E210" s="319"/>
      <c r="F210" s="682"/>
      <c r="G210" s="795"/>
    </row>
    <row r="211" spans="2:7" ht="25.5">
      <c r="B211" s="732"/>
      <c r="C211" s="820" t="s">
        <v>674</v>
      </c>
      <c r="D211" s="469"/>
      <c r="E211" s="319"/>
      <c r="F211" s="682"/>
      <c r="G211" s="795"/>
    </row>
    <row r="212" spans="2:7" ht="25.5">
      <c r="B212" s="713"/>
      <c r="C212" s="820" t="s">
        <v>675</v>
      </c>
      <c r="D212" s="469"/>
      <c r="E212" s="319"/>
      <c r="F212" s="682"/>
      <c r="G212" s="795"/>
    </row>
    <row r="213" spans="2:7" ht="25.5">
      <c r="B213" s="713"/>
      <c r="C213" s="820" t="s">
        <v>676</v>
      </c>
      <c r="D213" s="469"/>
      <c r="E213" s="319"/>
      <c r="F213" s="682"/>
      <c r="G213" s="795"/>
    </row>
    <row r="214" spans="2:7">
      <c r="B214" s="506"/>
      <c r="C214" s="820" t="s">
        <v>677</v>
      </c>
      <c r="D214" s="510" t="s">
        <v>215</v>
      </c>
      <c r="E214" s="733">
        <v>70</v>
      </c>
      <c r="F214" s="211"/>
      <c r="G214" s="797">
        <f>+E214*F214</f>
        <v>0</v>
      </c>
    </row>
    <row r="215" spans="2:7">
      <c r="B215" s="743"/>
      <c r="C215" s="1419"/>
      <c r="D215" s="745"/>
      <c r="E215" s="724"/>
      <c r="F215" s="211"/>
      <c r="G215" s="797"/>
    </row>
    <row r="216" spans="2:7" ht="102">
      <c r="B216" s="731" t="s">
        <v>18</v>
      </c>
      <c r="C216" s="1418" t="s">
        <v>1797</v>
      </c>
      <c r="D216" s="510"/>
      <c r="E216" s="319"/>
      <c r="F216" s="681"/>
      <c r="G216" s="795"/>
    </row>
    <row r="217" spans="2:7" ht="63.75">
      <c r="B217" s="762"/>
      <c r="C217" s="1418" t="s">
        <v>1798</v>
      </c>
      <c r="D217" s="510"/>
      <c r="E217" s="733"/>
      <c r="F217" s="681"/>
      <c r="G217" s="795"/>
    </row>
    <row r="218" spans="2:7" ht="51">
      <c r="B218" s="762"/>
      <c r="C218" s="820" t="s">
        <v>1799</v>
      </c>
      <c r="D218" s="510"/>
      <c r="E218" s="733"/>
      <c r="F218" s="681"/>
      <c r="G218" s="795"/>
    </row>
    <row r="219" spans="2:7" ht="38.25">
      <c r="B219" s="762"/>
      <c r="C219" s="1418" t="s">
        <v>1800</v>
      </c>
      <c r="D219" s="510"/>
      <c r="E219" s="733"/>
      <c r="F219" s="681"/>
      <c r="G219" s="795"/>
    </row>
    <row r="220" spans="2:7">
      <c r="B220" s="762"/>
      <c r="C220" s="1420" t="s">
        <v>1801</v>
      </c>
      <c r="D220" s="764" t="s">
        <v>215</v>
      </c>
      <c r="E220" s="765">
        <v>96</v>
      </c>
      <c r="F220" s="211"/>
      <c r="G220" s="797">
        <f>+E220*F220</f>
        <v>0</v>
      </c>
    </row>
    <row r="221" spans="2:7">
      <c r="B221" s="762"/>
      <c r="C221" s="1420" t="s">
        <v>1780</v>
      </c>
      <c r="D221" s="764" t="s">
        <v>215</v>
      </c>
      <c r="E221" s="742">
        <v>30</v>
      </c>
      <c r="F221" s="211"/>
      <c r="G221" s="797">
        <f>+E221*F221</f>
        <v>0</v>
      </c>
    </row>
    <row r="222" spans="2:7">
      <c r="B222" s="762"/>
      <c r="C222" s="1420" t="s">
        <v>1802</v>
      </c>
      <c r="D222" s="764" t="s">
        <v>215</v>
      </c>
      <c r="E222" s="742">
        <v>30</v>
      </c>
      <c r="F222" s="211"/>
      <c r="G222" s="797">
        <f>+E222*F222</f>
        <v>0</v>
      </c>
    </row>
    <row r="223" spans="2:7">
      <c r="B223" s="762"/>
      <c r="C223" s="1420" t="s">
        <v>1803</v>
      </c>
      <c r="D223" s="764" t="s">
        <v>215</v>
      </c>
      <c r="E223" s="742">
        <v>20</v>
      </c>
      <c r="F223" s="211"/>
      <c r="G223" s="797">
        <f>+E223*F223</f>
        <v>0</v>
      </c>
    </row>
    <row r="224" spans="2:7">
      <c r="B224" s="762"/>
      <c r="C224" s="820" t="s">
        <v>1804</v>
      </c>
      <c r="D224" s="711" t="s">
        <v>215</v>
      </c>
      <c r="E224" s="733">
        <v>20</v>
      </c>
      <c r="F224" s="212"/>
      <c r="G224" s="798">
        <f>F224*E224</f>
        <v>0</v>
      </c>
    </row>
    <row r="225" spans="2:7">
      <c r="B225" s="762"/>
      <c r="C225" s="820" t="s">
        <v>1805</v>
      </c>
      <c r="D225" s="711" t="s">
        <v>215</v>
      </c>
      <c r="E225" s="733">
        <v>16</v>
      </c>
      <c r="F225" s="212"/>
      <c r="G225" s="798">
        <f>F225*E225</f>
        <v>0</v>
      </c>
    </row>
    <row r="226" spans="2:7" ht="51">
      <c r="B226" s="762"/>
      <c r="C226" s="1421" t="s">
        <v>1806</v>
      </c>
      <c r="D226" s="711"/>
      <c r="E226" s="733"/>
      <c r="F226" s="212"/>
      <c r="G226" s="798"/>
    </row>
    <row r="227" spans="2:7">
      <c r="B227" s="762"/>
      <c r="C227" s="820"/>
      <c r="D227" s="711"/>
      <c r="E227" s="733"/>
      <c r="F227" s="212"/>
      <c r="G227" s="798"/>
    </row>
    <row r="228" spans="2:7" ht="15">
      <c r="B228" s="743"/>
      <c r="C228" s="1419"/>
      <c r="D228" s="745"/>
      <c r="E228" s="724"/>
      <c r="F228" s="681"/>
      <c r="G228" s="795"/>
    </row>
    <row r="229" spans="2:7" ht="64.5">
      <c r="B229" s="734" t="s">
        <v>22</v>
      </c>
      <c r="C229" s="753" t="s">
        <v>678</v>
      </c>
      <c r="D229" s="510"/>
      <c r="E229" s="319"/>
      <c r="F229" s="681"/>
      <c r="G229" s="795"/>
    </row>
    <row r="230" spans="2:7" ht="26.25">
      <c r="B230" s="506"/>
      <c r="C230" s="753" t="s">
        <v>679</v>
      </c>
      <c r="D230" s="510"/>
      <c r="E230" s="319"/>
      <c r="F230" s="681"/>
      <c r="G230" s="795"/>
    </row>
    <row r="231" spans="2:7" ht="26.25">
      <c r="B231" s="506"/>
      <c r="C231" s="753" t="s">
        <v>680</v>
      </c>
      <c r="D231" s="510"/>
      <c r="E231" s="319"/>
      <c r="F231" s="681"/>
      <c r="G231" s="795"/>
    </row>
    <row r="232" spans="2:7" ht="26.25">
      <c r="B232" s="506"/>
      <c r="C232" s="753" t="s">
        <v>681</v>
      </c>
      <c r="D232" s="510"/>
      <c r="E232" s="319"/>
      <c r="F232" s="681"/>
      <c r="G232" s="795"/>
    </row>
    <row r="233" spans="2:7">
      <c r="B233" s="506"/>
      <c r="C233" s="1414" t="s">
        <v>702</v>
      </c>
      <c r="D233" s="736" t="s">
        <v>215</v>
      </c>
      <c r="E233" s="733">
        <v>70</v>
      </c>
      <c r="F233" s="211"/>
      <c r="G233" s="797">
        <f t="shared" ref="G233:G239" si="0">+E233*F233</f>
        <v>0</v>
      </c>
    </row>
    <row r="234" spans="2:7">
      <c r="B234" s="739"/>
      <c r="C234" s="1414" t="s">
        <v>682</v>
      </c>
      <c r="D234" s="736" t="s">
        <v>215</v>
      </c>
      <c r="E234" s="765">
        <v>96</v>
      </c>
      <c r="F234" s="211"/>
      <c r="G234" s="797">
        <f t="shared" si="0"/>
        <v>0</v>
      </c>
    </row>
    <row r="235" spans="2:7">
      <c r="B235" s="739"/>
      <c r="C235" s="1414" t="s">
        <v>1781</v>
      </c>
      <c r="D235" s="736" t="s">
        <v>215</v>
      </c>
      <c r="E235" s="742">
        <v>30</v>
      </c>
      <c r="F235" s="211"/>
      <c r="G235" s="797">
        <f t="shared" si="0"/>
        <v>0</v>
      </c>
    </row>
    <row r="236" spans="2:7">
      <c r="B236" s="739"/>
      <c r="C236" s="1414" t="s">
        <v>683</v>
      </c>
      <c r="D236" s="736" t="s">
        <v>215</v>
      </c>
      <c r="E236" s="742">
        <v>30</v>
      </c>
      <c r="F236" s="211"/>
      <c r="G236" s="797">
        <f t="shared" si="0"/>
        <v>0</v>
      </c>
    </row>
    <row r="237" spans="2:7">
      <c r="B237" s="739"/>
      <c r="C237" s="1414" t="s">
        <v>684</v>
      </c>
      <c r="D237" s="736" t="s">
        <v>215</v>
      </c>
      <c r="E237" s="742">
        <v>20</v>
      </c>
      <c r="F237" s="211"/>
      <c r="G237" s="797">
        <f t="shared" si="0"/>
        <v>0</v>
      </c>
    </row>
    <row r="238" spans="2:7">
      <c r="B238" s="739"/>
      <c r="C238" s="1422" t="s">
        <v>1807</v>
      </c>
      <c r="D238" s="741" t="s">
        <v>215</v>
      </c>
      <c r="E238" s="733">
        <v>20</v>
      </c>
      <c r="F238" s="211"/>
      <c r="G238" s="797">
        <f t="shared" si="0"/>
        <v>0</v>
      </c>
    </row>
    <row r="239" spans="2:7">
      <c r="B239" s="739"/>
      <c r="C239" s="1422" t="s">
        <v>1808</v>
      </c>
      <c r="D239" s="741" t="s">
        <v>215</v>
      </c>
      <c r="E239" s="733">
        <v>16</v>
      </c>
      <c r="F239" s="211"/>
      <c r="G239" s="797">
        <f t="shared" si="0"/>
        <v>0</v>
      </c>
    </row>
    <row r="240" spans="2:7">
      <c r="B240" s="739"/>
      <c r="C240" s="1422"/>
      <c r="D240" s="741"/>
      <c r="E240" s="742"/>
      <c r="F240" s="211"/>
      <c r="G240" s="797"/>
    </row>
    <row r="241" spans="2:7" ht="63.75">
      <c r="B241" s="761" t="s">
        <v>45</v>
      </c>
      <c r="C241" s="1414" t="s">
        <v>685</v>
      </c>
      <c r="D241" s="730"/>
      <c r="E241" s="765"/>
      <c r="F241" s="684"/>
      <c r="G241" s="802"/>
    </row>
    <row r="242" spans="2:7">
      <c r="B242" s="761"/>
      <c r="C242" s="1414" t="s">
        <v>702</v>
      </c>
      <c r="D242" s="765" t="s">
        <v>66</v>
      </c>
      <c r="E242" s="733">
        <v>32</v>
      </c>
      <c r="F242" s="211"/>
      <c r="G242" s="797">
        <f t="shared" ref="G242:G248" si="1">+E242*F242</f>
        <v>0</v>
      </c>
    </row>
    <row r="243" spans="2:7">
      <c r="B243" s="739"/>
      <c r="C243" s="1414" t="s">
        <v>682</v>
      </c>
      <c r="D243" s="765" t="s">
        <v>66</v>
      </c>
      <c r="E243" s="765">
        <v>50</v>
      </c>
      <c r="F243" s="211"/>
      <c r="G243" s="797">
        <f t="shared" si="1"/>
        <v>0</v>
      </c>
    </row>
    <row r="244" spans="2:7">
      <c r="B244" s="739"/>
      <c r="C244" s="1414" t="s">
        <v>1781</v>
      </c>
      <c r="D244" s="765" t="s">
        <v>66</v>
      </c>
      <c r="E244" s="742">
        <v>14</v>
      </c>
      <c r="F244" s="211"/>
      <c r="G244" s="797">
        <f t="shared" si="1"/>
        <v>0</v>
      </c>
    </row>
    <row r="245" spans="2:7">
      <c r="B245" s="739"/>
      <c r="C245" s="1414" t="s">
        <v>1809</v>
      </c>
      <c r="D245" s="765" t="s">
        <v>66</v>
      </c>
      <c r="E245" s="742">
        <v>14</v>
      </c>
      <c r="F245" s="211"/>
      <c r="G245" s="797">
        <f t="shared" si="1"/>
        <v>0</v>
      </c>
    </row>
    <row r="246" spans="2:7">
      <c r="B246" s="739"/>
      <c r="C246" s="1414" t="s">
        <v>684</v>
      </c>
      <c r="D246" s="765" t="s">
        <v>66</v>
      </c>
      <c r="E246" s="742">
        <v>10</v>
      </c>
      <c r="F246" s="211"/>
      <c r="G246" s="797">
        <f t="shared" si="1"/>
        <v>0</v>
      </c>
    </row>
    <row r="247" spans="2:7">
      <c r="B247" s="739"/>
      <c r="C247" s="1422" t="s">
        <v>1807</v>
      </c>
      <c r="D247" s="765" t="s">
        <v>66</v>
      </c>
      <c r="E247" s="742">
        <v>10</v>
      </c>
      <c r="F247" s="211"/>
      <c r="G247" s="797">
        <f t="shared" si="1"/>
        <v>0</v>
      </c>
    </row>
    <row r="248" spans="2:7">
      <c r="B248" s="739"/>
      <c r="C248" s="1422" t="s">
        <v>1808</v>
      </c>
      <c r="D248" s="765" t="s">
        <v>66</v>
      </c>
      <c r="E248" s="742">
        <v>8</v>
      </c>
      <c r="F248" s="211"/>
      <c r="G248" s="797">
        <f t="shared" si="1"/>
        <v>0</v>
      </c>
    </row>
    <row r="249" spans="2:7">
      <c r="B249" s="739"/>
      <c r="C249" s="1422"/>
      <c r="D249" s="765"/>
      <c r="E249" s="742"/>
      <c r="F249" s="211"/>
      <c r="G249" s="797"/>
    </row>
    <row r="250" spans="2:7" ht="25.5">
      <c r="B250" s="731" t="s">
        <v>47</v>
      </c>
      <c r="C250" s="1414" t="s">
        <v>1271</v>
      </c>
      <c r="D250" s="736" t="s">
        <v>242</v>
      </c>
      <c r="E250" s="742">
        <v>4</v>
      </c>
      <c r="F250" s="211"/>
      <c r="G250" s="797">
        <f>+E250*F250</f>
        <v>0</v>
      </c>
    </row>
    <row r="251" spans="2:7">
      <c r="B251" s="739"/>
      <c r="C251" s="1422"/>
      <c r="D251" s="741"/>
      <c r="E251" s="742"/>
      <c r="F251" s="211"/>
      <c r="G251" s="797"/>
    </row>
    <row r="252" spans="2:7" ht="25.5">
      <c r="B252" s="731" t="s">
        <v>48</v>
      </c>
      <c r="C252" s="820" t="s">
        <v>263</v>
      </c>
      <c r="D252" s="469"/>
      <c r="E252" s="728"/>
      <c r="F252" s="681"/>
      <c r="G252" s="795"/>
    </row>
    <row r="253" spans="2:7" ht="25.5">
      <c r="B253" s="469"/>
      <c r="C253" s="820" t="s">
        <v>264</v>
      </c>
      <c r="D253" s="469"/>
      <c r="E253" s="728"/>
      <c r="F253" s="681"/>
      <c r="G253" s="795"/>
    </row>
    <row r="254" spans="2:7">
      <c r="B254" s="469"/>
      <c r="C254" s="820" t="s">
        <v>265</v>
      </c>
      <c r="D254" s="469" t="s">
        <v>46</v>
      </c>
      <c r="E254" s="713">
        <v>120</v>
      </c>
      <c r="F254" s="210"/>
      <c r="G254" s="796">
        <f>+E254*F254</f>
        <v>0</v>
      </c>
    </row>
    <row r="255" spans="2:7" ht="15">
      <c r="B255" s="743"/>
      <c r="C255" s="1419"/>
      <c r="D255" s="745"/>
      <c r="E255" s="724"/>
      <c r="F255" s="681"/>
      <c r="G255" s="795"/>
    </row>
    <row r="256" spans="2:7" ht="76.5">
      <c r="B256" s="731" t="s">
        <v>49</v>
      </c>
      <c r="C256" s="820" t="s">
        <v>703</v>
      </c>
      <c r="D256" s="713"/>
      <c r="E256" s="713"/>
      <c r="F256" s="681"/>
      <c r="G256" s="795"/>
    </row>
    <row r="257" spans="2:7" ht="89.25">
      <c r="B257" s="832"/>
      <c r="C257" s="820" t="s">
        <v>704</v>
      </c>
      <c r="D257" s="713"/>
      <c r="E257" s="713"/>
      <c r="F257" s="681"/>
      <c r="G257" s="795"/>
    </row>
    <row r="258" spans="2:7" ht="25.5">
      <c r="B258" s="832"/>
      <c r="C258" s="820" t="s">
        <v>705</v>
      </c>
      <c r="D258" s="713"/>
      <c r="E258" s="713"/>
      <c r="F258" s="681"/>
      <c r="G258" s="795"/>
    </row>
    <row r="259" spans="2:7">
      <c r="B259" s="832"/>
      <c r="C259" s="1423" t="s">
        <v>1810</v>
      </c>
      <c r="D259" s="736" t="s">
        <v>215</v>
      </c>
      <c r="E259" s="833">
        <v>30</v>
      </c>
      <c r="F259" s="210"/>
      <c r="G259" s="796">
        <f>+E259*F259</f>
        <v>0</v>
      </c>
    </row>
    <row r="260" spans="2:7">
      <c r="B260" s="832"/>
      <c r="C260" s="1423" t="s">
        <v>1811</v>
      </c>
      <c r="D260" s="736" t="s">
        <v>215</v>
      </c>
      <c r="E260" s="833">
        <v>20</v>
      </c>
      <c r="F260" s="210"/>
      <c r="G260" s="796">
        <f>+E260*F260</f>
        <v>0</v>
      </c>
    </row>
    <row r="261" spans="2:7">
      <c r="B261" s="743"/>
      <c r="C261" s="1412"/>
      <c r="D261" s="741"/>
      <c r="E261" s="825"/>
      <c r="F261" s="210"/>
      <c r="G261" s="796"/>
    </row>
    <row r="262" spans="2:7" ht="89.25">
      <c r="B262" s="731" t="s">
        <v>50</v>
      </c>
      <c r="C262" s="820" t="s">
        <v>1812</v>
      </c>
      <c r="D262" s="469"/>
      <c r="E262" s="319"/>
      <c r="F262" s="807"/>
      <c r="G262" s="840"/>
    </row>
    <row r="263" spans="2:7" ht="89.25">
      <c r="B263" s="743"/>
      <c r="C263" s="820" t="s">
        <v>1813</v>
      </c>
      <c r="D263" s="469"/>
      <c r="E263" s="319"/>
      <c r="F263" s="807"/>
      <c r="G263" s="840"/>
    </row>
    <row r="264" spans="2:7" ht="38.25">
      <c r="B264" s="743"/>
      <c r="C264" s="820" t="s">
        <v>1814</v>
      </c>
      <c r="D264" s="469"/>
      <c r="E264" s="319"/>
      <c r="F264" s="807"/>
      <c r="G264" s="840"/>
    </row>
    <row r="265" spans="2:7">
      <c r="B265" s="743"/>
      <c r="C265" s="820" t="s">
        <v>1815</v>
      </c>
      <c r="D265" s="469" t="s">
        <v>66</v>
      </c>
      <c r="E265" s="319">
        <v>1</v>
      </c>
      <c r="F265" s="210"/>
      <c r="G265" s="796">
        <f>+E265*F265</f>
        <v>0</v>
      </c>
    </row>
    <row r="266" spans="2:7">
      <c r="B266" s="743"/>
      <c r="C266" s="820" t="s">
        <v>1816</v>
      </c>
      <c r="D266" s="469" t="s">
        <v>66</v>
      </c>
      <c r="E266" s="319">
        <v>1</v>
      </c>
      <c r="F266" s="210"/>
      <c r="G266" s="796">
        <f>+E266*F266</f>
        <v>0</v>
      </c>
    </row>
    <row r="267" spans="2:7">
      <c r="B267" s="743"/>
      <c r="C267" s="820"/>
      <c r="D267" s="469"/>
      <c r="E267" s="319"/>
      <c r="F267" s="210"/>
      <c r="G267" s="796"/>
    </row>
    <row r="268" spans="2:7" ht="38.25">
      <c r="B268" s="734" t="s">
        <v>51</v>
      </c>
      <c r="C268" s="820" t="s">
        <v>657</v>
      </c>
      <c r="D268" s="469"/>
      <c r="E268" s="510"/>
      <c r="F268" s="682"/>
      <c r="G268" s="795"/>
    </row>
    <row r="269" spans="2:7">
      <c r="B269" s="506"/>
      <c r="C269" s="820" t="s">
        <v>665</v>
      </c>
      <c r="D269" s="469" t="s">
        <v>66</v>
      </c>
      <c r="E269" s="319">
        <v>2</v>
      </c>
      <c r="F269" s="210"/>
      <c r="G269" s="796">
        <f>+E269*F269</f>
        <v>0</v>
      </c>
    </row>
    <row r="270" spans="2:7">
      <c r="B270" s="743"/>
      <c r="C270" s="820"/>
      <c r="D270" s="469"/>
      <c r="E270" s="319"/>
      <c r="F270" s="210"/>
      <c r="G270" s="796"/>
    </row>
    <row r="271" spans="2:7" ht="38.25">
      <c r="B271" s="734" t="s">
        <v>52</v>
      </c>
      <c r="C271" s="820" t="s">
        <v>1817</v>
      </c>
      <c r="D271" s="469"/>
      <c r="E271" s="510"/>
      <c r="F271" s="682"/>
      <c r="G271" s="795"/>
    </row>
    <row r="272" spans="2:7">
      <c r="B272" s="506"/>
      <c r="C272" s="820" t="s">
        <v>671</v>
      </c>
      <c r="D272" s="469" t="s">
        <v>66</v>
      </c>
      <c r="E272" s="319">
        <v>4</v>
      </c>
      <c r="F272" s="210"/>
      <c r="G272" s="796">
        <f>+E272*F272</f>
        <v>0</v>
      </c>
    </row>
    <row r="273" spans="2:7">
      <c r="B273" s="743"/>
      <c r="C273" s="820" t="s">
        <v>255</v>
      </c>
      <c r="D273" s="469" t="s">
        <v>66</v>
      </c>
      <c r="E273" s="319">
        <v>6</v>
      </c>
      <c r="F273" s="210"/>
      <c r="G273" s="796">
        <f>+E273*F273</f>
        <v>0</v>
      </c>
    </row>
    <row r="274" spans="2:7">
      <c r="B274" s="743"/>
      <c r="C274" s="820"/>
      <c r="D274" s="469"/>
      <c r="E274" s="319"/>
      <c r="F274" s="210"/>
      <c r="G274" s="796"/>
    </row>
    <row r="275" spans="2:7" ht="25.5">
      <c r="B275" s="734" t="s">
        <v>54</v>
      </c>
      <c r="C275" s="1424" t="s">
        <v>1818</v>
      </c>
      <c r="D275" s="739" t="s">
        <v>66</v>
      </c>
      <c r="E275" s="739">
        <v>2</v>
      </c>
      <c r="F275" s="210"/>
      <c r="G275" s="796">
        <f>+E275*F275</f>
        <v>0</v>
      </c>
    </row>
    <row r="276" spans="2:7" ht="38.25">
      <c r="B276" s="739"/>
      <c r="C276" s="1424" t="s">
        <v>1819</v>
      </c>
      <c r="D276" s="739"/>
      <c r="E276" s="739"/>
      <c r="F276" s="210"/>
      <c r="G276" s="796"/>
    </row>
    <row r="277" spans="2:7">
      <c r="B277" s="739" t="s">
        <v>243</v>
      </c>
      <c r="C277" s="1423" t="s">
        <v>1820</v>
      </c>
      <c r="D277" s="739"/>
      <c r="E277" s="739"/>
      <c r="F277" s="210"/>
      <c r="G277" s="796"/>
    </row>
    <row r="278" spans="2:7">
      <c r="B278" s="739"/>
      <c r="C278" s="1423"/>
      <c r="D278" s="739"/>
      <c r="E278" s="739"/>
      <c r="F278" s="210"/>
      <c r="G278" s="796"/>
    </row>
    <row r="279" spans="2:7" ht="38.25">
      <c r="B279" s="734" t="s">
        <v>55</v>
      </c>
      <c r="C279" s="1418" t="s">
        <v>2571</v>
      </c>
      <c r="D279" s="469"/>
      <c r="E279" s="510"/>
      <c r="F279" s="682"/>
      <c r="G279" s="795"/>
    </row>
    <row r="280" spans="2:7">
      <c r="B280" s="506"/>
      <c r="C280" s="1418" t="s">
        <v>2572</v>
      </c>
      <c r="D280" s="469" t="s">
        <v>66</v>
      </c>
      <c r="E280" s="319">
        <v>6</v>
      </c>
      <c r="F280" s="210"/>
      <c r="G280" s="796">
        <f>+E280*F280</f>
        <v>0</v>
      </c>
    </row>
    <row r="281" spans="2:7">
      <c r="B281" s="743"/>
      <c r="C281" s="820"/>
      <c r="D281" s="469"/>
      <c r="E281" s="319"/>
      <c r="F281" s="210"/>
      <c r="G281" s="796"/>
    </row>
    <row r="282" spans="2:7">
      <c r="B282" s="734" t="s">
        <v>67</v>
      </c>
      <c r="C282" s="1424" t="s">
        <v>397</v>
      </c>
      <c r="D282" s="469" t="s">
        <v>241</v>
      </c>
      <c r="E282" s="510">
        <v>1</v>
      </c>
      <c r="F282" s="212"/>
      <c r="G282" s="798">
        <f>F282*E282</f>
        <v>0</v>
      </c>
    </row>
    <row r="283" spans="2:7" ht="15">
      <c r="B283" s="766"/>
      <c r="C283" s="1424"/>
      <c r="D283" s="730"/>
      <c r="E283" s="765"/>
      <c r="F283" s="681"/>
      <c r="G283" s="795"/>
    </row>
    <row r="284" spans="2:7" ht="25.5">
      <c r="B284" s="734" t="s">
        <v>69</v>
      </c>
      <c r="C284" s="1424" t="s">
        <v>263</v>
      </c>
      <c r="D284" s="730"/>
      <c r="E284" s="737"/>
      <c r="F284" s="681"/>
      <c r="G284" s="795"/>
    </row>
    <row r="285" spans="2:7" ht="25.5">
      <c r="B285" s="730"/>
      <c r="C285" s="1424" t="s">
        <v>264</v>
      </c>
      <c r="D285" s="730"/>
      <c r="E285" s="737"/>
      <c r="F285" s="681"/>
      <c r="G285" s="795"/>
    </row>
    <row r="286" spans="2:7">
      <c r="B286" s="730"/>
      <c r="C286" s="1424" t="s">
        <v>265</v>
      </c>
      <c r="D286" s="730" t="s">
        <v>46</v>
      </c>
      <c r="E286" s="739">
        <v>128</v>
      </c>
      <c r="F286" s="211"/>
      <c r="G286" s="797">
        <f>+E286*F286</f>
        <v>0</v>
      </c>
    </row>
    <row r="287" spans="2:7" ht="15">
      <c r="B287" s="730"/>
      <c r="C287" s="1424"/>
      <c r="D287" s="730"/>
      <c r="E287" s="739"/>
      <c r="F287" s="191"/>
      <c r="G287" s="795"/>
    </row>
    <row r="288" spans="2:7">
      <c r="B288" s="734" t="s">
        <v>71</v>
      </c>
      <c r="C288" s="768" t="s">
        <v>514</v>
      </c>
      <c r="D288" s="506" t="s">
        <v>399</v>
      </c>
      <c r="E288" s="713">
        <v>1</v>
      </c>
      <c r="F288" s="212"/>
      <c r="G288" s="798">
        <f>F288*E288</f>
        <v>0</v>
      </c>
    </row>
    <row r="289" spans="2:7" ht="39">
      <c r="B289" s="767"/>
      <c r="C289" s="768" t="s">
        <v>515</v>
      </c>
      <c r="D289" s="745"/>
      <c r="E289" s="769"/>
      <c r="F289" s="681"/>
      <c r="G289" s="795"/>
    </row>
    <row r="290" spans="2:7" ht="26.25">
      <c r="B290" s="767"/>
      <c r="C290" s="768" t="s">
        <v>516</v>
      </c>
      <c r="D290" s="713"/>
      <c r="E290" s="769"/>
      <c r="F290" s="681"/>
      <c r="G290" s="795"/>
    </row>
    <row r="291" spans="2:7" ht="15">
      <c r="B291" s="767"/>
      <c r="C291" s="768" t="s">
        <v>517</v>
      </c>
      <c r="D291" s="713"/>
      <c r="E291" s="769"/>
      <c r="F291" s="681"/>
      <c r="G291" s="795"/>
    </row>
    <row r="292" spans="2:7" ht="15">
      <c r="B292" s="733"/>
      <c r="C292" s="1425"/>
      <c r="D292" s="713"/>
      <c r="E292" s="769"/>
      <c r="F292" s="681"/>
      <c r="G292" s="795"/>
    </row>
    <row r="293" spans="2:7" ht="25.5">
      <c r="B293" s="734" t="s">
        <v>72</v>
      </c>
      <c r="C293" s="768" t="s">
        <v>400</v>
      </c>
      <c r="D293" s="506" t="s">
        <v>399</v>
      </c>
      <c r="E293" s="713">
        <v>1</v>
      </c>
      <c r="F293" s="212"/>
      <c r="G293" s="798">
        <f>F293*E293</f>
        <v>0</v>
      </c>
    </row>
    <row r="294" spans="2:7" ht="15">
      <c r="B294" s="734"/>
      <c r="C294" s="768"/>
      <c r="D294" s="506"/>
      <c r="E294" s="713"/>
      <c r="F294" s="681"/>
      <c r="G294" s="795"/>
    </row>
    <row r="295" spans="2:7">
      <c r="B295" s="734" t="s">
        <v>73</v>
      </c>
      <c r="C295" s="1312" t="s">
        <v>518</v>
      </c>
      <c r="D295" s="506" t="s">
        <v>399</v>
      </c>
      <c r="E295" s="713">
        <v>1</v>
      </c>
      <c r="F295" s="212"/>
      <c r="G295" s="798">
        <f>F295*E295</f>
        <v>0</v>
      </c>
    </row>
    <row r="296" spans="2:7">
      <c r="B296" s="746"/>
      <c r="C296" s="772"/>
      <c r="D296" s="773"/>
      <c r="E296" s="774"/>
      <c r="F296" s="213"/>
      <c r="G296" s="799"/>
    </row>
    <row r="297" spans="2:7">
      <c r="B297" s="1299"/>
      <c r="C297" s="1303"/>
      <c r="D297" s="1304"/>
      <c r="E297" s="1305"/>
      <c r="F297" s="212"/>
      <c r="G297" s="798"/>
    </row>
    <row r="298" spans="2:7" ht="25.5">
      <c r="B298" s="711"/>
      <c r="C298" s="495" t="s">
        <v>2569</v>
      </c>
      <c r="D298" s="713"/>
      <c r="E298" s="713"/>
      <c r="F298" s="681"/>
      <c r="G298" s="798">
        <f>SUM(G185:G296)</f>
        <v>0</v>
      </c>
    </row>
    <row r="299" spans="2:7">
      <c r="B299" s="711"/>
      <c r="C299" s="390"/>
      <c r="D299" s="713"/>
      <c r="E299" s="713"/>
      <c r="F299" s="681"/>
      <c r="G299" s="798"/>
    </row>
    <row r="300" spans="2:7" ht="15">
      <c r="B300" s="711"/>
      <c r="C300" s="753"/>
      <c r="D300" s="713"/>
      <c r="E300" s="713"/>
      <c r="F300" s="681"/>
      <c r="G300" s="795"/>
    </row>
    <row r="301" spans="2:7" ht="15">
      <c r="B301" s="711"/>
      <c r="C301" s="753"/>
      <c r="D301" s="713"/>
      <c r="E301" s="713"/>
      <c r="F301" s="681"/>
      <c r="G301" s="795"/>
    </row>
    <row r="302" spans="2:7" ht="15">
      <c r="B302" s="775" t="s">
        <v>706</v>
      </c>
      <c r="C302" s="1426" t="s">
        <v>707</v>
      </c>
      <c r="D302" s="777"/>
      <c r="E302" s="777"/>
      <c r="F302" s="681"/>
      <c r="G302" s="795"/>
    </row>
    <row r="303" spans="2:7" ht="15">
      <c r="B303" s="778"/>
      <c r="C303" s="1427"/>
      <c r="D303" s="780"/>
      <c r="E303" s="781"/>
      <c r="F303" s="681"/>
      <c r="G303" s="795"/>
    </row>
    <row r="304" spans="2:7" ht="89.25">
      <c r="B304" s="782" t="s">
        <v>14</v>
      </c>
      <c r="C304" s="1424" t="s">
        <v>519</v>
      </c>
      <c r="D304" s="766" t="s">
        <v>241</v>
      </c>
      <c r="E304" s="713">
        <v>1</v>
      </c>
      <c r="F304" s="212"/>
      <c r="G304" s="798">
        <f>F304*E304</f>
        <v>0</v>
      </c>
    </row>
    <row r="305" spans="2:7" ht="63.75">
      <c r="B305" s="783"/>
      <c r="C305" s="1424" t="s">
        <v>279</v>
      </c>
      <c r="D305" s="766"/>
      <c r="E305" s="784"/>
      <c r="F305" s="681"/>
      <c r="G305" s="795"/>
    </row>
    <row r="306" spans="2:7" ht="25.5">
      <c r="B306" s="783"/>
      <c r="C306" s="1424" t="s">
        <v>280</v>
      </c>
      <c r="D306" s="766"/>
      <c r="E306" s="784"/>
      <c r="F306" s="681"/>
      <c r="G306" s="795"/>
    </row>
    <row r="307" spans="2:7" ht="15">
      <c r="B307" s="783"/>
      <c r="C307" s="1424"/>
      <c r="D307" s="766"/>
      <c r="E307" s="784"/>
      <c r="F307" s="681"/>
      <c r="G307" s="795"/>
    </row>
    <row r="308" spans="2:7" ht="15">
      <c r="B308" s="834"/>
      <c r="C308" s="1428"/>
      <c r="D308" s="835"/>
      <c r="E308" s="836"/>
      <c r="F308" s="686"/>
      <c r="G308" s="839"/>
    </row>
    <row r="309" spans="2:7" ht="15">
      <c r="B309" s="1313"/>
      <c r="C309" s="1429"/>
      <c r="D309" s="1314"/>
      <c r="E309" s="784"/>
      <c r="F309" s="1298"/>
      <c r="G309" s="1315"/>
    </row>
    <row r="310" spans="2:7">
      <c r="B310" s="786"/>
      <c r="C310" s="1291" t="s">
        <v>2570</v>
      </c>
      <c r="D310" s="1309"/>
      <c r="E310" s="777"/>
      <c r="F310" s="681"/>
      <c r="G310" s="798">
        <f>SUM(G304:G308)</f>
        <v>0</v>
      </c>
    </row>
  </sheetData>
  <sheetProtection algorithmName="SHA-512" hashValue="qvxZP902JNmlD7pvccm4TdVkXxXLT+2z1GhnZJE5xx8eedbhynWGT6wDFd+Z7KYUeBd7Uw/loT1Q/xNjf4ebeQ==" saltValue="Lh66kmA7cOSaG4AP2BnmCw==" spinCount="100000" sheet="1" formatCells="0" formatColumns="0" formatRows="0"/>
  <pageMargins left="0.70866141732283472" right="0.70866141732283472" top="0.94488188976377963" bottom="0.74803149606299213" header="0.31496062992125984" footer="0.31496062992125984"/>
  <pageSetup paperSize="9" firstPageNumber="2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3"/>
  </sheetPr>
  <dimension ref="A2:HZ289"/>
  <sheetViews>
    <sheetView showWhiteSpace="0" view="pageBreakPreview" topLeftCell="A270" zoomScale="85" zoomScaleNormal="90" zoomScaleSheetLayoutView="85" zoomScalePageLayoutView="85" workbookViewId="0">
      <selection activeCell="G289" sqref="G289"/>
    </sheetView>
  </sheetViews>
  <sheetFormatPr defaultColWidth="8.85546875" defaultRowHeight="12.75"/>
  <cols>
    <col min="1" max="2" width="4.7109375" style="693" customWidth="1"/>
    <col min="3" max="3" width="31.85546875" style="855" customWidth="1"/>
    <col min="4" max="4" width="5.7109375" style="695" customWidth="1"/>
    <col min="5" max="5" width="6.85546875" style="693" bestFit="1" customWidth="1"/>
    <col min="6" max="6" width="12" style="128" customWidth="1"/>
    <col min="7" max="7" width="20.5703125" style="693" customWidth="1"/>
    <col min="8" max="8" width="20.28515625" style="128" customWidth="1"/>
    <col min="9" max="9" width="19.5703125" style="128" customWidth="1"/>
    <col min="10" max="10" width="18.140625" style="128" customWidth="1"/>
    <col min="11" max="11" width="18" style="128" customWidth="1"/>
    <col min="12" max="12" width="19.85546875" style="128" customWidth="1"/>
    <col min="13" max="13" width="17.28515625" style="128" customWidth="1"/>
    <col min="14" max="14" width="17.140625" style="128" customWidth="1"/>
    <col min="15" max="15" width="23.42578125" style="128" customWidth="1"/>
    <col min="16" max="16" width="28" style="128" customWidth="1"/>
    <col min="17" max="17" width="19.85546875" style="128" customWidth="1"/>
    <col min="18" max="18" width="21.7109375" style="128" customWidth="1"/>
    <col min="19" max="19" width="16" style="128" customWidth="1"/>
    <col min="20" max="21" width="14.42578125" style="128" customWidth="1"/>
    <col min="22" max="16384" width="8.85546875" style="128"/>
  </cols>
  <sheetData>
    <row r="2" spans="1:234" ht="18.75" thickBot="1">
      <c r="A2" s="689" t="s">
        <v>2141</v>
      </c>
      <c r="B2" s="690" t="s">
        <v>708</v>
      </c>
      <c r="C2" s="854"/>
      <c r="D2" s="692"/>
      <c r="E2" s="692"/>
      <c r="F2" s="127"/>
      <c r="G2" s="790"/>
    </row>
    <row r="3" spans="1:234">
      <c r="E3" s="695"/>
      <c r="G3" s="791"/>
    </row>
    <row r="4" spans="1:234">
      <c r="B4" s="696" t="s">
        <v>2141</v>
      </c>
      <c r="C4" s="697" t="s">
        <v>2144</v>
      </c>
      <c r="D4" s="698"/>
      <c r="E4" s="698"/>
      <c r="F4" s="154"/>
      <c r="G4" s="792"/>
    </row>
    <row r="5" spans="1:234">
      <c r="B5" s="699"/>
      <c r="C5" s="856"/>
      <c r="D5" s="701"/>
      <c r="E5" s="702"/>
      <c r="F5" s="133"/>
      <c r="G5" s="793"/>
    </row>
    <row r="6" spans="1:234">
      <c r="B6" s="699" t="str">
        <f>B47</f>
        <v>2.2.1</v>
      </c>
      <c r="C6" s="857" t="str">
        <f>C47</f>
        <v>OPREMA IN NAPRAVE</v>
      </c>
      <c r="D6" s="701"/>
      <c r="E6" s="702"/>
      <c r="F6" s="133"/>
      <c r="G6" s="793">
        <f>G203</f>
        <v>0</v>
      </c>
    </row>
    <row r="7" spans="1:234">
      <c r="B7" s="858" t="str">
        <f>B206</f>
        <v>2.2.2</v>
      </c>
      <c r="C7" s="859" t="str">
        <f>C206</f>
        <v>ZRAČNA ARMATURA IN PLOČEVINA</v>
      </c>
      <c r="D7" s="701"/>
      <c r="E7" s="702"/>
      <c r="F7" s="133"/>
      <c r="G7" s="793">
        <f>G278</f>
        <v>0</v>
      </c>
    </row>
    <row r="8" spans="1:234">
      <c r="B8" s="699" t="str">
        <f>B281</f>
        <v>2.2.3</v>
      </c>
      <c r="C8" s="857" t="str">
        <f>C281</f>
        <v>PRIPRAVLJALNA IN ZAKLJUČNA DELA</v>
      </c>
      <c r="D8" s="701"/>
      <c r="E8" s="702"/>
      <c r="F8" s="133"/>
      <c r="G8" s="793">
        <f>G289</f>
        <v>0</v>
      </c>
    </row>
    <row r="9" spans="1:234" ht="13.5" thickBot="1">
      <c r="B9" s="1237"/>
      <c r="C9" s="295" t="s">
        <v>520</v>
      </c>
      <c r="D9" s="1239"/>
      <c r="E9" s="707"/>
      <c r="F9" s="24"/>
      <c r="G9" s="397">
        <f>SUM(G6:G8)</f>
        <v>0</v>
      </c>
    </row>
    <row r="10" spans="1:234" ht="13.5" thickTop="1">
      <c r="E10" s="695"/>
      <c r="G10" s="791"/>
    </row>
    <row r="11" spans="1:234" ht="25.5">
      <c r="B11" s="299"/>
      <c r="C11" s="299" t="s">
        <v>5</v>
      </c>
      <c r="D11" s="708"/>
      <c r="E11" s="709" t="s">
        <v>6</v>
      </c>
      <c r="F11" s="125" t="s">
        <v>7</v>
      </c>
      <c r="G11" s="794" t="s">
        <v>8</v>
      </c>
    </row>
    <row r="12" spans="1:234">
      <c r="E12" s="695"/>
      <c r="G12" s="791"/>
    </row>
    <row r="13" spans="1:234" ht="191.25">
      <c r="C13" s="310" t="s">
        <v>2371</v>
      </c>
      <c r="E13" s="695"/>
      <c r="G13" s="791"/>
    </row>
    <row r="14" spans="1:234">
      <c r="B14" s="710"/>
      <c r="C14" s="864"/>
      <c r="D14" s="701"/>
      <c r="E14" s="701"/>
      <c r="F14" s="138"/>
      <c r="G14" s="793"/>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c r="HR14" s="138"/>
      <c r="HS14" s="138"/>
      <c r="HT14" s="138"/>
      <c r="HU14" s="138"/>
      <c r="HV14" s="138"/>
      <c r="HW14" s="138"/>
      <c r="HX14" s="138"/>
      <c r="HY14" s="138"/>
      <c r="HZ14" s="138"/>
    </row>
    <row r="15" spans="1:234">
      <c r="B15" s="710"/>
      <c r="C15" s="860" t="s">
        <v>650</v>
      </c>
      <c r="D15" s="861"/>
      <c r="E15" s="862"/>
      <c r="F15" s="841"/>
      <c r="G15" s="862"/>
      <c r="H15" s="419"/>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c r="HC15" s="138"/>
      <c r="HD15" s="138"/>
      <c r="HE15" s="138"/>
      <c r="HF15" s="138"/>
      <c r="HG15" s="138"/>
      <c r="HH15" s="138"/>
      <c r="HI15" s="138"/>
      <c r="HJ15" s="138"/>
      <c r="HK15" s="138"/>
      <c r="HL15" s="138"/>
      <c r="HM15" s="138"/>
      <c r="HN15" s="138"/>
      <c r="HO15" s="138"/>
      <c r="HP15" s="138"/>
      <c r="HQ15" s="138"/>
      <c r="HR15" s="138"/>
      <c r="HS15" s="138"/>
      <c r="HT15" s="138"/>
      <c r="HU15" s="138"/>
      <c r="HV15" s="138"/>
      <c r="HW15" s="138"/>
      <c r="HX15" s="138"/>
      <c r="HY15" s="138"/>
      <c r="HZ15" s="138"/>
    </row>
    <row r="16" spans="1:234" ht="38.25">
      <c r="B16" s="710"/>
      <c r="C16" s="860" t="s">
        <v>357</v>
      </c>
      <c r="D16" s="861"/>
      <c r="E16" s="862"/>
      <c r="F16" s="841"/>
      <c r="G16" s="862"/>
      <c r="H16" s="419"/>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row>
    <row r="17" spans="2:234" ht="89.25">
      <c r="B17" s="710"/>
      <c r="C17" s="860" t="s">
        <v>358</v>
      </c>
      <c r="D17" s="861"/>
      <c r="E17" s="862"/>
      <c r="F17" s="841"/>
      <c r="G17" s="862"/>
      <c r="H17" s="419"/>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8"/>
      <c r="DL17" s="138"/>
      <c r="DM17" s="138"/>
      <c r="DN17" s="138"/>
      <c r="DO17" s="138"/>
      <c r="DP17" s="138"/>
      <c r="DQ17" s="138"/>
      <c r="DR17" s="138"/>
      <c r="DS17" s="138"/>
      <c r="DT17" s="138"/>
      <c r="DU17" s="138"/>
      <c r="DV17" s="138"/>
      <c r="DW17" s="138"/>
      <c r="DX17" s="138"/>
      <c r="DY17" s="138"/>
      <c r="DZ17" s="138"/>
      <c r="EA17" s="138"/>
      <c r="EB17" s="138"/>
      <c r="EC17" s="138"/>
      <c r="ED17" s="138"/>
      <c r="EE17" s="138"/>
      <c r="EF17" s="138"/>
      <c r="EG17" s="138"/>
      <c r="EH17" s="138"/>
      <c r="EI17" s="138"/>
      <c r="EJ17" s="138"/>
      <c r="EK17" s="138"/>
      <c r="EL17" s="138"/>
      <c r="EM17" s="138"/>
      <c r="EN17" s="138"/>
      <c r="EO17" s="138"/>
      <c r="EP17" s="138"/>
      <c r="EQ17" s="138"/>
      <c r="ER17" s="138"/>
      <c r="ES17" s="138"/>
      <c r="ET17" s="138"/>
      <c r="EU17" s="138"/>
      <c r="EV17" s="138"/>
      <c r="EW17" s="138"/>
      <c r="EX17" s="138"/>
      <c r="EY17" s="138"/>
      <c r="EZ17" s="138"/>
      <c r="FA17" s="138"/>
      <c r="FB17" s="138"/>
      <c r="FC17" s="138"/>
      <c r="FD17" s="138"/>
      <c r="FE17" s="138"/>
      <c r="FF17" s="138"/>
      <c r="FG17" s="138"/>
      <c r="FH17" s="138"/>
      <c r="FI17" s="138"/>
      <c r="FJ17" s="138"/>
      <c r="FK17" s="138"/>
      <c r="FL17" s="138"/>
      <c r="FM17" s="138"/>
      <c r="FN17" s="138"/>
      <c r="FO17" s="138"/>
      <c r="FP17" s="138"/>
      <c r="FQ17" s="138"/>
      <c r="FR17" s="138"/>
      <c r="FS17" s="138"/>
      <c r="FT17" s="138"/>
      <c r="FU17" s="138"/>
      <c r="FV17" s="138"/>
      <c r="FW17" s="138"/>
      <c r="FX17" s="138"/>
      <c r="FY17" s="138"/>
      <c r="FZ17" s="138"/>
      <c r="GA17" s="138"/>
      <c r="GB17" s="138"/>
      <c r="GC17" s="138"/>
      <c r="GD17" s="138"/>
      <c r="GE17" s="138"/>
      <c r="GF17" s="138"/>
      <c r="GG17" s="138"/>
      <c r="GH17" s="138"/>
      <c r="GI17" s="138"/>
      <c r="GJ17" s="138"/>
      <c r="GK17" s="138"/>
      <c r="GL17" s="138"/>
      <c r="GM17" s="138"/>
      <c r="GN17" s="138"/>
      <c r="GO17" s="138"/>
      <c r="GP17" s="138"/>
      <c r="GQ17" s="138"/>
      <c r="GR17" s="138"/>
      <c r="GS17" s="138"/>
      <c r="GT17" s="138"/>
      <c r="GU17" s="138"/>
      <c r="GV17" s="138"/>
      <c r="GW17" s="138"/>
      <c r="GX17" s="138"/>
      <c r="GY17" s="138"/>
      <c r="GZ17" s="138"/>
      <c r="HA17" s="138"/>
      <c r="HB17" s="138"/>
      <c r="HC17" s="138"/>
      <c r="HD17" s="138"/>
      <c r="HE17" s="138"/>
      <c r="HF17" s="138"/>
      <c r="HG17" s="138"/>
      <c r="HH17" s="138"/>
      <c r="HI17" s="138"/>
      <c r="HJ17" s="138"/>
      <c r="HK17" s="138"/>
      <c r="HL17" s="138"/>
      <c r="HM17" s="138"/>
      <c r="HN17" s="138"/>
      <c r="HO17" s="138"/>
      <c r="HP17" s="138"/>
      <c r="HQ17" s="138"/>
      <c r="HR17" s="138"/>
      <c r="HS17" s="138"/>
      <c r="HT17" s="138"/>
      <c r="HU17" s="138"/>
      <c r="HV17" s="138"/>
      <c r="HW17" s="138"/>
      <c r="HX17" s="138"/>
      <c r="HY17" s="138"/>
      <c r="HZ17" s="138"/>
    </row>
    <row r="18" spans="2:234" ht="51">
      <c r="B18" s="710"/>
      <c r="C18" s="860" t="s">
        <v>359</v>
      </c>
      <c r="D18" s="861"/>
      <c r="E18" s="862"/>
      <c r="F18" s="841"/>
      <c r="G18" s="862"/>
      <c r="H18" s="419"/>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8"/>
      <c r="DJ18" s="138"/>
      <c r="DK18" s="138"/>
      <c r="DL18" s="138"/>
      <c r="DM18" s="138"/>
      <c r="DN18" s="138"/>
      <c r="DO18" s="138"/>
      <c r="DP18" s="138"/>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38"/>
      <c r="FH18" s="138"/>
      <c r="FI18" s="138"/>
      <c r="FJ18" s="138"/>
      <c r="FK18" s="138"/>
      <c r="FL18" s="138"/>
      <c r="FM18" s="138"/>
      <c r="FN18" s="138"/>
      <c r="FO18" s="138"/>
      <c r="FP18" s="138"/>
      <c r="FQ18" s="138"/>
      <c r="FR18" s="138"/>
      <c r="FS18" s="138"/>
      <c r="FT18" s="138"/>
      <c r="FU18" s="138"/>
      <c r="FV18" s="138"/>
      <c r="FW18" s="138"/>
      <c r="FX18" s="138"/>
      <c r="FY18" s="138"/>
      <c r="FZ18" s="138"/>
      <c r="GA18" s="138"/>
      <c r="GB18" s="138"/>
      <c r="GC18" s="138"/>
      <c r="GD18" s="138"/>
      <c r="GE18" s="138"/>
      <c r="GF18" s="138"/>
      <c r="GG18" s="138"/>
      <c r="GH18" s="138"/>
      <c r="GI18" s="138"/>
      <c r="GJ18" s="138"/>
      <c r="GK18" s="138"/>
      <c r="GL18" s="138"/>
      <c r="GM18" s="138"/>
      <c r="GN18" s="138"/>
      <c r="GO18" s="138"/>
      <c r="GP18" s="138"/>
      <c r="GQ18" s="138"/>
      <c r="GR18" s="138"/>
      <c r="GS18" s="138"/>
      <c r="GT18" s="138"/>
      <c r="GU18" s="138"/>
      <c r="GV18" s="138"/>
      <c r="GW18" s="138"/>
      <c r="GX18" s="138"/>
      <c r="GY18" s="138"/>
      <c r="GZ18" s="138"/>
      <c r="HA18" s="138"/>
      <c r="HB18" s="138"/>
      <c r="HC18" s="138"/>
      <c r="HD18" s="138"/>
      <c r="HE18" s="138"/>
      <c r="HF18" s="138"/>
      <c r="HG18" s="138"/>
      <c r="HH18" s="138"/>
      <c r="HI18" s="138"/>
      <c r="HJ18" s="138"/>
      <c r="HK18" s="138"/>
      <c r="HL18" s="138"/>
      <c r="HM18" s="138"/>
      <c r="HN18" s="138"/>
      <c r="HO18" s="138"/>
      <c r="HP18" s="138"/>
      <c r="HQ18" s="138"/>
      <c r="HR18" s="138"/>
      <c r="HS18" s="138"/>
      <c r="HT18" s="138"/>
      <c r="HU18" s="138"/>
      <c r="HV18" s="138"/>
      <c r="HW18" s="138"/>
      <c r="HX18" s="138"/>
      <c r="HY18" s="138"/>
      <c r="HZ18" s="138"/>
    </row>
    <row r="19" spans="2:234" ht="63.75">
      <c r="B19" s="710"/>
      <c r="C19" s="860" t="s">
        <v>360</v>
      </c>
      <c r="D19" s="861"/>
      <c r="E19" s="862"/>
      <c r="F19" s="841"/>
      <c r="G19" s="862"/>
      <c r="H19" s="419"/>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row>
    <row r="20" spans="2:234" ht="63.75">
      <c r="B20" s="710"/>
      <c r="C20" s="860" t="s">
        <v>483</v>
      </c>
      <c r="D20" s="861"/>
      <c r="E20" s="862"/>
      <c r="F20" s="841"/>
      <c r="G20" s="862"/>
      <c r="H20" s="419"/>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c r="CN20" s="138"/>
      <c r="CO20" s="138"/>
      <c r="CP20" s="138"/>
      <c r="CQ20" s="138"/>
      <c r="CR20" s="138"/>
      <c r="CS20" s="138"/>
      <c r="CT20" s="138"/>
      <c r="CU20" s="138"/>
      <c r="CV20" s="138"/>
      <c r="CW20" s="138"/>
      <c r="CX20" s="138"/>
      <c r="CY20" s="138"/>
      <c r="CZ20" s="138"/>
      <c r="DA20" s="138"/>
      <c r="DB20" s="138"/>
      <c r="DC20" s="138"/>
      <c r="DD20" s="138"/>
      <c r="DE20" s="138"/>
      <c r="DF20" s="138"/>
      <c r="DG20" s="138"/>
      <c r="DH20" s="138"/>
      <c r="DI20" s="138"/>
      <c r="DJ20" s="138"/>
      <c r="DK20" s="138"/>
      <c r="DL20" s="138"/>
      <c r="DM20" s="138"/>
      <c r="DN20" s="138"/>
      <c r="DO20" s="138"/>
      <c r="DP20" s="138"/>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8"/>
      <c r="FA20" s="138"/>
      <c r="FB20" s="138"/>
      <c r="FC20" s="138"/>
      <c r="FD20" s="138"/>
      <c r="FE20" s="138"/>
      <c r="FF20" s="138"/>
      <c r="FG20" s="138"/>
      <c r="FH20" s="138"/>
      <c r="FI20" s="138"/>
      <c r="FJ20" s="138"/>
      <c r="FK20" s="138"/>
      <c r="FL20" s="138"/>
      <c r="FM20" s="138"/>
      <c r="FN20" s="138"/>
      <c r="FO20" s="138"/>
      <c r="FP20" s="138"/>
      <c r="FQ20" s="138"/>
      <c r="FR20" s="138"/>
      <c r="FS20" s="138"/>
      <c r="FT20" s="138"/>
      <c r="FU20" s="138"/>
      <c r="FV20" s="138"/>
      <c r="FW20" s="138"/>
      <c r="FX20" s="138"/>
      <c r="FY20" s="138"/>
      <c r="FZ20" s="138"/>
      <c r="GA20" s="138"/>
      <c r="GB20" s="138"/>
      <c r="GC20" s="138"/>
      <c r="GD20" s="138"/>
      <c r="GE20" s="138"/>
      <c r="GF20" s="138"/>
      <c r="GG20" s="138"/>
      <c r="GH20" s="138"/>
      <c r="GI20" s="138"/>
      <c r="GJ20" s="138"/>
      <c r="GK20" s="138"/>
      <c r="GL20" s="138"/>
      <c r="GM20" s="138"/>
      <c r="GN20" s="138"/>
      <c r="GO20" s="138"/>
      <c r="GP20" s="138"/>
      <c r="GQ20" s="138"/>
      <c r="GR20" s="138"/>
      <c r="GS20" s="138"/>
      <c r="GT20" s="138"/>
      <c r="GU20" s="138"/>
      <c r="GV20" s="138"/>
      <c r="GW20" s="138"/>
      <c r="GX20" s="138"/>
      <c r="GY20" s="138"/>
      <c r="GZ20" s="138"/>
      <c r="HA20" s="138"/>
      <c r="HB20" s="138"/>
      <c r="HC20" s="138"/>
      <c r="HD20" s="138"/>
      <c r="HE20" s="138"/>
      <c r="HF20" s="138"/>
      <c r="HG20" s="138"/>
      <c r="HH20" s="138"/>
      <c r="HI20" s="138"/>
      <c r="HJ20" s="138"/>
      <c r="HK20" s="138"/>
      <c r="HL20" s="138"/>
      <c r="HM20" s="138"/>
      <c r="HN20" s="138"/>
      <c r="HO20" s="138"/>
      <c r="HP20" s="138"/>
      <c r="HQ20" s="138"/>
      <c r="HR20" s="138"/>
      <c r="HS20" s="138"/>
      <c r="HT20" s="138"/>
      <c r="HU20" s="138"/>
      <c r="HV20" s="138"/>
      <c r="HW20" s="138"/>
      <c r="HX20" s="138"/>
      <c r="HY20" s="138"/>
      <c r="HZ20" s="138"/>
    </row>
    <row r="21" spans="2:234" ht="51">
      <c r="B21" s="710"/>
      <c r="C21" s="860" t="s">
        <v>361</v>
      </c>
      <c r="D21" s="861"/>
      <c r="E21" s="862"/>
      <c r="F21" s="841"/>
      <c r="G21" s="862"/>
      <c r="H21" s="419"/>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c r="EB21" s="138"/>
      <c r="EC21" s="138"/>
      <c r="ED21" s="138"/>
      <c r="EE21" s="138"/>
      <c r="EF21" s="138"/>
      <c r="EG21" s="138"/>
      <c r="EH21" s="138"/>
      <c r="EI21" s="138"/>
      <c r="EJ21" s="138"/>
      <c r="EK21" s="138"/>
      <c r="EL21" s="138"/>
      <c r="EM21" s="138"/>
      <c r="EN21" s="138"/>
      <c r="EO21" s="138"/>
      <c r="EP21" s="138"/>
      <c r="EQ21" s="138"/>
      <c r="ER21" s="138"/>
      <c r="ES21" s="138"/>
      <c r="ET21" s="138"/>
      <c r="EU21" s="138"/>
      <c r="EV21" s="138"/>
      <c r="EW21" s="138"/>
      <c r="EX21" s="138"/>
      <c r="EY21" s="138"/>
      <c r="EZ21" s="138"/>
      <c r="FA21" s="138"/>
      <c r="FB21" s="138"/>
      <c r="FC21" s="138"/>
      <c r="FD21" s="138"/>
      <c r="FE21" s="138"/>
      <c r="FF21" s="138"/>
      <c r="FG21" s="138"/>
      <c r="FH21" s="138"/>
      <c r="FI21" s="138"/>
      <c r="FJ21" s="138"/>
      <c r="FK21" s="138"/>
      <c r="FL21" s="138"/>
      <c r="FM21" s="138"/>
      <c r="FN21" s="138"/>
      <c r="FO21" s="138"/>
      <c r="FP21" s="138"/>
      <c r="FQ21" s="138"/>
      <c r="FR21" s="138"/>
      <c r="FS21" s="138"/>
      <c r="FT21" s="138"/>
      <c r="FU21" s="138"/>
      <c r="FV21" s="138"/>
      <c r="FW21" s="138"/>
      <c r="FX21" s="138"/>
      <c r="FY21" s="138"/>
      <c r="FZ21" s="138"/>
      <c r="GA21" s="138"/>
      <c r="GB21" s="138"/>
      <c r="GC21" s="138"/>
      <c r="GD21" s="138"/>
      <c r="GE21" s="138"/>
      <c r="GF21" s="138"/>
      <c r="GG21" s="138"/>
      <c r="GH21" s="138"/>
      <c r="GI21" s="138"/>
      <c r="GJ21" s="138"/>
      <c r="GK21" s="138"/>
      <c r="GL21" s="138"/>
      <c r="GM21" s="138"/>
      <c r="GN21" s="138"/>
      <c r="GO21" s="138"/>
      <c r="GP21" s="138"/>
      <c r="GQ21" s="138"/>
      <c r="GR21" s="138"/>
      <c r="GS21" s="138"/>
      <c r="GT21" s="138"/>
      <c r="GU21" s="138"/>
      <c r="GV21" s="138"/>
      <c r="GW21" s="138"/>
      <c r="GX21" s="138"/>
      <c r="GY21" s="138"/>
      <c r="GZ21" s="138"/>
      <c r="HA21" s="138"/>
      <c r="HB21" s="138"/>
      <c r="HC21" s="138"/>
      <c r="HD21" s="138"/>
      <c r="HE21" s="138"/>
      <c r="HF21" s="138"/>
      <c r="HG21" s="138"/>
      <c r="HH21" s="138"/>
      <c r="HI21" s="138"/>
      <c r="HJ21" s="138"/>
      <c r="HK21" s="138"/>
      <c r="HL21" s="138"/>
      <c r="HM21" s="138"/>
      <c r="HN21" s="138"/>
      <c r="HO21" s="138"/>
      <c r="HP21" s="138"/>
      <c r="HQ21" s="138"/>
      <c r="HR21" s="138"/>
      <c r="HS21" s="138"/>
      <c r="HT21" s="138"/>
      <c r="HU21" s="138"/>
      <c r="HV21" s="138"/>
      <c r="HW21" s="138"/>
      <c r="HX21" s="138"/>
      <c r="HY21" s="138"/>
      <c r="HZ21" s="138"/>
    </row>
    <row r="22" spans="2:234">
      <c r="B22" s="710"/>
      <c r="C22" s="861"/>
      <c r="D22" s="861"/>
      <c r="E22" s="862"/>
      <c r="F22" s="841"/>
      <c r="G22" s="862"/>
      <c r="H22" s="419"/>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8"/>
      <c r="EE22" s="138"/>
      <c r="EF22" s="138"/>
      <c r="EG22" s="138"/>
      <c r="EH22" s="138"/>
      <c r="EI22" s="138"/>
      <c r="EJ22" s="138"/>
      <c r="EK22" s="138"/>
      <c r="EL22" s="138"/>
      <c r="EM22" s="138"/>
      <c r="EN22" s="138"/>
      <c r="EO22" s="138"/>
      <c r="EP22" s="138"/>
      <c r="EQ22" s="138"/>
      <c r="ER22" s="138"/>
      <c r="ES22" s="138"/>
      <c r="ET22" s="138"/>
      <c r="EU22" s="138"/>
      <c r="EV22" s="138"/>
      <c r="EW22" s="138"/>
      <c r="EX22" s="138"/>
      <c r="EY22" s="138"/>
      <c r="EZ22" s="138"/>
      <c r="FA22" s="138"/>
      <c r="FB22" s="138"/>
      <c r="FC22" s="138"/>
      <c r="FD22" s="138"/>
      <c r="FE22" s="138"/>
      <c r="FF22" s="138"/>
      <c r="FG22" s="138"/>
      <c r="FH22" s="138"/>
      <c r="FI22" s="138"/>
      <c r="FJ22" s="138"/>
      <c r="FK22" s="138"/>
      <c r="FL22" s="138"/>
      <c r="FM22" s="138"/>
      <c r="FN22" s="138"/>
      <c r="FO22" s="138"/>
      <c r="FP22" s="138"/>
      <c r="FQ22" s="138"/>
      <c r="FR22" s="138"/>
      <c r="FS22" s="138"/>
      <c r="FT22" s="138"/>
      <c r="FU22" s="138"/>
      <c r="FV22" s="138"/>
      <c r="FW22" s="138"/>
      <c r="FX22" s="138"/>
      <c r="FY22" s="138"/>
      <c r="FZ22" s="138"/>
      <c r="GA22" s="138"/>
      <c r="GB22" s="138"/>
      <c r="GC22" s="138"/>
      <c r="GD22" s="138"/>
      <c r="GE22" s="138"/>
      <c r="GF22" s="138"/>
      <c r="GG22" s="138"/>
      <c r="GH22" s="138"/>
      <c r="GI22" s="138"/>
      <c r="GJ22" s="138"/>
      <c r="GK22" s="138"/>
      <c r="GL22" s="138"/>
      <c r="GM22" s="138"/>
      <c r="GN22" s="138"/>
      <c r="GO22" s="138"/>
      <c r="GP22" s="138"/>
      <c r="GQ22" s="138"/>
      <c r="GR22" s="138"/>
      <c r="GS22" s="138"/>
      <c r="GT22" s="138"/>
      <c r="GU22" s="138"/>
      <c r="GV22" s="138"/>
      <c r="GW22" s="138"/>
      <c r="GX22" s="138"/>
      <c r="GY22" s="138"/>
      <c r="GZ22" s="138"/>
      <c r="HA22" s="138"/>
      <c r="HB22" s="138"/>
      <c r="HC22" s="138"/>
      <c r="HD22" s="138"/>
      <c r="HE22" s="138"/>
      <c r="HF22" s="138"/>
      <c r="HG22" s="138"/>
      <c r="HH22" s="138"/>
      <c r="HI22" s="138"/>
      <c r="HJ22" s="138"/>
      <c r="HK22" s="138"/>
      <c r="HL22" s="138"/>
      <c r="HM22" s="138"/>
      <c r="HN22" s="138"/>
      <c r="HO22" s="138"/>
      <c r="HP22" s="138"/>
      <c r="HQ22" s="138"/>
      <c r="HR22" s="138"/>
      <c r="HS22" s="138"/>
      <c r="HT22" s="138"/>
      <c r="HU22" s="138"/>
      <c r="HV22" s="138"/>
      <c r="HW22" s="138"/>
      <c r="HX22" s="138"/>
      <c r="HY22" s="138"/>
      <c r="HZ22" s="138"/>
    </row>
    <row r="23" spans="2:234" ht="25.5">
      <c r="B23" s="710"/>
      <c r="C23" s="863" t="s">
        <v>362</v>
      </c>
      <c r="D23" s="861"/>
      <c r="E23" s="862"/>
      <c r="F23" s="841"/>
      <c r="G23" s="862"/>
      <c r="H23" s="419"/>
    </row>
    <row r="24" spans="2:234" ht="25.5">
      <c r="B24" s="864" t="s">
        <v>363</v>
      </c>
      <c r="C24" s="864" t="s">
        <v>364</v>
      </c>
      <c r="D24" s="861"/>
      <c r="E24" s="862"/>
      <c r="F24" s="841"/>
      <c r="G24" s="862"/>
      <c r="H24" s="419"/>
    </row>
    <row r="25" spans="2:234" ht="25.5">
      <c r="B25" s="864" t="s">
        <v>365</v>
      </c>
      <c r="C25" s="864" t="s">
        <v>366</v>
      </c>
      <c r="D25" s="861"/>
      <c r="E25" s="862"/>
      <c r="F25" s="841"/>
      <c r="G25" s="862"/>
      <c r="H25" s="419"/>
    </row>
    <row r="26" spans="2:234" ht="25.5">
      <c r="B26" s="864" t="s">
        <v>367</v>
      </c>
      <c r="C26" s="864" t="s">
        <v>368</v>
      </c>
      <c r="D26" s="861"/>
      <c r="E26" s="862"/>
      <c r="F26" s="841"/>
      <c r="G26" s="862"/>
      <c r="H26" s="419"/>
    </row>
    <row r="27" spans="2:234" ht="25.5">
      <c r="B27" s="864" t="s">
        <v>369</v>
      </c>
      <c r="C27" s="864" t="s">
        <v>370</v>
      </c>
      <c r="D27" s="861"/>
      <c r="E27" s="862"/>
      <c r="F27" s="841"/>
      <c r="G27" s="862"/>
      <c r="H27" s="419"/>
    </row>
    <row r="28" spans="2:234" ht="25.5">
      <c r="B28" s="864" t="s">
        <v>371</v>
      </c>
      <c r="C28" s="864" t="s">
        <v>372</v>
      </c>
      <c r="D28" s="861"/>
      <c r="E28" s="862"/>
      <c r="F28" s="841"/>
      <c r="G28" s="862"/>
      <c r="H28" s="419"/>
    </row>
    <row r="29" spans="2:234">
      <c r="B29" s="864" t="s">
        <v>373</v>
      </c>
      <c r="C29" s="864" t="s">
        <v>374</v>
      </c>
      <c r="D29" s="861"/>
      <c r="E29" s="862"/>
      <c r="F29" s="841"/>
      <c r="G29" s="862"/>
      <c r="H29" s="419"/>
    </row>
    <row r="30" spans="2:234" ht="51">
      <c r="B30" s="864" t="s">
        <v>47</v>
      </c>
      <c r="C30" s="864" t="s">
        <v>375</v>
      </c>
      <c r="D30" s="861"/>
      <c r="E30" s="862"/>
      <c r="F30" s="841"/>
      <c r="G30" s="862"/>
      <c r="H30" s="419"/>
    </row>
    <row r="31" spans="2:234" ht="38.25">
      <c r="B31" s="864" t="s">
        <v>376</v>
      </c>
      <c r="C31" s="864" t="s">
        <v>377</v>
      </c>
      <c r="D31" s="861"/>
      <c r="E31" s="862"/>
      <c r="F31" s="841"/>
      <c r="G31" s="862"/>
      <c r="H31" s="419"/>
    </row>
    <row r="32" spans="2:234" ht="25.5">
      <c r="B32" s="864" t="s">
        <v>378</v>
      </c>
      <c r="C32" s="864" t="s">
        <v>379</v>
      </c>
      <c r="D32" s="861"/>
      <c r="E32" s="862"/>
      <c r="F32" s="841"/>
      <c r="G32" s="862"/>
      <c r="H32" s="419"/>
    </row>
    <row r="33" spans="2:8" ht="25.5">
      <c r="B33" s="864" t="s">
        <v>380</v>
      </c>
      <c r="C33" s="864" t="s">
        <v>381</v>
      </c>
      <c r="D33" s="861"/>
      <c r="E33" s="862"/>
      <c r="F33" s="841"/>
      <c r="G33" s="862"/>
      <c r="H33" s="419"/>
    </row>
    <row r="34" spans="2:8" ht="38.25">
      <c r="B34" s="864" t="s">
        <v>382</v>
      </c>
      <c r="C34" s="864" t="s">
        <v>383</v>
      </c>
      <c r="D34" s="861"/>
      <c r="E34" s="862"/>
      <c r="F34" s="841"/>
      <c r="G34" s="862"/>
      <c r="H34" s="419"/>
    </row>
    <row r="35" spans="2:8" ht="25.5">
      <c r="B35" s="864" t="s">
        <v>384</v>
      </c>
      <c r="C35" s="864" t="s">
        <v>385</v>
      </c>
      <c r="D35" s="861"/>
      <c r="E35" s="862"/>
      <c r="F35" s="841"/>
      <c r="G35" s="862"/>
      <c r="H35" s="419"/>
    </row>
    <row r="36" spans="2:8">
      <c r="B36" s="864" t="s">
        <v>386</v>
      </c>
      <c r="C36" s="864" t="s">
        <v>387</v>
      </c>
      <c r="D36" s="861"/>
      <c r="E36" s="862"/>
      <c r="F36" s="841"/>
      <c r="G36" s="862"/>
      <c r="H36" s="419"/>
    </row>
    <row r="37" spans="2:8">
      <c r="B37" s="864" t="s">
        <v>388</v>
      </c>
      <c r="C37" s="864" t="s">
        <v>389</v>
      </c>
      <c r="D37" s="861"/>
      <c r="E37" s="862"/>
      <c r="F37" s="841"/>
      <c r="G37" s="862"/>
      <c r="H37" s="419"/>
    </row>
    <row r="38" spans="2:8">
      <c r="B38" s="864" t="s">
        <v>390</v>
      </c>
      <c r="C38" s="864" t="s">
        <v>391</v>
      </c>
      <c r="D38" s="861"/>
      <c r="E38" s="862"/>
      <c r="F38" s="841"/>
      <c r="G38" s="862"/>
      <c r="H38" s="419"/>
    </row>
    <row r="39" spans="2:8" ht="51">
      <c r="B39" s="864" t="s">
        <v>392</v>
      </c>
      <c r="C39" s="864" t="s">
        <v>393</v>
      </c>
      <c r="D39" s="861"/>
      <c r="E39" s="862"/>
      <c r="F39" s="841"/>
      <c r="G39" s="862"/>
      <c r="H39" s="419"/>
    </row>
    <row r="40" spans="2:8">
      <c r="B40" s="864" t="s">
        <v>394</v>
      </c>
      <c r="C40" s="864" t="s">
        <v>395</v>
      </c>
      <c r="D40" s="861"/>
      <c r="E40" s="862"/>
      <c r="F40" s="841"/>
      <c r="G40" s="862"/>
      <c r="H40" s="419"/>
    </row>
    <row r="41" spans="2:8">
      <c r="B41" s="710"/>
      <c r="C41" s="861"/>
      <c r="D41" s="861"/>
      <c r="E41" s="862"/>
      <c r="F41" s="841"/>
      <c r="G41" s="862"/>
      <c r="H41" s="419"/>
    </row>
    <row r="42" spans="2:8">
      <c r="B42" s="710"/>
      <c r="C42" s="861"/>
      <c r="D42" s="861"/>
      <c r="E42" s="862"/>
      <c r="F42" s="841"/>
      <c r="G42" s="862"/>
      <c r="H42" s="419"/>
    </row>
    <row r="43" spans="2:8" ht="15">
      <c r="B43" s="867" t="s">
        <v>689</v>
      </c>
      <c r="C43" s="217" t="s">
        <v>281</v>
      </c>
      <c r="D43" s="713"/>
      <c r="E43" s="713"/>
      <c r="F43" s="682"/>
      <c r="G43" s="795"/>
    </row>
    <row r="44" spans="2:8" ht="15">
      <c r="B44" s="867"/>
      <c r="C44" s="217"/>
      <c r="D44" s="713"/>
      <c r="E44" s="713"/>
      <c r="F44" s="682"/>
      <c r="G44" s="795"/>
    </row>
    <row r="45" spans="2:8" ht="15">
      <c r="B45" s="722" t="s">
        <v>1698</v>
      </c>
      <c r="C45" s="723" t="s">
        <v>1699</v>
      </c>
      <c r="D45" s="713"/>
      <c r="E45" s="713"/>
      <c r="F45" s="682"/>
      <c r="G45" s="795"/>
    </row>
    <row r="46" spans="2:8" ht="15">
      <c r="B46" s="711"/>
      <c r="C46" s="714"/>
      <c r="D46" s="713"/>
      <c r="E46" s="713"/>
      <c r="F46" s="682"/>
      <c r="G46" s="795"/>
    </row>
    <row r="47" spans="2:8" ht="15">
      <c r="B47" s="867" t="s">
        <v>709</v>
      </c>
      <c r="C47" s="217" t="s">
        <v>710</v>
      </c>
      <c r="D47" s="713"/>
      <c r="E47" s="713"/>
      <c r="F47" s="682"/>
      <c r="G47" s="795"/>
    </row>
    <row r="48" spans="2:8" ht="15">
      <c r="B48" s="867"/>
      <c r="C48" s="217"/>
      <c r="D48" s="713"/>
      <c r="E48" s="713"/>
      <c r="F48" s="682"/>
      <c r="G48" s="795"/>
    </row>
    <row r="49" spans="2:7" ht="25.5">
      <c r="B49" s="711" t="s">
        <v>14</v>
      </c>
      <c r="C49" s="217" t="s">
        <v>1274</v>
      </c>
      <c r="D49" s="713"/>
      <c r="E49" s="713"/>
      <c r="F49" s="682"/>
      <c r="G49" s="795"/>
    </row>
    <row r="50" spans="2:7" ht="51">
      <c r="B50" s="868"/>
      <c r="C50" s="869" t="s">
        <v>1275</v>
      </c>
      <c r="D50" s="870"/>
      <c r="E50" s="871"/>
      <c r="F50" s="73"/>
      <c r="G50" s="510"/>
    </row>
    <row r="51" spans="2:7" ht="140.25">
      <c r="B51" s="868"/>
      <c r="C51" s="872" t="s">
        <v>1276</v>
      </c>
      <c r="D51" s="870"/>
      <c r="E51" s="871"/>
      <c r="F51" s="73"/>
      <c r="G51" s="510"/>
    </row>
    <row r="52" spans="2:7" ht="102">
      <c r="B52" s="868"/>
      <c r="C52" s="872" t="s">
        <v>711</v>
      </c>
      <c r="D52" s="870"/>
      <c r="E52" s="871"/>
      <c r="F52" s="73"/>
      <c r="G52" s="510"/>
    </row>
    <row r="53" spans="2:7" ht="51">
      <c r="B53" s="868"/>
      <c r="C53" s="872" t="s">
        <v>712</v>
      </c>
      <c r="D53" s="870"/>
      <c r="E53" s="871"/>
      <c r="F53" s="73"/>
      <c r="G53" s="510"/>
    </row>
    <row r="54" spans="2:7" ht="25.5">
      <c r="B54" s="868"/>
      <c r="C54" s="869" t="s">
        <v>1277</v>
      </c>
      <c r="D54" s="870"/>
      <c r="E54" s="871"/>
      <c r="F54" s="842"/>
      <c r="G54" s="1009"/>
    </row>
    <row r="55" spans="2:7">
      <c r="B55" s="868"/>
      <c r="C55" s="872" t="s">
        <v>1278</v>
      </c>
      <c r="D55" s="870"/>
      <c r="E55" s="871"/>
      <c r="F55" s="842"/>
      <c r="G55" s="1009"/>
    </row>
    <row r="56" spans="2:7" ht="25.5">
      <c r="B56" s="868"/>
      <c r="C56" s="873" t="s">
        <v>1279</v>
      </c>
      <c r="D56" s="870"/>
      <c r="E56" s="871"/>
      <c r="F56" s="73"/>
      <c r="G56" s="510"/>
    </row>
    <row r="57" spans="2:7" ht="25.5">
      <c r="B57" s="868"/>
      <c r="C57" s="874" t="s">
        <v>1280</v>
      </c>
      <c r="D57" s="870"/>
      <c r="E57" s="871"/>
      <c r="F57" s="73"/>
      <c r="G57" s="510"/>
    </row>
    <row r="58" spans="2:7" ht="25.5">
      <c r="B58" s="868"/>
      <c r="C58" s="875" t="s">
        <v>1281</v>
      </c>
      <c r="D58" s="870"/>
      <c r="E58" s="871"/>
      <c r="F58" s="73"/>
      <c r="G58" s="510"/>
    </row>
    <row r="59" spans="2:7" ht="25.5">
      <c r="B59" s="868"/>
      <c r="C59" s="874" t="s">
        <v>1282</v>
      </c>
      <c r="D59" s="870"/>
      <c r="E59" s="871"/>
      <c r="F59" s="75"/>
      <c r="G59" s="1010"/>
    </row>
    <row r="60" spans="2:7">
      <c r="B60" s="868"/>
      <c r="C60" s="876" t="s">
        <v>1283</v>
      </c>
      <c r="D60" s="870"/>
      <c r="E60" s="871"/>
      <c r="F60" s="75"/>
      <c r="G60" s="1010"/>
    </row>
    <row r="61" spans="2:7">
      <c r="B61" s="868"/>
      <c r="C61" s="876" t="s">
        <v>1284</v>
      </c>
      <c r="D61" s="870"/>
      <c r="E61" s="871"/>
      <c r="F61" s="75"/>
      <c r="G61" s="1010"/>
    </row>
    <row r="62" spans="2:7" ht="25.5">
      <c r="B62" s="868"/>
      <c r="C62" s="876" t="s">
        <v>1285</v>
      </c>
      <c r="D62" s="870"/>
      <c r="E62" s="871"/>
      <c r="F62" s="75"/>
      <c r="G62" s="1010"/>
    </row>
    <row r="63" spans="2:7">
      <c r="B63" s="868"/>
      <c r="C63" s="877" t="s">
        <v>713</v>
      </c>
      <c r="D63" s="870"/>
      <c r="E63" s="871"/>
      <c r="F63" s="75"/>
      <c r="G63" s="1010"/>
    </row>
    <row r="64" spans="2:7" ht="63.75">
      <c r="B64" s="868"/>
      <c r="C64" s="874" t="s">
        <v>714</v>
      </c>
      <c r="D64" s="870"/>
      <c r="E64" s="871"/>
      <c r="F64" s="75"/>
      <c r="G64" s="1010"/>
    </row>
    <row r="65" spans="2:7" ht="102">
      <c r="B65" s="868"/>
      <c r="C65" s="875" t="s">
        <v>715</v>
      </c>
      <c r="D65" s="870"/>
      <c r="E65" s="871"/>
      <c r="F65" s="75"/>
      <c r="G65" s="1010"/>
    </row>
    <row r="66" spans="2:7">
      <c r="B66" s="868"/>
      <c r="C66" s="878" t="s">
        <v>1286</v>
      </c>
      <c r="D66" s="870"/>
      <c r="E66" s="871"/>
      <c r="F66" s="75"/>
      <c r="G66" s="1010"/>
    </row>
    <row r="67" spans="2:7">
      <c r="B67" s="868"/>
      <c r="C67" s="876" t="s">
        <v>1287</v>
      </c>
      <c r="D67" s="870"/>
      <c r="E67" s="871"/>
      <c r="F67" s="75"/>
      <c r="G67" s="1010"/>
    </row>
    <row r="68" spans="2:7" ht="51">
      <c r="B68" s="868"/>
      <c r="C68" s="876" t="s">
        <v>1821</v>
      </c>
      <c r="D68" s="870"/>
      <c r="E68" s="871"/>
      <c r="F68" s="75"/>
      <c r="G68" s="1010"/>
    </row>
    <row r="69" spans="2:7">
      <c r="B69" s="868"/>
      <c r="C69" s="876"/>
      <c r="D69" s="870"/>
      <c r="E69" s="871"/>
      <c r="F69" s="75"/>
      <c r="G69" s="1010"/>
    </row>
    <row r="70" spans="2:7" ht="25.5">
      <c r="B70" s="868"/>
      <c r="C70" s="876" t="s">
        <v>1822</v>
      </c>
      <c r="D70" s="870"/>
      <c r="E70" s="871"/>
      <c r="F70" s="75"/>
      <c r="G70" s="1010"/>
    </row>
    <row r="71" spans="2:7">
      <c r="B71" s="868"/>
      <c r="C71" s="876" t="s">
        <v>717</v>
      </c>
      <c r="D71" s="870"/>
      <c r="E71" s="871"/>
      <c r="F71" s="75"/>
      <c r="G71" s="1010"/>
    </row>
    <row r="72" spans="2:7" ht="25.5">
      <c r="B72" s="868"/>
      <c r="C72" s="876" t="s">
        <v>1823</v>
      </c>
      <c r="D72" s="870"/>
      <c r="E72" s="871"/>
      <c r="F72" s="75"/>
      <c r="G72" s="1010"/>
    </row>
    <row r="73" spans="2:7">
      <c r="B73" s="868"/>
      <c r="C73" s="876" t="s">
        <v>1824</v>
      </c>
      <c r="D73" s="870"/>
      <c r="E73" s="871"/>
      <c r="F73" s="75"/>
      <c r="G73" s="1010"/>
    </row>
    <row r="74" spans="2:7">
      <c r="B74" s="868"/>
      <c r="C74" s="874" t="s">
        <v>1825</v>
      </c>
      <c r="D74" s="870"/>
      <c r="E74" s="871"/>
      <c r="F74" s="75"/>
      <c r="G74" s="1010"/>
    </row>
    <row r="75" spans="2:7" ht="25.5">
      <c r="B75" s="868"/>
      <c r="C75" s="876" t="s">
        <v>1826</v>
      </c>
      <c r="D75" s="870"/>
      <c r="E75" s="871"/>
      <c r="F75" s="75"/>
      <c r="G75" s="1010"/>
    </row>
    <row r="76" spans="2:7">
      <c r="B76" s="868"/>
      <c r="C76" s="874" t="s">
        <v>1827</v>
      </c>
      <c r="D76" s="870"/>
      <c r="E76" s="871"/>
      <c r="F76" s="75"/>
      <c r="G76" s="1010"/>
    </row>
    <row r="77" spans="2:7">
      <c r="B77" s="868"/>
      <c r="C77" s="875"/>
      <c r="D77" s="870"/>
      <c r="E77" s="871"/>
      <c r="F77" s="75"/>
      <c r="G77" s="1010"/>
    </row>
    <row r="78" spans="2:7">
      <c r="B78" s="868"/>
      <c r="C78" s="879" t="s">
        <v>719</v>
      </c>
      <c r="D78" s="870"/>
      <c r="E78" s="871"/>
      <c r="F78" s="75"/>
      <c r="G78" s="1010"/>
    </row>
    <row r="79" spans="2:7" ht="25.5">
      <c r="B79" s="868"/>
      <c r="C79" s="880" t="s">
        <v>1828</v>
      </c>
      <c r="D79" s="870"/>
      <c r="E79" s="871"/>
      <c r="F79" s="75"/>
      <c r="G79" s="1010"/>
    </row>
    <row r="80" spans="2:7">
      <c r="B80" s="868"/>
      <c r="C80" s="876" t="s">
        <v>720</v>
      </c>
      <c r="D80" s="870"/>
      <c r="E80" s="871"/>
      <c r="F80" s="75"/>
      <c r="G80" s="1010"/>
    </row>
    <row r="81" spans="2:7">
      <c r="B81" s="881" t="s">
        <v>1829</v>
      </c>
      <c r="C81" s="876" t="s">
        <v>721</v>
      </c>
      <c r="D81" s="870"/>
      <c r="E81" s="871"/>
      <c r="F81" s="75"/>
      <c r="G81" s="1010"/>
    </row>
    <row r="82" spans="2:7" ht="25.5">
      <c r="B82" s="868"/>
      <c r="C82" s="880" t="s">
        <v>1830</v>
      </c>
      <c r="D82" s="870"/>
      <c r="E82" s="871"/>
      <c r="F82" s="75"/>
      <c r="G82" s="1010"/>
    </row>
    <row r="83" spans="2:7">
      <c r="B83" s="868"/>
      <c r="C83" s="876" t="s">
        <v>1831</v>
      </c>
      <c r="D83" s="870"/>
      <c r="E83" s="871"/>
      <c r="F83" s="75"/>
      <c r="G83" s="1010"/>
    </row>
    <row r="84" spans="2:7">
      <c r="B84" s="868"/>
      <c r="C84" s="876"/>
      <c r="D84" s="870"/>
      <c r="E84" s="871"/>
      <c r="F84" s="75"/>
      <c r="G84" s="1010"/>
    </row>
    <row r="85" spans="2:7">
      <c r="B85" s="868"/>
      <c r="C85" s="882" t="s">
        <v>1832</v>
      </c>
      <c r="D85" s="870"/>
      <c r="E85" s="871"/>
      <c r="F85" s="75"/>
      <c r="G85" s="1010"/>
    </row>
    <row r="86" spans="2:7" ht="38.25">
      <c r="B86" s="868"/>
      <c r="C86" s="876" t="s">
        <v>1833</v>
      </c>
      <c r="D86" s="870"/>
      <c r="E86" s="871"/>
      <c r="F86" s="75"/>
      <c r="G86" s="1010"/>
    </row>
    <row r="87" spans="2:7">
      <c r="B87" s="868"/>
      <c r="C87" s="876" t="s">
        <v>1834</v>
      </c>
      <c r="D87" s="870"/>
      <c r="E87" s="871"/>
      <c r="F87" s="75"/>
      <c r="G87" s="1010"/>
    </row>
    <row r="88" spans="2:7">
      <c r="B88" s="868"/>
      <c r="C88" s="876" t="s">
        <v>1835</v>
      </c>
      <c r="D88" s="870"/>
      <c r="E88" s="871"/>
      <c r="F88" s="75"/>
      <c r="G88" s="1010"/>
    </row>
    <row r="89" spans="2:7">
      <c r="B89" s="868"/>
      <c r="C89" s="876" t="s">
        <v>1836</v>
      </c>
      <c r="D89" s="870"/>
      <c r="E89" s="871"/>
      <c r="F89" s="75"/>
      <c r="G89" s="1010"/>
    </row>
    <row r="90" spans="2:7" ht="25.5">
      <c r="B90" s="868"/>
      <c r="C90" s="876" t="s">
        <v>1837</v>
      </c>
      <c r="D90" s="870"/>
      <c r="E90" s="871"/>
      <c r="F90" s="75"/>
      <c r="G90" s="1010"/>
    </row>
    <row r="91" spans="2:7">
      <c r="B91" s="868"/>
      <c r="C91" s="876" t="s">
        <v>1838</v>
      </c>
      <c r="D91" s="870"/>
      <c r="E91" s="871"/>
      <c r="F91" s="75"/>
      <c r="G91" s="1010"/>
    </row>
    <row r="92" spans="2:7">
      <c r="B92" s="868"/>
      <c r="C92" s="882" t="s">
        <v>1288</v>
      </c>
      <c r="D92" s="870"/>
      <c r="E92" s="871"/>
      <c r="F92" s="75"/>
      <c r="G92" s="1010"/>
    </row>
    <row r="93" spans="2:7" ht="114.75">
      <c r="B93" s="868"/>
      <c r="C93" s="876" t="s">
        <v>1289</v>
      </c>
      <c r="D93" s="870"/>
      <c r="E93" s="871"/>
      <c r="F93" s="75"/>
      <c r="G93" s="1010"/>
    </row>
    <row r="94" spans="2:7" ht="25.5">
      <c r="B94" s="868"/>
      <c r="C94" s="876" t="s">
        <v>1839</v>
      </c>
      <c r="D94" s="870"/>
      <c r="E94" s="871"/>
      <c r="F94" s="75"/>
      <c r="G94" s="1010"/>
    </row>
    <row r="95" spans="2:7">
      <c r="B95" s="868"/>
      <c r="C95" s="882" t="s">
        <v>1840</v>
      </c>
      <c r="D95" s="870"/>
      <c r="E95" s="871"/>
      <c r="F95" s="75"/>
      <c r="G95" s="1010"/>
    </row>
    <row r="96" spans="2:7" ht="63.75">
      <c r="B96" s="868"/>
      <c r="C96" s="874" t="s">
        <v>1841</v>
      </c>
      <c r="D96" s="870"/>
      <c r="E96" s="871"/>
      <c r="F96" s="75"/>
      <c r="G96" s="1010"/>
    </row>
    <row r="97" spans="2:7">
      <c r="B97" s="868"/>
      <c r="C97" s="876"/>
      <c r="D97" s="870"/>
      <c r="E97" s="871"/>
      <c r="F97" s="75"/>
      <c r="G97" s="1010"/>
    </row>
    <row r="98" spans="2:7">
      <c r="B98" s="868"/>
      <c r="C98" s="876" t="s">
        <v>688</v>
      </c>
      <c r="D98" s="870"/>
      <c r="E98" s="871"/>
      <c r="F98" s="75"/>
      <c r="G98" s="1010"/>
    </row>
    <row r="99" spans="2:7">
      <c r="B99" s="881" t="s">
        <v>1829</v>
      </c>
      <c r="C99" s="876" t="s">
        <v>1842</v>
      </c>
      <c r="D99" s="870"/>
      <c r="E99" s="871"/>
      <c r="F99" s="75"/>
      <c r="G99" s="1010"/>
    </row>
    <row r="100" spans="2:7" ht="25.5">
      <c r="B100" s="868"/>
      <c r="C100" s="876" t="s">
        <v>1843</v>
      </c>
      <c r="D100" s="870"/>
      <c r="E100" s="871"/>
      <c r="F100" s="75"/>
      <c r="G100" s="1010"/>
    </row>
    <row r="101" spans="2:7" ht="25.5">
      <c r="B101" s="868"/>
      <c r="C101" s="876" t="s">
        <v>1844</v>
      </c>
      <c r="D101" s="870"/>
      <c r="E101" s="871"/>
      <c r="F101" s="75"/>
      <c r="G101" s="1010"/>
    </row>
    <row r="102" spans="2:7">
      <c r="B102" s="868"/>
      <c r="C102" s="876"/>
      <c r="D102" s="870"/>
      <c r="E102" s="871"/>
      <c r="F102" s="75"/>
      <c r="G102" s="1010"/>
    </row>
    <row r="103" spans="2:7">
      <c r="B103" s="868"/>
      <c r="C103" s="879" t="s">
        <v>722</v>
      </c>
      <c r="D103" s="870"/>
      <c r="E103" s="871"/>
      <c r="F103" s="75"/>
      <c r="G103" s="1010"/>
    </row>
    <row r="104" spans="2:7">
      <c r="B104" s="868"/>
      <c r="C104" s="879" t="s">
        <v>1297</v>
      </c>
      <c r="D104" s="870"/>
      <c r="E104" s="871"/>
      <c r="F104" s="75"/>
      <c r="G104" s="1010"/>
    </row>
    <row r="105" spans="2:7" ht="76.5">
      <c r="B105" s="868"/>
      <c r="C105" s="874" t="s">
        <v>1298</v>
      </c>
      <c r="D105" s="870"/>
      <c r="E105" s="871"/>
      <c r="F105" s="75"/>
      <c r="G105" s="1010"/>
    </row>
    <row r="106" spans="2:7">
      <c r="B106" s="868"/>
      <c r="C106" s="879" t="s">
        <v>1299</v>
      </c>
      <c r="D106" s="870"/>
      <c r="E106" s="871"/>
      <c r="F106" s="75"/>
      <c r="G106" s="1010"/>
    </row>
    <row r="107" spans="2:7">
      <c r="B107" s="868"/>
      <c r="C107" s="874" t="s">
        <v>1300</v>
      </c>
      <c r="D107" s="870"/>
      <c r="E107" s="871"/>
      <c r="F107" s="75"/>
      <c r="G107" s="1010"/>
    </row>
    <row r="108" spans="2:7">
      <c r="B108" s="868"/>
      <c r="C108" s="879" t="s">
        <v>1301</v>
      </c>
      <c r="D108" s="870"/>
      <c r="E108" s="871"/>
      <c r="F108" s="75"/>
      <c r="G108" s="1010"/>
    </row>
    <row r="109" spans="2:7" ht="114.75">
      <c r="B109" s="868"/>
      <c r="C109" s="874" t="s">
        <v>1289</v>
      </c>
      <c r="D109" s="870"/>
      <c r="E109" s="871"/>
      <c r="F109" s="75"/>
      <c r="G109" s="1010"/>
    </row>
    <row r="110" spans="2:7" ht="25.5">
      <c r="B110" s="868"/>
      <c r="C110" s="874" t="s">
        <v>1845</v>
      </c>
      <c r="D110" s="870"/>
      <c r="E110" s="871"/>
      <c r="F110" s="75"/>
      <c r="G110" s="1010"/>
    </row>
    <row r="111" spans="2:7">
      <c r="B111" s="868"/>
      <c r="C111" s="883" t="s">
        <v>1846</v>
      </c>
      <c r="D111" s="870"/>
      <c r="E111" s="871"/>
      <c r="F111" s="75"/>
      <c r="G111" s="1010"/>
    </row>
    <row r="112" spans="2:7">
      <c r="B112" s="868"/>
      <c r="C112" s="884" t="s">
        <v>1847</v>
      </c>
      <c r="D112" s="870"/>
      <c r="E112" s="871"/>
      <c r="F112" s="75"/>
      <c r="G112" s="1010"/>
    </row>
    <row r="113" spans="2:7">
      <c r="B113" s="868"/>
      <c r="C113" s="879" t="s">
        <v>1302</v>
      </c>
      <c r="D113" s="870"/>
      <c r="E113" s="871"/>
      <c r="F113" s="75"/>
      <c r="G113" s="1010"/>
    </row>
    <row r="114" spans="2:7">
      <c r="B114" s="868"/>
      <c r="C114" s="874" t="s">
        <v>1303</v>
      </c>
      <c r="D114" s="870"/>
      <c r="E114" s="871"/>
      <c r="F114" s="75"/>
      <c r="G114" s="1010"/>
    </row>
    <row r="115" spans="2:7">
      <c r="B115" s="868"/>
      <c r="C115" s="879" t="s">
        <v>1304</v>
      </c>
      <c r="D115" s="870"/>
      <c r="E115" s="871"/>
      <c r="F115" s="75"/>
      <c r="G115" s="1010"/>
    </row>
    <row r="116" spans="2:7" ht="51">
      <c r="B116" s="868"/>
      <c r="C116" s="874" t="s">
        <v>1305</v>
      </c>
      <c r="D116" s="870"/>
      <c r="E116" s="871"/>
      <c r="F116" s="75"/>
      <c r="G116" s="1010"/>
    </row>
    <row r="117" spans="2:7">
      <c r="B117" s="868"/>
      <c r="C117" s="879" t="s">
        <v>282</v>
      </c>
      <c r="D117" s="870"/>
      <c r="E117" s="871"/>
      <c r="F117" s="75"/>
      <c r="G117" s="1010"/>
    </row>
    <row r="118" spans="2:7">
      <c r="B118" s="868"/>
      <c r="C118" s="874" t="s">
        <v>1306</v>
      </c>
      <c r="D118" s="870"/>
      <c r="E118" s="871"/>
      <c r="F118" s="75"/>
      <c r="G118" s="1010"/>
    </row>
    <row r="119" spans="2:7">
      <c r="B119" s="868"/>
      <c r="C119" s="874" t="s">
        <v>1307</v>
      </c>
      <c r="D119" s="870"/>
      <c r="E119" s="871"/>
      <c r="F119" s="75"/>
      <c r="G119" s="1010"/>
    </row>
    <row r="120" spans="2:7">
      <c r="B120" s="868"/>
      <c r="C120" s="876" t="s">
        <v>1308</v>
      </c>
      <c r="D120" s="870"/>
      <c r="E120" s="871"/>
      <c r="F120" s="75"/>
      <c r="G120" s="1010"/>
    </row>
    <row r="121" spans="2:7">
      <c r="B121" s="868"/>
      <c r="C121" s="876"/>
      <c r="D121" s="870"/>
      <c r="E121" s="871"/>
      <c r="F121" s="75"/>
      <c r="G121" s="1010"/>
    </row>
    <row r="122" spans="2:7">
      <c r="B122" s="868"/>
      <c r="C122" s="883" t="s">
        <v>1309</v>
      </c>
      <c r="D122" s="870"/>
      <c r="E122" s="871"/>
      <c r="F122" s="75"/>
      <c r="G122" s="1010"/>
    </row>
    <row r="123" spans="2:7" ht="127.5">
      <c r="B123" s="868"/>
      <c r="C123" s="884" t="s">
        <v>1848</v>
      </c>
      <c r="D123" s="870"/>
      <c r="E123" s="871"/>
      <c r="F123" s="75"/>
      <c r="G123" s="1010"/>
    </row>
    <row r="124" spans="2:7" ht="51">
      <c r="B124" s="868"/>
      <c r="C124" s="874" t="s">
        <v>1310</v>
      </c>
      <c r="D124" s="870"/>
      <c r="E124" s="871"/>
      <c r="F124" s="75"/>
      <c r="G124" s="1010"/>
    </row>
    <row r="125" spans="2:7">
      <c r="B125" s="868"/>
      <c r="C125" s="876" t="s">
        <v>1311</v>
      </c>
      <c r="D125" s="870"/>
      <c r="E125" s="871"/>
      <c r="F125" s="75"/>
      <c r="G125" s="1010"/>
    </row>
    <row r="126" spans="2:7" ht="25.5">
      <c r="B126" s="868"/>
      <c r="C126" s="876" t="s">
        <v>1849</v>
      </c>
      <c r="D126" s="870"/>
      <c r="E126" s="871"/>
      <c r="F126" s="75"/>
      <c r="G126" s="1010"/>
    </row>
    <row r="127" spans="2:7" ht="25.5">
      <c r="B127" s="868"/>
      <c r="C127" s="874" t="s">
        <v>1850</v>
      </c>
      <c r="D127" s="870"/>
      <c r="E127" s="871"/>
      <c r="F127" s="75"/>
      <c r="G127" s="1010"/>
    </row>
    <row r="128" spans="2:7">
      <c r="B128" s="868"/>
      <c r="C128" s="876" t="s">
        <v>1312</v>
      </c>
      <c r="D128" s="870"/>
      <c r="E128" s="871"/>
      <c r="F128" s="75"/>
      <c r="G128" s="1010"/>
    </row>
    <row r="129" spans="2:7">
      <c r="B129" s="868"/>
      <c r="C129" s="876" t="s">
        <v>1313</v>
      </c>
      <c r="D129" s="870"/>
      <c r="E129" s="871"/>
      <c r="F129" s="75"/>
      <c r="G129" s="1010"/>
    </row>
    <row r="130" spans="2:7">
      <c r="B130" s="868"/>
      <c r="C130" s="876" t="s">
        <v>1314</v>
      </c>
      <c r="D130" s="870"/>
      <c r="E130" s="871"/>
      <c r="F130" s="75"/>
      <c r="G130" s="1010"/>
    </row>
    <row r="131" spans="2:7" ht="38.25">
      <c r="B131" s="868"/>
      <c r="C131" s="876" t="s">
        <v>1315</v>
      </c>
      <c r="D131" s="870"/>
      <c r="E131" s="871"/>
      <c r="F131" s="75"/>
      <c r="G131" s="1010"/>
    </row>
    <row r="132" spans="2:7">
      <c r="B132" s="868"/>
      <c r="C132" s="883" t="s">
        <v>1316</v>
      </c>
      <c r="D132" s="870"/>
      <c r="E132" s="871"/>
      <c r="F132" s="75"/>
      <c r="G132" s="1010"/>
    </row>
    <row r="133" spans="2:7">
      <c r="B133" s="868"/>
      <c r="C133" s="874" t="s">
        <v>1851</v>
      </c>
      <c r="D133" s="870"/>
      <c r="E133" s="871"/>
      <c r="F133" s="75"/>
      <c r="G133" s="1010"/>
    </row>
    <row r="134" spans="2:7">
      <c r="B134" s="868"/>
      <c r="C134" s="874"/>
      <c r="D134" s="870"/>
      <c r="E134" s="871"/>
      <c r="F134" s="75"/>
      <c r="G134" s="1010"/>
    </row>
    <row r="135" spans="2:7">
      <c r="B135" s="868"/>
      <c r="C135" s="874" t="s">
        <v>723</v>
      </c>
      <c r="D135" s="870"/>
      <c r="E135" s="871"/>
      <c r="F135" s="75"/>
      <c r="G135" s="1010"/>
    </row>
    <row r="136" spans="2:7">
      <c r="B136" s="868"/>
      <c r="C136" s="876" t="s">
        <v>1852</v>
      </c>
      <c r="D136" s="870"/>
      <c r="E136" s="871"/>
      <c r="F136" s="75"/>
      <c r="G136" s="1010"/>
    </row>
    <row r="137" spans="2:7">
      <c r="B137" s="868"/>
      <c r="C137" s="876" t="s">
        <v>1853</v>
      </c>
      <c r="D137" s="870"/>
      <c r="E137" s="871"/>
      <c r="F137" s="75"/>
      <c r="G137" s="1010"/>
    </row>
    <row r="138" spans="2:7">
      <c r="B138" s="868"/>
      <c r="C138" s="874" t="s">
        <v>1317</v>
      </c>
      <c r="D138" s="870"/>
      <c r="E138" s="871"/>
      <c r="F138" s="75"/>
      <c r="G138" s="1010"/>
    </row>
    <row r="139" spans="2:7">
      <c r="B139" s="868"/>
      <c r="C139" s="876" t="s">
        <v>1854</v>
      </c>
      <c r="D139" s="870"/>
      <c r="E139" s="871"/>
      <c r="F139" s="75"/>
      <c r="G139" s="1010"/>
    </row>
    <row r="140" spans="2:7">
      <c r="B140" s="868"/>
      <c r="C140" s="874" t="s">
        <v>724</v>
      </c>
      <c r="D140" s="870"/>
      <c r="E140" s="871"/>
      <c r="F140" s="75"/>
      <c r="G140" s="1010"/>
    </row>
    <row r="141" spans="2:7" ht="38.25">
      <c r="B141" s="868"/>
      <c r="C141" s="874" t="s">
        <v>1855</v>
      </c>
      <c r="D141" s="870"/>
      <c r="E141" s="871"/>
      <c r="F141" s="75"/>
      <c r="G141" s="1010"/>
    </row>
    <row r="142" spans="2:7">
      <c r="B142" s="868"/>
      <c r="C142" s="874" t="s">
        <v>725</v>
      </c>
      <c r="D142" s="870"/>
      <c r="E142" s="871"/>
      <c r="F142" s="75"/>
      <c r="G142" s="1010"/>
    </row>
    <row r="143" spans="2:7" ht="25.5">
      <c r="B143" s="868"/>
      <c r="C143" s="874" t="s">
        <v>1856</v>
      </c>
      <c r="D143" s="885" t="s">
        <v>241</v>
      </c>
      <c r="E143" s="886">
        <v>1</v>
      </c>
      <c r="F143" s="843"/>
      <c r="G143" s="1011">
        <f>E143*F143</f>
        <v>0</v>
      </c>
    </row>
    <row r="144" spans="2:7">
      <c r="B144" s="887"/>
      <c r="C144" s="874"/>
      <c r="D144" s="885"/>
      <c r="E144" s="886"/>
      <c r="F144" s="843"/>
      <c r="G144" s="1011"/>
    </row>
    <row r="145" spans="2:7">
      <c r="B145" s="887"/>
      <c r="C145" s="874"/>
      <c r="D145" s="885"/>
      <c r="E145" s="886"/>
      <c r="F145" s="843"/>
      <c r="G145" s="1011"/>
    </row>
    <row r="146" spans="2:7" ht="31.5">
      <c r="B146" s="888" t="s">
        <v>487</v>
      </c>
      <c r="C146" s="889" t="s">
        <v>1857</v>
      </c>
      <c r="D146" s="890"/>
      <c r="E146" s="891"/>
      <c r="F146" s="844"/>
      <c r="G146" s="1012"/>
    </row>
    <row r="147" spans="2:7">
      <c r="B147" s="888"/>
      <c r="C147" s="892" t="s">
        <v>488</v>
      </c>
      <c r="D147" s="890"/>
      <c r="E147" s="891"/>
      <c r="F147" s="844"/>
      <c r="G147" s="1012"/>
    </row>
    <row r="148" spans="2:7" ht="25.5">
      <c r="B148" s="888"/>
      <c r="C148" s="892" t="s">
        <v>489</v>
      </c>
      <c r="D148" s="890"/>
      <c r="E148" s="891"/>
      <c r="F148" s="844"/>
      <c r="G148" s="1012"/>
    </row>
    <row r="149" spans="2:7" ht="25.5">
      <c r="B149" s="888"/>
      <c r="C149" s="892" t="s">
        <v>490</v>
      </c>
      <c r="D149" s="890"/>
      <c r="E149" s="891"/>
      <c r="F149" s="844"/>
      <c r="G149" s="1012"/>
    </row>
    <row r="150" spans="2:7" ht="25.5">
      <c r="B150" s="888"/>
      <c r="C150" s="892" t="s">
        <v>491</v>
      </c>
      <c r="D150" s="890"/>
      <c r="E150" s="891"/>
      <c r="F150" s="844"/>
      <c r="G150" s="1012"/>
    </row>
    <row r="151" spans="2:7" ht="25.5">
      <c r="B151" s="888"/>
      <c r="C151" s="892" t="s">
        <v>492</v>
      </c>
      <c r="D151" s="890"/>
      <c r="E151" s="891"/>
      <c r="F151" s="844"/>
      <c r="G151" s="1012"/>
    </row>
    <row r="152" spans="2:7" ht="25.5">
      <c r="B152" s="888"/>
      <c r="C152" s="892" t="s">
        <v>493</v>
      </c>
      <c r="D152" s="890"/>
      <c r="E152" s="891"/>
      <c r="F152" s="844"/>
      <c r="G152" s="1012"/>
    </row>
    <row r="153" spans="2:7" ht="38.25">
      <c r="B153" s="888"/>
      <c r="C153" s="892" t="s">
        <v>494</v>
      </c>
      <c r="D153" s="890"/>
      <c r="E153" s="891"/>
      <c r="F153" s="844"/>
      <c r="G153" s="1012"/>
    </row>
    <row r="154" spans="2:7" ht="25.5">
      <c r="B154" s="888"/>
      <c r="C154" s="892" t="s">
        <v>495</v>
      </c>
      <c r="D154" s="890"/>
      <c r="E154" s="891"/>
      <c r="F154" s="844"/>
      <c r="G154" s="1012"/>
    </row>
    <row r="155" spans="2:7">
      <c r="B155" s="888"/>
      <c r="C155" s="892" t="s">
        <v>496</v>
      </c>
      <c r="D155" s="890"/>
      <c r="E155" s="891"/>
      <c r="F155" s="844"/>
      <c r="G155" s="1012"/>
    </row>
    <row r="156" spans="2:7">
      <c r="B156" s="888"/>
      <c r="C156" s="892" t="s">
        <v>1858</v>
      </c>
      <c r="D156" s="890"/>
      <c r="E156" s="891"/>
      <c r="F156" s="844"/>
      <c r="G156" s="1012"/>
    </row>
    <row r="157" spans="2:7" ht="38.25">
      <c r="B157" s="888"/>
      <c r="C157" s="893" t="s">
        <v>1859</v>
      </c>
      <c r="D157" s="890"/>
      <c r="E157" s="891"/>
      <c r="F157" s="844"/>
      <c r="G157" s="1012"/>
    </row>
    <row r="158" spans="2:7" ht="25.5">
      <c r="B158" s="894"/>
      <c r="C158" s="895" t="s">
        <v>1860</v>
      </c>
      <c r="D158" s="890"/>
      <c r="E158" s="891"/>
      <c r="F158" s="844"/>
      <c r="G158" s="1012"/>
    </row>
    <row r="159" spans="2:7" ht="25.5">
      <c r="B159" s="894"/>
      <c r="C159" s="895" t="s">
        <v>1861</v>
      </c>
      <c r="D159" s="890"/>
      <c r="E159" s="891"/>
      <c r="F159" s="844"/>
      <c r="G159" s="1012"/>
    </row>
    <row r="160" spans="2:7">
      <c r="B160" s="894"/>
      <c r="C160" s="892" t="s">
        <v>1862</v>
      </c>
      <c r="D160" s="890"/>
      <c r="E160" s="891"/>
      <c r="F160" s="844"/>
      <c r="G160" s="1012"/>
    </row>
    <row r="161" spans="2:7" ht="38.25">
      <c r="B161" s="894"/>
      <c r="C161" s="892" t="s">
        <v>1863</v>
      </c>
      <c r="D161" s="890"/>
      <c r="E161" s="891"/>
      <c r="F161" s="844"/>
      <c r="G161" s="1012"/>
    </row>
    <row r="162" spans="2:7">
      <c r="B162" s="894"/>
      <c r="C162" s="892" t="s">
        <v>1864</v>
      </c>
      <c r="D162" s="890"/>
      <c r="E162" s="891"/>
      <c r="F162" s="844"/>
      <c r="G162" s="1012"/>
    </row>
    <row r="163" spans="2:7">
      <c r="B163" s="894"/>
      <c r="C163" s="892" t="s">
        <v>497</v>
      </c>
      <c r="D163" s="890"/>
      <c r="E163" s="891"/>
      <c r="F163" s="844"/>
      <c r="G163" s="1012"/>
    </row>
    <row r="164" spans="2:7">
      <c r="B164" s="894"/>
      <c r="C164" s="892" t="s">
        <v>1865</v>
      </c>
      <c r="D164" s="890"/>
      <c r="E164" s="891"/>
      <c r="F164" s="844"/>
      <c r="G164" s="1012"/>
    </row>
    <row r="165" spans="2:7">
      <c r="B165" s="896"/>
      <c r="C165" s="892" t="s">
        <v>1866</v>
      </c>
      <c r="D165" s="897"/>
      <c r="E165" s="898"/>
      <c r="F165" s="844"/>
      <c r="G165" s="1012"/>
    </row>
    <row r="166" spans="2:7">
      <c r="B166" s="894"/>
      <c r="C166" s="892" t="s">
        <v>1867</v>
      </c>
      <c r="D166" s="890"/>
      <c r="E166" s="891"/>
      <c r="F166" s="844"/>
      <c r="G166" s="1012"/>
    </row>
    <row r="167" spans="2:7" ht="25.5">
      <c r="B167" s="894"/>
      <c r="C167" s="892" t="s">
        <v>1868</v>
      </c>
      <c r="D167" s="890"/>
      <c r="E167" s="891"/>
      <c r="F167" s="844"/>
      <c r="G167" s="1012"/>
    </row>
    <row r="168" spans="2:7" ht="15.75">
      <c r="B168" s="899"/>
      <c r="C168" s="892" t="s">
        <v>498</v>
      </c>
      <c r="D168" s="900"/>
      <c r="E168" s="901"/>
      <c r="F168" s="844"/>
      <c r="G168" s="1012"/>
    </row>
    <row r="169" spans="2:7">
      <c r="B169" s="899"/>
      <c r="C169" s="892" t="s">
        <v>282</v>
      </c>
      <c r="D169" s="897"/>
      <c r="E169" s="897"/>
      <c r="F169" s="844"/>
      <c r="G169" s="1012"/>
    </row>
    <row r="170" spans="2:7">
      <c r="B170" s="899"/>
      <c r="C170" s="892" t="s">
        <v>499</v>
      </c>
      <c r="D170" s="897"/>
      <c r="E170" s="902"/>
      <c r="F170" s="844"/>
      <c r="G170" s="1012"/>
    </row>
    <row r="171" spans="2:7" ht="15.75">
      <c r="B171" s="899"/>
      <c r="C171" s="892" t="s">
        <v>500</v>
      </c>
      <c r="D171" s="900"/>
      <c r="E171" s="903"/>
      <c r="F171" s="844"/>
      <c r="G171" s="1012"/>
    </row>
    <row r="172" spans="2:7">
      <c r="B172" s="899"/>
      <c r="C172" s="892" t="s">
        <v>501</v>
      </c>
      <c r="D172" s="897"/>
      <c r="E172" s="897"/>
      <c r="F172" s="844"/>
      <c r="G172" s="1012"/>
    </row>
    <row r="173" spans="2:7" ht="25.5">
      <c r="B173" s="899"/>
      <c r="C173" s="904" t="s">
        <v>1869</v>
      </c>
      <c r="D173" s="885" t="s">
        <v>241</v>
      </c>
      <c r="E173" s="898">
        <v>1</v>
      </c>
      <c r="F173" s="844"/>
      <c r="G173" s="1011">
        <f>E173*F173</f>
        <v>0</v>
      </c>
    </row>
    <row r="174" spans="2:7" ht="31.5">
      <c r="B174" s="905" t="s">
        <v>502</v>
      </c>
      <c r="C174" s="906" t="s">
        <v>1870</v>
      </c>
      <c r="D174" s="890"/>
      <c r="E174" s="897"/>
      <c r="F174" s="845"/>
      <c r="G174" s="1011"/>
    </row>
    <row r="175" spans="2:7" ht="76.5">
      <c r="B175" s="907"/>
      <c r="C175" s="908" t="s">
        <v>1871</v>
      </c>
      <c r="D175" s="890"/>
      <c r="E175" s="897"/>
      <c r="F175" s="845"/>
      <c r="G175" s="1013"/>
    </row>
    <row r="176" spans="2:7">
      <c r="B176" s="907"/>
      <c r="C176" s="909" t="s">
        <v>1872</v>
      </c>
      <c r="D176" s="890"/>
      <c r="E176" s="897"/>
      <c r="F176" s="845"/>
      <c r="G176" s="1013"/>
    </row>
    <row r="177" spans="2:7">
      <c r="B177" s="907"/>
      <c r="C177" s="909" t="s">
        <v>1873</v>
      </c>
      <c r="D177" s="890"/>
      <c r="E177" s="897"/>
      <c r="F177" s="845"/>
      <c r="G177" s="1013"/>
    </row>
    <row r="178" spans="2:7" ht="25.5">
      <c r="B178" s="907"/>
      <c r="C178" s="909" t="s">
        <v>1874</v>
      </c>
      <c r="D178" s="885" t="s">
        <v>241</v>
      </c>
      <c r="E178" s="897">
        <v>1</v>
      </c>
      <c r="F178" s="844"/>
      <c r="G178" s="1011">
        <f>E178*F178</f>
        <v>0</v>
      </c>
    </row>
    <row r="179" spans="2:7" ht="31.5">
      <c r="B179" s="905" t="s">
        <v>1875</v>
      </c>
      <c r="C179" s="906" t="s">
        <v>1876</v>
      </c>
      <c r="D179" s="890"/>
      <c r="E179" s="897"/>
      <c r="F179" s="844"/>
      <c r="G179" s="1013"/>
    </row>
    <row r="180" spans="2:7" ht="51">
      <c r="B180" s="907"/>
      <c r="C180" s="908" t="s">
        <v>1877</v>
      </c>
      <c r="D180" s="890"/>
      <c r="E180" s="897"/>
      <c r="F180" s="844"/>
      <c r="G180" s="1013"/>
    </row>
    <row r="181" spans="2:7" ht="25.5">
      <c r="B181" s="907"/>
      <c r="C181" s="909" t="s">
        <v>1878</v>
      </c>
      <c r="D181" s="885" t="s">
        <v>241</v>
      </c>
      <c r="E181" s="897">
        <v>1</v>
      </c>
      <c r="F181" s="844"/>
      <c r="G181" s="1011">
        <f>E181*F181</f>
        <v>0</v>
      </c>
    </row>
    <row r="182" spans="2:7" ht="31.5">
      <c r="B182" s="910" t="s">
        <v>1879</v>
      </c>
      <c r="C182" s="911" t="s">
        <v>1880</v>
      </c>
      <c r="D182" s="897"/>
      <c r="E182" s="912"/>
      <c r="F182" s="844"/>
      <c r="G182" s="1014"/>
    </row>
    <row r="183" spans="2:7" ht="25.5">
      <c r="B183" s="913"/>
      <c r="C183" s="914" t="s">
        <v>1881</v>
      </c>
      <c r="D183" s="885" t="s">
        <v>241</v>
      </c>
      <c r="E183" s="915">
        <v>1</v>
      </c>
      <c r="F183" s="844"/>
      <c r="G183" s="1011">
        <f>E183*F183</f>
        <v>0</v>
      </c>
    </row>
    <row r="184" spans="2:7" ht="15.75">
      <c r="B184" s="916" t="s">
        <v>503</v>
      </c>
      <c r="C184" s="889" t="s">
        <v>1882</v>
      </c>
      <c r="D184" s="917"/>
      <c r="E184" s="917"/>
      <c r="F184" s="844"/>
      <c r="G184" s="1015"/>
    </row>
    <row r="185" spans="2:7" ht="51">
      <c r="B185" s="918"/>
      <c r="C185" s="892" t="s">
        <v>1883</v>
      </c>
      <c r="D185" s="917" t="s">
        <v>244</v>
      </c>
      <c r="E185" s="917"/>
      <c r="F185" s="847"/>
      <c r="G185" s="1015"/>
    </row>
    <row r="186" spans="2:7">
      <c r="B186" s="918"/>
      <c r="C186" s="892" t="s">
        <v>1884</v>
      </c>
      <c r="D186" s="917" t="s">
        <v>215</v>
      </c>
      <c r="E186" s="917">
        <v>6</v>
      </c>
      <c r="F186" s="847"/>
      <c r="G186" s="1011">
        <f t="shared" ref="G186:G187" si="0">E186*F186</f>
        <v>0</v>
      </c>
    </row>
    <row r="187" spans="2:7">
      <c r="B187" s="918"/>
      <c r="C187" s="892" t="s">
        <v>1885</v>
      </c>
      <c r="D187" s="917" t="s">
        <v>215</v>
      </c>
      <c r="E187" s="917">
        <v>6</v>
      </c>
      <c r="F187" s="847"/>
      <c r="G187" s="1011">
        <f t="shared" si="0"/>
        <v>0</v>
      </c>
    </row>
    <row r="188" spans="2:7" ht="15.75">
      <c r="B188" s="888" t="s">
        <v>504</v>
      </c>
      <c r="C188" s="889" t="s">
        <v>1886</v>
      </c>
      <c r="D188" s="917"/>
      <c r="E188" s="917"/>
      <c r="F188" s="846"/>
      <c r="G188" s="1015"/>
    </row>
    <row r="189" spans="2:7" ht="25.5">
      <c r="B189" s="918"/>
      <c r="C189" s="892" t="s">
        <v>1887</v>
      </c>
      <c r="D189" s="917" t="s">
        <v>244</v>
      </c>
      <c r="E189" s="917"/>
      <c r="F189" s="847"/>
      <c r="G189" s="1015"/>
    </row>
    <row r="190" spans="2:7">
      <c r="B190" s="918"/>
      <c r="C190" s="892" t="s">
        <v>1888</v>
      </c>
      <c r="D190" s="917" t="s">
        <v>215</v>
      </c>
      <c r="E190" s="917">
        <v>6</v>
      </c>
      <c r="F190" s="847"/>
      <c r="G190" s="1011">
        <f t="shared" ref="G190" si="1">E190*F190</f>
        <v>0</v>
      </c>
    </row>
    <row r="191" spans="2:7">
      <c r="B191" s="918"/>
      <c r="C191" s="919" t="s">
        <v>1889</v>
      </c>
      <c r="D191" s="917"/>
      <c r="E191" s="917"/>
      <c r="F191" s="847"/>
      <c r="G191" s="1015"/>
    </row>
    <row r="192" spans="2:7" ht="15.75">
      <c r="B192" s="888" t="s">
        <v>505</v>
      </c>
      <c r="C192" s="920" t="s">
        <v>506</v>
      </c>
      <c r="D192" s="921"/>
      <c r="E192" s="922"/>
      <c r="F192" s="848"/>
      <c r="G192" s="1016"/>
    </row>
    <row r="193" spans="2:7" ht="25.5">
      <c r="B193" s="894"/>
      <c r="C193" s="908" t="s">
        <v>507</v>
      </c>
      <c r="D193" s="885" t="s">
        <v>241</v>
      </c>
      <c r="E193" s="912">
        <v>1</v>
      </c>
      <c r="F193" s="847"/>
      <c r="G193" s="1011">
        <f t="shared" ref="G193" si="2">E193*F193</f>
        <v>0</v>
      </c>
    </row>
    <row r="194" spans="2:7" ht="15.75">
      <c r="B194" s="888" t="s">
        <v>1890</v>
      </c>
      <c r="C194" s="920" t="s">
        <v>1891</v>
      </c>
      <c r="D194" s="921"/>
      <c r="E194" s="922"/>
      <c r="F194" s="849"/>
      <c r="G194" s="1017"/>
    </row>
    <row r="195" spans="2:7" ht="38.25">
      <c r="B195" s="894"/>
      <c r="C195" s="908" t="s">
        <v>1892</v>
      </c>
      <c r="D195" s="885" t="s">
        <v>241</v>
      </c>
      <c r="E195" s="912">
        <v>1</v>
      </c>
      <c r="F195" s="847"/>
      <c r="G195" s="1011">
        <f t="shared" ref="G195" si="3">E195*F195</f>
        <v>0</v>
      </c>
    </row>
    <row r="196" spans="2:7" ht="15.75">
      <c r="B196" s="888" t="s">
        <v>1893</v>
      </c>
      <c r="C196" s="906" t="s">
        <v>508</v>
      </c>
      <c r="D196" s="890"/>
      <c r="E196" s="923"/>
      <c r="F196" s="849"/>
      <c r="G196" s="1017"/>
    </row>
    <row r="197" spans="2:7">
      <c r="B197" s="894"/>
      <c r="C197" s="924" t="s">
        <v>509</v>
      </c>
      <c r="D197" s="890"/>
      <c r="E197" s="890"/>
      <c r="F197" s="849"/>
      <c r="G197" s="1017"/>
    </row>
    <row r="198" spans="2:7" ht="25.5">
      <c r="B198" s="894"/>
      <c r="C198" s="924" t="s">
        <v>510</v>
      </c>
      <c r="D198" s="890"/>
      <c r="E198" s="890"/>
      <c r="F198" s="849"/>
      <c r="G198" s="1017"/>
    </row>
    <row r="199" spans="2:7">
      <c r="B199" s="894"/>
      <c r="C199" s="924" t="s">
        <v>511</v>
      </c>
      <c r="D199" s="885" t="s">
        <v>241</v>
      </c>
      <c r="E199" s="890">
        <v>1</v>
      </c>
      <c r="F199" s="847"/>
      <c r="G199" s="1011">
        <f t="shared" ref="G199" si="4">E199*F199</f>
        <v>0</v>
      </c>
    </row>
    <row r="200" spans="2:7" ht="15.75">
      <c r="B200" s="925"/>
      <c r="C200" s="926" t="s">
        <v>179</v>
      </c>
      <c r="D200" s="927"/>
      <c r="E200" s="928"/>
      <c r="F200" s="850"/>
      <c r="G200" s="1018"/>
    </row>
    <row r="201" spans="2:7" ht="139.5" customHeight="1">
      <c r="B201" s="894"/>
      <c r="C201" s="929" t="s">
        <v>512</v>
      </c>
      <c r="D201" s="930"/>
      <c r="E201" s="931"/>
      <c r="F201" s="851"/>
      <c r="G201" s="1013"/>
    </row>
    <row r="202" spans="2:7">
      <c r="B202" s="773"/>
      <c r="C202" s="932"/>
      <c r="D202" s="933"/>
      <c r="E202" s="934"/>
      <c r="F202" s="852"/>
      <c r="G202" s="1019"/>
    </row>
    <row r="203" spans="2:7">
      <c r="B203" s="935"/>
      <c r="C203" s="1317" t="s">
        <v>2573</v>
      </c>
      <c r="D203" s="937"/>
      <c r="E203" s="938"/>
      <c r="F203" s="805"/>
      <c r="G203" s="262">
        <f>SUM(G143:G202)</f>
        <v>0</v>
      </c>
    </row>
    <row r="204" spans="2:7">
      <c r="B204" s="935"/>
      <c r="C204" s="936"/>
      <c r="D204" s="937"/>
      <c r="E204" s="938"/>
      <c r="F204" s="805"/>
      <c r="G204" s="262"/>
    </row>
    <row r="205" spans="2:7">
      <c r="B205" s="868"/>
      <c r="C205" s="939"/>
      <c r="D205" s="870"/>
      <c r="E205" s="871"/>
      <c r="F205" s="805"/>
      <c r="G205" s="262"/>
    </row>
    <row r="206" spans="2:7" ht="15">
      <c r="B206" s="940" t="s">
        <v>727</v>
      </c>
      <c r="C206" s="941" t="s">
        <v>728</v>
      </c>
      <c r="D206" s="942"/>
      <c r="E206" s="943"/>
      <c r="F206" s="682"/>
      <c r="G206" s="795"/>
    </row>
    <row r="207" spans="2:7" ht="15">
      <c r="B207" s="944"/>
      <c r="C207" s="941"/>
      <c r="D207" s="942"/>
      <c r="E207" s="943"/>
      <c r="F207" s="682"/>
      <c r="G207" s="795"/>
    </row>
    <row r="208" spans="2:7" ht="140.25">
      <c r="B208" s="945" t="s">
        <v>14</v>
      </c>
      <c r="C208" s="946" t="s">
        <v>729</v>
      </c>
      <c r="D208" s="942" t="s">
        <v>46</v>
      </c>
      <c r="E208" s="947">
        <v>2820</v>
      </c>
      <c r="F208" s="842"/>
      <c r="G208" s="1009">
        <f>E208*F208</f>
        <v>0</v>
      </c>
    </row>
    <row r="209" spans="2:7" ht="15">
      <c r="B209" s="945"/>
      <c r="C209" s="948" t="s">
        <v>730</v>
      </c>
      <c r="D209" s="942"/>
      <c r="E209" s="943"/>
      <c r="F209" s="682"/>
      <c r="G209" s="795"/>
    </row>
    <row r="210" spans="2:7" ht="15">
      <c r="B210" s="945"/>
      <c r="C210" s="948" t="s">
        <v>731</v>
      </c>
      <c r="D210" s="942"/>
      <c r="E210" s="943"/>
      <c r="F210" s="682"/>
      <c r="G210" s="795"/>
    </row>
    <row r="211" spans="2:7" ht="15">
      <c r="B211" s="945"/>
      <c r="C211" s="948" t="s">
        <v>732</v>
      </c>
      <c r="D211" s="942"/>
      <c r="E211" s="943"/>
      <c r="F211" s="682"/>
      <c r="G211" s="795"/>
    </row>
    <row r="212" spans="2:7" ht="15">
      <c r="B212" s="945"/>
      <c r="C212" s="948" t="s">
        <v>733</v>
      </c>
      <c r="D212" s="942"/>
      <c r="E212" s="943"/>
      <c r="F212" s="682"/>
      <c r="G212" s="795"/>
    </row>
    <row r="213" spans="2:7" ht="25.5">
      <c r="B213" s="945"/>
      <c r="C213" s="949" t="s">
        <v>734</v>
      </c>
      <c r="D213" s="942"/>
      <c r="E213" s="943"/>
      <c r="F213" s="682"/>
      <c r="G213" s="795"/>
    </row>
    <row r="214" spans="2:7" ht="15">
      <c r="B214" s="945"/>
      <c r="C214" s="949"/>
      <c r="D214" s="942"/>
      <c r="E214" s="943"/>
      <c r="F214" s="682"/>
      <c r="G214" s="795"/>
    </row>
    <row r="215" spans="2:7" ht="77.25">
      <c r="B215" s="950" t="s">
        <v>735</v>
      </c>
      <c r="C215" s="951" t="s">
        <v>736</v>
      </c>
      <c r="D215" s="952"/>
      <c r="E215" s="953"/>
      <c r="F215" s="682"/>
      <c r="G215" s="795"/>
    </row>
    <row r="216" spans="2:7">
      <c r="B216" s="954"/>
      <c r="C216" s="1440" t="s">
        <v>1318</v>
      </c>
      <c r="D216" s="1441" t="s">
        <v>215</v>
      </c>
      <c r="E216" s="1442">
        <v>310</v>
      </c>
      <c r="F216" s="1443"/>
      <c r="G216" s="1444">
        <f>E216*F216</f>
        <v>0</v>
      </c>
    </row>
    <row r="217" spans="2:7" ht="15">
      <c r="B217" s="955"/>
      <c r="C217" s="946"/>
      <c r="D217" s="952"/>
      <c r="E217" s="953"/>
      <c r="F217" s="843"/>
      <c r="G217" s="1011"/>
    </row>
    <row r="218" spans="2:7" ht="25.5">
      <c r="B218" s="954" t="s">
        <v>37</v>
      </c>
      <c r="C218" s="956" t="s">
        <v>737</v>
      </c>
      <c r="D218" s="870"/>
      <c r="E218" s="871"/>
      <c r="F218" s="805"/>
      <c r="G218" s="262"/>
    </row>
    <row r="219" spans="2:7">
      <c r="B219" s="868"/>
      <c r="C219" s="939"/>
      <c r="D219" s="870"/>
      <c r="E219" s="871"/>
      <c r="F219" s="805"/>
      <c r="G219" s="262"/>
    </row>
    <row r="220" spans="2:7" ht="63.75">
      <c r="B220" s="957" t="s">
        <v>243</v>
      </c>
      <c r="C220" s="1445" t="s">
        <v>1319</v>
      </c>
      <c r="D220" s="1446" t="s">
        <v>242</v>
      </c>
      <c r="E220" s="1447">
        <v>310</v>
      </c>
      <c r="F220" s="1443"/>
      <c r="G220" s="1444">
        <f>E220*F220</f>
        <v>0</v>
      </c>
    </row>
    <row r="221" spans="2:7" ht="38.25">
      <c r="B221" s="957"/>
      <c r="C221" s="960" t="s">
        <v>738</v>
      </c>
      <c r="D221" s="959"/>
      <c r="E221" s="871"/>
      <c r="F221" s="843"/>
      <c r="G221" s="1011"/>
    </row>
    <row r="222" spans="2:7">
      <c r="B222" s="957"/>
      <c r="C222" s="958"/>
      <c r="D222" s="959"/>
      <c r="E222" s="871"/>
      <c r="F222" s="805"/>
      <c r="G222" s="1011"/>
    </row>
    <row r="223" spans="2:7" ht="25.5">
      <c r="B223" s="950" t="s">
        <v>726</v>
      </c>
      <c r="C223" s="956" t="s">
        <v>737</v>
      </c>
      <c r="D223" s="870"/>
      <c r="E223" s="871"/>
      <c r="F223" s="805"/>
      <c r="G223" s="262"/>
    </row>
    <row r="224" spans="2:7" ht="89.25">
      <c r="B224" s="1318" t="s">
        <v>243</v>
      </c>
      <c r="C224" s="1319" t="s">
        <v>739</v>
      </c>
      <c r="D224" s="1320" t="s">
        <v>242</v>
      </c>
      <c r="E224" s="1321">
        <v>310</v>
      </c>
      <c r="F224" s="852"/>
      <c r="G224" s="1019">
        <f>E224*F224</f>
        <v>0</v>
      </c>
    </row>
    <row r="225" spans="2:7" ht="15">
      <c r="B225" s="961"/>
      <c r="C225" s="737"/>
      <c r="D225" s="730"/>
      <c r="E225" s="962"/>
      <c r="F225" s="682"/>
      <c r="G225" s="1009"/>
    </row>
    <row r="226" spans="2:7" ht="15">
      <c r="B226" s="961"/>
      <c r="C226" s="737"/>
      <c r="D226" s="766"/>
      <c r="E226" s="787"/>
      <c r="F226" s="682"/>
      <c r="G226" s="795"/>
    </row>
    <row r="227" spans="2:7" ht="15">
      <c r="B227" s="963" t="s">
        <v>17</v>
      </c>
      <c r="C227" s="963" t="s">
        <v>740</v>
      </c>
      <c r="D227" s="955"/>
      <c r="E227" s="964"/>
      <c r="F227" s="682"/>
      <c r="G227" s="795"/>
    </row>
    <row r="228" spans="2:7" ht="15">
      <c r="B228" s="963"/>
      <c r="C228" s="963" t="s">
        <v>741</v>
      </c>
      <c r="D228" s="955"/>
      <c r="E228" s="964"/>
      <c r="F228" s="682"/>
      <c r="G228" s="795"/>
    </row>
    <row r="229" spans="2:7" ht="38.25">
      <c r="B229" s="957"/>
      <c r="C229" s="965" t="s">
        <v>742</v>
      </c>
      <c r="D229" s="959"/>
      <c r="E229" s="871"/>
      <c r="F229" s="843"/>
      <c r="G229" s="1011"/>
    </row>
    <row r="230" spans="2:7" ht="15">
      <c r="B230" s="963"/>
      <c r="C230" s="963"/>
      <c r="D230" s="955"/>
      <c r="E230" s="964"/>
      <c r="F230" s="682"/>
      <c r="G230" s="795"/>
    </row>
    <row r="231" spans="2:7" ht="140.25">
      <c r="B231" s="966" t="s">
        <v>743</v>
      </c>
      <c r="C231" s="869" t="s">
        <v>1320</v>
      </c>
      <c r="D231" s="967"/>
      <c r="E231" s="871"/>
      <c r="F231" s="805"/>
      <c r="G231" s="1011"/>
    </row>
    <row r="232" spans="2:7" ht="38.25">
      <c r="B232" s="966"/>
      <c r="C232" s="869" t="s">
        <v>1894</v>
      </c>
      <c r="D232" s="510" t="s">
        <v>66</v>
      </c>
      <c r="E232" s="871">
        <v>18</v>
      </c>
      <c r="F232" s="843"/>
      <c r="G232" s="1011">
        <f>E232*F232</f>
        <v>0</v>
      </c>
    </row>
    <row r="233" spans="2:7">
      <c r="B233" s="966"/>
      <c r="C233" s="521" t="s">
        <v>775</v>
      </c>
      <c r="D233" s="967"/>
      <c r="E233" s="871"/>
      <c r="F233" s="805"/>
      <c r="G233" s="1011"/>
    </row>
    <row r="234" spans="2:7" ht="38.25">
      <c r="B234" s="966"/>
      <c r="C234" s="869" t="s">
        <v>1321</v>
      </c>
      <c r="D234" s="967"/>
      <c r="E234" s="871"/>
      <c r="F234" s="805"/>
      <c r="G234" s="1011"/>
    </row>
    <row r="235" spans="2:7">
      <c r="B235" s="966"/>
      <c r="C235" s="968" t="s">
        <v>1322</v>
      </c>
      <c r="D235" s="967"/>
      <c r="E235" s="871"/>
      <c r="F235" s="805"/>
      <c r="G235" s="1011"/>
    </row>
    <row r="236" spans="2:7">
      <c r="B236" s="966"/>
      <c r="C236" s="969" t="s">
        <v>1323</v>
      </c>
      <c r="D236" s="510" t="s">
        <v>66</v>
      </c>
      <c r="E236" s="871">
        <v>18</v>
      </c>
      <c r="F236" s="843"/>
      <c r="G236" s="1011">
        <f>E236*F236</f>
        <v>0</v>
      </c>
    </row>
    <row r="237" spans="2:7">
      <c r="B237" s="966"/>
      <c r="C237" s="521"/>
      <c r="D237" s="967"/>
      <c r="E237" s="510"/>
      <c r="F237" s="192"/>
      <c r="G237" s="1011"/>
    </row>
    <row r="238" spans="2:7" ht="15">
      <c r="B238" s="970"/>
      <c r="C238" s="971"/>
      <c r="D238" s="517"/>
      <c r="E238" s="517"/>
      <c r="F238" s="682"/>
      <c r="G238" s="795"/>
    </row>
    <row r="239" spans="2:7" ht="127.5">
      <c r="B239" s="966" t="s">
        <v>744</v>
      </c>
      <c r="C239" s="874" t="s">
        <v>1324</v>
      </c>
      <c r="D239" s="319"/>
      <c r="E239" s="972"/>
      <c r="F239" s="682"/>
      <c r="G239" s="795"/>
    </row>
    <row r="240" spans="2:7">
      <c r="B240" s="966"/>
      <c r="C240" s="973" t="s">
        <v>1325</v>
      </c>
      <c r="D240" s="510"/>
      <c r="E240" s="871"/>
      <c r="F240" s="843"/>
      <c r="G240" s="1011"/>
    </row>
    <row r="241" spans="2:7">
      <c r="B241" s="966"/>
      <c r="C241" s="974" t="s">
        <v>746</v>
      </c>
      <c r="D241" s="510" t="s">
        <v>66</v>
      </c>
      <c r="E241" s="871">
        <v>8</v>
      </c>
      <c r="F241" s="843"/>
      <c r="G241" s="1011">
        <f>E241*F241</f>
        <v>0</v>
      </c>
    </row>
    <row r="242" spans="2:7">
      <c r="B242" s="975"/>
      <c r="C242" s="976"/>
      <c r="D242" s="517"/>
      <c r="E242" s="517"/>
      <c r="F242" s="843"/>
      <c r="G242" s="1011"/>
    </row>
    <row r="243" spans="2:7" ht="15">
      <c r="B243" s="795"/>
      <c r="C243" s="795"/>
      <c r="D243" s="795"/>
      <c r="E243" s="964"/>
      <c r="F243" s="682"/>
      <c r="G243" s="795"/>
    </row>
    <row r="244" spans="2:7" ht="102">
      <c r="B244" s="977" t="s">
        <v>745</v>
      </c>
      <c r="C244" s="978" t="s">
        <v>750</v>
      </c>
      <c r="D244" s="766"/>
      <c r="E244" s="787"/>
      <c r="F244" s="682"/>
      <c r="G244" s="795"/>
    </row>
    <row r="245" spans="2:7" ht="25.5">
      <c r="B245" s="977"/>
      <c r="C245" s="760" t="s">
        <v>751</v>
      </c>
      <c r="D245" s="766"/>
      <c r="E245" s="787"/>
      <c r="F245" s="682"/>
      <c r="G245" s="795"/>
    </row>
    <row r="246" spans="2:7" ht="25.5">
      <c r="B246" s="977"/>
      <c r="C246" s="760" t="s">
        <v>752</v>
      </c>
      <c r="D246" s="766"/>
      <c r="E246" s="787"/>
      <c r="F246" s="682"/>
      <c r="G246" s="795"/>
    </row>
    <row r="247" spans="2:7" ht="15">
      <c r="B247" s="977"/>
      <c r="C247" s="760" t="s">
        <v>753</v>
      </c>
      <c r="D247" s="766"/>
      <c r="E247" s="787"/>
      <c r="F247" s="682"/>
      <c r="G247" s="795"/>
    </row>
    <row r="248" spans="2:7">
      <c r="B248" s="977"/>
      <c r="C248" s="738" t="s">
        <v>1326</v>
      </c>
      <c r="D248" s="766" t="s">
        <v>215</v>
      </c>
      <c r="E248" s="787">
        <v>24</v>
      </c>
      <c r="F248" s="843"/>
      <c r="G248" s="1011">
        <f>F248*E248</f>
        <v>0</v>
      </c>
    </row>
    <row r="249" spans="2:7" ht="15">
      <c r="B249" s="979"/>
      <c r="C249" s="980"/>
      <c r="D249" s="981"/>
      <c r="E249" s="982"/>
      <c r="F249" s="682"/>
      <c r="G249" s="795"/>
    </row>
    <row r="250" spans="2:7" ht="63.75">
      <c r="B250" s="983" t="s">
        <v>747</v>
      </c>
      <c r="C250" s="965" t="s">
        <v>755</v>
      </c>
      <c r="D250" s="984"/>
      <c r="E250" s="985"/>
      <c r="F250" s="682"/>
      <c r="G250" s="795"/>
    </row>
    <row r="251" spans="2:7">
      <c r="B251" s="986" t="s">
        <v>243</v>
      </c>
      <c r="C251" s="693" t="s">
        <v>1327</v>
      </c>
      <c r="D251" s="959" t="s">
        <v>66</v>
      </c>
      <c r="E251" s="987">
        <v>10</v>
      </c>
      <c r="F251" s="843"/>
      <c r="G251" s="1011">
        <f>E251*F251</f>
        <v>0</v>
      </c>
    </row>
    <row r="252" spans="2:7">
      <c r="B252" s="986"/>
      <c r="C252" s="693"/>
      <c r="D252" s="959"/>
      <c r="E252" s="787"/>
      <c r="F252" s="843"/>
      <c r="G252" s="1011"/>
    </row>
    <row r="253" spans="2:7" ht="63.75">
      <c r="B253" s="977" t="s">
        <v>748</v>
      </c>
      <c r="C253" s="988" t="s">
        <v>756</v>
      </c>
      <c r="D253" s="978"/>
      <c r="E253" s="737"/>
      <c r="F253" s="805"/>
      <c r="G253" s="1011"/>
    </row>
    <row r="254" spans="2:7" ht="25.5">
      <c r="B254" s="989"/>
      <c r="C254" s="738" t="s">
        <v>757</v>
      </c>
      <c r="D254" s="978"/>
      <c r="E254" s="737"/>
      <c r="F254" s="805"/>
      <c r="G254" s="1011"/>
    </row>
    <row r="255" spans="2:7">
      <c r="B255" s="989"/>
      <c r="C255" s="738" t="s">
        <v>758</v>
      </c>
      <c r="D255" s="990" t="s">
        <v>66</v>
      </c>
      <c r="E255" s="871">
        <v>20</v>
      </c>
      <c r="F255" s="843"/>
      <c r="G255" s="1011">
        <f>E255*F255</f>
        <v>0</v>
      </c>
    </row>
    <row r="256" spans="2:7">
      <c r="B256" s="989"/>
      <c r="C256" s="738"/>
      <c r="D256" s="990"/>
      <c r="E256" s="871"/>
      <c r="F256" s="843"/>
      <c r="G256" s="1011"/>
    </row>
    <row r="257" spans="2:7" ht="89.25">
      <c r="B257" s="991" t="s">
        <v>749</v>
      </c>
      <c r="C257" s="965" t="s">
        <v>759</v>
      </c>
      <c r="D257" s="952"/>
      <c r="E257" s="953"/>
      <c r="F257" s="805"/>
      <c r="G257" s="1011"/>
    </row>
    <row r="258" spans="2:7">
      <c r="B258" s="991"/>
      <c r="C258" s="992" t="s">
        <v>1328</v>
      </c>
      <c r="D258" s="952"/>
      <c r="E258" s="871"/>
      <c r="F258" s="843"/>
      <c r="G258" s="1011"/>
    </row>
    <row r="259" spans="2:7">
      <c r="B259" s="993"/>
      <c r="C259" s="994" t="s">
        <v>1895</v>
      </c>
      <c r="D259" s="952" t="s">
        <v>66</v>
      </c>
      <c r="E259" s="871">
        <v>2</v>
      </c>
      <c r="F259" s="843"/>
      <c r="G259" s="1011">
        <f>E259*F259</f>
        <v>0</v>
      </c>
    </row>
    <row r="260" spans="2:7">
      <c r="B260" s="989"/>
      <c r="C260" s="738"/>
      <c r="D260" s="990"/>
      <c r="E260" s="787"/>
      <c r="F260" s="843"/>
      <c r="G260" s="1011"/>
    </row>
    <row r="261" spans="2:7" ht="25.5">
      <c r="B261" s="977" t="s">
        <v>754</v>
      </c>
      <c r="C261" s="737" t="s">
        <v>263</v>
      </c>
      <c r="D261" s="730"/>
      <c r="E261" s="737"/>
      <c r="F261" s="681"/>
      <c r="G261" s="795"/>
    </row>
    <row r="262" spans="2:7" ht="25.5">
      <c r="B262" s="730"/>
      <c r="C262" s="737" t="s">
        <v>264</v>
      </c>
      <c r="D262" s="730"/>
      <c r="E262" s="737"/>
      <c r="F262" s="681"/>
      <c r="G262" s="795"/>
    </row>
    <row r="263" spans="2:7">
      <c r="B263" s="788"/>
      <c r="C263" s="747" t="s">
        <v>265</v>
      </c>
      <c r="D263" s="788" t="s">
        <v>46</v>
      </c>
      <c r="E263" s="995">
        <v>187</v>
      </c>
      <c r="F263" s="215"/>
      <c r="G263" s="804">
        <f>E263*F263</f>
        <v>0</v>
      </c>
    </row>
    <row r="264" spans="2:7">
      <c r="B264" s="730"/>
      <c r="C264" s="737"/>
      <c r="D264" s="730"/>
      <c r="E264" s="739"/>
      <c r="F264" s="211"/>
      <c r="G264" s="797"/>
    </row>
    <row r="265" spans="2:7" ht="15">
      <c r="B265" s="986"/>
      <c r="C265" s="693"/>
      <c r="D265" s="959"/>
      <c r="E265" s="787"/>
      <c r="F265" s="682"/>
      <c r="G265" s="795"/>
    </row>
    <row r="266" spans="2:7">
      <c r="B266" s="734" t="s">
        <v>18</v>
      </c>
      <c r="C266" s="770" t="s">
        <v>514</v>
      </c>
      <c r="D266" s="506" t="s">
        <v>399</v>
      </c>
      <c r="E266" s="713">
        <v>1</v>
      </c>
      <c r="F266" s="212"/>
      <c r="G266" s="798">
        <f>F266*E266</f>
        <v>0</v>
      </c>
    </row>
    <row r="267" spans="2:7" ht="15">
      <c r="B267" s="767"/>
      <c r="C267" s="768" t="s">
        <v>760</v>
      </c>
      <c r="D267" s="745"/>
      <c r="E267" s="769"/>
      <c r="F267" s="682"/>
      <c r="G267" s="795"/>
    </row>
    <row r="268" spans="2:7" ht="26.25">
      <c r="B268" s="767"/>
      <c r="C268" s="768" t="s">
        <v>761</v>
      </c>
      <c r="D268" s="713"/>
      <c r="E268" s="769"/>
      <c r="F268" s="682"/>
      <c r="G268" s="795"/>
    </row>
    <row r="269" spans="2:7" ht="15">
      <c r="B269" s="767"/>
      <c r="C269" s="768"/>
      <c r="D269" s="713"/>
      <c r="E269" s="769"/>
      <c r="F269" s="682"/>
      <c r="G269" s="795"/>
    </row>
    <row r="270" spans="2:7" ht="51">
      <c r="B270" s="996" t="s">
        <v>22</v>
      </c>
      <c r="C270" s="820" t="s">
        <v>762</v>
      </c>
      <c r="D270" s="997" t="s">
        <v>241</v>
      </c>
      <c r="E270" s="429">
        <v>1</v>
      </c>
      <c r="F270" s="218"/>
      <c r="G270" s="1020">
        <f>F270*E270</f>
        <v>0</v>
      </c>
    </row>
    <row r="271" spans="2:7">
      <c r="B271" s="998"/>
      <c r="C271" s="999"/>
      <c r="D271" s="1000"/>
      <c r="E271" s="1001"/>
      <c r="F271" s="73"/>
      <c r="G271" s="1011"/>
    </row>
    <row r="272" spans="2:7" ht="25.5">
      <c r="B272" s="996" t="s">
        <v>45</v>
      </c>
      <c r="C272" s="820" t="s">
        <v>763</v>
      </c>
      <c r="D272" s="997" t="s">
        <v>241</v>
      </c>
      <c r="E272" s="429">
        <v>1</v>
      </c>
      <c r="F272" s="212"/>
      <c r="G272" s="798">
        <f>F272*E272</f>
        <v>0</v>
      </c>
    </row>
    <row r="273" spans="2:7" ht="15">
      <c r="B273" s="998"/>
      <c r="C273" s="999"/>
      <c r="D273" s="1000"/>
      <c r="E273" s="1001"/>
      <c r="F273" s="682"/>
      <c r="G273" s="795"/>
    </row>
    <row r="274" spans="2:7" ht="25.5">
      <c r="B274" s="996" t="s">
        <v>47</v>
      </c>
      <c r="C274" s="820" t="s">
        <v>764</v>
      </c>
      <c r="D274" s="997" t="s">
        <v>241</v>
      </c>
      <c r="E274" s="429">
        <v>1</v>
      </c>
      <c r="F274" s="212"/>
      <c r="G274" s="798">
        <f>F274*E274</f>
        <v>0</v>
      </c>
    </row>
    <row r="275" spans="2:7">
      <c r="B275" s="733"/>
      <c r="C275" s="771"/>
      <c r="D275" s="713"/>
      <c r="E275" s="769"/>
      <c r="F275" s="73"/>
      <c r="G275" s="1011"/>
    </row>
    <row r="276" spans="2:7" ht="25.5">
      <c r="B276" s="746" t="s">
        <v>48</v>
      </c>
      <c r="C276" s="1002" t="s">
        <v>400</v>
      </c>
      <c r="D276" s="773" t="s">
        <v>399</v>
      </c>
      <c r="E276" s="774">
        <v>1</v>
      </c>
      <c r="F276" s="213"/>
      <c r="G276" s="799">
        <f>F276*E276</f>
        <v>0</v>
      </c>
    </row>
    <row r="277" spans="2:7">
      <c r="B277" s="1299"/>
      <c r="C277" s="1322"/>
      <c r="D277" s="1304"/>
      <c r="E277" s="1305"/>
      <c r="F277" s="212"/>
      <c r="G277" s="798"/>
    </row>
    <row r="278" spans="2:7" ht="26.25">
      <c r="B278" s="986"/>
      <c r="C278" s="1323" t="s">
        <v>2574</v>
      </c>
      <c r="D278" s="959"/>
      <c r="E278" s="787"/>
      <c r="F278" s="682"/>
      <c r="G278" s="798">
        <f>+SUM(G205:G276)</f>
        <v>0</v>
      </c>
    </row>
    <row r="279" spans="2:7" ht="15">
      <c r="B279" s="1003"/>
      <c r="C279" s="786"/>
      <c r="D279" s="730"/>
      <c r="E279" s="787"/>
      <c r="F279" s="682"/>
      <c r="G279" s="795"/>
    </row>
    <row r="280" spans="2:7" ht="15">
      <c r="B280" s="1004"/>
      <c r="C280" s="1005"/>
      <c r="D280" s="990"/>
      <c r="E280" s="1006"/>
      <c r="F280" s="682"/>
      <c r="G280" s="795"/>
    </row>
    <row r="281" spans="2:7" ht="15">
      <c r="B281" s="1007" t="s">
        <v>765</v>
      </c>
      <c r="C281" s="978" t="s">
        <v>769</v>
      </c>
      <c r="D281" s="766"/>
      <c r="E281" s="972"/>
      <c r="F281" s="682"/>
      <c r="G281" s="795"/>
    </row>
    <row r="282" spans="2:7">
      <c r="B282" s="1003"/>
      <c r="C282" s="786"/>
      <c r="D282" s="730"/>
      <c r="E282" s="787"/>
      <c r="F282" s="73"/>
      <c r="G282" s="1011"/>
    </row>
    <row r="283" spans="2:7" ht="89.25">
      <c r="B283" s="1448" t="s">
        <v>14</v>
      </c>
      <c r="C283" s="1449" t="s">
        <v>519</v>
      </c>
      <c r="D283" s="1450" t="s">
        <v>241</v>
      </c>
      <c r="E283" s="1451">
        <v>1</v>
      </c>
      <c r="F283" s="1452"/>
      <c r="G283" s="1453">
        <f>F283*E283</f>
        <v>0</v>
      </c>
    </row>
    <row r="284" spans="2:7" ht="51">
      <c r="B284" s="783"/>
      <c r="C284" s="737" t="s">
        <v>279</v>
      </c>
      <c r="D284" s="766"/>
      <c r="E284" s="784"/>
      <c r="F284" s="682"/>
      <c r="G284" s="795"/>
    </row>
    <row r="285" spans="2:7" ht="25.5">
      <c r="B285" s="783"/>
      <c r="C285" s="737" t="s">
        <v>280</v>
      </c>
      <c r="D285" s="766"/>
      <c r="E285" s="784"/>
      <c r="F285" s="682"/>
      <c r="G285" s="795"/>
    </row>
    <row r="286" spans="2:7" ht="15">
      <c r="B286" s="785"/>
      <c r="C286" s="786"/>
      <c r="D286" s="730"/>
      <c r="E286" s="787"/>
      <c r="F286" s="682"/>
      <c r="G286" s="795"/>
    </row>
    <row r="287" spans="2:7">
      <c r="B287" s="1008"/>
      <c r="C287" s="747"/>
      <c r="D287" s="788"/>
      <c r="E287" s="789"/>
      <c r="F287" s="853"/>
      <c r="G287" s="1021"/>
    </row>
    <row r="288" spans="2:7">
      <c r="B288" s="1324"/>
      <c r="C288" s="1300"/>
      <c r="D288" s="1307"/>
      <c r="E288" s="1308"/>
      <c r="F288" s="1316"/>
      <c r="G288" s="1325"/>
    </row>
    <row r="289" spans="2:7" ht="25.5">
      <c r="B289" s="1003"/>
      <c r="C289" s="1323" t="s">
        <v>2575</v>
      </c>
      <c r="D289" s="730"/>
      <c r="E289" s="787"/>
      <c r="F289" s="73"/>
      <c r="G289" s="453">
        <f>SUM(G283:G287)</f>
        <v>0</v>
      </c>
    </row>
  </sheetData>
  <sheetProtection algorithmName="SHA-512" hashValue="SA5uQvh6igIs4GHQtrR3gevu1A7NlV1KogsNVTo5FONI/rzSn/eUp8A9J1ZIuYh1IAd7dhUByEA7u9LP2acoNA==" saltValue="ppK+55gSs2WOdzHDHAkgCg==" spinCount="100000" sheet="1" formatCells="0" formatColumns="0" formatRows="0"/>
  <protectedRanges>
    <protectedRange sqref="G257" name="Obseg5_4_1_16_1_1"/>
    <protectedRange sqref="G231 G233:G235 G237" name="Obseg5_5_1_1_2_1_1"/>
    <protectedRange sqref="F237" name="Obseg5_5_1_1_2_1_2"/>
    <protectedRange sqref="G275" name="Obseg5_5_1_1_2_1_7"/>
    <protectedRange sqref="G282" name="Obseg5_5_1_1_2_1_8"/>
  </protectedRanges>
  <pageMargins left="0.70866141732283472" right="0.70866141732283472" top="0.94488188976377963" bottom="0.74803149606299213" header="0.31496062992125984" footer="0.31496062992125984"/>
  <pageSetup paperSize="9" firstPageNumber="2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tabColor theme="3"/>
  </sheetPr>
  <dimension ref="A2:HZ334"/>
  <sheetViews>
    <sheetView showWhiteSpace="0" topLeftCell="A314" zoomScale="90" zoomScaleNormal="90" zoomScaleSheetLayoutView="85" zoomScalePageLayoutView="85" workbookViewId="0">
      <selection activeCell="G334" sqref="G334"/>
    </sheetView>
  </sheetViews>
  <sheetFormatPr defaultColWidth="8.85546875" defaultRowHeight="12.75"/>
  <cols>
    <col min="1" max="2" width="4.7109375" style="693" customWidth="1"/>
    <col min="3" max="3" width="31.85546875" style="855" customWidth="1"/>
    <col min="4" max="4" width="5.7109375" style="695" customWidth="1"/>
    <col min="5" max="5" width="6.85546875" style="693" bestFit="1" customWidth="1"/>
    <col min="6" max="6" width="12" style="128" customWidth="1"/>
    <col min="7" max="7" width="20.5703125" style="693" customWidth="1"/>
    <col min="8" max="8" width="20.28515625" style="128" customWidth="1"/>
    <col min="9" max="9" width="19.5703125" style="128" customWidth="1"/>
    <col min="10" max="10" width="18.140625" style="128" customWidth="1"/>
    <col min="11" max="11" width="18" style="128" customWidth="1"/>
    <col min="12" max="12" width="19.85546875" style="128" customWidth="1"/>
    <col min="13" max="13" width="17.28515625" style="128" customWidth="1"/>
    <col min="14" max="14" width="17.140625" style="128" customWidth="1"/>
    <col min="15" max="15" width="23.42578125" style="128" customWidth="1"/>
    <col min="16" max="16" width="28" style="128" customWidth="1"/>
    <col min="17" max="17" width="19.85546875" style="128" customWidth="1"/>
    <col min="18" max="18" width="21.7109375" style="128" customWidth="1"/>
    <col min="19" max="19" width="16" style="128" customWidth="1"/>
    <col min="20" max="21" width="14.42578125" style="128" customWidth="1"/>
    <col min="22" max="16384" width="8.85546875" style="128"/>
  </cols>
  <sheetData>
    <row r="2" spans="1:234" ht="18.75" thickBot="1">
      <c r="A2" s="689" t="s">
        <v>2141</v>
      </c>
      <c r="B2" s="690" t="s">
        <v>708</v>
      </c>
      <c r="C2" s="854"/>
      <c r="D2" s="692"/>
      <c r="E2" s="692"/>
      <c r="F2" s="127"/>
      <c r="G2" s="790"/>
    </row>
    <row r="3" spans="1:234">
      <c r="E3" s="695"/>
      <c r="G3" s="791"/>
    </row>
    <row r="4" spans="1:234">
      <c r="B4" s="696" t="s">
        <v>2141</v>
      </c>
      <c r="C4" s="697" t="s">
        <v>2144</v>
      </c>
      <c r="D4" s="698"/>
      <c r="E4" s="698"/>
      <c r="F4" s="154"/>
      <c r="G4" s="792"/>
    </row>
    <row r="5" spans="1:234">
      <c r="B5" s="699"/>
      <c r="C5" s="856"/>
      <c r="D5" s="701"/>
      <c r="E5" s="702"/>
      <c r="F5" s="133"/>
      <c r="G5" s="793"/>
    </row>
    <row r="6" spans="1:234">
      <c r="B6" s="699" t="str">
        <f>B48</f>
        <v>2.2.1</v>
      </c>
      <c r="C6" s="857" t="str">
        <f>C48</f>
        <v>OPREMA IN NAPRAVE</v>
      </c>
      <c r="D6" s="701"/>
      <c r="E6" s="702"/>
      <c r="F6" s="133"/>
      <c r="G6" s="793">
        <f>G148</f>
        <v>0</v>
      </c>
    </row>
    <row r="7" spans="1:234">
      <c r="B7" s="858" t="str">
        <f>B151</f>
        <v>2.2.2</v>
      </c>
      <c r="C7" s="859" t="str">
        <f>C151</f>
        <v>ZRAČNA ARMATURA IN PLOČEVINA</v>
      </c>
      <c r="D7" s="701"/>
      <c r="E7" s="702"/>
      <c r="F7" s="133"/>
      <c r="G7" s="793">
        <f>G261</f>
        <v>0</v>
      </c>
    </row>
    <row r="8" spans="1:234">
      <c r="B8" s="699" t="str">
        <f>B264</f>
        <v>2.2.3</v>
      </c>
      <c r="C8" s="857" t="str">
        <f>C264</f>
        <v>HIDRAVLIČNA OPREMA GRELNIKOV IN HLADILNIKOV KLIMATOV</v>
      </c>
      <c r="D8" s="701"/>
      <c r="E8" s="702"/>
      <c r="F8" s="133"/>
      <c r="G8" s="793">
        <f>G323</f>
        <v>0</v>
      </c>
    </row>
    <row r="9" spans="1:234">
      <c r="B9" s="699" t="str">
        <f>B326</f>
        <v>2.2.4</v>
      </c>
      <c r="C9" s="857" t="str">
        <f>C326</f>
        <v>PRIPRAVLJALNA IN ZAKLJUČNA DELA</v>
      </c>
      <c r="D9" s="701"/>
      <c r="E9" s="702"/>
      <c r="F9" s="133"/>
      <c r="G9" s="793">
        <f>G334</f>
        <v>0</v>
      </c>
    </row>
    <row r="10" spans="1:234" ht="13.5" thickBot="1">
      <c r="B10" s="1237"/>
      <c r="C10" s="295" t="s">
        <v>520</v>
      </c>
      <c r="D10" s="1239"/>
      <c r="E10" s="707"/>
      <c r="F10" s="24"/>
      <c r="G10" s="397">
        <f>SUM(G6:G9)</f>
        <v>0</v>
      </c>
    </row>
    <row r="11" spans="1:234" ht="13.5" thickTop="1">
      <c r="E11" s="695"/>
      <c r="G11" s="791"/>
    </row>
    <row r="12" spans="1:234" ht="25.5">
      <c r="B12" s="299"/>
      <c r="C12" s="299" t="s">
        <v>5</v>
      </c>
      <c r="D12" s="708"/>
      <c r="E12" s="709" t="s">
        <v>6</v>
      </c>
      <c r="F12" s="125" t="s">
        <v>7</v>
      </c>
      <c r="G12" s="794" t="s">
        <v>8</v>
      </c>
    </row>
    <row r="13" spans="1:234">
      <c r="E13" s="695"/>
      <c r="G13" s="791"/>
    </row>
    <row r="14" spans="1:234" ht="191.25">
      <c r="C14" s="310" t="s">
        <v>2371</v>
      </c>
      <c r="E14" s="695"/>
      <c r="G14" s="791"/>
    </row>
    <row r="15" spans="1:234">
      <c r="B15" s="710"/>
      <c r="C15" s="864"/>
      <c r="D15" s="701"/>
      <c r="E15" s="701"/>
      <c r="F15" s="138"/>
      <c r="G15" s="793"/>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c r="HC15" s="138"/>
      <c r="HD15" s="138"/>
      <c r="HE15" s="138"/>
      <c r="HF15" s="138"/>
      <c r="HG15" s="138"/>
      <c r="HH15" s="138"/>
      <c r="HI15" s="138"/>
      <c r="HJ15" s="138"/>
      <c r="HK15" s="138"/>
      <c r="HL15" s="138"/>
      <c r="HM15" s="138"/>
      <c r="HN15" s="138"/>
      <c r="HO15" s="138"/>
      <c r="HP15" s="138"/>
      <c r="HQ15" s="138"/>
      <c r="HR15" s="138"/>
      <c r="HS15" s="138"/>
      <c r="HT15" s="138"/>
      <c r="HU15" s="138"/>
      <c r="HV15" s="138"/>
      <c r="HW15" s="138"/>
      <c r="HX15" s="138"/>
      <c r="HY15" s="138"/>
      <c r="HZ15" s="138"/>
    </row>
    <row r="16" spans="1:234">
      <c r="B16" s="710"/>
      <c r="C16" s="860" t="s">
        <v>650</v>
      </c>
      <c r="D16" s="861"/>
      <c r="E16" s="862"/>
      <c r="F16" s="841"/>
      <c r="G16" s="862"/>
      <c r="H16" s="419"/>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row>
    <row r="17" spans="2:234" ht="38.25">
      <c r="B17" s="710"/>
      <c r="C17" s="860" t="s">
        <v>357</v>
      </c>
      <c r="D17" s="861"/>
      <c r="E17" s="862"/>
      <c r="F17" s="841"/>
      <c r="G17" s="862"/>
      <c r="H17" s="419"/>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8"/>
      <c r="DL17" s="138"/>
      <c r="DM17" s="138"/>
      <c r="DN17" s="138"/>
      <c r="DO17" s="138"/>
      <c r="DP17" s="138"/>
      <c r="DQ17" s="138"/>
      <c r="DR17" s="138"/>
      <c r="DS17" s="138"/>
      <c r="DT17" s="138"/>
      <c r="DU17" s="138"/>
      <c r="DV17" s="138"/>
      <c r="DW17" s="138"/>
      <c r="DX17" s="138"/>
      <c r="DY17" s="138"/>
      <c r="DZ17" s="138"/>
      <c r="EA17" s="138"/>
      <c r="EB17" s="138"/>
      <c r="EC17" s="138"/>
      <c r="ED17" s="138"/>
      <c r="EE17" s="138"/>
      <c r="EF17" s="138"/>
      <c r="EG17" s="138"/>
      <c r="EH17" s="138"/>
      <c r="EI17" s="138"/>
      <c r="EJ17" s="138"/>
      <c r="EK17" s="138"/>
      <c r="EL17" s="138"/>
      <c r="EM17" s="138"/>
      <c r="EN17" s="138"/>
      <c r="EO17" s="138"/>
      <c r="EP17" s="138"/>
      <c r="EQ17" s="138"/>
      <c r="ER17" s="138"/>
      <c r="ES17" s="138"/>
      <c r="ET17" s="138"/>
      <c r="EU17" s="138"/>
      <c r="EV17" s="138"/>
      <c r="EW17" s="138"/>
      <c r="EX17" s="138"/>
      <c r="EY17" s="138"/>
      <c r="EZ17" s="138"/>
      <c r="FA17" s="138"/>
      <c r="FB17" s="138"/>
      <c r="FC17" s="138"/>
      <c r="FD17" s="138"/>
      <c r="FE17" s="138"/>
      <c r="FF17" s="138"/>
      <c r="FG17" s="138"/>
      <c r="FH17" s="138"/>
      <c r="FI17" s="138"/>
      <c r="FJ17" s="138"/>
      <c r="FK17" s="138"/>
      <c r="FL17" s="138"/>
      <c r="FM17" s="138"/>
      <c r="FN17" s="138"/>
      <c r="FO17" s="138"/>
      <c r="FP17" s="138"/>
      <c r="FQ17" s="138"/>
      <c r="FR17" s="138"/>
      <c r="FS17" s="138"/>
      <c r="FT17" s="138"/>
      <c r="FU17" s="138"/>
      <c r="FV17" s="138"/>
      <c r="FW17" s="138"/>
      <c r="FX17" s="138"/>
      <c r="FY17" s="138"/>
      <c r="FZ17" s="138"/>
      <c r="GA17" s="138"/>
      <c r="GB17" s="138"/>
      <c r="GC17" s="138"/>
      <c r="GD17" s="138"/>
      <c r="GE17" s="138"/>
      <c r="GF17" s="138"/>
      <c r="GG17" s="138"/>
      <c r="GH17" s="138"/>
      <c r="GI17" s="138"/>
      <c r="GJ17" s="138"/>
      <c r="GK17" s="138"/>
      <c r="GL17" s="138"/>
      <c r="GM17" s="138"/>
      <c r="GN17" s="138"/>
      <c r="GO17" s="138"/>
      <c r="GP17" s="138"/>
      <c r="GQ17" s="138"/>
      <c r="GR17" s="138"/>
      <c r="GS17" s="138"/>
      <c r="GT17" s="138"/>
      <c r="GU17" s="138"/>
      <c r="GV17" s="138"/>
      <c r="GW17" s="138"/>
      <c r="GX17" s="138"/>
      <c r="GY17" s="138"/>
      <c r="GZ17" s="138"/>
      <c r="HA17" s="138"/>
      <c r="HB17" s="138"/>
      <c r="HC17" s="138"/>
      <c r="HD17" s="138"/>
      <c r="HE17" s="138"/>
      <c r="HF17" s="138"/>
      <c r="HG17" s="138"/>
      <c r="HH17" s="138"/>
      <c r="HI17" s="138"/>
      <c r="HJ17" s="138"/>
      <c r="HK17" s="138"/>
      <c r="HL17" s="138"/>
      <c r="HM17" s="138"/>
      <c r="HN17" s="138"/>
      <c r="HO17" s="138"/>
      <c r="HP17" s="138"/>
      <c r="HQ17" s="138"/>
      <c r="HR17" s="138"/>
      <c r="HS17" s="138"/>
      <c r="HT17" s="138"/>
      <c r="HU17" s="138"/>
      <c r="HV17" s="138"/>
      <c r="HW17" s="138"/>
      <c r="HX17" s="138"/>
      <c r="HY17" s="138"/>
      <c r="HZ17" s="138"/>
    </row>
    <row r="18" spans="2:234" ht="89.25">
      <c r="B18" s="710"/>
      <c r="C18" s="860" t="s">
        <v>358</v>
      </c>
      <c r="D18" s="861"/>
      <c r="E18" s="862"/>
      <c r="F18" s="841"/>
      <c r="G18" s="862"/>
      <c r="H18" s="419"/>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8"/>
      <c r="DJ18" s="138"/>
      <c r="DK18" s="138"/>
      <c r="DL18" s="138"/>
      <c r="DM18" s="138"/>
      <c r="DN18" s="138"/>
      <c r="DO18" s="138"/>
      <c r="DP18" s="138"/>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38"/>
      <c r="FH18" s="138"/>
      <c r="FI18" s="138"/>
      <c r="FJ18" s="138"/>
      <c r="FK18" s="138"/>
      <c r="FL18" s="138"/>
      <c r="FM18" s="138"/>
      <c r="FN18" s="138"/>
      <c r="FO18" s="138"/>
      <c r="FP18" s="138"/>
      <c r="FQ18" s="138"/>
      <c r="FR18" s="138"/>
      <c r="FS18" s="138"/>
      <c r="FT18" s="138"/>
      <c r="FU18" s="138"/>
      <c r="FV18" s="138"/>
      <c r="FW18" s="138"/>
      <c r="FX18" s="138"/>
      <c r="FY18" s="138"/>
      <c r="FZ18" s="138"/>
      <c r="GA18" s="138"/>
      <c r="GB18" s="138"/>
      <c r="GC18" s="138"/>
      <c r="GD18" s="138"/>
      <c r="GE18" s="138"/>
      <c r="GF18" s="138"/>
      <c r="GG18" s="138"/>
      <c r="GH18" s="138"/>
      <c r="GI18" s="138"/>
      <c r="GJ18" s="138"/>
      <c r="GK18" s="138"/>
      <c r="GL18" s="138"/>
      <c r="GM18" s="138"/>
      <c r="GN18" s="138"/>
      <c r="GO18" s="138"/>
      <c r="GP18" s="138"/>
      <c r="GQ18" s="138"/>
      <c r="GR18" s="138"/>
      <c r="GS18" s="138"/>
      <c r="GT18" s="138"/>
      <c r="GU18" s="138"/>
      <c r="GV18" s="138"/>
      <c r="GW18" s="138"/>
      <c r="GX18" s="138"/>
      <c r="GY18" s="138"/>
      <c r="GZ18" s="138"/>
      <c r="HA18" s="138"/>
      <c r="HB18" s="138"/>
      <c r="HC18" s="138"/>
      <c r="HD18" s="138"/>
      <c r="HE18" s="138"/>
      <c r="HF18" s="138"/>
      <c r="HG18" s="138"/>
      <c r="HH18" s="138"/>
      <c r="HI18" s="138"/>
      <c r="HJ18" s="138"/>
      <c r="HK18" s="138"/>
      <c r="HL18" s="138"/>
      <c r="HM18" s="138"/>
      <c r="HN18" s="138"/>
      <c r="HO18" s="138"/>
      <c r="HP18" s="138"/>
      <c r="HQ18" s="138"/>
      <c r="HR18" s="138"/>
      <c r="HS18" s="138"/>
      <c r="HT18" s="138"/>
      <c r="HU18" s="138"/>
      <c r="HV18" s="138"/>
      <c r="HW18" s="138"/>
      <c r="HX18" s="138"/>
      <c r="HY18" s="138"/>
      <c r="HZ18" s="138"/>
    </row>
    <row r="19" spans="2:234" ht="51">
      <c r="B19" s="710"/>
      <c r="C19" s="860" t="s">
        <v>359</v>
      </c>
      <c r="D19" s="861"/>
      <c r="E19" s="862"/>
      <c r="F19" s="841"/>
      <c r="G19" s="862"/>
      <c r="H19" s="419"/>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row>
    <row r="20" spans="2:234" ht="63.75">
      <c r="B20" s="710"/>
      <c r="C20" s="860" t="s">
        <v>360</v>
      </c>
      <c r="D20" s="861"/>
      <c r="E20" s="862"/>
      <c r="F20" s="841"/>
      <c r="G20" s="862"/>
      <c r="H20" s="419"/>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c r="CN20" s="138"/>
      <c r="CO20" s="138"/>
      <c r="CP20" s="138"/>
      <c r="CQ20" s="138"/>
      <c r="CR20" s="138"/>
      <c r="CS20" s="138"/>
      <c r="CT20" s="138"/>
      <c r="CU20" s="138"/>
      <c r="CV20" s="138"/>
      <c r="CW20" s="138"/>
      <c r="CX20" s="138"/>
      <c r="CY20" s="138"/>
      <c r="CZ20" s="138"/>
      <c r="DA20" s="138"/>
      <c r="DB20" s="138"/>
      <c r="DC20" s="138"/>
      <c r="DD20" s="138"/>
      <c r="DE20" s="138"/>
      <c r="DF20" s="138"/>
      <c r="DG20" s="138"/>
      <c r="DH20" s="138"/>
      <c r="DI20" s="138"/>
      <c r="DJ20" s="138"/>
      <c r="DK20" s="138"/>
      <c r="DL20" s="138"/>
      <c r="DM20" s="138"/>
      <c r="DN20" s="138"/>
      <c r="DO20" s="138"/>
      <c r="DP20" s="138"/>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8"/>
      <c r="FA20" s="138"/>
      <c r="FB20" s="138"/>
      <c r="FC20" s="138"/>
      <c r="FD20" s="138"/>
      <c r="FE20" s="138"/>
      <c r="FF20" s="138"/>
      <c r="FG20" s="138"/>
      <c r="FH20" s="138"/>
      <c r="FI20" s="138"/>
      <c r="FJ20" s="138"/>
      <c r="FK20" s="138"/>
      <c r="FL20" s="138"/>
      <c r="FM20" s="138"/>
      <c r="FN20" s="138"/>
      <c r="FO20" s="138"/>
      <c r="FP20" s="138"/>
      <c r="FQ20" s="138"/>
      <c r="FR20" s="138"/>
      <c r="FS20" s="138"/>
      <c r="FT20" s="138"/>
      <c r="FU20" s="138"/>
      <c r="FV20" s="138"/>
      <c r="FW20" s="138"/>
      <c r="FX20" s="138"/>
      <c r="FY20" s="138"/>
      <c r="FZ20" s="138"/>
      <c r="GA20" s="138"/>
      <c r="GB20" s="138"/>
      <c r="GC20" s="138"/>
      <c r="GD20" s="138"/>
      <c r="GE20" s="138"/>
      <c r="GF20" s="138"/>
      <c r="GG20" s="138"/>
      <c r="GH20" s="138"/>
      <c r="GI20" s="138"/>
      <c r="GJ20" s="138"/>
      <c r="GK20" s="138"/>
      <c r="GL20" s="138"/>
      <c r="GM20" s="138"/>
      <c r="GN20" s="138"/>
      <c r="GO20" s="138"/>
      <c r="GP20" s="138"/>
      <c r="GQ20" s="138"/>
      <c r="GR20" s="138"/>
      <c r="GS20" s="138"/>
      <c r="GT20" s="138"/>
      <c r="GU20" s="138"/>
      <c r="GV20" s="138"/>
      <c r="GW20" s="138"/>
      <c r="GX20" s="138"/>
      <c r="GY20" s="138"/>
      <c r="GZ20" s="138"/>
      <c r="HA20" s="138"/>
      <c r="HB20" s="138"/>
      <c r="HC20" s="138"/>
      <c r="HD20" s="138"/>
      <c r="HE20" s="138"/>
      <c r="HF20" s="138"/>
      <c r="HG20" s="138"/>
      <c r="HH20" s="138"/>
      <c r="HI20" s="138"/>
      <c r="HJ20" s="138"/>
      <c r="HK20" s="138"/>
      <c r="HL20" s="138"/>
      <c r="HM20" s="138"/>
      <c r="HN20" s="138"/>
      <c r="HO20" s="138"/>
      <c r="HP20" s="138"/>
      <c r="HQ20" s="138"/>
      <c r="HR20" s="138"/>
      <c r="HS20" s="138"/>
      <c r="HT20" s="138"/>
      <c r="HU20" s="138"/>
      <c r="HV20" s="138"/>
      <c r="HW20" s="138"/>
      <c r="HX20" s="138"/>
      <c r="HY20" s="138"/>
      <c r="HZ20" s="138"/>
    </row>
    <row r="21" spans="2:234" ht="63.75">
      <c r="B21" s="710"/>
      <c r="C21" s="860" t="s">
        <v>483</v>
      </c>
      <c r="D21" s="861"/>
      <c r="E21" s="862"/>
      <c r="F21" s="841"/>
      <c r="G21" s="862"/>
      <c r="H21" s="419"/>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c r="EB21" s="138"/>
      <c r="EC21" s="138"/>
      <c r="ED21" s="138"/>
      <c r="EE21" s="138"/>
      <c r="EF21" s="138"/>
      <c r="EG21" s="138"/>
      <c r="EH21" s="138"/>
      <c r="EI21" s="138"/>
      <c r="EJ21" s="138"/>
      <c r="EK21" s="138"/>
      <c r="EL21" s="138"/>
      <c r="EM21" s="138"/>
      <c r="EN21" s="138"/>
      <c r="EO21" s="138"/>
      <c r="EP21" s="138"/>
      <c r="EQ21" s="138"/>
      <c r="ER21" s="138"/>
      <c r="ES21" s="138"/>
      <c r="ET21" s="138"/>
      <c r="EU21" s="138"/>
      <c r="EV21" s="138"/>
      <c r="EW21" s="138"/>
      <c r="EX21" s="138"/>
      <c r="EY21" s="138"/>
      <c r="EZ21" s="138"/>
      <c r="FA21" s="138"/>
      <c r="FB21" s="138"/>
      <c r="FC21" s="138"/>
      <c r="FD21" s="138"/>
      <c r="FE21" s="138"/>
      <c r="FF21" s="138"/>
      <c r="FG21" s="138"/>
      <c r="FH21" s="138"/>
      <c r="FI21" s="138"/>
      <c r="FJ21" s="138"/>
      <c r="FK21" s="138"/>
      <c r="FL21" s="138"/>
      <c r="FM21" s="138"/>
      <c r="FN21" s="138"/>
      <c r="FO21" s="138"/>
      <c r="FP21" s="138"/>
      <c r="FQ21" s="138"/>
      <c r="FR21" s="138"/>
      <c r="FS21" s="138"/>
      <c r="FT21" s="138"/>
      <c r="FU21" s="138"/>
      <c r="FV21" s="138"/>
      <c r="FW21" s="138"/>
      <c r="FX21" s="138"/>
      <c r="FY21" s="138"/>
      <c r="FZ21" s="138"/>
      <c r="GA21" s="138"/>
      <c r="GB21" s="138"/>
      <c r="GC21" s="138"/>
      <c r="GD21" s="138"/>
      <c r="GE21" s="138"/>
      <c r="GF21" s="138"/>
      <c r="GG21" s="138"/>
      <c r="GH21" s="138"/>
      <c r="GI21" s="138"/>
      <c r="GJ21" s="138"/>
      <c r="GK21" s="138"/>
      <c r="GL21" s="138"/>
      <c r="GM21" s="138"/>
      <c r="GN21" s="138"/>
      <c r="GO21" s="138"/>
      <c r="GP21" s="138"/>
      <c r="GQ21" s="138"/>
      <c r="GR21" s="138"/>
      <c r="GS21" s="138"/>
      <c r="GT21" s="138"/>
      <c r="GU21" s="138"/>
      <c r="GV21" s="138"/>
      <c r="GW21" s="138"/>
      <c r="GX21" s="138"/>
      <c r="GY21" s="138"/>
      <c r="GZ21" s="138"/>
      <c r="HA21" s="138"/>
      <c r="HB21" s="138"/>
      <c r="HC21" s="138"/>
      <c r="HD21" s="138"/>
      <c r="HE21" s="138"/>
      <c r="HF21" s="138"/>
      <c r="HG21" s="138"/>
      <c r="HH21" s="138"/>
      <c r="HI21" s="138"/>
      <c r="HJ21" s="138"/>
      <c r="HK21" s="138"/>
      <c r="HL21" s="138"/>
      <c r="HM21" s="138"/>
      <c r="HN21" s="138"/>
      <c r="HO21" s="138"/>
      <c r="HP21" s="138"/>
      <c r="HQ21" s="138"/>
      <c r="HR21" s="138"/>
      <c r="HS21" s="138"/>
      <c r="HT21" s="138"/>
      <c r="HU21" s="138"/>
      <c r="HV21" s="138"/>
      <c r="HW21" s="138"/>
      <c r="HX21" s="138"/>
      <c r="HY21" s="138"/>
      <c r="HZ21" s="138"/>
    </row>
    <row r="22" spans="2:234" ht="51">
      <c r="B22" s="710"/>
      <c r="C22" s="860" t="s">
        <v>361</v>
      </c>
      <c r="D22" s="861"/>
      <c r="E22" s="862"/>
      <c r="F22" s="841"/>
      <c r="G22" s="862"/>
      <c r="H22" s="419"/>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8"/>
      <c r="EE22" s="138"/>
      <c r="EF22" s="138"/>
      <c r="EG22" s="138"/>
      <c r="EH22" s="138"/>
      <c r="EI22" s="138"/>
      <c r="EJ22" s="138"/>
      <c r="EK22" s="138"/>
      <c r="EL22" s="138"/>
      <c r="EM22" s="138"/>
      <c r="EN22" s="138"/>
      <c r="EO22" s="138"/>
      <c r="EP22" s="138"/>
      <c r="EQ22" s="138"/>
      <c r="ER22" s="138"/>
      <c r="ES22" s="138"/>
      <c r="ET22" s="138"/>
      <c r="EU22" s="138"/>
      <c r="EV22" s="138"/>
      <c r="EW22" s="138"/>
      <c r="EX22" s="138"/>
      <c r="EY22" s="138"/>
      <c r="EZ22" s="138"/>
      <c r="FA22" s="138"/>
      <c r="FB22" s="138"/>
      <c r="FC22" s="138"/>
      <c r="FD22" s="138"/>
      <c r="FE22" s="138"/>
      <c r="FF22" s="138"/>
      <c r="FG22" s="138"/>
      <c r="FH22" s="138"/>
      <c r="FI22" s="138"/>
      <c r="FJ22" s="138"/>
      <c r="FK22" s="138"/>
      <c r="FL22" s="138"/>
      <c r="FM22" s="138"/>
      <c r="FN22" s="138"/>
      <c r="FO22" s="138"/>
      <c r="FP22" s="138"/>
      <c r="FQ22" s="138"/>
      <c r="FR22" s="138"/>
      <c r="FS22" s="138"/>
      <c r="FT22" s="138"/>
      <c r="FU22" s="138"/>
      <c r="FV22" s="138"/>
      <c r="FW22" s="138"/>
      <c r="FX22" s="138"/>
      <c r="FY22" s="138"/>
      <c r="FZ22" s="138"/>
      <c r="GA22" s="138"/>
      <c r="GB22" s="138"/>
      <c r="GC22" s="138"/>
      <c r="GD22" s="138"/>
      <c r="GE22" s="138"/>
      <c r="GF22" s="138"/>
      <c r="GG22" s="138"/>
      <c r="GH22" s="138"/>
      <c r="GI22" s="138"/>
      <c r="GJ22" s="138"/>
      <c r="GK22" s="138"/>
      <c r="GL22" s="138"/>
      <c r="GM22" s="138"/>
      <c r="GN22" s="138"/>
      <c r="GO22" s="138"/>
      <c r="GP22" s="138"/>
      <c r="GQ22" s="138"/>
      <c r="GR22" s="138"/>
      <c r="GS22" s="138"/>
      <c r="GT22" s="138"/>
      <c r="GU22" s="138"/>
      <c r="GV22" s="138"/>
      <c r="GW22" s="138"/>
      <c r="GX22" s="138"/>
      <c r="GY22" s="138"/>
      <c r="GZ22" s="138"/>
      <c r="HA22" s="138"/>
      <c r="HB22" s="138"/>
      <c r="HC22" s="138"/>
      <c r="HD22" s="138"/>
      <c r="HE22" s="138"/>
      <c r="HF22" s="138"/>
      <c r="HG22" s="138"/>
      <c r="HH22" s="138"/>
      <c r="HI22" s="138"/>
      <c r="HJ22" s="138"/>
      <c r="HK22" s="138"/>
      <c r="HL22" s="138"/>
      <c r="HM22" s="138"/>
      <c r="HN22" s="138"/>
      <c r="HO22" s="138"/>
      <c r="HP22" s="138"/>
      <c r="HQ22" s="138"/>
      <c r="HR22" s="138"/>
      <c r="HS22" s="138"/>
      <c r="HT22" s="138"/>
      <c r="HU22" s="138"/>
      <c r="HV22" s="138"/>
      <c r="HW22" s="138"/>
      <c r="HX22" s="138"/>
      <c r="HY22" s="138"/>
      <c r="HZ22" s="138"/>
    </row>
    <row r="23" spans="2:234">
      <c r="B23" s="710"/>
      <c r="C23" s="861"/>
      <c r="D23" s="861"/>
      <c r="E23" s="862"/>
      <c r="F23" s="841"/>
      <c r="G23" s="862"/>
      <c r="H23" s="419"/>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38"/>
      <c r="EX23" s="138"/>
      <c r="EY23" s="138"/>
      <c r="EZ23" s="138"/>
      <c r="FA23" s="138"/>
      <c r="FB23" s="138"/>
      <c r="FC23" s="138"/>
      <c r="FD23" s="138"/>
      <c r="FE23" s="138"/>
      <c r="FF23" s="138"/>
      <c r="FG23" s="138"/>
      <c r="FH23" s="138"/>
      <c r="FI23" s="138"/>
      <c r="FJ23" s="138"/>
      <c r="FK23" s="138"/>
      <c r="FL23" s="138"/>
      <c r="FM23" s="138"/>
      <c r="FN23" s="138"/>
      <c r="FO23" s="138"/>
      <c r="FP23" s="138"/>
      <c r="FQ23" s="138"/>
      <c r="FR23" s="138"/>
      <c r="FS23" s="138"/>
      <c r="FT23" s="138"/>
      <c r="FU23" s="138"/>
      <c r="FV23" s="138"/>
      <c r="FW23" s="138"/>
      <c r="FX23" s="138"/>
      <c r="FY23" s="138"/>
      <c r="FZ23" s="138"/>
      <c r="GA23" s="138"/>
      <c r="GB23" s="138"/>
      <c r="GC23" s="138"/>
      <c r="GD23" s="138"/>
      <c r="GE23" s="138"/>
      <c r="GF23" s="138"/>
      <c r="GG23" s="138"/>
      <c r="GH23" s="138"/>
      <c r="GI23" s="138"/>
      <c r="GJ23" s="138"/>
      <c r="GK23" s="138"/>
      <c r="GL23" s="138"/>
      <c r="GM23" s="138"/>
      <c r="GN23" s="138"/>
      <c r="GO23" s="138"/>
      <c r="GP23" s="138"/>
      <c r="GQ23" s="138"/>
      <c r="GR23" s="138"/>
      <c r="GS23" s="138"/>
      <c r="GT23" s="138"/>
      <c r="GU23" s="138"/>
      <c r="GV23" s="138"/>
      <c r="GW23" s="138"/>
      <c r="GX23" s="138"/>
      <c r="GY23" s="138"/>
      <c r="GZ23" s="138"/>
      <c r="HA23" s="138"/>
      <c r="HB23" s="138"/>
      <c r="HC23" s="138"/>
      <c r="HD23" s="138"/>
      <c r="HE23" s="138"/>
      <c r="HF23" s="138"/>
      <c r="HG23" s="138"/>
      <c r="HH23" s="138"/>
      <c r="HI23" s="138"/>
      <c r="HJ23" s="138"/>
      <c r="HK23" s="138"/>
      <c r="HL23" s="138"/>
      <c r="HM23" s="138"/>
      <c r="HN23" s="138"/>
      <c r="HO23" s="138"/>
      <c r="HP23" s="138"/>
      <c r="HQ23" s="138"/>
      <c r="HR23" s="138"/>
      <c r="HS23" s="138"/>
      <c r="HT23" s="138"/>
      <c r="HU23" s="138"/>
      <c r="HV23" s="138"/>
      <c r="HW23" s="138"/>
      <c r="HX23" s="138"/>
      <c r="HY23" s="138"/>
      <c r="HZ23" s="138"/>
    </row>
    <row r="24" spans="2:234" ht="25.5">
      <c r="B24" s="710"/>
      <c r="C24" s="863" t="s">
        <v>362</v>
      </c>
      <c r="D24" s="861"/>
      <c r="E24" s="862"/>
      <c r="F24" s="841"/>
      <c r="G24" s="862"/>
      <c r="H24" s="419"/>
    </row>
    <row r="25" spans="2:234" ht="25.5">
      <c r="B25" s="864" t="s">
        <v>363</v>
      </c>
      <c r="C25" s="864" t="s">
        <v>364</v>
      </c>
      <c r="D25" s="861"/>
      <c r="E25" s="862"/>
      <c r="F25" s="841"/>
      <c r="G25" s="862"/>
      <c r="H25" s="419"/>
    </row>
    <row r="26" spans="2:234" ht="25.5">
      <c r="B26" s="864" t="s">
        <v>365</v>
      </c>
      <c r="C26" s="864" t="s">
        <v>366</v>
      </c>
      <c r="D26" s="861"/>
      <c r="E26" s="862"/>
      <c r="F26" s="841"/>
      <c r="G26" s="862"/>
      <c r="H26" s="419"/>
    </row>
    <row r="27" spans="2:234" ht="25.5">
      <c r="B27" s="864" t="s">
        <v>367</v>
      </c>
      <c r="C27" s="864" t="s">
        <v>368</v>
      </c>
      <c r="D27" s="861"/>
      <c r="E27" s="862"/>
      <c r="F27" s="841"/>
      <c r="G27" s="862"/>
      <c r="H27" s="419"/>
    </row>
    <row r="28" spans="2:234" ht="25.5">
      <c r="B28" s="864" t="s">
        <v>369</v>
      </c>
      <c r="C28" s="864" t="s">
        <v>370</v>
      </c>
      <c r="D28" s="861"/>
      <c r="E28" s="862"/>
      <c r="F28" s="841"/>
      <c r="G28" s="862"/>
      <c r="H28" s="419"/>
    </row>
    <row r="29" spans="2:234" ht="25.5">
      <c r="B29" s="864" t="s">
        <v>371</v>
      </c>
      <c r="C29" s="864" t="s">
        <v>372</v>
      </c>
      <c r="D29" s="861"/>
      <c r="E29" s="862"/>
      <c r="F29" s="841"/>
      <c r="G29" s="862"/>
      <c r="H29" s="419"/>
    </row>
    <row r="30" spans="2:234">
      <c r="B30" s="864" t="s">
        <v>373</v>
      </c>
      <c r="C30" s="864" t="s">
        <v>374</v>
      </c>
      <c r="D30" s="861"/>
      <c r="E30" s="862"/>
      <c r="F30" s="841"/>
      <c r="G30" s="862"/>
      <c r="H30" s="419"/>
    </row>
    <row r="31" spans="2:234" ht="51">
      <c r="B31" s="864" t="s">
        <v>47</v>
      </c>
      <c r="C31" s="864" t="s">
        <v>375</v>
      </c>
      <c r="D31" s="861"/>
      <c r="E31" s="862"/>
      <c r="F31" s="841"/>
      <c r="G31" s="862"/>
      <c r="H31" s="419"/>
    </row>
    <row r="32" spans="2:234" ht="38.25">
      <c r="B32" s="864" t="s">
        <v>376</v>
      </c>
      <c r="C32" s="864" t="s">
        <v>377</v>
      </c>
      <c r="D32" s="861"/>
      <c r="E32" s="862"/>
      <c r="F32" s="841"/>
      <c r="G32" s="862"/>
      <c r="H32" s="419"/>
    </row>
    <row r="33" spans="2:8" ht="25.5">
      <c r="B33" s="864" t="s">
        <v>378</v>
      </c>
      <c r="C33" s="864" t="s">
        <v>379</v>
      </c>
      <c r="D33" s="861"/>
      <c r="E33" s="862"/>
      <c r="F33" s="841"/>
      <c r="G33" s="862"/>
      <c r="H33" s="419"/>
    </row>
    <row r="34" spans="2:8" ht="25.5">
      <c r="B34" s="864" t="s">
        <v>380</v>
      </c>
      <c r="C34" s="864" t="s">
        <v>381</v>
      </c>
      <c r="D34" s="861"/>
      <c r="E34" s="862"/>
      <c r="F34" s="841"/>
      <c r="G34" s="862"/>
      <c r="H34" s="419"/>
    </row>
    <row r="35" spans="2:8" ht="38.25">
      <c r="B35" s="864" t="s">
        <v>382</v>
      </c>
      <c r="C35" s="864" t="s">
        <v>383</v>
      </c>
      <c r="D35" s="861"/>
      <c r="E35" s="862"/>
      <c r="F35" s="841"/>
      <c r="G35" s="862"/>
      <c r="H35" s="419"/>
    </row>
    <row r="36" spans="2:8" ht="25.5">
      <c r="B36" s="864" t="s">
        <v>384</v>
      </c>
      <c r="C36" s="864" t="s">
        <v>385</v>
      </c>
      <c r="D36" s="861"/>
      <c r="E36" s="862"/>
      <c r="F36" s="841"/>
      <c r="G36" s="862"/>
      <c r="H36" s="419"/>
    </row>
    <row r="37" spans="2:8">
      <c r="B37" s="864" t="s">
        <v>386</v>
      </c>
      <c r="C37" s="864" t="s">
        <v>387</v>
      </c>
      <c r="D37" s="861"/>
      <c r="E37" s="862"/>
      <c r="F37" s="841"/>
      <c r="G37" s="862"/>
      <c r="H37" s="419"/>
    </row>
    <row r="38" spans="2:8">
      <c r="B38" s="864" t="s">
        <v>388</v>
      </c>
      <c r="C38" s="864" t="s">
        <v>389</v>
      </c>
      <c r="D38" s="861"/>
      <c r="E38" s="862"/>
      <c r="F38" s="841"/>
      <c r="G38" s="862"/>
      <c r="H38" s="419"/>
    </row>
    <row r="39" spans="2:8">
      <c r="B39" s="864" t="s">
        <v>390</v>
      </c>
      <c r="C39" s="864" t="s">
        <v>391</v>
      </c>
      <c r="D39" s="861"/>
      <c r="E39" s="862"/>
      <c r="F39" s="841"/>
      <c r="G39" s="862"/>
      <c r="H39" s="419"/>
    </row>
    <row r="40" spans="2:8" ht="51">
      <c r="B40" s="864" t="s">
        <v>392</v>
      </c>
      <c r="C40" s="864" t="s">
        <v>393</v>
      </c>
      <c r="D40" s="861"/>
      <c r="E40" s="862"/>
      <c r="F40" s="841"/>
      <c r="G40" s="862"/>
      <c r="H40" s="419"/>
    </row>
    <row r="41" spans="2:8">
      <c r="B41" s="864" t="s">
        <v>394</v>
      </c>
      <c r="C41" s="864" t="s">
        <v>395</v>
      </c>
      <c r="D41" s="861"/>
      <c r="E41" s="862"/>
      <c r="F41" s="841"/>
      <c r="G41" s="862"/>
      <c r="H41" s="419"/>
    </row>
    <row r="42" spans="2:8">
      <c r="B42" s="710"/>
      <c r="C42" s="861"/>
      <c r="D42" s="861"/>
      <c r="E42" s="862"/>
      <c r="F42" s="841"/>
      <c r="G42" s="862"/>
      <c r="H42" s="419"/>
    </row>
    <row r="43" spans="2:8">
      <c r="B43" s="710"/>
      <c r="C43" s="861"/>
      <c r="D43" s="861"/>
      <c r="E43" s="862"/>
      <c r="F43" s="841"/>
      <c r="G43" s="862"/>
      <c r="H43" s="419"/>
    </row>
    <row r="44" spans="2:8" ht="15.75">
      <c r="B44" s="718"/>
      <c r="C44" s="719" t="s">
        <v>356</v>
      </c>
      <c r="D44" s="777"/>
      <c r="E44" s="1024"/>
      <c r="F44" s="688"/>
      <c r="G44" s="786"/>
    </row>
    <row r="45" spans="2:8">
      <c r="B45" s="711"/>
      <c r="C45" s="714"/>
      <c r="D45" s="777"/>
      <c r="E45" s="1024"/>
      <c r="F45" s="688"/>
      <c r="G45" s="786"/>
    </row>
    <row r="46" spans="2:8">
      <c r="B46" s="722" t="s">
        <v>1723</v>
      </c>
      <c r="C46" s="723" t="s">
        <v>1724</v>
      </c>
      <c r="D46" s="777"/>
      <c r="E46" s="1024"/>
      <c r="F46" s="688"/>
      <c r="G46" s="786"/>
    </row>
    <row r="47" spans="2:8">
      <c r="B47" s="786"/>
      <c r="C47" s="786"/>
      <c r="D47" s="777"/>
      <c r="E47" s="1024"/>
      <c r="F47" s="688"/>
      <c r="G47" s="786"/>
    </row>
    <row r="48" spans="2:8" ht="15">
      <c r="B48" s="867" t="s">
        <v>709</v>
      </c>
      <c r="C48" s="217" t="s">
        <v>710</v>
      </c>
      <c r="D48" s="713"/>
      <c r="E48" s="713"/>
      <c r="F48" s="682"/>
      <c r="G48" s="795"/>
    </row>
    <row r="49" spans="2:7" ht="15">
      <c r="B49" s="867"/>
      <c r="C49" s="217"/>
      <c r="D49" s="713"/>
      <c r="E49" s="713"/>
      <c r="F49" s="682"/>
      <c r="G49" s="795"/>
    </row>
    <row r="50" spans="2:7" ht="38.25">
      <c r="B50" s="711" t="s">
        <v>14</v>
      </c>
      <c r="C50" s="217" t="s">
        <v>1897</v>
      </c>
      <c r="D50" s="713"/>
      <c r="E50" s="713"/>
      <c r="F50" s="682"/>
      <c r="G50" s="795"/>
    </row>
    <row r="51" spans="2:7" ht="51">
      <c r="B51" s="868"/>
      <c r="C51" s="869" t="s">
        <v>1898</v>
      </c>
      <c r="D51" s="870"/>
      <c r="E51" s="871"/>
      <c r="F51" s="73"/>
      <c r="G51" s="510"/>
    </row>
    <row r="52" spans="2:7" ht="140.25">
      <c r="B52" s="868"/>
      <c r="C52" s="872" t="s">
        <v>1276</v>
      </c>
      <c r="D52" s="870"/>
      <c r="E52" s="871"/>
      <c r="F52" s="73"/>
      <c r="G52" s="510"/>
    </row>
    <row r="53" spans="2:7" ht="102">
      <c r="B53" s="868"/>
      <c r="C53" s="872" t="s">
        <v>711</v>
      </c>
      <c r="D53" s="870"/>
      <c r="E53" s="871"/>
      <c r="F53" s="73"/>
      <c r="G53" s="510"/>
    </row>
    <row r="54" spans="2:7" ht="51">
      <c r="B54" s="868"/>
      <c r="C54" s="872" t="s">
        <v>712</v>
      </c>
      <c r="D54" s="870"/>
      <c r="E54" s="871"/>
      <c r="F54" s="73"/>
      <c r="G54" s="510"/>
    </row>
    <row r="55" spans="2:7" ht="25.5">
      <c r="B55" s="868"/>
      <c r="C55" s="869" t="s">
        <v>1277</v>
      </c>
      <c r="D55" s="870"/>
      <c r="E55" s="871"/>
      <c r="F55" s="842"/>
      <c r="G55" s="1009"/>
    </row>
    <row r="56" spans="2:7">
      <c r="B56" s="868"/>
      <c r="C56" s="872" t="s">
        <v>1278</v>
      </c>
      <c r="D56" s="870"/>
      <c r="E56" s="871"/>
      <c r="F56" s="842"/>
      <c r="G56" s="1009"/>
    </row>
    <row r="57" spans="2:7" ht="25.5">
      <c r="B57" s="868"/>
      <c r="C57" s="877" t="s">
        <v>1279</v>
      </c>
      <c r="D57" s="870"/>
      <c r="E57" s="871"/>
      <c r="F57" s="73"/>
      <c r="G57" s="510"/>
    </row>
    <row r="58" spans="2:7" ht="25.5">
      <c r="B58" s="868"/>
      <c r="C58" s="874" t="s">
        <v>1280</v>
      </c>
      <c r="D58" s="870"/>
      <c r="E58" s="871"/>
      <c r="F58" s="73"/>
      <c r="G58" s="510"/>
    </row>
    <row r="59" spans="2:7" ht="25.5">
      <c r="B59" s="868"/>
      <c r="C59" s="875" t="s">
        <v>1281</v>
      </c>
      <c r="D59" s="870"/>
      <c r="E59" s="871"/>
      <c r="F59" s="73"/>
      <c r="G59" s="510"/>
    </row>
    <row r="60" spans="2:7" ht="25.5">
      <c r="B60" s="868"/>
      <c r="C60" s="874" t="s">
        <v>1282</v>
      </c>
      <c r="D60" s="870"/>
      <c r="E60" s="871"/>
      <c r="F60" s="75"/>
      <c r="G60" s="1010"/>
    </row>
    <row r="61" spans="2:7">
      <c r="B61" s="868"/>
      <c r="C61" s="876" t="s">
        <v>1283</v>
      </c>
      <c r="D61" s="870"/>
      <c r="E61" s="871"/>
      <c r="F61" s="75"/>
      <c r="G61" s="1010"/>
    </row>
    <row r="62" spans="2:7">
      <c r="B62" s="1025"/>
      <c r="C62" s="1026" t="s">
        <v>1284</v>
      </c>
      <c r="D62" s="1027"/>
      <c r="E62" s="1028"/>
      <c r="F62" s="75"/>
      <c r="G62" s="1010"/>
    </row>
    <row r="63" spans="2:7" ht="25.5">
      <c r="B63" s="1025"/>
      <c r="C63" s="1026" t="s">
        <v>1285</v>
      </c>
      <c r="D63" s="1027"/>
      <c r="E63" s="1028"/>
      <c r="F63" s="75"/>
      <c r="G63" s="1010"/>
    </row>
    <row r="64" spans="2:7">
      <c r="B64" s="1025"/>
      <c r="C64" s="1029" t="s">
        <v>713</v>
      </c>
      <c r="D64" s="1027"/>
      <c r="E64" s="1028"/>
      <c r="F64" s="75"/>
      <c r="G64" s="1010"/>
    </row>
    <row r="65" spans="2:7" ht="63.75">
      <c r="B65" s="1025"/>
      <c r="C65" s="884" t="s">
        <v>1899</v>
      </c>
      <c r="D65" s="1027"/>
      <c r="E65" s="1028"/>
      <c r="F65" s="75"/>
      <c r="G65" s="1010"/>
    </row>
    <row r="66" spans="2:7" ht="25.5">
      <c r="B66" s="1025"/>
      <c r="C66" s="1030" t="s">
        <v>1900</v>
      </c>
      <c r="D66" s="1027"/>
      <c r="E66" s="1028"/>
      <c r="F66" s="75"/>
      <c r="G66" s="1010"/>
    </row>
    <row r="67" spans="2:7" ht="89.25">
      <c r="B67" s="1025"/>
      <c r="C67" s="1031" t="s">
        <v>1901</v>
      </c>
      <c r="D67" s="1027"/>
      <c r="E67" s="1028"/>
      <c r="F67" s="75"/>
      <c r="G67" s="1010"/>
    </row>
    <row r="68" spans="2:7">
      <c r="B68" s="1025"/>
      <c r="C68" s="882" t="s">
        <v>1286</v>
      </c>
      <c r="D68" s="1027"/>
      <c r="E68" s="1028"/>
      <c r="F68" s="75"/>
      <c r="G68" s="1010"/>
    </row>
    <row r="69" spans="2:7" ht="63.75">
      <c r="B69" s="1025"/>
      <c r="C69" s="1026" t="s">
        <v>1902</v>
      </c>
      <c r="D69" s="1027"/>
      <c r="E69" s="1028"/>
      <c r="F69" s="75"/>
      <c r="G69" s="1010"/>
    </row>
    <row r="70" spans="2:7">
      <c r="B70" s="1025"/>
      <c r="C70" s="1026"/>
      <c r="D70" s="1027"/>
      <c r="E70" s="1028"/>
      <c r="F70" s="75"/>
      <c r="G70" s="1010"/>
    </row>
    <row r="71" spans="2:7">
      <c r="B71" s="1025"/>
      <c r="C71" s="1026" t="s">
        <v>716</v>
      </c>
      <c r="D71" s="1027"/>
      <c r="E71" s="1028"/>
      <c r="F71" s="75"/>
      <c r="G71" s="1010"/>
    </row>
    <row r="72" spans="2:7">
      <c r="B72" s="868"/>
      <c r="C72" s="876" t="s">
        <v>717</v>
      </c>
      <c r="D72" s="870"/>
      <c r="E72" s="871"/>
      <c r="F72" s="75"/>
      <c r="G72" s="1010"/>
    </row>
    <row r="73" spans="2:7">
      <c r="B73" s="868"/>
      <c r="C73" s="876" t="s">
        <v>1903</v>
      </c>
      <c r="D73" s="870"/>
      <c r="E73" s="871"/>
      <c r="F73" s="75"/>
      <c r="G73" s="1010"/>
    </row>
    <row r="74" spans="2:7">
      <c r="B74" s="868"/>
      <c r="C74" s="876" t="s">
        <v>1824</v>
      </c>
      <c r="D74" s="870"/>
      <c r="E74" s="871"/>
      <c r="F74" s="75"/>
      <c r="G74" s="1010"/>
    </row>
    <row r="75" spans="2:7">
      <c r="B75" s="868"/>
      <c r="C75" s="876" t="s">
        <v>718</v>
      </c>
      <c r="D75" s="870"/>
      <c r="E75" s="871"/>
      <c r="F75" s="75"/>
      <c r="G75" s="1010"/>
    </row>
    <row r="76" spans="2:7" ht="25.5">
      <c r="B76" s="868"/>
      <c r="C76" s="876" t="s">
        <v>1904</v>
      </c>
      <c r="D76" s="870"/>
      <c r="E76" s="871"/>
      <c r="F76" s="75"/>
      <c r="G76" s="1010"/>
    </row>
    <row r="77" spans="2:7">
      <c r="B77" s="868"/>
      <c r="C77" s="876" t="s">
        <v>1905</v>
      </c>
      <c r="D77" s="870"/>
      <c r="E77" s="871"/>
      <c r="F77" s="75"/>
      <c r="G77" s="1010"/>
    </row>
    <row r="78" spans="2:7">
      <c r="B78" s="868"/>
      <c r="C78" s="874"/>
      <c r="D78" s="870"/>
      <c r="E78" s="871"/>
      <c r="F78" s="75"/>
      <c r="G78" s="1010"/>
    </row>
    <row r="79" spans="2:7">
      <c r="B79" s="868"/>
      <c r="C79" s="875" t="s">
        <v>719</v>
      </c>
      <c r="D79" s="870"/>
      <c r="E79" s="871"/>
      <c r="F79" s="75"/>
      <c r="G79" s="1010"/>
    </row>
    <row r="80" spans="2:7" ht="25.5">
      <c r="B80" s="868"/>
      <c r="C80" s="878" t="s">
        <v>1906</v>
      </c>
      <c r="D80" s="870"/>
      <c r="E80" s="871"/>
      <c r="F80" s="75"/>
      <c r="G80" s="1010"/>
    </row>
    <row r="81" spans="2:7">
      <c r="B81" s="868"/>
      <c r="C81" s="875" t="s">
        <v>1907</v>
      </c>
      <c r="D81" s="870"/>
      <c r="E81" s="871"/>
      <c r="F81" s="75"/>
      <c r="G81" s="1010"/>
    </row>
    <row r="82" spans="2:7">
      <c r="B82" s="868"/>
      <c r="C82" s="874" t="s">
        <v>721</v>
      </c>
      <c r="D82" s="870"/>
      <c r="E82" s="871"/>
      <c r="F82" s="75"/>
      <c r="G82" s="1010"/>
    </row>
    <row r="83" spans="2:7" ht="25.5">
      <c r="B83" s="868"/>
      <c r="C83" s="876" t="s">
        <v>1908</v>
      </c>
      <c r="D83" s="870"/>
      <c r="E83" s="871"/>
      <c r="F83" s="75"/>
      <c r="G83" s="1010"/>
    </row>
    <row r="84" spans="2:7">
      <c r="B84" s="868"/>
      <c r="C84" s="880" t="s">
        <v>1909</v>
      </c>
      <c r="D84" s="870"/>
      <c r="E84" s="871"/>
      <c r="F84" s="75"/>
      <c r="G84" s="1010"/>
    </row>
    <row r="85" spans="2:7">
      <c r="B85" s="868"/>
      <c r="C85" s="883" t="s">
        <v>1288</v>
      </c>
      <c r="D85" s="870"/>
      <c r="E85" s="871"/>
      <c r="F85" s="75"/>
      <c r="G85" s="1010"/>
    </row>
    <row r="86" spans="2:7" ht="114.75">
      <c r="B86" s="868"/>
      <c r="C86" s="884" t="s">
        <v>1910</v>
      </c>
      <c r="D86" s="870"/>
      <c r="E86" s="871"/>
      <c r="F86" s="75"/>
      <c r="G86" s="1010"/>
    </row>
    <row r="87" spans="2:7" ht="25.5">
      <c r="B87" s="868"/>
      <c r="C87" s="884" t="s">
        <v>1911</v>
      </c>
      <c r="D87" s="870"/>
      <c r="E87" s="871"/>
      <c r="F87" s="75"/>
      <c r="G87" s="1010"/>
    </row>
    <row r="88" spans="2:7">
      <c r="B88" s="868"/>
      <c r="C88" s="879" t="s">
        <v>1290</v>
      </c>
      <c r="D88" s="870"/>
      <c r="E88" s="871"/>
      <c r="F88" s="75"/>
      <c r="G88" s="1010"/>
    </row>
    <row r="89" spans="2:7" ht="51">
      <c r="B89" s="868"/>
      <c r="C89" s="874" t="s">
        <v>1291</v>
      </c>
      <c r="D89" s="870"/>
      <c r="E89" s="871"/>
      <c r="F89" s="75"/>
      <c r="G89" s="1010"/>
    </row>
    <row r="90" spans="2:7">
      <c r="B90" s="868"/>
      <c r="C90" s="874"/>
      <c r="D90" s="870"/>
      <c r="E90" s="871"/>
      <c r="F90" s="75"/>
      <c r="G90" s="1010"/>
    </row>
    <row r="91" spans="2:7" ht="25.5">
      <c r="B91" s="868"/>
      <c r="C91" s="879" t="s">
        <v>1292</v>
      </c>
      <c r="D91" s="870"/>
      <c r="E91" s="871"/>
      <c r="F91" s="75"/>
      <c r="G91" s="1010"/>
    </row>
    <row r="92" spans="2:7">
      <c r="B92" s="868"/>
      <c r="C92" s="874" t="s">
        <v>1293</v>
      </c>
      <c r="D92" s="870"/>
      <c r="E92" s="871"/>
      <c r="F92" s="75"/>
      <c r="G92" s="1010"/>
    </row>
    <row r="93" spans="2:7">
      <c r="B93" s="868"/>
      <c r="C93" s="876" t="s">
        <v>1912</v>
      </c>
      <c r="D93" s="870"/>
      <c r="E93" s="871"/>
      <c r="F93" s="75"/>
      <c r="G93" s="1010"/>
    </row>
    <row r="94" spans="2:7">
      <c r="B94" s="868"/>
      <c r="C94" s="874" t="s">
        <v>1294</v>
      </c>
      <c r="D94" s="870"/>
      <c r="E94" s="871"/>
      <c r="F94" s="75"/>
      <c r="G94" s="1010"/>
    </row>
    <row r="95" spans="2:7">
      <c r="B95" s="868"/>
      <c r="C95" s="876" t="s">
        <v>1913</v>
      </c>
      <c r="D95" s="870"/>
      <c r="E95" s="871"/>
      <c r="F95" s="75"/>
      <c r="G95" s="1010"/>
    </row>
    <row r="96" spans="2:7">
      <c r="B96" s="868"/>
      <c r="C96" s="876" t="s">
        <v>1914</v>
      </c>
      <c r="D96" s="870"/>
      <c r="E96" s="871"/>
      <c r="F96" s="75"/>
      <c r="G96" s="1010"/>
    </row>
    <row r="97" spans="2:7">
      <c r="B97" s="868"/>
      <c r="C97" s="883" t="s">
        <v>1915</v>
      </c>
      <c r="D97" s="870"/>
      <c r="E97" s="871"/>
      <c r="F97" s="75"/>
      <c r="G97" s="1010"/>
    </row>
    <row r="98" spans="2:7">
      <c r="B98" s="868"/>
      <c r="C98" s="876" t="s">
        <v>1916</v>
      </c>
      <c r="D98" s="870"/>
      <c r="E98" s="871"/>
      <c r="F98" s="75"/>
      <c r="G98" s="1010"/>
    </row>
    <row r="99" spans="2:7">
      <c r="B99" s="868"/>
      <c r="C99" s="879" t="s">
        <v>1295</v>
      </c>
      <c r="D99" s="870"/>
      <c r="E99" s="871"/>
      <c r="F99" s="75"/>
      <c r="G99" s="1010"/>
    </row>
    <row r="100" spans="2:7" ht="63.75">
      <c r="B100" s="868"/>
      <c r="C100" s="874" t="s">
        <v>1296</v>
      </c>
      <c r="D100" s="870"/>
      <c r="E100" s="871"/>
      <c r="F100" s="75"/>
      <c r="G100" s="1010"/>
    </row>
    <row r="101" spans="2:7">
      <c r="B101" s="868"/>
      <c r="C101" s="879"/>
      <c r="D101" s="870"/>
      <c r="E101" s="871"/>
      <c r="F101" s="75"/>
      <c r="G101" s="1010"/>
    </row>
    <row r="102" spans="2:7" ht="63.75">
      <c r="B102" s="868"/>
      <c r="C102" s="874" t="s">
        <v>1917</v>
      </c>
      <c r="D102" s="870"/>
      <c r="E102" s="871"/>
      <c r="F102" s="75"/>
      <c r="G102" s="1010"/>
    </row>
    <row r="103" spans="2:7">
      <c r="B103" s="1025"/>
      <c r="C103" s="884" t="s">
        <v>1918</v>
      </c>
      <c r="D103" s="870"/>
      <c r="E103" s="871"/>
      <c r="F103" s="75"/>
      <c r="G103" s="1010"/>
    </row>
    <row r="104" spans="2:7">
      <c r="B104" s="1025"/>
      <c r="C104" s="884" t="s">
        <v>1919</v>
      </c>
      <c r="D104" s="870"/>
      <c r="E104" s="871"/>
      <c r="F104" s="75"/>
      <c r="G104" s="1010"/>
    </row>
    <row r="105" spans="2:7">
      <c r="B105" s="1025"/>
      <c r="C105" s="883" t="s">
        <v>722</v>
      </c>
      <c r="D105" s="870"/>
      <c r="E105" s="871"/>
      <c r="F105" s="75"/>
      <c r="G105" s="1010"/>
    </row>
    <row r="106" spans="2:7">
      <c r="B106" s="1025"/>
      <c r="C106" s="884" t="s">
        <v>1297</v>
      </c>
      <c r="D106" s="870"/>
      <c r="E106" s="871"/>
      <c r="F106" s="75"/>
      <c r="G106" s="1010"/>
    </row>
    <row r="107" spans="2:7" ht="76.5">
      <c r="B107" s="1025"/>
      <c r="C107" s="884" t="s">
        <v>1920</v>
      </c>
      <c r="D107" s="870"/>
      <c r="E107" s="871"/>
      <c r="F107" s="75"/>
      <c r="G107" s="1010"/>
    </row>
    <row r="108" spans="2:7">
      <c r="B108" s="868"/>
      <c r="C108" s="883" t="s">
        <v>1921</v>
      </c>
      <c r="D108" s="870"/>
      <c r="E108" s="871"/>
      <c r="F108" s="75"/>
      <c r="G108" s="1010"/>
    </row>
    <row r="109" spans="2:7">
      <c r="B109" s="868"/>
      <c r="C109" s="876" t="s">
        <v>1922</v>
      </c>
      <c r="D109" s="870"/>
      <c r="E109" s="871"/>
      <c r="F109" s="75"/>
      <c r="G109" s="1010"/>
    </row>
    <row r="110" spans="2:7">
      <c r="B110" s="868"/>
      <c r="C110" s="879" t="s">
        <v>1286</v>
      </c>
      <c r="D110" s="870"/>
      <c r="E110" s="871"/>
      <c r="F110" s="75"/>
      <c r="G110" s="1010"/>
    </row>
    <row r="111" spans="2:7">
      <c r="B111" s="868"/>
      <c r="C111" s="884" t="s">
        <v>1303</v>
      </c>
      <c r="D111" s="870"/>
      <c r="E111" s="871"/>
      <c r="F111" s="75"/>
      <c r="G111" s="1010"/>
    </row>
    <row r="112" spans="2:7">
      <c r="B112" s="868"/>
      <c r="C112" s="883" t="s">
        <v>1301</v>
      </c>
      <c r="D112" s="870"/>
      <c r="E112" s="871"/>
      <c r="F112" s="75"/>
      <c r="G112" s="1010"/>
    </row>
    <row r="113" spans="2:7" ht="114.75">
      <c r="B113" s="868"/>
      <c r="C113" s="884" t="s">
        <v>1910</v>
      </c>
      <c r="D113" s="870"/>
      <c r="E113" s="871"/>
      <c r="F113" s="75"/>
      <c r="G113" s="1010"/>
    </row>
    <row r="114" spans="2:7" ht="25.5">
      <c r="B114" s="868"/>
      <c r="C114" s="1454" t="s">
        <v>2576</v>
      </c>
      <c r="D114" s="870"/>
      <c r="E114" s="871"/>
      <c r="F114" s="75"/>
      <c r="G114" s="1010"/>
    </row>
    <row r="115" spans="2:7">
      <c r="B115" s="868"/>
      <c r="C115" s="883" t="s">
        <v>1304</v>
      </c>
      <c r="D115" s="870"/>
      <c r="E115" s="871"/>
      <c r="F115" s="75"/>
      <c r="G115" s="1010"/>
    </row>
    <row r="116" spans="2:7" ht="51">
      <c r="B116" s="868"/>
      <c r="C116" s="874" t="s">
        <v>1923</v>
      </c>
      <c r="D116" s="870"/>
      <c r="E116" s="871"/>
      <c r="F116" s="75"/>
      <c r="G116" s="1010"/>
    </row>
    <row r="117" spans="2:7">
      <c r="B117" s="868"/>
      <c r="C117" s="879" t="s">
        <v>282</v>
      </c>
      <c r="D117" s="870"/>
      <c r="E117" s="871"/>
      <c r="F117" s="75"/>
      <c r="G117" s="1010"/>
    </row>
    <row r="118" spans="2:7">
      <c r="B118" s="868"/>
      <c r="C118" s="884" t="s">
        <v>1306</v>
      </c>
      <c r="D118" s="870"/>
      <c r="E118" s="871"/>
      <c r="F118" s="75"/>
      <c r="G118" s="1010"/>
    </row>
    <row r="119" spans="2:7">
      <c r="B119" s="868"/>
      <c r="C119" s="884" t="s">
        <v>1924</v>
      </c>
      <c r="D119" s="870"/>
      <c r="E119" s="871"/>
      <c r="F119" s="75"/>
      <c r="G119" s="1010"/>
    </row>
    <row r="120" spans="2:7">
      <c r="B120" s="868"/>
      <c r="C120" s="1026" t="s">
        <v>1925</v>
      </c>
      <c r="D120" s="870"/>
      <c r="E120" s="871"/>
      <c r="F120" s="75"/>
      <c r="G120" s="1010"/>
    </row>
    <row r="121" spans="2:7" ht="25.5">
      <c r="B121" s="868"/>
      <c r="C121" s="1026" t="s">
        <v>1926</v>
      </c>
      <c r="D121" s="870"/>
      <c r="E121" s="871"/>
      <c r="F121" s="75"/>
      <c r="G121" s="1010"/>
    </row>
    <row r="122" spans="2:7" ht="25.5">
      <c r="B122" s="868"/>
      <c r="C122" s="876" t="s">
        <v>1927</v>
      </c>
      <c r="D122" s="870"/>
      <c r="E122" s="871"/>
      <c r="F122" s="75"/>
      <c r="G122" s="1010"/>
    </row>
    <row r="123" spans="2:7" ht="38.25">
      <c r="B123" s="868"/>
      <c r="C123" s="876" t="s">
        <v>2577</v>
      </c>
      <c r="D123" s="870"/>
      <c r="E123" s="871"/>
      <c r="F123" s="75"/>
      <c r="G123" s="1010"/>
    </row>
    <row r="124" spans="2:7">
      <c r="B124" s="868"/>
      <c r="C124" s="879" t="s">
        <v>1309</v>
      </c>
      <c r="D124" s="870"/>
      <c r="E124" s="871"/>
      <c r="F124" s="75"/>
      <c r="G124" s="1010"/>
    </row>
    <row r="125" spans="2:7" ht="127.5">
      <c r="B125" s="868"/>
      <c r="C125" s="874" t="s">
        <v>1928</v>
      </c>
      <c r="D125" s="870"/>
      <c r="E125" s="871"/>
      <c r="F125" s="75"/>
      <c r="G125" s="1010"/>
    </row>
    <row r="126" spans="2:7" ht="51">
      <c r="B126" s="868"/>
      <c r="C126" s="874" t="s">
        <v>1310</v>
      </c>
      <c r="D126" s="870"/>
      <c r="E126" s="871"/>
      <c r="F126" s="75"/>
      <c r="G126" s="1010"/>
    </row>
    <row r="127" spans="2:7">
      <c r="B127" s="868"/>
      <c r="C127" s="876" t="s">
        <v>1311</v>
      </c>
      <c r="D127" s="870"/>
      <c r="E127" s="871"/>
      <c r="F127" s="75"/>
      <c r="G127" s="1010"/>
    </row>
    <row r="128" spans="2:7" ht="25.5">
      <c r="B128" s="868"/>
      <c r="C128" s="876" t="s">
        <v>1849</v>
      </c>
      <c r="D128" s="870"/>
      <c r="E128" s="871"/>
      <c r="F128" s="75"/>
      <c r="G128" s="1010"/>
    </row>
    <row r="129" spans="2:7">
      <c r="B129" s="868"/>
      <c r="C129" s="876" t="s">
        <v>1312</v>
      </c>
      <c r="D129" s="870"/>
      <c r="E129" s="871"/>
      <c r="F129" s="75"/>
      <c r="G129" s="1010"/>
    </row>
    <row r="130" spans="2:7">
      <c r="B130" s="868"/>
      <c r="C130" s="876" t="s">
        <v>1313</v>
      </c>
      <c r="D130" s="870"/>
      <c r="E130" s="871"/>
      <c r="F130" s="75"/>
      <c r="G130" s="1010"/>
    </row>
    <row r="131" spans="2:7">
      <c r="B131" s="868"/>
      <c r="C131" s="876" t="s">
        <v>1314</v>
      </c>
      <c r="D131" s="870"/>
      <c r="E131" s="871"/>
      <c r="F131" s="75"/>
      <c r="G131" s="1010"/>
    </row>
    <row r="132" spans="2:7" ht="38.25">
      <c r="B132" s="868"/>
      <c r="C132" s="876" t="s">
        <v>1315</v>
      </c>
      <c r="D132" s="870"/>
      <c r="E132" s="871"/>
      <c r="F132" s="75"/>
      <c r="G132" s="1010"/>
    </row>
    <row r="133" spans="2:7">
      <c r="B133" s="868"/>
      <c r="C133" s="878" t="s">
        <v>1316</v>
      </c>
      <c r="D133" s="870"/>
      <c r="E133" s="871"/>
      <c r="F133" s="75"/>
      <c r="G133" s="1010"/>
    </row>
    <row r="134" spans="2:7">
      <c r="B134" s="868"/>
      <c r="C134" s="876" t="s">
        <v>1929</v>
      </c>
      <c r="D134" s="870"/>
      <c r="E134" s="871"/>
      <c r="F134" s="75"/>
      <c r="G134" s="1010"/>
    </row>
    <row r="135" spans="2:7">
      <c r="B135" s="868"/>
      <c r="C135" s="876"/>
      <c r="D135" s="870"/>
      <c r="E135" s="871"/>
      <c r="F135" s="75"/>
      <c r="G135" s="1010"/>
    </row>
    <row r="136" spans="2:7">
      <c r="B136" s="868"/>
      <c r="C136" s="876" t="s">
        <v>723</v>
      </c>
      <c r="D136" s="870"/>
      <c r="E136" s="871"/>
      <c r="F136" s="75"/>
      <c r="G136" s="1010"/>
    </row>
    <row r="137" spans="2:7">
      <c r="B137" s="868"/>
      <c r="C137" s="874" t="s">
        <v>1930</v>
      </c>
      <c r="D137" s="870"/>
      <c r="E137" s="871"/>
      <c r="F137" s="75"/>
      <c r="G137" s="1010"/>
    </row>
    <row r="138" spans="2:7">
      <c r="B138" s="868"/>
      <c r="C138" s="874" t="s">
        <v>1931</v>
      </c>
      <c r="D138" s="870"/>
      <c r="E138" s="871"/>
      <c r="F138" s="75"/>
      <c r="G138" s="1010"/>
    </row>
    <row r="139" spans="2:7">
      <c r="B139" s="868"/>
      <c r="C139" s="874" t="s">
        <v>1932</v>
      </c>
      <c r="D139" s="870"/>
      <c r="E139" s="871"/>
      <c r="F139" s="75"/>
      <c r="G139" s="1010"/>
    </row>
    <row r="140" spans="2:7" ht="25.5">
      <c r="B140" s="868"/>
      <c r="C140" s="876" t="s">
        <v>1933</v>
      </c>
      <c r="D140" s="870"/>
      <c r="E140" s="871"/>
      <c r="F140" s="75"/>
      <c r="G140" s="1010"/>
    </row>
    <row r="141" spans="2:7">
      <c r="B141" s="868"/>
      <c r="C141" s="876" t="s">
        <v>1934</v>
      </c>
      <c r="D141" s="870"/>
      <c r="E141" s="871"/>
      <c r="F141" s="75"/>
      <c r="G141" s="1010"/>
    </row>
    <row r="142" spans="2:7">
      <c r="B142" s="868"/>
      <c r="C142" s="874" t="s">
        <v>724</v>
      </c>
      <c r="D142" s="870"/>
      <c r="E142" s="871"/>
      <c r="F142" s="75"/>
      <c r="G142" s="1010"/>
    </row>
    <row r="143" spans="2:7" ht="38.25">
      <c r="B143" s="868"/>
      <c r="C143" s="876" t="s">
        <v>1935</v>
      </c>
      <c r="D143" s="870"/>
      <c r="E143" s="871"/>
      <c r="F143" s="75"/>
      <c r="G143" s="1010"/>
    </row>
    <row r="144" spans="2:7">
      <c r="B144" s="868"/>
      <c r="C144" s="876"/>
      <c r="D144" s="870"/>
      <c r="E144" s="871"/>
      <c r="F144" s="75"/>
      <c r="G144" s="1010"/>
    </row>
    <row r="145" spans="2:7">
      <c r="B145" s="868"/>
      <c r="C145" s="876" t="s">
        <v>1936</v>
      </c>
      <c r="D145" s="870"/>
      <c r="E145" s="871"/>
      <c r="F145" s="75"/>
      <c r="G145" s="1010"/>
    </row>
    <row r="146" spans="2:7" ht="25.5">
      <c r="B146" s="1032"/>
      <c r="C146" s="1033" t="s">
        <v>1937</v>
      </c>
      <c r="D146" s="933" t="s">
        <v>241</v>
      </c>
      <c r="E146" s="934">
        <v>1</v>
      </c>
      <c r="F146" s="852"/>
      <c r="G146" s="1019">
        <f>E146*F146</f>
        <v>0</v>
      </c>
    </row>
    <row r="147" spans="2:7">
      <c r="B147" s="868"/>
      <c r="C147" s="876"/>
      <c r="D147" s="693"/>
    </row>
    <row r="148" spans="2:7">
      <c r="B148" s="868"/>
      <c r="C148" s="1317" t="s">
        <v>2573</v>
      </c>
      <c r="D148" s="885"/>
      <c r="E148" s="886"/>
      <c r="F148" s="1022"/>
      <c r="G148" s="1011">
        <f>SUM(G49:G146)</f>
        <v>0</v>
      </c>
    </row>
    <row r="149" spans="2:7">
      <c r="B149" s="868"/>
      <c r="C149" s="876"/>
      <c r="D149" s="885"/>
      <c r="E149" s="886"/>
      <c r="F149" s="1022"/>
      <c r="G149" s="1051"/>
    </row>
    <row r="150" spans="2:7">
      <c r="B150" s="868"/>
      <c r="C150" s="939"/>
      <c r="D150" s="870"/>
      <c r="E150" s="871"/>
      <c r="F150" s="805"/>
      <c r="G150" s="262"/>
    </row>
    <row r="151" spans="2:7" ht="15">
      <c r="B151" s="940" t="s">
        <v>727</v>
      </c>
      <c r="C151" s="941" t="s">
        <v>728</v>
      </c>
      <c r="D151" s="942"/>
      <c r="E151" s="943"/>
      <c r="F151" s="682"/>
      <c r="G151" s="795"/>
    </row>
    <row r="152" spans="2:7" ht="15">
      <c r="B152" s="944"/>
      <c r="C152" s="941"/>
      <c r="D152" s="942"/>
      <c r="E152" s="943"/>
      <c r="F152" s="682"/>
      <c r="G152" s="795"/>
    </row>
    <row r="153" spans="2:7" ht="140.25">
      <c r="B153" s="1455" t="s">
        <v>14</v>
      </c>
      <c r="C153" s="1456" t="s">
        <v>2611</v>
      </c>
      <c r="D153" s="1457" t="s">
        <v>46</v>
      </c>
      <c r="E153" s="1458">
        <v>2050</v>
      </c>
      <c r="F153" s="1459"/>
      <c r="G153" s="1460">
        <f>E153*F153</f>
        <v>0</v>
      </c>
    </row>
    <row r="154" spans="2:7" ht="15">
      <c r="B154" s="944"/>
      <c r="C154" s="948" t="s">
        <v>730</v>
      </c>
      <c r="D154" s="942"/>
      <c r="E154" s="943"/>
      <c r="F154" s="682"/>
      <c r="G154" s="795"/>
    </row>
    <row r="155" spans="2:7" ht="15">
      <c r="B155" s="944"/>
      <c r="C155" s="948" t="s">
        <v>731</v>
      </c>
      <c r="D155" s="942"/>
      <c r="E155" s="943"/>
      <c r="F155" s="682"/>
      <c r="G155" s="795"/>
    </row>
    <row r="156" spans="2:7" ht="15">
      <c r="B156" s="944"/>
      <c r="C156" s="948" t="s">
        <v>732</v>
      </c>
      <c r="D156" s="942"/>
      <c r="E156" s="943"/>
      <c r="F156" s="682"/>
      <c r="G156" s="795"/>
    </row>
    <row r="157" spans="2:7" ht="15">
      <c r="B157" s="944"/>
      <c r="C157" s="948" t="s">
        <v>733</v>
      </c>
      <c r="D157" s="942"/>
      <c r="E157" s="943"/>
      <c r="F157" s="682"/>
      <c r="G157" s="795"/>
    </row>
    <row r="158" spans="2:7" ht="25.5">
      <c r="B158" s="944"/>
      <c r="C158" s="949" t="s">
        <v>734</v>
      </c>
      <c r="D158" s="942"/>
      <c r="E158" s="943"/>
      <c r="F158" s="682"/>
      <c r="G158" s="795"/>
    </row>
    <row r="159" spans="2:7" ht="15">
      <c r="B159" s="944"/>
      <c r="C159" s="949"/>
      <c r="D159" s="942"/>
      <c r="E159" s="943"/>
      <c r="F159" s="682"/>
      <c r="G159" s="795"/>
    </row>
    <row r="160" spans="2:7" ht="77.25">
      <c r="B160" s="1034" t="s">
        <v>735</v>
      </c>
      <c r="C160" s="951" t="s">
        <v>736</v>
      </c>
      <c r="D160" s="952"/>
      <c r="E160" s="953"/>
      <c r="F160" s="682"/>
      <c r="G160" s="795"/>
    </row>
    <row r="161" spans="2:7">
      <c r="B161" s="1035"/>
      <c r="C161" s="946" t="s">
        <v>1938</v>
      </c>
      <c r="D161" s="952" t="s">
        <v>215</v>
      </c>
      <c r="E161" s="953">
        <v>62</v>
      </c>
      <c r="F161" s="843"/>
      <c r="G161" s="1011">
        <f>E161*F161</f>
        <v>0</v>
      </c>
    </row>
    <row r="162" spans="2:7">
      <c r="B162" s="1035"/>
      <c r="C162" s="946" t="s">
        <v>1939</v>
      </c>
      <c r="D162" s="952" t="s">
        <v>215</v>
      </c>
      <c r="E162" s="953">
        <v>28</v>
      </c>
      <c r="F162" s="843"/>
      <c r="G162" s="1011">
        <f>E162*F162</f>
        <v>0</v>
      </c>
    </row>
    <row r="163" spans="2:7">
      <c r="B163" s="1035"/>
      <c r="C163" s="1440" t="s">
        <v>2578</v>
      </c>
      <c r="D163" s="1441" t="s">
        <v>215</v>
      </c>
      <c r="E163" s="1442">
        <v>6</v>
      </c>
      <c r="F163" s="1443"/>
      <c r="G163" s="1444">
        <f>E163*F163</f>
        <v>0</v>
      </c>
    </row>
    <row r="164" spans="2:7">
      <c r="B164" s="1035"/>
      <c r="C164" s="946" t="s">
        <v>1940</v>
      </c>
      <c r="D164" s="952" t="s">
        <v>215</v>
      </c>
      <c r="E164" s="953">
        <v>22</v>
      </c>
      <c r="F164" s="843"/>
      <c r="G164" s="1011">
        <f>E164*F164</f>
        <v>0</v>
      </c>
    </row>
    <row r="165" spans="2:7">
      <c r="B165" s="1035"/>
      <c r="C165" s="946" t="s">
        <v>1941</v>
      </c>
      <c r="D165" s="952" t="s">
        <v>215</v>
      </c>
      <c r="E165" s="953">
        <v>12</v>
      </c>
      <c r="F165" s="843"/>
      <c r="G165" s="1011">
        <f>E165*F165</f>
        <v>0</v>
      </c>
    </row>
    <row r="166" spans="2:7" ht="15">
      <c r="B166" s="955"/>
      <c r="C166" s="946"/>
      <c r="D166" s="952"/>
      <c r="E166" s="953"/>
      <c r="F166" s="843"/>
      <c r="G166" s="1011"/>
    </row>
    <row r="167" spans="2:7" ht="25.5">
      <c r="B167" s="1035" t="s">
        <v>37</v>
      </c>
      <c r="C167" s="956" t="s">
        <v>737</v>
      </c>
      <c r="D167" s="870"/>
      <c r="E167" s="871"/>
      <c r="F167" s="805"/>
      <c r="G167" s="262"/>
    </row>
    <row r="168" spans="2:7">
      <c r="B168" s="868"/>
      <c r="C168" s="939"/>
      <c r="D168" s="870"/>
      <c r="E168" s="871"/>
      <c r="F168" s="805"/>
      <c r="G168" s="262"/>
    </row>
    <row r="169" spans="2:7" ht="63.75">
      <c r="B169" s="957" t="s">
        <v>243</v>
      </c>
      <c r="C169" s="958" t="s">
        <v>1942</v>
      </c>
      <c r="D169" s="959" t="s">
        <v>242</v>
      </c>
      <c r="E169" s="871">
        <v>120</v>
      </c>
      <c r="F169" s="843"/>
      <c r="G169" s="1011">
        <f>E169*F169</f>
        <v>0</v>
      </c>
    </row>
    <row r="170" spans="2:7" ht="38.25">
      <c r="B170" s="957"/>
      <c r="C170" s="960" t="s">
        <v>738</v>
      </c>
      <c r="D170" s="959"/>
      <c r="E170" s="871"/>
      <c r="F170" s="843"/>
      <c r="G170" s="1011"/>
    </row>
    <row r="171" spans="2:7">
      <c r="B171" s="957"/>
      <c r="C171" s="958"/>
      <c r="D171" s="959"/>
      <c r="E171" s="871"/>
      <c r="F171" s="805"/>
      <c r="G171" s="1011"/>
    </row>
    <row r="172" spans="2:7" ht="25.5">
      <c r="B172" s="1034" t="s">
        <v>726</v>
      </c>
      <c r="C172" s="956" t="s">
        <v>737</v>
      </c>
      <c r="D172" s="870"/>
      <c r="E172" s="871"/>
      <c r="F172" s="805"/>
      <c r="G172" s="262"/>
    </row>
    <row r="173" spans="2:7" ht="89.25">
      <c r="B173" s="1318" t="s">
        <v>243</v>
      </c>
      <c r="C173" s="1319" t="s">
        <v>739</v>
      </c>
      <c r="D173" s="1320" t="s">
        <v>242</v>
      </c>
      <c r="E173" s="1321">
        <v>15</v>
      </c>
      <c r="F173" s="852"/>
      <c r="G173" s="1019">
        <f>E173*F173</f>
        <v>0</v>
      </c>
    </row>
    <row r="174" spans="2:7" ht="15">
      <c r="B174" s="961"/>
      <c r="C174" s="737"/>
      <c r="D174" s="730"/>
      <c r="E174" s="962"/>
      <c r="F174" s="682"/>
      <c r="G174" s="1009"/>
    </row>
    <row r="175" spans="2:7" ht="15">
      <c r="B175" s="961"/>
      <c r="C175" s="737"/>
      <c r="D175" s="766"/>
      <c r="E175" s="787"/>
      <c r="F175" s="682"/>
      <c r="G175" s="795"/>
    </row>
    <row r="176" spans="2:7" ht="15">
      <c r="B176" s="963" t="s">
        <v>17</v>
      </c>
      <c r="C176" s="963" t="s">
        <v>740</v>
      </c>
      <c r="D176" s="955"/>
      <c r="E176" s="964"/>
      <c r="F176" s="682"/>
      <c r="G176" s="795"/>
    </row>
    <row r="177" spans="2:7" ht="15">
      <c r="B177" s="963"/>
      <c r="C177" s="963" t="s">
        <v>741</v>
      </c>
      <c r="D177" s="955"/>
      <c r="E177" s="964"/>
      <c r="F177" s="682"/>
      <c r="G177" s="795"/>
    </row>
    <row r="178" spans="2:7" ht="38.25">
      <c r="B178" s="957"/>
      <c r="C178" s="965" t="s">
        <v>742</v>
      </c>
      <c r="D178" s="959"/>
      <c r="E178" s="871"/>
      <c r="F178" s="843"/>
      <c r="G178" s="1011"/>
    </row>
    <row r="179" spans="2:7" ht="15">
      <c r="B179" s="963"/>
      <c r="C179" s="963"/>
      <c r="D179" s="955"/>
      <c r="E179" s="964"/>
      <c r="F179" s="682"/>
      <c r="G179" s="795"/>
    </row>
    <row r="180" spans="2:7">
      <c r="B180" s="966"/>
      <c r="C180" s="1036"/>
      <c r="D180" s="510"/>
      <c r="E180" s="871"/>
      <c r="F180" s="843"/>
      <c r="G180" s="1011"/>
    </row>
    <row r="181" spans="2:7" ht="51">
      <c r="B181" s="966" t="s">
        <v>1943</v>
      </c>
      <c r="C181" s="1037" t="s">
        <v>1944</v>
      </c>
      <c r="D181" s="984"/>
      <c r="E181" s="1038"/>
      <c r="F181" s="682"/>
      <c r="G181" s="795"/>
    </row>
    <row r="182" spans="2:7">
      <c r="B182" s="957" t="s">
        <v>243</v>
      </c>
      <c r="C182" s="693" t="s">
        <v>1945</v>
      </c>
      <c r="D182" s="984" t="s">
        <v>66</v>
      </c>
      <c r="E182" s="1038">
        <v>40</v>
      </c>
      <c r="F182" s="843"/>
      <c r="G182" s="1011">
        <f>E182*F182</f>
        <v>0</v>
      </c>
    </row>
    <row r="183" spans="2:7" ht="15">
      <c r="B183" s="970"/>
      <c r="C183" s="716"/>
      <c r="D183" s="517"/>
      <c r="E183" s="517"/>
      <c r="F183" s="682"/>
      <c r="G183" s="795"/>
    </row>
    <row r="184" spans="2:7" ht="38.25">
      <c r="B184" s="966" t="s">
        <v>744</v>
      </c>
      <c r="C184" s="965" t="s">
        <v>1946</v>
      </c>
      <c r="D184" s="1039"/>
      <c r="E184" s="972"/>
      <c r="F184" s="682"/>
      <c r="G184" s="795"/>
    </row>
    <row r="185" spans="2:7" ht="25.5">
      <c r="B185" s="966"/>
      <c r="C185" s="974" t="s">
        <v>1947</v>
      </c>
      <c r="D185" s="1039"/>
      <c r="E185" s="972"/>
      <c r="F185" s="682"/>
      <c r="G185" s="795"/>
    </row>
    <row r="186" spans="2:7" ht="15">
      <c r="B186" s="966"/>
      <c r="C186" s="974" t="s">
        <v>746</v>
      </c>
      <c r="D186" s="1039"/>
      <c r="E186" s="972"/>
      <c r="F186" s="682"/>
      <c r="G186" s="795"/>
    </row>
    <row r="187" spans="2:7" ht="15">
      <c r="B187" s="966"/>
      <c r="C187" s="974" t="s">
        <v>1948</v>
      </c>
      <c r="D187" s="1039"/>
      <c r="E187" s="972"/>
      <c r="F187" s="682"/>
      <c r="G187" s="795"/>
    </row>
    <row r="188" spans="2:7">
      <c r="B188" s="975"/>
      <c r="C188" s="976" t="s">
        <v>1949</v>
      </c>
      <c r="D188" s="517" t="s">
        <v>66</v>
      </c>
      <c r="E188" s="517">
        <v>8</v>
      </c>
      <c r="F188" s="843"/>
      <c r="G188" s="1011">
        <f>E188*F188</f>
        <v>0</v>
      </c>
    </row>
    <row r="189" spans="2:7">
      <c r="B189" s="975"/>
      <c r="C189" s="976"/>
      <c r="D189" s="517"/>
      <c r="E189" s="517"/>
      <c r="F189" s="843"/>
      <c r="G189" s="1011"/>
    </row>
    <row r="190" spans="2:7" ht="25.5">
      <c r="B190" s="966" t="s">
        <v>745</v>
      </c>
      <c r="C190" s="965" t="s">
        <v>1950</v>
      </c>
      <c r="D190" s="1039"/>
      <c r="E190" s="972"/>
      <c r="F190" s="682"/>
      <c r="G190" s="795"/>
    </row>
    <row r="191" spans="2:7" ht="15">
      <c r="B191" s="966"/>
      <c r="C191" s="974" t="s">
        <v>1951</v>
      </c>
      <c r="D191" s="1039"/>
      <c r="E191" s="972"/>
      <c r="F191" s="682"/>
      <c r="G191" s="795"/>
    </row>
    <row r="192" spans="2:7" ht="15">
      <c r="B192" s="966"/>
      <c r="C192" s="974" t="s">
        <v>746</v>
      </c>
      <c r="D192" s="1039"/>
      <c r="E192" s="972"/>
      <c r="F192" s="682"/>
      <c r="G192" s="795"/>
    </row>
    <row r="193" spans="2:7" ht="15">
      <c r="B193" s="966"/>
      <c r="C193" s="974" t="s">
        <v>1952</v>
      </c>
      <c r="D193" s="1039"/>
      <c r="E193" s="972"/>
      <c r="F193" s="682"/>
      <c r="G193" s="795"/>
    </row>
    <row r="194" spans="2:7">
      <c r="B194" s="975"/>
      <c r="C194" s="1461" t="s">
        <v>1953</v>
      </c>
      <c r="D194" s="1462" t="s">
        <v>66</v>
      </c>
      <c r="E194" s="1462">
        <v>2</v>
      </c>
      <c r="F194" s="1443"/>
      <c r="G194" s="1444">
        <f>E194*F194</f>
        <v>0</v>
      </c>
    </row>
    <row r="195" spans="2:7">
      <c r="B195" s="975"/>
      <c r="C195" s="976" t="s">
        <v>1954</v>
      </c>
      <c r="D195" s="517" t="s">
        <v>66</v>
      </c>
      <c r="E195" s="517">
        <v>2</v>
      </c>
      <c r="F195" s="843"/>
      <c r="G195" s="1011">
        <f>E195*F195</f>
        <v>0</v>
      </c>
    </row>
    <row r="196" spans="2:7">
      <c r="B196" s="975"/>
      <c r="C196" s="976"/>
      <c r="D196" s="517"/>
      <c r="E196" s="517"/>
      <c r="F196" s="843"/>
      <c r="G196" s="1011"/>
    </row>
    <row r="197" spans="2:7" ht="63.75">
      <c r="B197" s="782" t="s">
        <v>747</v>
      </c>
      <c r="C197" s="1040" t="s">
        <v>1955</v>
      </c>
      <c r="D197" s="1041"/>
      <c r="E197" s="787"/>
      <c r="F197" s="682"/>
      <c r="G197" s="795"/>
    </row>
    <row r="198" spans="2:7">
      <c r="B198" s="786"/>
      <c r="C198" s="1463" t="s">
        <v>1956</v>
      </c>
      <c r="D198" s="1464" t="s">
        <v>66</v>
      </c>
      <c r="E198" s="1465">
        <v>2</v>
      </c>
      <c r="F198" s="1466"/>
      <c r="G198" s="1467">
        <f>E198*F198</f>
        <v>0</v>
      </c>
    </row>
    <row r="199" spans="2:7">
      <c r="B199" s="975"/>
      <c r="C199" s="976"/>
      <c r="D199" s="517"/>
      <c r="E199" s="517"/>
      <c r="F199" s="843"/>
      <c r="G199" s="1011"/>
    </row>
    <row r="200" spans="2:7" ht="76.5">
      <c r="B200" s="1042" t="s">
        <v>748</v>
      </c>
      <c r="C200" s="521" t="s">
        <v>1957</v>
      </c>
      <c r="D200" s="219"/>
      <c r="E200" s="982"/>
      <c r="F200" s="682"/>
      <c r="G200" s="795"/>
    </row>
    <row r="201" spans="2:7" ht="25.5">
      <c r="B201" s="961"/>
      <c r="C201" s="737" t="s">
        <v>1958</v>
      </c>
      <c r="D201" s="766"/>
      <c r="E201" s="787"/>
      <c r="F201" s="682"/>
      <c r="G201" s="795"/>
    </row>
    <row r="202" spans="2:7">
      <c r="B202" s="961" t="s">
        <v>243</v>
      </c>
      <c r="C202" s="971" t="s">
        <v>1959</v>
      </c>
      <c r="D202" s="517" t="s">
        <v>66</v>
      </c>
      <c r="E202" s="517">
        <v>2</v>
      </c>
      <c r="F202" s="843"/>
      <c r="G202" s="1011">
        <f>E202*F202</f>
        <v>0</v>
      </c>
    </row>
    <row r="203" spans="2:7" ht="15">
      <c r="B203" s="1043"/>
      <c r="C203" s="760"/>
      <c r="D203" s="730"/>
      <c r="E203" s="510"/>
      <c r="F203" s="192"/>
      <c r="G203" s="795"/>
    </row>
    <row r="204" spans="2:7" ht="165.75">
      <c r="B204" s="1044" t="s">
        <v>749</v>
      </c>
      <c r="C204" s="1045" t="s">
        <v>1960</v>
      </c>
      <c r="D204" s="984"/>
      <c r="E204" s="1038"/>
      <c r="F204" s="805"/>
      <c r="G204" s="1011"/>
    </row>
    <row r="205" spans="2:7" ht="25.5">
      <c r="B205" s="1046"/>
      <c r="C205" s="980" t="s">
        <v>1961</v>
      </c>
      <c r="D205" s="984"/>
      <c r="E205" s="1038"/>
      <c r="F205" s="805"/>
      <c r="G205" s="1011"/>
    </row>
    <row r="206" spans="2:7" ht="25.5">
      <c r="B206" s="1046"/>
      <c r="C206" s="980" t="s">
        <v>1962</v>
      </c>
      <c r="D206" s="984"/>
      <c r="E206" s="1038"/>
      <c r="F206" s="805"/>
      <c r="G206" s="1011"/>
    </row>
    <row r="207" spans="2:7">
      <c r="B207" s="1047"/>
      <c r="C207" s="1468" t="s">
        <v>1963</v>
      </c>
      <c r="D207" s="1469" t="s">
        <v>66</v>
      </c>
      <c r="E207" s="1470">
        <v>4</v>
      </c>
      <c r="F207" s="1443"/>
      <c r="G207" s="1444">
        <f>E207*F207</f>
        <v>0</v>
      </c>
    </row>
    <row r="208" spans="2:7">
      <c r="B208" s="1047"/>
      <c r="C208" s="1468" t="s">
        <v>2579</v>
      </c>
      <c r="D208" s="1469" t="s">
        <v>66</v>
      </c>
      <c r="E208" s="1470">
        <v>1</v>
      </c>
      <c r="F208" s="1443"/>
      <c r="G208" s="1444">
        <f>E208*F208</f>
        <v>0</v>
      </c>
    </row>
    <row r="209" spans="2:7">
      <c r="B209" s="1047"/>
      <c r="C209" s="1468" t="s">
        <v>2580</v>
      </c>
      <c r="D209" s="1469" t="s">
        <v>66</v>
      </c>
      <c r="E209" s="1470">
        <v>2</v>
      </c>
      <c r="F209" s="1443"/>
      <c r="G209" s="1444">
        <f>E209*F209</f>
        <v>0</v>
      </c>
    </row>
    <row r="210" spans="2:7">
      <c r="B210" s="1047"/>
      <c r="C210" s="1468" t="s">
        <v>2581</v>
      </c>
      <c r="D210" s="1469" t="s">
        <v>66</v>
      </c>
      <c r="E210" s="1470">
        <v>1</v>
      </c>
      <c r="F210" s="1443"/>
      <c r="G210" s="1444">
        <f>E210*F210</f>
        <v>0</v>
      </c>
    </row>
    <row r="211" spans="2:7">
      <c r="B211" s="1047"/>
      <c r="C211" s="936"/>
      <c r="D211" s="984"/>
      <c r="E211" s="1038"/>
      <c r="F211" s="843"/>
      <c r="G211" s="1011"/>
    </row>
    <row r="212" spans="2:7" ht="140.25">
      <c r="B212" s="1471" t="s">
        <v>2582</v>
      </c>
      <c r="C212" s="1472" t="s">
        <v>2612</v>
      </c>
      <c r="D212" s="1469"/>
      <c r="E212" s="1470"/>
      <c r="F212" s="1473"/>
      <c r="G212" s="1444"/>
    </row>
    <row r="213" spans="2:7" ht="25.5">
      <c r="B213" s="1474"/>
      <c r="C213" s="1475" t="s">
        <v>1961</v>
      </c>
      <c r="D213" s="1469"/>
      <c r="E213" s="1470"/>
      <c r="F213" s="1473"/>
      <c r="G213" s="1444"/>
    </row>
    <row r="214" spans="2:7" ht="25.5">
      <c r="B214" s="1474"/>
      <c r="C214" s="1475" t="s">
        <v>2583</v>
      </c>
      <c r="D214" s="1469"/>
      <c r="E214" s="1470"/>
      <c r="F214" s="1473"/>
      <c r="G214" s="1444"/>
    </row>
    <row r="215" spans="2:7">
      <c r="B215" s="1476"/>
      <c r="C215" s="1468" t="s">
        <v>2584</v>
      </c>
      <c r="D215" s="1469" t="s">
        <v>66</v>
      </c>
      <c r="E215" s="1470">
        <v>7</v>
      </c>
      <c r="F215" s="1443"/>
      <c r="G215" s="1444">
        <f>E215*F215</f>
        <v>0</v>
      </c>
    </row>
    <row r="216" spans="2:7" ht="15">
      <c r="B216" s="795"/>
      <c r="C216" s="795"/>
      <c r="D216" s="795"/>
      <c r="E216" s="964"/>
      <c r="F216" s="682"/>
      <c r="G216" s="795"/>
    </row>
    <row r="217" spans="2:7" ht="102">
      <c r="B217" s="977" t="s">
        <v>754</v>
      </c>
      <c r="C217" s="978" t="s">
        <v>750</v>
      </c>
      <c r="D217" s="766"/>
      <c r="E217" s="787"/>
      <c r="F217" s="682"/>
      <c r="G217" s="795"/>
    </row>
    <row r="218" spans="2:7" ht="25.5">
      <c r="B218" s="977"/>
      <c r="C218" s="760" t="s">
        <v>751</v>
      </c>
      <c r="D218" s="766"/>
      <c r="E218" s="787"/>
      <c r="F218" s="682"/>
      <c r="G218" s="795"/>
    </row>
    <row r="219" spans="2:7" ht="25.5">
      <c r="B219" s="977"/>
      <c r="C219" s="760" t="s">
        <v>752</v>
      </c>
      <c r="D219" s="766"/>
      <c r="E219" s="787"/>
      <c r="F219" s="682"/>
      <c r="G219" s="795"/>
    </row>
    <row r="220" spans="2:7" ht="15">
      <c r="B220" s="977"/>
      <c r="C220" s="760" t="s">
        <v>753</v>
      </c>
      <c r="D220" s="766"/>
      <c r="E220" s="787"/>
      <c r="F220" s="682"/>
      <c r="G220" s="795"/>
    </row>
    <row r="221" spans="2:7">
      <c r="B221" s="977"/>
      <c r="C221" s="738" t="s">
        <v>1964</v>
      </c>
      <c r="D221" s="766" t="s">
        <v>215</v>
      </c>
      <c r="E221" s="787">
        <v>50</v>
      </c>
      <c r="F221" s="843"/>
      <c r="G221" s="1011">
        <f>F221*E221</f>
        <v>0</v>
      </c>
    </row>
    <row r="222" spans="2:7">
      <c r="B222" s="977"/>
      <c r="C222" s="738" t="s">
        <v>1965</v>
      </c>
      <c r="D222" s="766" t="s">
        <v>215</v>
      </c>
      <c r="E222" s="787">
        <v>5</v>
      </c>
      <c r="F222" s="843"/>
      <c r="G222" s="1011">
        <f>F222*E222</f>
        <v>0</v>
      </c>
    </row>
    <row r="223" spans="2:7">
      <c r="B223" s="977"/>
      <c r="C223" s="738" t="s">
        <v>1966</v>
      </c>
      <c r="D223" s="766" t="s">
        <v>215</v>
      </c>
      <c r="E223" s="787">
        <v>8</v>
      </c>
      <c r="F223" s="843"/>
      <c r="G223" s="1011">
        <f>F223*E223</f>
        <v>0</v>
      </c>
    </row>
    <row r="224" spans="2:7" ht="15">
      <c r="B224" s="979"/>
      <c r="C224" s="980"/>
      <c r="D224" s="981"/>
      <c r="E224" s="982" t="s">
        <v>244</v>
      </c>
      <c r="F224" s="682"/>
      <c r="G224" s="795"/>
    </row>
    <row r="225" spans="2:7" ht="63.75">
      <c r="B225" s="983" t="s">
        <v>1967</v>
      </c>
      <c r="C225" s="965" t="s">
        <v>755</v>
      </c>
      <c r="D225" s="984"/>
      <c r="E225" s="985"/>
      <c r="F225" s="682"/>
      <c r="G225" s="795"/>
    </row>
    <row r="226" spans="2:7">
      <c r="B226" s="986" t="s">
        <v>243</v>
      </c>
      <c r="C226" s="693" t="s">
        <v>1968</v>
      </c>
      <c r="D226" s="959" t="s">
        <v>66</v>
      </c>
      <c r="E226" s="987">
        <v>55</v>
      </c>
      <c r="F226" s="843"/>
      <c r="G226" s="1011">
        <f>E226*F226</f>
        <v>0</v>
      </c>
    </row>
    <row r="227" spans="2:7">
      <c r="B227" s="986" t="s">
        <v>243</v>
      </c>
      <c r="C227" s="693" t="s">
        <v>1969</v>
      </c>
      <c r="D227" s="959" t="s">
        <v>66</v>
      </c>
      <c r="E227" s="987">
        <v>3</v>
      </c>
      <c r="F227" s="843"/>
      <c r="G227" s="1011">
        <f>E227*F227</f>
        <v>0</v>
      </c>
    </row>
    <row r="228" spans="2:7">
      <c r="B228" s="986" t="s">
        <v>243</v>
      </c>
      <c r="C228" s="693" t="s">
        <v>1970</v>
      </c>
      <c r="D228" s="959" t="s">
        <v>66</v>
      </c>
      <c r="E228" s="987">
        <v>1</v>
      </c>
      <c r="F228" s="843"/>
      <c r="G228" s="1011">
        <f>E228*F228</f>
        <v>0</v>
      </c>
    </row>
    <row r="229" spans="2:7">
      <c r="B229" s="986" t="s">
        <v>243</v>
      </c>
      <c r="C229" s="693" t="s">
        <v>1971</v>
      </c>
      <c r="D229" s="959" t="s">
        <v>66</v>
      </c>
      <c r="E229" s="987">
        <v>1</v>
      </c>
      <c r="F229" s="843"/>
      <c r="G229" s="1011">
        <f>E229*F229</f>
        <v>0</v>
      </c>
    </row>
    <row r="230" spans="2:7">
      <c r="B230" s="986"/>
      <c r="C230" s="693"/>
      <c r="D230" s="959"/>
      <c r="E230" s="987"/>
      <c r="F230" s="843"/>
      <c r="G230" s="1011"/>
    </row>
    <row r="231" spans="2:7" ht="63.75">
      <c r="B231" s="983" t="s">
        <v>1972</v>
      </c>
      <c r="C231" s="965" t="s">
        <v>1973</v>
      </c>
      <c r="D231" s="984"/>
      <c r="E231" s="1038"/>
      <c r="F231" s="805"/>
      <c r="G231" s="442"/>
    </row>
    <row r="232" spans="2:7">
      <c r="B232" s="986" t="s">
        <v>243</v>
      </c>
      <c r="C232" s="693" t="s">
        <v>1974</v>
      </c>
      <c r="D232" s="959" t="s">
        <v>66</v>
      </c>
      <c r="E232" s="987">
        <v>2</v>
      </c>
      <c r="F232" s="843"/>
      <c r="G232" s="1011">
        <f>E232*F232</f>
        <v>0</v>
      </c>
    </row>
    <row r="233" spans="2:7">
      <c r="B233" s="986"/>
      <c r="C233" s="693"/>
      <c r="D233" s="959"/>
      <c r="E233" s="987"/>
      <c r="F233" s="843"/>
      <c r="G233" s="1011"/>
    </row>
    <row r="234" spans="2:7" ht="63.75">
      <c r="B234" s="977" t="s">
        <v>1975</v>
      </c>
      <c r="C234" s="988" t="s">
        <v>756</v>
      </c>
      <c r="D234" s="978"/>
      <c r="E234" s="737"/>
      <c r="F234" s="805"/>
      <c r="G234" s="1011"/>
    </row>
    <row r="235" spans="2:7">
      <c r="B235" s="986"/>
      <c r="C235" s="693" t="s">
        <v>757</v>
      </c>
      <c r="D235" s="959"/>
      <c r="E235" s="987"/>
      <c r="F235" s="843"/>
      <c r="G235" s="1011"/>
    </row>
    <row r="236" spans="2:7">
      <c r="B236" s="986"/>
      <c r="C236" s="693" t="s">
        <v>758</v>
      </c>
      <c r="D236" s="959" t="s">
        <v>66</v>
      </c>
      <c r="E236" s="987">
        <v>20</v>
      </c>
      <c r="F236" s="843"/>
      <c r="G236" s="1011">
        <f>E236*F236</f>
        <v>0</v>
      </c>
    </row>
    <row r="237" spans="2:7">
      <c r="B237" s="986"/>
      <c r="C237" s="693"/>
      <c r="D237" s="959"/>
      <c r="E237" s="987"/>
      <c r="F237" s="843"/>
      <c r="G237" s="1011"/>
    </row>
    <row r="238" spans="2:7" ht="89.25">
      <c r="B238" s="991" t="s">
        <v>1976</v>
      </c>
      <c r="C238" s="965" t="s">
        <v>759</v>
      </c>
      <c r="D238" s="952"/>
      <c r="E238" s="953"/>
      <c r="F238" s="805"/>
      <c r="G238" s="1011"/>
    </row>
    <row r="239" spans="2:7">
      <c r="B239" s="986"/>
      <c r="C239" s="693" t="s">
        <v>1977</v>
      </c>
      <c r="D239" s="959"/>
      <c r="E239" s="987"/>
      <c r="F239" s="843"/>
      <c r="G239" s="1011"/>
    </row>
    <row r="240" spans="2:7">
      <c r="B240" s="986"/>
      <c r="C240" s="693" t="s">
        <v>1978</v>
      </c>
      <c r="D240" s="959" t="s">
        <v>66</v>
      </c>
      <c r="E240" s="987">
        <v>2</v>
      </c>
      <c r="F240" s="843"/>
      <c r="G240" s="1011">
        <f>E240*F240</f>
        <v>0</v>
      </c>
    </row>
    <row r="241" spans="2:7">
      <c r="B241" s="989"/>
      <c r="C241" s="738"/>
      <c r="D241" s="990"/>
      <c r="E241" s="787"/>
      <c r="F241" s="843"/>
      <c r="G241" s="1011"/>
    </row>
    <row r="242" spans="2:7" ht="25.5">
      <c r="B242" s="977" t="s">
        <v>1979</v>
      </c>
      <c r="C242" s="737" t="s">
        <v>263</v>
      </c>
      <c r="D242" s="730"/>
      <c r="E242" s="737"/>
      <c r="F242" s="681"/>
      <c r="G242" s="795"/>
    </row>
    <row r="243" spans="2:7" ht="25.5">
      <c r="B243" s="730"/>
      <c r="C243" s="737" t="s">
        <v>264</v>
      </c>
      <c r="D243" s="730"/>
      <c r="E243" s="737"/>
      <c r="F243" s="681"/>
      <c r="G243" s="795"/>
    </row>
    <row r="244" spans="2:7">
      <c r="B244" s="730"/>
      <c r="C244" s="737" t="s">
        <v>265</v>
      </c>
      <c r="D244" s="730" t="s">
        <v>46</v>
      </c>
      <c r="E244" s="739">
        <v>216</v>
      </c>
      <c r="F244" s="211"/>
      <c r="G244" s="1011">
        <f>E244*F244</f>
        <v>0</v>
      </c>
    </row>
    <row r="245" spans="2:7">
      <c r="B245" s="730"/>
      <c r="C245" s="737"/>
      <c r="D245" s="730"/>
      <c r="E245" s="739"/>
      <c r="F245" s="211"/>
      <c r="G245" s="797"/>
    </row>
    <row r="246" spans="2:7" ht="63.75">
      <c r="B246" s="977" t="s">
        <v>2585</v>
      </c>
      <c r="C246" s="738" t="s">
        <v>2586</v>
      </c>
      <c r="D246" s="730"/>
      <c r="E246" s="737"/>
      <c r="F246" s="681"/>
      <c r="G246" s="795"/>
    </row>
    <row r="247" spans="2:7" ht="15">
      <c r="B247" s="730"/>
      <c r="C247" s="738" t="s">
        <v>2587</v>
      </c>
      <c r="D247" s="730"/>
      <c r="E247" s="737"/>
      <c r="F247" s="681"/>
      <c r="G247" s="795"/>
    </row>
    <row r="248" spans="2:7">
      <c r="B248" s="788"/>
      <c r="C248" s="747"/>
      <c r="D248" s="788" t="s">
        <v>66</v>
      </c>
      <c r="E248" s="995">
        <v>2</v>
      </c>
      <c r="F248" s="215"/>
      <c r="G248" s="1011">
        <f>E248*F248</f>
        <v>0</v>
      </c>
    </row>
    <row r="249" spans="2:7" ht="15">
      <c r="B249" s="986"/>
      <c r="C249" s="693"/>
      <c r="D249" s="959"/>
      <c r="E249" s="787"/>
      <c r="F249" s="682"/>
      <c r="G249" s="795"/>
    </row>
    <row r="250" spans="2:7">
      <c r="B250" s="734" t="s">
        <v>18</v>
      </c>
      <c r="C250" s="770" t="s">
        <v>514</v>
      </c>
      <c r="D250" s="506" t="s">
        <v>399</v>
      </c>
      <c r="E250" s="713">
        <v>1</v>
      </c>
      <c r="F250" s="212"/>
      <c r="G250" s="798">
        <f>F250*E250</f>
        <v>0</v>
      </c>
    </row>
    <row r="251" spans="2:7" ht="15">
      <c r="B251" s="767"/>
      <c r="C251" s="768" t="s">
        <v>760</v>
      </c>
      <c r="D251" s="745"/>
      <c r="E251" s="769"/>
      <c r="F251" s="682"/>
      <c r="G251" s="795"/>
    </row>
    <row r="252" spans="2:7" ht="26.25">
      <c r="B252" s="767"/>
      <c r="C252" s="768" t="s">
        <v>761</v>
      </c>
      <c r="D252" s="713"/>
      <c r="E252" s="769"/>
      <c r="F252" s="682"/>
      <c r="G252" s="795"/>
    </row>
    <row r="253" spans="2:7" ht="15">
      <c r="B253" s="767"/>
      <c r="C253" s="768"/>
      <c r="D253" s="713"/>
      <c r="E253" s="769"/>
      <c r="F253" s="682"/>
      <c r="G253" s="795"/>
    </row>
    <row r="254" spans="2:7" ht="51">
      <c r="B254" s="996" t="s">
        <v>22</v>
      </c>
      <c r="C254" s="820" t="s">
        <v>1980</v>
      </c>
      <c r="D254" s="997" t="s">
        <v>241</v>
      </c>
      <c r="E254" s="429">
        <v>1</v>
      </c>
      <c r="F254" s="218"/>
      <c r="G254" s="1020">
        <f>F254*E254</f>
        <v>0</v>
      </c>
    </row>
    <row r="255" spans="2:7">
      <c r="B255" s="998"/>
      <c r="C255" s="999"/>
      <c r="D255" s="1000"/>
      <c r="E255" s="1001"/>
      <c r="F255" s="73"/>
      <c r="G255" s="1011"/>
    </row>
    <row r="256" spans="2:7" ht="25.5">
      <c r="B256" s="996" t="s">
        <v>45</v>
      </c>
      <c r="C256" s="820" t="s">
        <v>763</v>
      </c>
      <c r="D256" s="997" t="s">
        <v>241</v>
      </c>
      <c r="E256" s="429">
        <v>1</v>
      </c>
      <c r="F256" s="212"/>
      <c r="G256" s="798">
        <f>F256*E256</f>
        <v>0</v>
      </c>
    </row>
    <row r="257" spans="2:7" ht="15">
      <c r="B257" s="998"/>
      <c r="C257" s="999"/>
      <c r="D257" s="1000"/>
      <c r="E257" s="1001"/>
      <c r="F257" s="682"/>
      <c r="G257" s="795"/>
    </row>
    <row r="258" spans="2:7" ht="25.5">
      <c r="B258" s="996" t="s">
        <v>47</v>
      </c>
      <c r="C258" s="820" t="s">
        <v>764</v>
      </c>
      <c r="D258" s="997" t="s">
        <v>241</v>
      </c>
      <c r="E258" s="429">
        <v>1</v>
      </c>
      <c r="F258" s="212"/>
      <c r="G258" s="798">
        <f>F258*E258</f>
        <v>0</v>
      </c>
    </row>
    <row r="259" spans="2:7">
      <c r="B259" s="733"/>
      <c r="C259" s="771"/>
      <c r="D259" s="713"/>
      <c r="E259" s="769"/>
      <c r="F259" s="73"/>
      <c r="G259" s="1011"/>
    </row>
    <row r="260" spans="2:7" ht="25.5">
      <c r="B260" s="746" t="s">
        <v>48</v>
      </c>
      <c r="C260" s="1002" t="s">
        <v>400</v>
      </c>
      <c r="D260" s="773" t="s">
        <v>399</v>
      </c>
      <c r="E260" s="774">
        <v>1</v>
      </c>
      <c r="F260" s="213"/>
      <c r="G260" s="799">
        <f>F260*E260</f>
        <v>0</v>
      </c>
    </row>
    <row r="261" spans="2:7" ht="15">
      <c r="B261" s="986"/>
      <c r="C261" s="1326" t="s">
        <v>1896</v>
      </c>
      <c r="D261" s="959"/>
      <c r="E261" s="787"/>
      <c r="F261" s="682"/>
      <c r="G261" s="798">
        <f>+SUM(G152:G260)</f>
        <v>0</v>
      </c>
    </row>
    <row r="262" spans="2:7" ht="15">
      <c r="B262" s="1003"/>
      <c r="C262" s="786"/>
      <c r="D262" s="730"/>
      <c r="E262" s="787"/>
      <c r="F262" s="682"/>
      <c r="G262" s="795"/>
    </row>
    <row r="263" spans="2:7">
      <c r="B263" s="1003"/>
      <c r="C263" s="786"/>
      <c r="D263" s="730"/>
      <c r="E263" s="787"/>
      <c r="F263" s="1023"/>
      <c r="G263" s="1052"/>
    </row>
    <row r="264" spans="2:7" ht="25.5">
      <c r="B264" s="1007" t="s">
        <v>765</v>
      </c>
      <c r="C264" s="978" t="s">
        <v>766</v>
      </c>
      <c r="D264" s="766"/>
      <c r="E264" s="972"/>
      <c r="F264" s="1023"/>
      <c r="G264" s="1052"/>
    </row>
    <row r="265" spans="2:7" ht="38.25">
      <c r="B265" s="1007"/>
      <c r="C265" s="978" t="s">
        <v>1981</v>
      </c>
      <c r="D265" s="766"/>
      <c r="E265" s="972"/>
      <c r="F265" s="1023"/>
      <c r="G265" s="1052"/>
    </row>
    <row r="266" spans="2:7">
      <c r="B266" s="504"/>
      <c r="C266" s="728"/>
      <c r="D266" s="469"/>
      <c r="E266" s="469"/>
      <c r="F266" s="1023"/>
      <c r="G266" s="1052"/>
    </row>
    <row r="267" spans="2:7" ht="51">
      <c r="B267" s="1048" t="s">
        <v>14</v>
      </c>
      <c r="C267" s="757" t="s">
        <v>1982</v>
      </c>
      <c r="D267" s="812" t="s">
        <v>241</v>
      </c>
      <c r="E267" s="813">
        <v>2</v>
      </c>
      <c r="F267" s="210"/>
      <c r="G267" s="796">
        <f>E267*F267</f>
        <v>0</v>
      </c>
    </row>
    <row r="268" spans="2:7">
      <c r="B268" s="750"/>
      <c r="C268" s="751" t="s">
        <v>2588</v>
      </c>
      <c r="D268" s="469"/>
      <c r="E268" s="319"/>
      <c r="F268" s="1023"/>
      <c r="G268" s="1052"/>
    </row>
    <row r="269" spans="2:7">
      <c r="B269" s="750"/>
      <c r="C269" s="751" t="s">
        <v>662</v>
      </c>
      <c r="D269" s="469"/>
      <c r="E269" s="469"/>
      <c r="F269" s="1023"/>
      <c r="G269" s="1052"/>
    </row>
    <row r="270" spans="2:7">
      <c r="B270" s="750"/>
      <c r="C270" s="751" t="s">
        <v>663</v>
      </c>
      <c r="D270" s="469"/>
      <c r="E270" s="469"/>
      <c r="F270" s="1023"/>
      <c r="G270" s="1052"/>
    </row>
    <row r="271" spans="2:7">
      <c r="B271" s="750"/>
      <c r="C271" s="751" t="s">
        <v>660</v>
      </c>
      <c r="D271" s="469"/>
      <c r="E271" s="510"/>
      <c r="F271" s="1023"/>
      <c r="G271" s="1052"/>
    </row>
    <row r="272" spans="2:7">
      <c r="B272" s="750"/>
      <c r="C272" s="751" t="s">
        <v>654</v>
      </c>
      <c r="D272" s="469"/>
      <c r="E272" s="510"/>
      <c r="F272" s="1023"/>
      <c r="G272" s="1052"/>
    </row>
    <row r="273" spans="2:7" ht="25.5">
      <c r="B273" s="750"/>
      <c r="C273" s="757" t="s">
        <v>767</v>
      </c>
      <c r="D273" s="469"/>
      <c r="E273" s="510"/>
      <c r="F273" s="1023"/>
      <c r="G273" s="1052"/>
    </row>
    <row r="274" spans="2:7">
      <c r="B274" s="750"/>
      <c r="C274" s="751" t="s">
        <v>248</v>
      </c>
      <c r="D274" s="469"/>
      <c r="E274" s="510"/>
      <c r="F274" s="1023"/>
      <c r="G274" s="1052"/>
    </row>
    <row r="275" spans="2:7">
      <c r="B275" s="750"/>
      <c r="C275" s="751" t="s">
        <v>249</v>
      </c>
      <c r="D275" s="469"/>
      <c r="E275" s="319"/>
      <c r="F275" s="1023"/>
      <c r="G275" s="1052"/>
    </row>
    <row r="276" spans="2:7">
      <c r="B276" s="750"/>
      <c r="C276" s="751" t="s">
        <v>254</v>
      </c>
      <c r="D276" s="469"/>
      <c r="E276" s="319"/>
      <c r="F276" s="1023"/>
      <c r="G276" s="1052"/>
    </row>
    <row r="277" spans="2:7" ht="25.5">
      <c r="B277" s="750"/>
      <c r="C277" s="751" t="s">
        <v>250</v>
      </c>
      <c r="D277" s="469"/>
      <c r="E277" s="319"/>
      <c r="F277" s="1023"/>
      <c r="G277" s="1052"/>
    </row>
    <row r="278" spans="2:7" ht="15">
      <c r="B278" s="750"/>
      <c r="C278" s="751" t="s">
        <v>251</v>
      </c>
      <c r="D278" s="469"/>
      <c r="E278" s="319"/>
      <c r="F278" s="682"/>
      <c r="G278" s="795"/>
    </row>
    <row r="279" spans="2:7" ht="15">
      <c r="B279" s="750"/>
      <c r="C279" s="751" t="s">
        <v>252</v>
      </c>
      <c r="D279" s="469"/>
      <c r="E279" s="319"/>
      <c r="F279" s="682"/>
      <c r="G279" s="795"/>
    </row>
    <row r="280" spans="2:7" ht="38.25">
      <c r="B280" s="504"/>
      <c r="C280" s="728" t="s">
        <v>253</v>
      </c>
      <c r="D280" s="469"/>
      <c r="E280" s="469"/>
      <c r="F280" s="682"/>
      <c r="G280" s="795"/>
    </row>
    <row r="281" spans="2:7" ht="15">
      <c r="B281" s="1003"/>
      <c r="C281" s="786"/>
      <c r="D281" s="730"/>
      <c r="E281" s="787"/>
      <c r="F281" s="682"/>
      <c r="G281" s="795"/>
    </row>
    <row r="282" spans="2:7" ht="26.25">
      <c r="B282" s="734" t="s">
        <v>37</v>
      </c>
      <c r="C282" s="714" t="s">
        <v>655</v>
      </c>
      <c r="D282" s="469"/>
      <c r="E282" s="510"/>
      <c r="F282" s="682"/>
      <c r="G282" s="795"/>
    </row>
    <row r="283" spans="2:7">
      <c r="B283" s="506"/>
      <c r="C283" s="728" t="s">
        <v>664</v>
      </c>
      <c r="D283" s="469" t="s">
        <v>66</v>
      </c>
      <c r="E283" s="319">
        <v>2</v>
      </c>
      <c r="F283" s="210"/>
      <c r="G283" s="796">
        <f>E283*F283</f>
        <v>0</v>
      </c>
    </row>
    <row r="284" spans="2:7" ht="15">
      <c r="B284" s="506"/>
      <c r="C284" s="725"/>
      <c r="D284" s="319"/>
      <c r="E284" s="319"/>
      <c r="F284" s="682"/>
      <c r="G284" s="795"/>
    </row>
    <row r="285" spans="2:7" ht="51.75">
      <c r="B285" s="731" t="s">
        <v>17</v>
      </c>
      <c r="C285" s="714" t="s">
        <v>256</v>
      </c>
      <c r="D285" s="510"/>
      <c r="E285" s="319"/>
      <c r="F285" s="682"/>
      <c r="G285" s="795"/>
    </row>
    <row r="286" spans="2:7">
      <c r="B286" s="732"/>
      <c r="C286" s="728" t="s">
        <v>664</v>
      </c>
      <c r="D286" s="469" t="s">
        <v>66</v>
      </c>
      <c r="E286" s="319">
        <v>4</v>
      </c>
      <c r="F286" s="210"/>
      <c r="G286" s="796">
        <f>E286*F286</f>
        <v>0</v>
      </c>
    </row>
    <row r="287" spans="2:7" ht="15">
      <c r="B287" s="1003"/>
      <c r="C287" s="786"/>
      <c r="D287" s="730"/>
      <c r="E287" s="787"/>
      <c r="F287" s="682"/>
      <c r="G287" s="795"/>
    </row>
    <row r="288" spans="2:7" ht="76.5">
      <c r="B288" s="734" t="s">
        <v>18</v>
      </c>
      <c r="C288" s="728" t="s">
        <v>484</v>
      </c>
      <c r="D288" s="469"/>
      <c r="E288" s="319"/>
      <c r="F288" s="682"/>
      <c r="G288" s="795"/>
    </row>
    <row r="289" spans="2:7" ht="63.75">
      <c r="B289" s="506"/>
      <c r="C289" s="728" t="s">
        <v>666</v>
      </c>
      <c r="D289" s="469"/>
      <c r="E289" s="319"/>
      <c r="F289" s="682"/>
      <c r="G289" s="795"/>
    </row>
    <row r="290" spans="2:7" ht="15">
      <c r="B290" s="506"/>
      <c r="C290" s="728" t="s">
        <v>667</v>
      </c>
      <c r="D290" s="469"/>
      <c r="E290" s="319"/>
      <c r="F290" s="682"/>
      <c r="G290" s="795"/>
    </row>
    <row r="291" spans="2:7" ht="25.5">
      <c r="B291" s="506"/>
      <c r="C291" s="728" t="s">
        <v>668</v>
      </c>
      <c r="D291" s="469"/>
      <c r="E291" s="319"/>
      <c r="F291" s="682"/>
      <c r="G291" s="795"/>
    </row>
    <row r="292" spans="2:7" ht="25.5">
      <c r="B292" s="506"/>
      <c r="C292" s="728" t="s">
        <v>669</v>
      </c>
      <c r="D292" s="469"/>
      <c r="E292" s="319"/>
      <c r="F292" s="682"/>
      <c r="G292" s="795"/>
    </row>
    <row r="293" spans="2:7" ht="25.5">
      <c r="B293" s="506"/>
      <c r="C293" s="820" t="s">
        <v>670</v>
      </c>
      <c r="D293" s="469"/>
      <c r="E293" s="319"/>
      <c r="F293" s="682"/>
      <c r="G293" s="795"/>
    </row>
    <row r="294" spans="2:7">
      <c r="B294" s="506"/>
      <c r="C294" s="728" t="s">
        <v>255</v>
      </c>
      <c r="D294" s="469" t="s">
        <v>66</v>
      </c>
      <c r="E294" s="319">
        <v>1</v>
      </c>
      <c r="F294" s="210"/>
      <c r="G294" s="796">
        <f t="shared" ref="G294:G295" si="0">E294*F294</f>
        <v>0</v>
      </c>
    </row>
    <row r="295" spans="2:7">
      <c r="B295" s="506"/>
      <c r="C295" s="728" t="s">
        <v>664</v>
      </c>
      <c r="D295" s="469" t="s">
        <v>66</v>
      </c>
      <c r="E295" s="319">
        <v>1</v>
      </c>
      <c r="F295" s="210"/>
      <c r="G295" s="796">
        <f t="shared" si="0"/>
        <v>0</v>
      </c>
    </row>
    <row r="296" spans="2:7" ht="15">
      <c r="B296" s="506"/>
      <c r="C296" s="728"/>
      <c r="D296" s="469"/>
      <c r="E296" s="319"/>
      <c r="F296" s="682"/>
      <c r="G296" s="795"/>
    </row>
    <row r="297" spans="2:7" ht="51">
      <c r="B297" s="734" t="s">
        <v>22</v>
      </c>
      <c r="C297" s="728" t="s">
        <v>485</v>
      </c>
      <c r="D297" s="319"/>
      <c r="E297" s="510"/>
      <c r="F297" s="682"/>
      <c r="G297" s="795"/>
    </row>
    <row r="298" spans="2:7">
      <c r="B298" s="506"/>
      <c r="C298" s="728" t="s">
        <v>255</v>
      </c>
      <c r="D298" s="469" t="s">
        <v>66</v>
      </c>
      <c r="E298" s="319">
        <v>1</v>
      </c>
      <c r="F298" s="210"/>
      <c r="G298" s="796">
        <f t="shared" ref="G298:G299" si="1">E298*F298</f>
        <v>0</v>
      </c>
    </row>
    <row r="299" spans="2:7">
      <c r="B299" s="506"/>
      <c r="C299" s="728" t="s">
        <v>664</v>
      </c>
      <c r="D299" s="469" t="s">
        <v>66</v>
      </c>
      <c r="E299" s="319">
        <v>1</v>
      </c>
      <c r="F299" s="210"/>
      <c r="G299" s="796">
        <f t="shared" si="1"/>
        <v>0</v>
      </c>
    </row>
    <row r="300" spans="2:7" ht="15">
      <c r="B300" s="506"/>
      <c r="C300" s="728"/>
      <c r="D300" s="469"/>
      <c r="E300" s="319"/>
      <c r="F300" s="682"/>
      <c r="G300" s="795"/>
    </row>
    <row r="301" spans="2:7" ht="38.25">
      <c r="B301" s="734" t="s">
        <v>45</v>
      </c>
      <c r="C301" s="728" t="s">
        <v>672</v>
      </c>
      <c r="D301" s="469"/>
      <c r="E301" s="510"/>
      <c r="F301" s="682"/>
      <c r="G301" s="795"/>
    </row>
    <row r="302" spans="2:7">
      <c r="B302" s="506"/>
      <c r="C302" s="728" t="s">
        <v>255</v>
      </c>
      <c r="D302" s="469" t="s">
        <v>66</v>
      </c>
      <c r="E302" s="319">
        <v>4</v>
      </c>
      <c r="F302" s="210"/>
      <c r="G302" s="796">
        <f t="shared" ref="G302:G303" si="2">E302*F302</f>
        <v>0</v>
      </c>
    </row>
    <row r="303" spans="2:7">
      <c r="B303" s="506"/>
      <c r="C303" s="728" t="s">
        <v>664</v>
      </c>
      <c r="D303" s="469" t="s">
        <v>66</v>
      </c>
      <c r="E303" s="319">
        <v>4</v>
      </c>
      <c r="F303" s="210"/>
      <c r="G303" s="796">
        <f t="shared" si="2"/>
        <v>0</v>
      </c>
    </row>
    <row r="304" spans="2:7">
      <c r="B304" s="506"/>
      <c r="C304" s="728"/>
      <c r="D304" s="469"/>
      <c r="E304" s="319"/>
      <c r="F304" s="210"/>
      <c r="G304" s="796"/>
    </row>
    <row r="305" spans="2:7" ht="15">
      <c r="B305" s="506"/>
      <c r="C305" s="728"/>
      <c r="D305" s="469"/>
      <c r="E305" s="319"/>
      <c r="F305" s="682"/>
      <c r="G305" s="795"/>
    </row>
    <row r="306" spans="2:7" ht="51">
      <c r="B306" s="734" t="s">
        <v>47</v>
      </c>
      <c r="C306" s="714" t="s">
        <v>257</v>
      </c>
      <c r="D306" s="469" t="s">
        <v>66</v>
      </c>
      <c r="E306" s="319">
        <v>2</v>
      </c>
      <c r="F306" s="210"/>
      <c r="G306" s="796">
        <f>E306*F306</f>
        <v>0</v>
      </c>
    </row>
    <row r="307" spans="2:7" ht="15">
      <c r="B307" s="506"/>
      <c r="C307" s="725"/>
      <c r="D307" s="469"/>
      <c r="E307" s="319"/>
      <c r="F307" s="682"/>
      <c r="G307" s="795"/>
    </row>
    <row r="308" spans="2:7" ht="51">
      <c r="B308" s="734" t="s">
        <v>48</v>
      </c>
      <c r="C308" s="751" t="s">
        <v>258</v>
      </c>
      <c r="D308" s="469"/>
      <c r="E308" s="510"/>
      <c r="F308" s="682"/>
      <c r="G308" s="795"/>
    </row>
    <row r="309" spans="2:7" ht="25.5">
      <c r="B309" s="506"/>
      <c r="C309" s="751" t="s">
        <v>259</v>
      </c>
      <c r="D309" s="469"/>
      <c r="E309" s="510"/>
      <c r="F309" s="682"/>
      <c r="G309" s="795"/>
    </row>
    <row r="310" spans="2:7">
      <c r="B310" s="506"/>
      <c r="C310" s="728" t="s">
        <v>656</v>
      </c>
      <c r="D310" s="469" t="s">
        <v>241</v>
      </c>
      <c r="E310" s="319">
        <v>4</v>
      </c>
      <c r="F310" s="210"/>
      <c r="G310" s="796">
        <f>E310*F310</f>
        <v>0</v>
      </c>
    </row>
    <row r="311" spans="2:7" ht="15">
      <c r="B311" s="506"/>
      <c r="C311" s="728"/>
      <c r="D311" s="469"/>
      <c r="E311" s="319"/>
      <c r="F311" s="682"/>
      <c r="G311" s="795"/>
    </row>
    <row r="312" spans="2:7" ht="25.5">
      <c r="B312" s="731" t="s">
        <v>49</v>
      </c>
      <c r="C312" s="728" t="s">
        <v>260</v>
      </c>
      <c r="D312" s="469"/>
      <c r="E312" s="319"/>
      <c r="F312" s="682"/>
      <c r="G312" s="795"/>
    </row>
    <row r="313" spans="2:7" ht="15">
      <c r="B313" s="506"/>
      <c r="C313" s="728" t="s">
        <v>261</v>
      </c>
      <c r="D313" s="469"/>
      <c r="E313" s="319"/>
      <c r="F313" s="682"/>
      <c r="G313" s="795"/>
    </row>
    <row r="314" spans="2:7">
      <c r="B314" s="506"/>
      <c r="C314" s="728" t="s">
        <v>262</v>
      </c>
      <c r="D314" s="469" t="s">
        <v>66</v>
      </c>
      <c r="E314" s="319">
        <v>4</v>
      </c>
      <c r="F314" s="210"/>
      <c r="G314" s="796">
        <f>E314*F314</f>
        <v>0</v>
      </c>
    </row>
    <row r="315" spans="2:7">
      <c r="B315" s="506"/>
      <c r="C315" s="728"/>
      <c r="D315" s="469"/>
      <c r="E315" s="319"/>
      <c r="F315" s="210"/>
      <c r="G315" s="796"/>
    </row>
    <row r="316" spans="2:7" ht="25.5">
      <c r="B316" s="731" t="s">
        <v>50</v>
      </c>
      <c r="C316" s="714" t="s">
        <v>686</v>
      </c>
      <c r="D316" s="469" t="s">
        <v>66</v>
      </c>
      <c r="E316" s="510">
        <v>2</v>
      </c>
      <c r="F316" s="210"/>
      <c r="G316" s="796">
        <f>E316*F316</f>
        <v>0</v>
      </c>
    </row>
    <row r="317" spans="2:7">
      <c r="B317" s="732"/>
      <c r="C317" s="725"/>
      <c r="D317" s="469"/>
      <c r="E317" s="510"/>
      <c r="F317" s="805"/>
      <c r="G317" s="838"/>
    </row>
    <row r="318" spans="2:7" ht="25.5">
      <c r="B318" s="731" t="s">
        <v>51</v>
      </c>
      <c r="C318" s="714" t="s">
        <v>658</v>
      </c>
      <c r="D318" s="469" t="s">
        <v>66</v>
      </c>
      <c r="E318" s="510">
        <v>2</v>
      </c>
      <c r="F318" s="210"/>
      <c r="G318" s="796">
        <f>E318*F318</f>
        <v>0</v>
      </c>
    </row>
    <row r="319" spans="2:7">
      <c r="B319" s="713"/>
      <c r="C319" s="725"/>
      <c r="D319" s="469"/>
      <c r="E319" s="510"/>
      <c r="F319" s="805"/>
      <c r="G319" s="838"/>
    </row>
    <row r="320" spans="2:7" ht="25.5">
      <c r="B320" s="727" t="s">
        <v>52</v>
      </c>
      <c r="C320" s="714" t="s">
        <v>266</v>
      </c>
      <c r="D320" s="469"/>
      <c r="E320" s="510"/>
      <c r="F320" s="805"/>
      <c r="G320" s="838"/>
    </row>
    <row r="321" spans="2:7">
      <c r="B321" s="1049"/>
      <c r="C321" s="1050" t="s">
        <v>267</v>
      </c>
      <c r="D321" s="748" t="s">
        <v>66</v>
      </c>
      <c r="E321" s="749">
        <v>2</v>
      </c>
      <c r="F321" s="220"/>
      <c r="G321" s="796">
        <f>E321*F321</f>
        <v>0</v>
      </c>
    </row>
    <row r="322" spans="2:7">
      <c r="B322" s="1327"/>
      <c r="C322" s="1328"/>
      <c r="D322" s="1301"/>
      <c r="E322" s="1302"/>
      <c r="F322" s="210"/>
      <c r="G322" s="796"/>
    </row>
    <row r="323" spans="2:7" ht="26.25">
      <c r="B323" s="1003"/>
      <c r="C323" s="1329" t="s">
        <v>1983</v>
      </c>
      <c r="D323" s="730"/>
      <c r="E323" s="787"/>
      <c r="F323" s="682"/>
      <c r="G323" s="796">
        <f>SUM(G264:G321)</f>
        <v>0</v>
      </c>
    </row>
    <row r="324" spans="2:7" ht="15">
      <c r="B324" s="1003"/>
      <c r="C324" s="1330"/>
      <c r="D324" s="730"/>
      <c r="E324" s="787"/>
      <c r="F324" s="682"/>
      <c r="G324" s="796"/>
    </row>
    <row r="325" spans="2:7" ht="15">
      <c r="B325" s="1004"/>
      <c r="C325" s="1005"/>
      <c r="D325" s="990"/>
      <c r="E325" s="1006"/>
      <c r="F325" s="682"/>
      <c r="G325" s="795"/>
    </row>
    <row r="326" spans="2:7" ht="15">
      <c r="B326" s="1007" t="s">
        <v>768</v>
      </c>
      <c r="C326" s="978" t="s">
        <v>769</v>
      </c>
      <c r="D326" s="766"/>
      <c r="E326" s="972"/>
      <c r="F326" s="682"/>
      <c r="G326" s="795"/>
    </row>
    <row r="327" spans="2:7">
      <c r="B327" s="1003"/>
      <c r="C327" s="786"/>
      <c r="D327" s="730"/>
      <c r="E327" s="787"/>
      <c r="F327" s="73"/>
      <c r="G327" s="1011"/>
    </row>
    <row r="328" spans="2:7" ht="89.25">
      <c r="B328" s="782" t="s">
        <v>14</v>
      </c>
      <c r="C328" s="737" t="s">
        <v>519</v>
      </c>
      <c r="D328" s="766" t="s">
        <v>241</v>
      </c>
      <c r="E328" s="713">
        <v>1</v>
      </c>
      <c r="F328" s="212"/>
      <c r="G328" s="798">
        <f>F328*E328</f>
        <v>0</v>
      </c>
    </row>
    <row r="329" spans="2:7" ht="51">
      <c r="B329" s="783"/>
      <c r="C329" s="737" t="s">
        <v>279</v>
      </c>
      <c r="D329" s="766"/>
      <c r="E329" s="784"/>
      <c r="F329" s="682"/>
      <c r="G329" s="795"/>
    </row>
    <row r="330" spans="2:7" ht="25.5">
      <c r="B330" s="783"/>
      <c r="C330" s="737" t="s">
        <v>280</v>
      </c>
      <c r="D330" s="766"/>
      <c r="E330" s="784"/>
      <c r="F330" s="682"/>
      <c r="G330" s="795"/>
    </row>
    <row r="331" spans="2:7" ht="15">
      <c r="B331" s="785"/>
      <c r="C331" s="786"/>
      <c r="D331" s="730"/>
      <c r="E331" s="787"/>
      <c r="F331" s="682"/>
      <c r="G331" s="795"/>
    </row>
    <row r="332" spans="2:7">
      <c r="B332" s="1008"/>
      <c r="C332" s="747"/>
      <c r="D332" s="788"/>
      <c r="E332" s="789"/>
      <c r="F332" s="853"/>
      <c r="G332" s="1021"/>
    </row>
    <row r="333" spans="2:7">
      <c r="B333" s="1324"/>
      <c r="C333" s="1300"/>
      <c r="D333" s="1307"/>
      <c r="E333" s="1308"/>
      <c r="F333" s="1316"/>
      <c r="G333" s="1325"/>
    </row>
    <row r="334" spans="2:7" ht="25.5">
      <c r="B334" s="1003"/>
      <c r="C334" s="1323" t="s">
        <v>2589</v>
      </c>
      <c r="D334" s="730"/>
      <c r="E334" s="787"/>
      <c r="F334" s="73"/>
      <c r="G334" s="453">
        <f>SUM(G328:G332)</f>
        <v>0</v>
      </c>
    </row>
  </sheetData>
  <sheetProtection algorithmName="SHA-512" hashValue="hkMGyiFxjGxXq2jt+HkYrokVOul4QhtuWxsNhoHzm3w0t8uOODQ1YGAdrQHLkkUietGtlxqgmwW5AFYUCo3hLQ==" saltValue="vQro+rYRMFjzqxk1Vwm44Q==" spinCount="100000" sheet="1" formatCells="0" formatColumns="0" formatRows="0"/>
  <protectedRanges>
    <protectedRange sqref="G204:G206" name="Obseg5_5_1_1_2_1_5"/>
    <protectedRange sqref="G238" name="Obseg5_4_1_16_1_1_1_1"/>
    <protectedRange sqref="G231" name="Obseg5_4_1_13_1_1_1"/>
    <protectedRange sqref="F203" name="Obseg5_5_1_1_2_1_3_1"/>
    <protectedRange sqref="G259" name="Obseg5_5_1_1_2_1_7_1_1"/>
    <protectedRange sqref="G327" name="Obseg5_5_1_1_2_1_8_1_1"/>
    <protectedRange sqref="G212:G214" name="Obseg5_5_1_1_2_1_4_1"/>
  </protectedRanges>
  <pageMargins left="0.70866141732283472" right="0.70866141732283472" top="0.94488188976377963" bottom="0.74803149606299213" header="0.31496062992125984" footer="0.31496062992125984"/>
  <pageSetup paperSize="9" firstPageNumber="2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tabColor theme="3"/>
  </sheetPr>
  <dimension ref="A2:HZ90"/>
  <sheetViews>
    <sheetView showWhiteSpace="0" view="pageBreakPreview" topLeftCell="A58" zoomScale="85" zoomScaleNormal="90" zoomScaleSheetLayoutView="85" zoomScalePageLayoutView="85" workbookViewId="0">
      <selection activeCell="G90" sqref="G90"/>
    </sheetView>
  </sheetViews>
  <sheetFormatPr defaultColWidth="8.85546875" defaultRowHeight="12.75"/>
  <cols>
    <col min="1" max="2" width="4.7109375" style="693" customWidth="1"/>
    <col min="3" max="3" width="32.28515625" style="855" customWidth="1"/>
    <col min="4" max="4" width="5.7109375" style="695" customWidth="1"/>
    <col min="5" max="5" width="6.85546875" style="693" bestFit="1" customWidth="1"/>
    <col min="6" max="6" width="12" style="128" customWidth="1"/>
    <col min="7" max="7" width="20.5703125" style="693" customWidth="1"/>
    <col min="8" max="8" width="20.28515625" style="128" customWidth="1"/>
    <col min="9" max="9" width="19.5703125" style="128" customWidth="1"/>
    <col min="10" max="10" width="18.140625" style="128" customWidth="1"/>
    <col min="11" max="11" width="18" style="128" customWidth="1"/>
    <col min="12" max="12" width="19.85546875" style="128" customWidth="1"/>
    <col min="13" max="13" width="17.28515625" style="128" customWidth="1"/>
    <col min="14" max="14" width="17.140625" style="128" customWidth="1"/>
    <col min="15" max="15" width="23.42578125" style="128" customWidth="1"/>
    <col min="16" max="16" width="28" style="128" customWidth="1"/>
    <col min="17" max="17" width="19.85546875" style="128" customWidth="1"/>
    <col min="18" max="18" width="21.7109375" style="128" customWidth="1"/>
    <col min="19" max="19" width="16" style="128" customWidth="1"/>
    <col min="20" max="21" width="14.42578125" style="128" customWidth="1"/>
    <col min="22" max="16384" width="8.85546875" style="128"/>
  </cols>
  <sheetData>
    <row r="2" spans="1:234" ht="18.75" thickBot="1">
      <c r="A2" s="689" t="s">
        <v>2138</v>
      </c>
      <c r="B2" s="690" t="s">
        <v>1329</v>
      </c>
      <c r="C2" s="854"/>
      <c r="D2" s="692"/>
      <c r="E2" s="692"/>
      <c r="F2" s="127"/>
      <c r="G2" s="790"/>
    </row>
    <row r="3" spans="1:234">
      <c r="E3" s="695"/>
      <c r="G3" s="791"/>
    </row>
    <row r="4" spans="1:234" ht="25.5">
      <c r="B4" s="696" t="s">
        <v>2138</v>
      </c>
      <c r="C4" s="697" t="s">
        <v>2145</v>
      </c>
      <c r="D4" s="698"/>
      <c r="E4" s="698"/>
      <c r="F4" s="154"/>
      <c r="G4" s="792"/>
    </row>
    <row r="5" spans="1:234">
      <c r="B5" s="699"/>
      <c r="C5" s="856"/>
      <c r="D5" s="701"/>
      <c r="E5" s="702"/>
      <c r="F5" s="133"/>
      <c r="G5" s="793"/>
    </row>
    <row r="6" spans="1:234">
      <c r="B6" s="699" t="s">
        <v>771</v>
      </c>
      <c r="C6" s="856" t="s">
        <v>790</v>
      </c>
      <c r="D6" s="701"/>
      <c r="E6" s="702"/>
      <c r="F6" s="133"/>
      <c r="G6" s="1095">
        <f>G77</f>
        <v>0</v>
      </c>
    </row>
    <row r="7" spans="1:234">
      <c r="B7" s="699" t="s">
        <v>773</v>
      </c>
      <c r="C7" s="856" t="s">
        <v>791</v>
      </c>
      <c r="D7" s="701"/>
      <c r="E7" s="702"/>
      <c r="F7" s="133"/>
      <c r="G7" s="793">
        <f>G90</f>
        <v>0</v>
      </c>
    </row>
    <row r="8" spans="1:234" ht="13.5" thickBot="1">
      <c r="B8" s="1237"/>
      <c r="C8" s="295" t="s">
        <v>520</v>
      </c>
      <c r="D8" s="1239"/>
      <c r="E8" s="707"/>
      <c r="F8" s="24"/>
      <c r="G8" s="1096">
        <f>SUM(G6:G7)</f>
        <v>0</v>
      </c>
    </row>
    <row r="9" spans="1:234" ht="13.5" thickTop="1">
      <c r="E9" s="695"/>
      <c r="G9" s="791"/>
    </row>
    <row r="10" spans="1:234" ht="25.5">
      <c r="B10" s="299"/>
      <c r="C10" s="299" t="s">
        <v>5</v>
      </c>
      <c r="D10" s="708"/>
      <c r="E10" s="709" t="s">
        <v>6</v>
      </c>
      <c r="F10" s="125" t="s">
        <v>7</v>
      </c>
      <c r="G10" s="794" t="s">
        <v>8</v>
      </c>
    </row>
    <row r="11" spans="1:234">
      <c r="E11" s="695"/>
      <c r="G11" s="791"/>
    </row>
    <row r="12" spans="1:234" ht="191.25">
      <c r="C12" s="310" t="s">
        <v>2371</v>
      </c>
      <c r="E12" s="695"/>
      <c r="G12" s="791"/>
    </row>
    <row r="13" spans="1:234">
      <c r="B13" s="710"/>
      <c r="C13" s="864"/>
      <c r="D13" s="701"/>
      <c r="E13" s="701"/>
      <c r="F13" s="138"/>
      <c r="G13" s="793"/>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row>
    <row r="14" spans="1:234">
      <c r="B14" s="710"/>
      <c r="C14" s="860" t="s">
        <v>650</v>
      </c>
      <c r="D14" s="861"/>
      <c r="E14" s="862"/>
      <c r="F14" s="841"/>
      <c r="G14" s="862"/>
      <c r="H14" s="419"/>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c r="HR14" s="138"/>
      <c r="HS14" s="138"/>
      <c r="HT14" s="138"/>
      <c r="HU14" s="138"/>
      <c r="HV14" s="138"/>
      <c r="HW14" s="138"/>
      <c r="HX14" s="138"/>
      <c r="HY14" s="138"/>
      <c r="HZ14" s="138"/>
    </row>
    <row r="15" spans="1:234" ht="38.25">
      <c r="B15" s="710"/>
      <c r="C15" s="860" t="s">
        <v>357</v>
      </c>
      <c r="D15" s="861"/>
      <c r="E15" s="862"/>
      <c r="F15" s="841"/>
      <c r="G15" s="862"/>
      <c r="H15" s="419"/>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c r="HC15" s="138"/>
      <c r="HD15" s="138"/>
      <c r="HE15" s="138"/>
      <c r="HF15" s="138"/>
      <c r="HG15" s="138"/>
      <c r="HH15" s="138"/>
      <c r="HI15" s="138"/>
      <c r="HJ15" s="138"/>
      <c r="HK15" s="138"/>
      <c r="HL15" s="138"/>
      <c r="HM15" s="138"/>
      <c r="HN15" s="138"/>
      <c r="HO15" s="138"/>
      <c r="HP15" s="138"/>
      <c r="HQ15" s="138"/>
      <c r="HR15" s="138"/>
      <c r="HS15" s="138"/>
      <c r="HT15" s="138"/>
      <c r="HU15" s="138"/>
      <c r="HV15" s="138"/>
      <c r="HW15" s="138"/>
      <c r="HX15" s="138"/>
      <c r="HY15" s="138"/>
      <c r="HZ15" s="138"/>
    </row>
    <row r="16" spans="1:234" ht="89.25">
      <c r="B16" s="710"/>
      <c r="C16" s="860" t="s">
        <v>358</v>
      </c>
      <c r="D16" s="861"/>
      <c r="E16" s="862"/>
      <c r="F16" s="841"/>
      <c r="G16" s="862"/>
      <c r="H16" s="419"/>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row>
    <row r="17" spans="2:234" ht="51">
      <c r="B17" s="710"/>
      <c r="C17" s="860" t="s">
        <v>359</v>
      </c>
      <c r="D17" s="861"/>
      <c r="E17" s="862"/>
      <c r="F17" s="841"/>
      <c r="G17" s="862"/>
      <c r="H17" s="419"/>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8"/>
      <c r="DL17" s="138"/>
      <c r="DM17" s="138"/>
      <c r="DN17" s="138"/>
      <c r="DO17" s="138"/>
      <c r="DP17" s="138"/>
      <c r="DQ17" s="138"/>
      <c r="DR17" s="138"/>
      <c r="DS17" s="138"/>
      <c r="DT17" s="138"/>
      <c r="DU17" s="138"/>
      <c r="DV17" s="138"/>
      <c r="DW17" s="138"/>
      <c r="DX17" s="138"/>
      <c r="DY17" s="138"/>
      <c r="DZ17" s="138"/>
      <c r="EA17" s="138"/>
      <c r="EB17" s="138"/>
      <c r="EC17" s="138"/>
      <c r="ED17" s="138"/>
      <c r="EE17" s="138"/>
      <c r="EF17" s="138"/>
      <c r="EG17" s="138"/>
      <c r="EH17" s="138"/>
      <c r="EI17" s="138"/>
      <c r="EJ17" s="138"/>
      <c r="EK17" s="138"/>
      <c r="EL17" s="138"/>
      <c r="EM17" s="138"/>
      <c r="EN17" s="138"/>
      <c r="EO17" s="138"/>
      <c r="EP17" s="138"/>
      <c r="EQ17" s="138"/>
      <c r="ER17" s="138"/>
      <c r="ES17" s="138"/>
      <c r="ET17" s="138"/>
      <c r="EU17" s="138"/>
      <c r="EV17" s="138"/>
      <c r="EW17" s="138"/>
      <c r="EX17" s="138"/>
      <c r="EY17" s="138"/>
      <c r="EZ17" s="138"/>
      <c r="FA17" s="138"/>
      <c r="FB17" s="138"/>
      <c r="FC17" s="138"/>
      <c r="FD17" s="138"/>
      <c r="FE17" s="138"/>
      <c r="FF17" s="138"/>
      <c r="FG17" s="138"/>
      <c r="FH17" s="138"/>
      <c r="FI17" s="138"/>
      <c r="FJ17" s="138"/>
      <c r="FK17" s="138"/>
      <c r="FL17" s="138"/>
      <c r="FM17" s="138"/>
      <c r="FN17" s="138"/>
      <c r="FO17" s="138"/>
      <c r="FP17" s="138"/>
      <c r="FQ17" s="138"/>
      <c r="FR17" s="138"/>
      <c r="FS17" s="138"/>
      <c r="FT17" s="138"/>
      <c r="FU17" s="138"/>
      <c r="FV17" s="138"/>
      <c r="FW17" s="138"/>
      <c r="FX17" s="138"/>
      <c r="FY17" s="138"/>
      <c r="FZ17" s="138"/>
      <c r="GA17" s="138"/>
      <c r="GB17" s="138"/>
      <c r="GC17" s="138"/>
      <c r="GD17" s="138"/>
      <c r="GE17" s="138"/>
      <c r="GF17" s="138"/>
      <c r="GG17" s="138"/>
      <c r="GH17" s="138"/>
      <c r="GI17" s="138"/>
      <c r="GJ17" s="138"/>
      <c r="GK17" s="138"/>
      <c r="GL17" s="138"/>
      <c r="GM17" s="138"/>
      <c r="GN17" s="138"/>
      <c r="GO17" s="138"/>
      <c r="GP17" s="138"/>
      <c r="GQ17" s="138"/>
      <c r="GR17" s="138"/>
      <c r="GS17" s="138"/>
      <c r="GT17" s="138"/>
      <c r="GU17" s="138"/>
      <c r="GV17" s="138"/>
      <c r="GW17" s="138"/>
      <c r="GX17" s="138"/>
      <c r="GY17" s="138"/>
      <c r="GZ17" s="138"/>
      <c r="HA17" s="138"/>
      <c r="HB17" s="138"/>
      <c r="HC17" s="138"/>
      <c r="HD17" s="138"/>
      <c r="HE17" s="138"/>
      <c r="HF17" s="138"/>
      <c r="HG17" s="138"/>
      <c r="HH17" s="138"/>
      <c r="HI17" s="138"/>
      <c r="HJ17" s="138"/>
      <c r="HK17" s="138"/>
      <c r="HL17" s="138"/>
      <c r="HM17" s="138"/>
      <c r="HN17" s="138"/>
      <c r="HO17" s="138"/>
      <c r="HP17" s="138"/>
      <c r="HQ17" s="138"/>
      <c r="HR17" s="138"/>
      <c r="HS17" s="138"/>
      <c r="HT17" s="138"/>
      <c r="HU17" s="138"/>
      <c r="HV17" s="138"/>
      <c r="HW17" s="138"/>
      <c r="HX17" s="138"/>
      <c r="HY17" s="138"/>
      <c r="HZ17" s="138"/>
    </row>
    <row r="18" spans="2:234" ht="63.75">
      <c r="B18" s="710"/>
      <c r="C18" s="860" t="s">
        <v>360</v>
      </c>
      <c r="D18" s="861"/>
      <c r="E18" s="862"/>
      <c r="F18" s="841"/>
      <c r="G18" s="862"/>
      <c r="H18" s="419"/>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8"/>
      <c r="DJ18" s="138"/>
      <c r="DK18" s="138"/>
      <c r="DL18" s="138"/>
      <c r="DM18" s="138"/>
      <c r="DN18" s="138"/>
      <c r="DO18" s="138"/>
      <c r="DP18" s="138"/>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38"/>
      <c r="FH18" s="138"/>
      <c r="FI18" s="138"/>
      <c r="FJ18" s="138"/>
      <c r="FK18" s="138"/>
      <c r="FL18" s="138"/>
      <c r="FM18" s="138"/>
      <c r="FN18" s="138"/>
      <c r="FO18" s="138"/>
      <c r="FP18" s="138"/>
      <c r="FQ18" s="138"/>
      <c r="FR18" s="138"/>
      <c r="FS18" s="138"/>
      <c r="FT18" s="138"/>
      <c r="FU18" s="138"/>
      <c r="FV18" s="138"/>
      <c r="FW18" s="138"/>
      <c r="FX18" s="138"/>
      <c r="FY18" s="138"/>
      <c r="FZ18" s="138"/>
      <c r="GA18" s="138"/>
      <c r="GB18" s="138"/>
      <c r="GC18" s="138"/>
      <c r="GD18" s="138"/>
      <c r="GE18" s="138"/>
      <c r="GF18" s="138"/>
      <c r="GG18" s="138"/>
      <c r="GH18" s="138"/>
      <c r="GI18" s="138"/>
      <c r="GJ18" s="138"/>
      <c r="GK18" s="138"/>
      <c r="GL18" s="138"/>
      <c r="GM18" s="138"/>
      <c r="GN18" s="138"/>
      <c r="GO18" s="138"/>
      <c r="GP18" s="138"/>
      <c r="GQ18" s="138"/>
      <c r="GR18" s="138"/>
      <c r="GS18" s="138"/>
      <c r="GT18" s="138"/>
      <c r="GU18" s="138"/>
      <c r="GV18" s="138"/>
      <c r="GW18" s="138"/>
      <c r="GX18" s="138"/>
      <c r="GY18" s="138"/>
      <c r="GZ18" s="138"/>
      <c r="HA18" s="138"/>
      <c r="HB18" s="138"/>
      <c r="HC18" s="138"/>
      <c r="HD18" s="138"/>
      <c r="HE18" s="138"/>
      <c r="HF18" s="138"/>
      <c r="HG18" s="138"/>
      <c r="HH18" s="138"/>
      <c r="HI18" s="138"/>
      <c r="HJ18" s="138"/>
      <c r="HK18" s="138"/>
      <c r="HL18" s="138"/>
      <c r="HM18" s="138"/>
      <c r="HN18" s="138"/>
      <c r="HO18" s="138"/>
      <c r="HP18" s="138"/>
      <c r="HQ18" s="138"/>
      <c r="HR18" s="138"/>
      <c r="HS18" s="138"/>
      <c r="HT18" s="138"/>
      <c r="HU18" s="138"/>
      <c r="HV18" s="138"/>
      <c r="HW18" s="138"/>
      <c r="HX18" s="138"/>
      <c r="HY18" s="138"/>
      <c r="HZ18" s="138"/>
    </row>
    <row r="19" spans="2:234" ht="63.75">
      <c r="B19" s="710"/>
      <c r="C19" s="860" t="s">
        <v>483</v>
      </c>
      <c r="D19" s="861"/>
      <c r="E19" s="862"/>
      <c r="F19" s="841"/>
      <c r="G19" s="862"/>
      <c r="H19" s="419"/>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row>
    <row r="20" spans="2:234" ht="51">
      <c r="B20" s="710"/>
      <c r="C20" s="860" t="s">
        <v>361</v>
      </c>
      <c r="D20" s="861"/>
      <c r="E20" s="862"/>
      <c r="F20" s="841"/>
      <c r="G20" s="862"/>
      <c r="H20" s="419"/>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c r="CN20" s="138"/>
      <c r="CO20" s="138"/>
      <c r="CP20" s="138"/>
      <c r="CQ20" s="138"/>
      <c r="CR20" s="138"/>
      <c r="CS20" s="138"/>
      <c r="CT20" s="138"/>
      <c r="CU20" s="138"/>
      <c r="CV20" s="138"/>
      <c r="CW20" s="138"/>
      <c r="CX20" s="138"/>
      <c r="CY20" s="138"/>
      <c r="CZ20" s="138"/>
      <c r="DA20" s="138"/>
      <c r="DB20" s="138"/>
      <c r="DC20" s="138"/>
      <c r="DD20" s="138"/>
      <c r="DE20" s="138"/>
      <c r="DF20" s="138"/>
      <c r="DG20" s="138"/>
      <c r="DH20" s="138"/>
      <c r="DI20" s="138"/>
      <c r="DJ20" s="138"/>
      <c r="DK20" s="138"/>
      <c r="DL20" s="138"/>
      <c r="DM20" s="138"/>
      <c r="DN20" s="138"/>
      <c r="DO20" s="138"/>
      <c r="DP20" s="138"/>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8"/>
      <c r="FA20" s="138"/>
      <c r="FB20" s="138"/>
      <c r="FC20" s="138"/>
      <c r="FD20" s="138"/>
      <c r="FE20" s="138"/>
      <c r="FF20" s="138"/>
      <c r="FG20" s="138"/>
      <c r="FH20" s="138"/>
      <c r="FI20" s="138"/>
      <c r="FJ20" s="138"/>
      <c r="FK20" s="138"/>
      <c r="FL20" s="138"/>
      <c r="FM20" s="138"/>
      <c r="FN20" s="138"/>
      <c r="FO20" s="138"/>
      <c r="FP20" s="138"/>
      <c r="FQ20" s="138"/>
      <c r="FR20" s="138"/>
      <c r="FS20" s="138"/>
      <c r="FT20" s="138"/>
      <c r="FU20" s="138"/>
      <c r="FV20" s="138"/>
      <c r="FW20" s="138"/>
      <c r="FX20" s="138"/>
      <c r="FY20" s="138"/>
      <c r="FZ20" s="138"/>
      <c r="GA20" s="138"/>
      <c r="GB20" s="138"/>
      <c r="GC20" s="138"/>
      <c r="GD20" s="138"/>
      <c r="GE20" s="138"/>
      <c r="GF20" s="138"/>
      <c r="GG20" s="138"/>
      <c r="GH20" s="138"/>
      <c r="GI20" s="138"/>
      <c r="GJ20" s="138"/>
      <c r="GK20" s="138"/>
      <c r="GL20" s="138"/>
      <c r="GM20" s="138"/>
      <c r="GN20" s="138"/>
      <c r="GO20" s="138"/>
      <c r="GP20" s="138"/>
      <c r="GQ20" s="138"/>
      <c r="GR20" s="138"/>
      <c r="GS20" s="138"/>
      <c r="GT20" s="138"/>
      <c r="GU20" s="138"/>
      <c r="GV20" s="138"/>
      <c r="GW20" s="138"/>
      <c r="GX20" s="138"/>
      <c r="GY20" s="138"/>
      <c r="GZ20" s="138"/>
      <c r="HA20" s="138"/>
      <c r="HB20" s="138"/>
      <c r="HC20" s="138"/>
      <c r="HD20" s="138"/>
      <c r="HE20" s="138"/>
      <c r="HF20" s="138"/>
      <c r="HG20" s="138"/>
      <c r="HH20" s="138"/>
      <c r="HI20" s="138"/>
      <c r="HJ20" s="138"/>
      <c r="HK20" s="138"/>
      <c r="HL20" s="138"/>
      <c r="HM20" s="138"/>
      <c r="HN20" s="138"/>
      <c r="HO20" s="138"/>
      <c r="HP20" s="138"/>
      <c r="HQ20" s="138"/>
      <c r="HR20" s="138"/>
      <c r="HS20" s="138"/>
      <c r="HT20" s="138"/>
      <c r="HU20" s="138"/>
      <c r="HV20" s="138"/>
      <c r="HW20" s="138"/>
      <c r="HX20" s="138"/>
      <c r="HY20" s="138"/>
      <c r="HZ20" s="138"/>
    </row>
    <row r="21" spans="2:234">
      <c r="B21" s="710"/>
      <c r="C21" s="861"/>
      <c r="D21" s="861"/>
      <c r="E21" s="862"/>
      <c r="F21" s="841"/>
      <c r="G21" s="862"/>
      <c r="H21" s="419"/>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c r="EB21" s="138"/>
      <c r="EC21" s="138"/>
      <c r="ED21" s="138"/>
      <c r="EE21" s="138"/>
      <c r="EF21" s="138"/>
      <c r="EG21" s="138"/>
      <c r="EH21" s="138"/>
      <c r="EI21" s="138"/>
      <c r="EJ21" s="138"/>
      <c r="EK21" s="138"/>
      <c r="EL21" s="138"/>
      <c r="EM21" s="138"/>
      <c r="EN21" s="138"/>
      <c r="EO21" s="138"/>
      <c r="EP21" s="138"/>
      <c r="EQ21" s="138"/>
      <c r="ER21" s="138"/>
      <c r="ES21" s="138"/>
      <c r="ET21" s="138"/>
      <c r="EU21" s="138"/>
      <c r="EV21" s="138"/>
      <c r="EW21" s="138"/>
      <c r="EX21" s="138"/>
      <c r="EY21" s="138"/>
      <c r="EZ21" s="138"/>
      <c r="FA21" s="138"/>
      <c r="FB21" s="138"/>
      <c r="FC21" s="138"/>
      <c r="FD21" s="138"/>
      <c r="FE21" s="138"/>
      <c r="FF21" s="138"/>
      <c r="FG21" s="138"/>
      <c r="FH21" s="138"/>
      <c r="FI21" s="138"/>
      <c r="FJ21" s="138"/>
      <c r="FK21" s="138"/>
      <c r="FL21" s="138"/>
      <c r="FM21" s="138"/>
      <c r="FN21" s="138"/>
      <c r="FO21" s="138"/>
      <c r="FP21" s="138"/>
      <c r="FQ21" s="138"/>
      <c r="FR21" s="138"/>
      <c r="FS21" s="138"/>
      <c r="FT21" s="138"/>
      <c r="FU21" s="138"/>
      <c r="FV21" s="138"/>
      <c r="FW21" s="138"/>
      <c r="FX21" s="138"/>
      <c r="FY21" s="138"/>
      <c r="FZ21" s="138"/>
      <c r="GA21" s="138"/>
      <c r="GB21" s="138"/>
      <c r="GC21" s="138"/>
      <c r="GD21" s="138"/>
      <c r="GE21" s="138"/>
      <c r="GF21" s="138"/>
      <c r="GG21" s="138"/>
      <c r="GH21" s="138"/>
      <c r="GI21" s="138"/>
      <c r="GJ21" s="138"/>
      <c r="GK21" s="138"/>
      <c r="GL21" s="138"/>
      <c r="GM21" s="138"/>
      <c r="GN21" s="138"/>
      <c r="GO21" s="138"/>
      <c r="GP21" s="138"/>
      <c r="GQ21" s="138"/>
      <c r="GR21" s="138"/>
      <c r="GS21" s="138"/>
      <c r="GT21" s="138"/>
      <c r="GU21" s="138"/>
      <c r="GV21" s="138"/>
      <c r="GW21" s="138"/>
      <c r="GX21" s="138"/>
      <c r="GY21" s="138"/>
      <c r="GZ21" s="138"/>
      <c r="HA21" s="138"/>
      <c r="HB21" s="138"/>
      <c r="HC21" s="138"/>
      <c r="HD21" s="138"/>
      <c r="HE21" s="138"/>
      <c r="HF21" s="138"/>
      <c r="HG21" s="138"/>
      <c r="HH21" s="138"/>
      <c r="HI21" s="138"/>
      <c r="HJ21" s="138"/>
      <c r="HK21" s="138"/>
      <c r="HL21" s="138"/>
      <c r="HM21" s="138"/>
      <c r="HN21" s="138"/>
      <c r="HO21" s="138"/>
      <c r="HP21" s="138"/>
      <c r="HQ21" s="138"/>
      <c r="HR21" s="138"/>
      <c r="HS21" s="138"/>
      <c r="HT21" s="138"/>
      <c r="HU21" s="138"/>
      <c r="HV21" s="138"/>
      <c r="HW21" s="138"/>
      <c r="HX21" s="138"/>
      <c r="HY21" s="138"/>
      <c r="HZ21" s="138"/>
    </row>
    <row r="22" spans="2:234" ht="25.5">
      <c r="B22" s="710"/>
      <c r="C22" s="863" t="s">
        <v>362</v>
      </c>
      <c r="D22" s="861"/>
      <c r="E22" s="862"/>
      <c r="F22" s="841"/>
      <c r="G22" s="862"/>
      <c r="H22" s="419"/>
    </row>
    <row r="23" spans="2:234" ht="25.5">
      <c r="B23" s="864" t="s">
        <v>363</v>
      </c>
      <c r="C23" s="864" t="s">
        <v>364</v>
      </c>
      <c r="D23" s="861"/>
      <c r="E23" s="862"/>
      <c r="F23" s="841"/>
      <c r="G23" s="862"/>
      <c r="H23" s="419"/>
    </row>
    <row r="24" spans="2:234" ht="25.5">
      <c r="B24" s="864" t="s">
        <v>365</v>
      </c>
      <c r="C24" s="864" t="s">
        <v>366</v>
      </c>
      <c r="D24" s="861"/>
      <c r="E24" s="862"/>
      <c r="F24" s="841"/>
      <c r="G24" s="862"/>
      <c r="H24" s="419"/>
    </row>
    <row r="25" spans="2:234" ht="25.5">
      <c r="B25" s="864" t="s">
        <v>367</v>
      </c>
      <c r="C25" s="864" t="s">
        <v>368</v>
      </c>
      <c r="D25" s="861"/>
      <c r="E25" s="862"/>
      <c r="F25" s="841"/>
      <c r="G25" s="862"/>
      <c r="H25" s="419"/>
    </row>
    <row r="26" spans="2:234">
      <c r="B26" s="864" t="s">
        <v>369</v>
      </c>
      <c r="C26" s="864" t="s">
        <v>370</v>
      </c>
      <c r="D26" s="861"/>
      <c r="E26" s="862"/>
      <c r="F26" s="841"/>
      <c r="G26" s="862"/>
      <c r="H26" s="419"/>
    </row>
    <row r="27" spans="2:234">
      <c r="B27" s="864" t="s">
        <v>371</v>
      </c>
      <c r="C27" s="864" t="s">
        <v>372</v>
      </c>
      <c r="D27" s="861"/>
      <c r="E27" s="862"/>
      <c r="F27" s="841"/>
      <c r="G27" s="862"/>
      <c r="H27" s="419"/>
    </row>
    <row r="28" spans="2:234">
      <c r="B28" s="864" t="s">
        <v>373</v>
      </c>
      <c r="C28" s="864" t="s">
        <v>374</v>
      </c>
      <c r="D28" s="861"/>
      <c r="E28" s="862"/>
      <c r="F28" s="841"/>
      <c r="G28" s="862"/>
      <c r="H28" s="419"/>
    </row>
    <row r="29" spans="2:234" ht="51">
      <c r="B29" s="864" t="s">
        <v>47</v>
      </c>
      <c r="C29" s="864" t="s">
        <v>375</v>
      </c>
      <c r="D29" s="861"/>
      <c r="E29" s="862"/>
      <c r="F29" s="841"/>
      <c r="G29" s="862"/>
      <c r="H29" s="419"/>
    </row>
    <row r="30" spans="2:234" ht="38.25">
      <c r="B30" s="864" t="s">
        <v>376</v>
      </c>
      <c r="C30" s="864" t="s">
        <v>377</v>
      </c>
      <c r="D30" s="861"/>
      <c r="E30" s="862"/>
      <c r="F30" s="841"/>
      <c r="G30" s="862"/>
      <c r="H30" s="419"/>
    </row>
    <row r="31" spans="2:234" ht="25.5">
      <c r="B31" s="864" t="s">
        <v>378</v>
      </c>
      <c r="C31" s="864" t="s">
        <v>379</v>
      </c>
      <c r="D31" s="861"/>
      <c r="E31" s="862"/>
      <c r="F31" s="841"/>
      <c r="G31" s="862"/>
      <c r="H31" s="419"/>
    </row>
    <row r="32" spans="2:234" ht="25.5">
      <c r="B32" s="864" t="s">
        <v>380</v>
      </c>
      <c r="C32" s="864" t="s">
        <v>381</v>
      </c>
      <c r="D32" s="861"/>
      <c r="E32" s="862"/>
      <c r="F32" s="841"/>
      <c r="G32" s="862"/>
      <c r="H32" s="419"/>
    </row>
    <row r="33" spans="2:8" ht="38.25">
      <c r="B33" s="864" t="s">
        <v>382</v>
      </c>
      <c r="C33" s="864" t="s">
        <v>383</v>
      </c>
      <c r="D33" s="861"/>
      <c r="E33" s="862"/>
      <c r="F33" s="841"/>
      <c r="G33" s="862"/>
      <c r="H33" s="419"/>
    </row>
    <row r="34" spans="2:8" ht="25.5">
      <c r="B34" s="864" t="s">
        <v>384</v>
      </c>
      <c r="C34" s="864" t="s">
        <v>385</v>
      </c>
      <c r="D34" s="861"/>
      <c r="E34" s="862"/>
      <c r="F34" s="841"/>
      <c r="G34" s="862"/>
      <c r="H34" s="419"/>
    </row>
    <row r="35" spans="2:8">
      <c r="B35" s="864" t="s">
        <v>386</v>
      </c>
      <c r="C35" s="864" t="s">
        <v>387</v>
      </c>
      <c r="D35" s="861"/>
      <c r="E35" s="862"/>
      <c r="F35" s="841"/>
      <c r="G35" s="862"/>
      <c r="H35" s="419"/>
    </row>
    <row r="36" spans="2:8">
      <c r="B36" s="864" t="s">
        <v>388</v>
      </c>
      <c r="C36" s="864" t="s">
        <v>389</v>
      </c>
      <c r="D36" s="861"/>
      <c r="E36" s="862"/>
      <c r="F36" s="841"/>
      <c r="G36" s="862"/>
      <c r="H36" s="419"/>
    </row>
    <row r="37" spans="2:8">
      <c r="B37" s="864" t="s">
        <v>390</v>
      </c>
      <c r="C37" s="864" t="s">
        <v>391</v>
      </c>
      <c r="D37" s="861"/>
      <c r="E37" s="862"/>
      <c r="F37" s="841"/>
      <c r="G37" s="862"/>
      <c r="H37" s="419"/>
    </row>
    <row r="38" spans="2:8" ht="51">
      <c r="B38" s="864" t="s">
        <v>392</v>
      </c>
      <c r="C38" s="864" t="s">
        <v>393</v>
      </c>
      <c r="D38" s="861"/>
      <c r="E38" s="862"/>
      <c r="F38" s="841"/>
      <c r="G38" s="862"/>
      <c r="H38" s="419"/>
    </row>
    <row r="39" spans="2:8">
      <c r="B39" s="864" t="s">
        <v>394</v>
      </c>
      <c r="C39" s="864" t="s">
        <v>395</v>
      </c>
      <c r="D39" s="861"/>
      <c r="E39" s="862"/>
      <c r="F39" s="841"/>
      <c r="G39" s="862"/>
      <c r="H39" s="419"/>
    </row>
    <row r="40" spans="2:8">
      <c r="B40" s="710"/>
      <c r="C40" s="861"/>
      <c r="D40" s="861"/>
      <c r="E40" s="862"/>
      <c r="F40" s="841"/>
      <c r="G40" s="862"/>
      <c r="H40" s="419"/>
    </row>
    <row r="41" spans="2:8">
      <c r="B41" s="710"/>
      <c r="C41" s="861"/>
      <c r="D41" s="861"/>
      <c r="E41" s="862"/>
      <c r="F41" s="841"/>
      <c r="G41" s="862"/>
      <c r="H41" s="419"/>
    </row>
    <row r="42" spans="2:8">
      <c r="B42" s="322"/>
      <c r="C42" s="1058" t="s">
        <v>786</v>
      </c>
      <c r="D42" s="861"/>
      <c r="E42" s="862"/>
      <c r="F42" s="841"/>
      <c r="G42" s="862"/>
      <c r="H42" s="419"/>
    </row>
    <row r="43" spans="2:8" ht="38.25">
      <c r="B43" s="823" t="s">
        <v>243</v>
      </c>
      <c r="C43" s="1059" t="s">
        <v>1333</v>
      </c>
      <c r="D43" s="861"/>
      <c r="E43" s="862"/>
      <c r="F43" s="841"/>
      <c r="G43" s="862"/>
      <c r="H43" s="419"/>
    </row>
    <row r="44" spans="2:8" ht="51">
      <c r="B44" s="823" t="s">
        <v>243</v>
      </c>
      <c r="C44" s="1059" t="s">
        <v>1272</v>
      </c>
      <c r="D44" s="861"/>
      <c r="E44" s="862"/>
      <c r="F44" s="841"/>
      <c r="G44" s="862"/>
      <c r="H44" s="419"/>
    </row>
    <row r="45" spans="2:8" ht="38.25">
      <c r="B45" s="823" t="s">
        <v>243</v>
      </c>
      <c r="C45" s="1059" t="s">
        <v>1273</v>
      </c>
      <c r="D45" s="861"/>
      <c r="E45" s="862"/>
      <c r="F45" s="841"/>
      <c r="G45" s="862"/>
      <c r="H45" s="419"/>
    </row>
    <row r="46" spans="2:8" ht="38.25">
      <c r="B46" s="823" t="s">
        <v>243</v>
      </c>
      <c r="C46" s="1060" t="s">
        <v>1334</v>
      </c>
      <c r="D46" s="861"/>
      <c r="E46" s="862"/>
      <c r="F46" s="841"/>
      <c r="G46" s="862"/>
      <c r="H46" s="419"/>
    </row>
    <row r="47" spans="2:8">
      <c r="B47" s="710"/>
      <c r="C47" s="861"/>
      <c r="D47" s="861"/>
      <c r="E47" s="862"/>
      <c r="F47" s="841"/>
      <c r="G47" s="862"/>
      <c r="H47" s="419"/>
    </row>
    <row r="48" spans="2:8">
      <c r="B48" s="710"/>
      <c r="C48" s="861"/>
      <c r="D48" s="861"/>
      <c r="E48" s="862"/>
      <c r="F48" s="841"/>
      <c r="G48" s="862"/>
      <c r="H48" s="419"/>
    </row>
    <row r="49" spans="2:8" ht="15.75">
      <c r="B49" s="865"/>
      <c r="C49" s="866" t="s">
        <v>356</v>
      </c>
      <c r="D49" s="861"/>
      <c r="E49" s="862"/>
      <c r="F49" s="841"/>
      <c r="G49" s="862"/>
      <c r="H49" s="419"/>
    </row>
    <row r="50" spans="2:8">
      <c r="B50" s="710"/>
      <c r="C50" s="861"/>
      <c r="D50" s="861"/>
      <c r="E50" s="862"/>
      <c r="F50" s="841"/>
      <c r="G50" s="862"/>
      <c r="H50" s="419"/>
    </row>
    <row r="52" spans="2:8">
      <c r="B52" s="1064" t="s">
        <v>771</v>
      </c>
      <c r="C52" s="1065" t="s">
        <v>777</v>
      </c>
      <c r="D52" s="1066"/>
      <c r="E52" s="1063"/>
      <c r="F52" s="1053"/>
      <c r="G52" s="1097"/>
    </row>
    <row r="53" spans="2:8">
      <c r="B53" s="1067"/>
      <c r="C53" s="1068"/>
      <c r="D53" s="1066"/>
      <c r="E53" s="1063"/>
      <c r="F53" s="1053"/>
      <c r="G53" s="1097"/>
    </row>
    <row r="54" spans="2:8" ht="51">
      <c r="B54" s="1069" t="s">
        <v>14</v>
      </c>
      <c r="C54" s="1070" t="s">
        <v>774</v>
      </c>
      <c r="D54" s="1071"/>
      <c r="E54" s="1072"/>
      <c r="F54" s="138"/>
      <c r="G54" s="1097"/>
    </row>
    <row r="55" spans="2:8">
      <c r="B55" s="1069"/>
      <c r="C55" s="1070" t="s">
        <v>1330</v>
      </c>
      <c r="D55" s="1073" t="s">
        <v>215</v>
      </c>
      <c r="E55" s="1063">
        <v>155</v>
      </c>
      <c r="F55" s="1055"/>
      <c r="G55" s="1098">
        <f>F55*E55</f>
        <v>0</v>
      </c>
    </row>
    <row r="56" spans="2:8">
      <c r="B56" s="1069"/>
      <c r="C56" s="1070"/>
      <c r="D56" s="1073"/>
      <c r="E56" s="1063"/>
      <c r="F56" s="1055"/>
      <c r="G56" s="1098"/>
    </row>
    <row r="57" spans="2:8" ht="51">
      <c r="B57" s="1074" t="s">
        <v>37</v>
      </c>
      <c r="C57" s="1075" t="s">
        <v>1984</v>
      </c>
      <c r="D57" s="319"/>
      <c r="E57" s="1063"/>
      <c r="F57" s="1053"/>
      <c r="G57" s="1097"/>
    </row>
    <row r="58" spans="2:8">
      <c r="B58" s="1069"/>
      <c r="C58" s="1477" t="s">
        <v>1985</v>
      </c>
      <c r="D58" s="1478" t="s">
        <v>215</v>
      </c>
      <c r="E58" s="1478">
        <v>52</v>
      </c>
      <c r="F58" s="1479"/>
      <c r="G58" s="1480">
        <f>F58*E58</f>
        <v>0</v>
      </c>
    </row>
    <row r="59" spans="2:8">
      <c r="B59" s="1076"/>
      <c r="C59" s="1077"/>
      <c r="D59" s="1078"/>
      <c r="E59" s="1063"/>
      <c r="F59" s="1053"/>
      <c r="G59" s="1097"/>
    </row>
    <row r="60" spans="2:8" ht="51">
      <c r="B60" s="1067" t="s">
        <v>17</v>
      </c>
      <c r="C60" s="1075" t="s">
        <v>1331</v>
      </c>
      <c r="D60" s="1066"/>
      <c r="E60" s="1063"/>
      <c r="F60" s="1053"/>
      <c r="G60" s="1097"/>
    </row>
    <row r="61" spans="2:8">
      <c r="B61" s="1067"/>
      <c r="C61" s="1075" t="s">
        <v>1332</v>
      </c>
      <c r="D61" s="1079" t="s">
        <v>215</v>
      </c>
      <c r="E61" s="1063">
        <v>158</v>
      </c>
      <c r="F61" s="1053"/>
      <c r="G61" s="1099">
        <f>F61*E61</f>
        <v>0</v>
      </c>
    </row>
    <row r="62" spans="2:8">
      <c r="B62" s="1067"/>
      <c r="C62" s="1481" t="s">
        <v>1986</v>
      </c>
      <c r="D62" s="1451" t="s">
        <v>215</v>
      </c>
      <c r="E62" s="1478">
        <v>52</v>
      </c>
      <c r="F62" s="1479"/>
      <c r="G62" s="1480">
        <f>F62*E62</f>
        <v>0</v>
      </c>
    </row>
    <row r="63" spans="2:8">
      <c r="B63" s="1067"/>
      <c r="C63" s="1075"/>
      <c r="D63" s="1079"/>
      <c r="E63" s="1063"/>
      <c r="F63" s="1053"/>
      <c r="G63" s="1099"/>
    </row>
    <row r="64" spans="2:8">
      <c r="B64" s="1080" t="s">
        <v>18</v>
      </c>
      <c r="C64" s="1075" t="s">
        <v>778</v>
      </c>
      <c r="D64" s="1081"/>
      <c r="E64" s="1063"/>
      <c r="F64" s="1053"/>
      <c r="G64" s="1097"/>
    </row>
    <row r="65" spans="2:7" ht="51">
      <c r="B65" s="1080"/>
      <c r="C65" s="1075" t="s">
        <v>779</v>
      </c>
      <c r="D65" s="1081"/>
      <c r="E65" s="1063"/>
      <c r="F65" s="1053"/>
      <c r="G65" s="1097"/>
    </row>
    <row r="66" spans="2:7">
      <c r="B66" s="1080"/>
      <c r="C66" s="1075" t="s">
        <v>780</v>
      </c>
      <c r="D66" s="1081"/>
      <c r="E66" s="1063"/>
      <c r="F66" s="1053"/>
      <c r="G66" s="1097"/>
    </row>
    <row r="67" spans="2:7">
      <c r="B67" s="1080"/>
      <c r="C67" s="1075" t="s">
        <v>781</v>
      </c>
      <c r="D67" s="1081"/>
      <c r="E67" s="1063"/>
      <c r="F67" s="1053"/>
      <c r="G67" s="1097"/>
    </row>
    <row r="68" spans="2:7" ht="25.5">
      <c r="B68" s="1080"/>
      <c r="C68" s="1075" t="s">
        <v>782</v>
      </c>
      <c r="D68" s="1081"/>
      <c r="E68" s="1063"/>
      <c r="F68" s="1053"/>
      <c r="G68" s="1097"/>
    </row>
    <row r="69" spans="2:7">
      <c r="B69" s="1080"/>
      <c r="C69" s="1075" t="s">
        <v>783</v>
      </c>
      <c r="D69" s="1081"/>
      <c r="E69" s="1063"/>
      <c r="F69" s="1053"/>
      <c r="G69" s="1097"/>
    </row>
    <row r="70" spans="2:7">
      <c r="B70" s="1080"/>
      <c r="C70" s="1075" t="s">
        <v>784</v>
      </c>
      <c r="D70" s="1079" t="s">
        <v>241</v>
      </c>
      <c r="E70" s="1063">
        <v>2</v>
      </c>
      <c r="F70" s="1053"/>
      <c r="G70" s="1099">
        <f>F70*E70</f>
        <v>0</v>
      </c>
    </row>
    <row r="71" spans="2:7">
      <c r="B71" s="1067"/>
      <c r="C71" s="1082"/>
      <c r="D71" s="1066"/>
      <c r="E71" s="1083"/>
      <c r="F71" s="1053"/>
      <c r="G71" s="1099"/>
    </row>
    <row r="72" spans="2:7" ht="25.5">
      <c r="B72" s="322" t="s">
        <v>22</v>
      </c>
      <c r="C72" s="1084" t="s">
        <v>772</v>
      </c>
      <c r="D72" s="319" t="s">
        <v>241</v>
      </c>
      <c r="E72" s="1063">
        <v>1</v>
      </c>
      <c r="F72" s="1053"/>
      <c r="G72" s="1099">
        <f>F72*E72</f>
        <v>0</v>
      </c>
    </row>
    <row r="73" spans="2:7">
      <c r="B73" s="1080"/>
      <c r="C73" s="1075"/>
      <c r="D73" s="1079"/>
      <c r="E73" s="1063"/>
      <c r="F73" s="1053"/>
      <c r="G73" s="1097"/>
    </row>
    <row r="74" spans="2:7" ht="38.25">
      <c r="B74" s="1067" t="s">
        <v>1987</v>
      </c>
      <c r="C74" s="1075" t="s">
        <v>776</v>
      </c>
      <c r="D74" s="1066" t="s">
        <v>46</v>
      </c>
      <c r="E74" s="1063">
        <v>50</v>
      </c>
      <c r="F74" s="1053"/>
      <c r="G74" s="1099">
        <f>F74*E74</f>
        <v>0</v>
      </c>
    </row>
    <row r="75" spans="2:7">
      <c r="B75" s="1067"/>
      <c r="C75" s="1068"/>
      <c r="D75" s="1066"/>
      <c r="E75" s="1063"/>
      <c r="F75" s="1056"/>
      <c r="G75" s="1099"/>
    </row>
    <row r="76" spans="2:7">
      <c r="B76" s="1085"/>
      <c r="C76" s="1086"/>
      <c r="D76" s="1087"/>
      <c r="E76" s="1087"/>
      <c r="F76" s="1057"/>
      <c r="G76" s="1101"/>
    </row>
    <row r="77" spans="2:7" ht="25.5">
      <c r="B77" s="1067"/>
      <c r="C77" s="1332" t="s">
        <v>785</v>
      </c>
      <c r="D77" s="1066"/>
      <c r="E77" s="1063"/>
      <c r="F77" s="1053"/>
      <c r="G77" s="1338">
        <f>SUM(G54:G74)</f>
        <v>0</v>
      </c>
    </row>
    <row r="78" spans="2:7">
      <c r="B78" s="1067"/>
      <c r="C78" s="1068"/>
      <c r="D78" s="1066"/>
      <c r="E78" s="1063"/>
      <c r="F78" s="1053"/>
      <c r="G78" s="1097"/>
    </row>
    <row r="79" spans="2:7">
      <c r="B79" s="1067"/>
      <c r="C79" s="1068"/>
      <c r="D79" s="1066"/>
      <c r="E79" s="1063"/>
      <c r="F79" s="1053"/>
      <c r="G79" s="1097"/>
    </row>
    <row r="80" spans="2:7">
      <c r="C80" s="1088"/>
      <c r="D80" s="1089"/>
      <c r="E80" s="1063"/>
      <c r="F80" s="1053"/>
      <c r="G80" s="1088"/>
    </row>
    <row r="81" spans="2:7">
      <c r="B81" s="317" t="s">
        <v>773</v>
      </c>
      <c r="C81" s="1090" t="s">
        <v>787</v>
      </c>
      <c r="D81" s="1091"/>
      <c r="E81" s="1063"/>
      <c r="F81" s="1053"/>
      <c r="G81" s="1088"/>
    </row>
    <row r="82" spans="2:7">
      <c r="B82" s="317"/>
      <c r="C82" s="1090"/>
      <c r="D82" s="1091"/>
      <c r="E82" s="1063"/>
      <c r="F82" s="1053"/>
      <c r="G82" s="1088"/>
    </row>
    <row r="83" spans="2:7" ht="76.5">
      <c r="B83" s="711" t="s">
        <v>14</v>
      </c>
      <c r="C83" s="1092" t="s">
        <v>788</v>
      </c>
      <c r="D83" s="769"/>
      <c r="E83" s="1063"/>
      <c r="F83" s="1053"/>
      <c r="G83" s="1102"/>
    </row>
    <row r="84" spans="2:7" ht="51">
      <c r="B84" s="510"/>
      <c r="C84" s="1092" t="s">
        <v>789</v>
      </c>
      <c r="D84" s="506"/>
      <c r="E84" s="1063"/>
      <c r="F84" s="1053"/>
      <c r="G84" s="1102"/>
    </row>
    <row r="85" spans="2:7" ht="25.5">
      <c r="B85" s="510"/>
      <c r="C85" s="1449" t="s">
        <v>280</v>
      </c>
      <c r="D85" s="1482" t="s">
        <v>241</v>
      </c>
      <c r="E85" s="1483">
        <v>0.04</v>
      </c>
      <c r="F85" s="1479">
        <f>G77</f>
        <v>0</v>
      </c>
      <c r="G85" s="1480">
        <f>F85*E85</f>
        <v>0</v>
      </c>
    </row>
    <row r="86" spans="2:7">
      <c r="B86" s="510"/>
      <c r="C86" s="1092"/>
      <c r="D86" s="506"/>
      <c r="E86" s="1063"/>
      <c r="F86" s="1053"/>
      <c r="G86" s="1088"/>
    </row>
    <row r="87" spans="2:7">
      <c r="B87" s="711"/>
      <c r="C87" s="1092"/>
      <c r="D87" s="506"/>
      <c r="E87" s="1063"/>
      <c r="F87" s="1053"/>
      <c r="G87" s="1099"/>
    </row>
    <row r="88" spans="2:7">
      <c r="B88" s="1333"/>
      <c r="C88" s="1334"/>
      <c r="D88" s="1335"/>
      <c r="E88" s="1335"/>
      <c r="F88" s="1331"/>
      <c r="G88" s="1339"/>
    </row>
    <row r="89" spans="2:7">
      <c r="B89" s="322"/>
      <c r="C89" s="1094"/>
      <c r="D89" s="1078"/>
      <c r="E89" s="1078"/>
      <c r="F89" s="1053"/>
      <c r="G89" s="1094"/>
    </row>
    <row r="90" spans="2:7">
      <c r="B90" s="322"/>
      <c r="C90" s="1336" t="s">
        <v>2590</v>
      </c>
      <c r="D90" s="1337"/>
      <c r="E90" s="1063"/>
      <c r="F90" s="1053"/>
      <c r="G90" s="1340">
        <f>SUM(G84:G89)</f>
        <v>0</v>
      </c>
    </row>
  </sheetData>
  <sheetProtection algorithmName="SHA-512" hashValue="BlBV/YlX8tiBaSnnkYD+F19KIkY292dI/NVkWH9NtJy7ZYxUW+o/6dRwTKo9cZLFUiEH+9qKsJz7UoOg2FWn4Q==" saltValue="K9gQkhHIy5VJAaUHgvJKrg==" spinCount="100000" sheet="1" formatCells="0" formatColumns="0" formatRows="0"/>
  <pageMargins left="0.70866141732283472" right="0.70866141732283472" top="0.94488188976377963" bottom="0.74803149606299213" header="0.31496062992125984" footer="0.31496062992125984"/>
  <pageSetup paperSize="9" firstPageNumber="2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theme="3"/>
  </sheetPr>
  <dimension ref="A2:HQ312"/>
  <sheetViews>
    <sheetView showWhiteSpace="0" view="pageBreakPreview" topLeftCell="A289" zoomScale="85" zoomScaleNormal="90" zoomScaleSheetLayoutView="85" zoomScalePageLayoutView="85" workbookViewId="0">
      <selection activeCell="G312" sqref="G312"/>
    </sheetView>
  </sheetViews>
  <sheetFormatPr defaultColWidth="8.85546875" defaultRowHeight="12.75"/>
  <cols>
    <col min="1" max="2" width="4.7109375" style="693" customWidth="1"/>
    <col min="3" max="3" width="32.28515625" style="855" customWidth="1"/>
    <col min="4" max="4" width="5.7109375" style="695" customWidth="1"/>
    <col min="5" max="5" width="6.85546875" style="693" bestFit="1" customWidth="1"/>
    <col min="6" max="6" width="12" style="128" customWidth="1"/>
    <col min="7" max="7" width="20.5703125" style="693" customWidth="1"/>
    <col min="8" max="8" width="19.85546875" style="128" customWidth="1"/>
    <col min="9" max="9" width="21.7109375" style="128" customWidth="1"/>
    <col min="10" max="10" width="16" style="128" customWidth="1"/>
    <col min="11" max="12" width="14.42578125" style="128" customWidth="1"/>
    <col min="13" max="16384" width="8.85546875" style="128"/>
  </cols>
  <sheetData>
    <row r="2" spans="1:225" ht="18.75" thickBot="1">
      <c r="A2" s="689" t="s">
        <v>2142</v>
      </c>
      <c r="B2" s="690" t="s">
        <v>1329</v>
      </c>
      <c r="C2" s="854"/>
      <c r="D2" s="692"/>
      <c r="E2" s="692"/>
      <c r="F2" s="127"/>
      <c r="G2" s="790"/>
    </row>
    <row r="3" spans="1:225">
      <c r="E3" s="695"/>
      <c r="G3" s="791"/>
    </row>
    <row r="4" spans="1:225" ht="25.5">
      <c r="B4" s="696" t="s">
        <v>2142</v>
      </c>
      <c r="C4" s="697" t="s">
        <v>2145</v>
      </c>
      <c r="D4" s="698"/>
      <c r="E4" s="698"/>
      <c r="F4" s="154"/>
      <c r="G4" s="792"/>
    </row>
    <row r="5" spans="1:225">
      <c r="B5" s="699"/>
      <c r="C5" s="856"/>
      <c r="D5" s="701"/>
      <c r="E5" s="702"/>
      <c r="F5" s="133"/>
      <c r="G5" s="793"/>
    </row>
    <row r="6" spans="1:225">
      <c r="B6" s="705" t="str">
        <f>B55</f>
        <v>2.3.1</v>
      </c>
      <c r="C6" s="706" t="str">
        <f>C55</f>
        <v>NOTRANJA VODOVODNA INSTALACIJA</v>
      </c>
      <c r="D6" s="701"/>
      <c r="E6" s="702"/>
      <c r="F6" s="133"/>
      <c r="G6" s="1095">
        <f>G155</f>
        <v>0</v>
      </c>
    </row>
    <row r="7" spans="1:225">
      <c r="B7" s="699" t="str">
        <f>B158</f>
        <v>2.3.2</v>
      </c>
      <c r="C7" s="857" t="str">
        <f>C158</f>
        <v>FEKALNA ODTOČNA KANALIZACIJA</v>
      </c>
      <c r="D7" s="701"/>
      <c r="E7" s="702"/>
      <c r="F7" s="133"/>
      <c r="G7" s="1095">
        <f>G213</f>
        <v>0</v>
      </c>
    </row>
    <row r="8" spans="1:225">
      <c r="B8" s="699" t="str">
        <f>B216</f>
        <v>2.3.3.</v>
      </c>
      <c r="C8" s="857" t="str">
        <f>C216</f>
        <v>SANITARNA OPREMA</v>
      </c>
      <c r="D8" s="701"/>
      <c r="E8" s="702"/>
      <c r="F8" s="133"/>
      <c r="G8" s="1095">
        <f>G302</f>
        <v>0</v>
      </c>
    </row>
    <row r="9" spans="1:225">
      <c r="B9" s="699" t="str">
        <f>B304</f>
        <v>2.3.4</v>
      </c>
      <c r="C9" s="857" t="str">
        <f>C304</f>
        <v>SPLOŠNI STROŠKI</v>
      </c>
      <c r="D9" s="701"/>
      <c r="E9" s="702"/>
      <c r="F9" s="133"/>
      <c r="G9" s="793">
        <f>G312</f>
        <v>0</v>
      </c>
    </row>
    <row r="10" spans="1:225" ht="13.5" thickBot="1">
      <c r="B10" s="1237"/>
      <c r="C10" s="1292" t="s">
        <v>520</v>
      </c>
      <c r="D10" s="1239"/>
      <c r="E10" s="707"/>
      <c r="F10" s="24"/>
      <c r="G10" s="1096">
        <f>SUM(G6:G9)</f>
        <v>0</v>
      </c>
    </row>
    <row r="11" spans="1:225" ht="13.5" thickTop="1">
      <c r="E11" s="695"/>
      <c r="G11" s="791"/>
    </row>
    <row r="12" spans="1:225" ht="25.5">
      <c r="B12" s="299"/>
      <c r="C12" s="299" t="s">
        <v>5</v>
      </c>
      <c r="D12" s="708"/>
      <c r="E12" s="709" t="s">
        <v>6</v>
      </c>
      <c r="F12" s="125" t="s">
        <v>7</v>
      </c>
      <c r="G12" s="794" t="s">
        <v>8</v>
      </c>
    </row>
    <row r="13" spans="1:225">
      <c r="E13" s="695"/>
      <c r="G13" s="791"/>
    </row>
    <row r="14" spans="1:225" ht="191.25">
      <c r="B14" s="710"/>
      <c r="C14" s="310" t="s">
        <v>2371</v>
      </c>
      <c r="D14" s="701"/>
      <c r="E14" s="701"/>
      <c r="F14" s="138"/>
      <c r="G14" s="793"/>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row>
    <row r="15" spans="1:225">
      <c r="B15" s="710"/>
      <c r="C15" s="864"/>
      <c r="D15" s="701"/>
      <c r="E15" s="701"/>
      <c r="F15" s="138"/>
      <c r="G15" s="793"/>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c r="HC15" s="138"/>
      <c r="HD15" s="138"/>
      <c r="HE15" s="138"/>
      <c r="HF15" s="138"/>
      <c r="HG15" s="138"/>
      <c r="HH15" s="138"/>
      <c r="HI15" s="138"/>
      <c r="HJ15" s="138"/>
      <c r="HK15" s="138"/>
      <c r="HL15" s="138"/>
      <c r="HM15" s="138"/>
      <c r="HN15" s="138"/>
      <c r="HO15" s="138"/>
      <c r="HP15" s="138"/>
      <c r="HQ15" s="138"/>
    </row>
    <row r="16" spans="1:225">
      <c r="B16" s="710"/>
      <c r="C16" s="860" t="s">
        <v>650</v>
      </c>
      <c r="D16" s="861"/>
      <c r="E16" s="862"/>
      <c r="F16" s="841"/>
      <c r="G16" s="862"/>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c r="HD16" s="138"/>
      <c r="HE16" s="138"/>
      <c r="HF16" s="138"/>
      <c r="HG16" s="138"/>
      <c r="HH16" s="138"/>
      <c r="HI16" s="138"/>
      <c r="HJ16" s="138"/>
      <c r="HK16" s="138"/>
      <c r="HL16" s="138"/>
      <c r="HM16" s="138"/>
      <c r="HN16" s="138"/>
      <c r="HO16" s="138"/>
      <c r="HP16" s="138"/>
      <c r="HQ16" s="138"/>
    </row>
    <row r="17" spans="2:225" ht="38.25">
      <c r="B17" s="710"/>
      <c r="C17" s="860" t="s">
        <v>357</v>
      </c>
      <c r="D17" s="861"/>
      <c r="E17" s="862"/>
      <c r="F17" s="841"/>
      <c r="G17" s="862"/>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8"/>
      <c r="DL17" s="138"/>
      <c r="DM17" s="138"/>
      <c r="DN17" s="138"/>
      <c r="DO17" s="138"/>
      <c r="DP17" s="138"/>
      <c r="DQ17" s="138"/>
      <c r="DR17" s="138"/>
      <c r="DS17" s="138"/>
      <c r="DT17" s="138"/>
      <c r="DU17" s="138"/>
      <c r="DV17" s="138"/>
      <c r="DW17" s="138"/>
      <c r="DX17" s="138"/>
      <c r="DY17" s="138"/>
      <c r="DZ17" s="138"/>
      <c r="EA17" s="138"/>
      <c r="EB17" s="138"/>
      <c r="EC17" s="138"/>
      <c r="ED17" s="138"/>
      <c r="EE17" s="138"/>
      <c r="EF17" s="138"/>
      <c r="EG17" s="138"/>
      <c r="EH17" s="138"/>
      <c r="EI17" s="138"/>
      <c r="EJ17" s="138"/>
      <c r="EK17" s="138"/>
      <c r="EL17" s="138"/>
      <c r="EM17" s="138"/>
      <c r="EN17" s="138"/>
      <c r="EO17" s="138"/>
      <c r="EP17" s="138"/>
      <c r="EQ17" s="138"/>
      <c r="ER17" s="138"/>
      <c r="ES17" s="138"/>
      <c r="ET17" s="138"/>
      <c r="EU17" s="138"/>
      <c r="EV17" s="138"/>
      <c r="EW17" s="138"/>
      <c r="EX17" s="138"/>
      <c r="EY17" s="138"/>
      <c r="EZ17" s="138"/>
      <c r="FA17" s="138"/>
      <c r="FB17" s="138"/>
      <c r="FC17" s="138"/>
      <c r="FD17" s="138"/>
      <c r="FE17" s="138"/>
      <c r="FF17" s="138"/>
      <c r="FG17" s="138"/>
      <c r="FH17" s="138"/>
      <c r="FI17" s="138"/>
      <c r="FJ17" s="138"/>
      <c r="FK17" s="138"/>
      <c r="FL17" s="138"/>
      <c r="FM17" s="138"/>
      <c r="FN17" s="138"/>
      <c r="FO17" s="138"/>
      <c r="FP17" s="138"/>
      <c r="FQ17" s="138"/>
      <c r="FR17" s="138"/>
      <c r="FS17" s="138"/>
      <c r="FT17" s="138"/>
      <c r="FU17" s="138"/>
      <c r="FV17" s="138"/>
      <c r="FW17" s="138"/>
      <c r="FX17" s="138"/>
      <c r="FY17" s="138"/>
      <c r="FZ17" s="138"/>
      <c r="GA17" s="138"/>
      <c r="GB17" s="138"/>
      <c r="GC17" s="138"/>
      <c r="GD17" s="138"/>
      <c r="GE17" s="138"/>
      <c r="GF17" s="138"/>
      <c r="GG17" s="138"/>
      <c r="GH17" s="138"/>
      <c r="GI17" s="138"/>
      <c r="GJ17" s="138"/>
      <c r="GK17" s="138"/>
      <c r="GL17" s="138"/>
      <c r="GM17" s="138"/>
      <c r="GN17" s="138"/>
      <c r="GO17" s="138"/>
      <c r="GP17" s="138"/>
      <c r="GQ17" s="138"/>
      <c r="GR17" s="138"/>
      <c r="GS17" s="138"/>
      <c r="GT17" s="138"/>
      <c r="GU17" s="138"/>
      <c r="GV17" s="138"/>
      <c r="GW17" s="138"/>
      <c r="GX17" s="138"/>
      <c r="GY17" s="138"/>
      <c r="GZ17" s="138"/>
      <c r="HA17" s="138"/>
      <c r="HB17" s="138"/>
      <c r="HC17" s="138"/>
      <c r="HD17" s="138"/>
      <c r="HE17" s="138"/>
      <c r="HF17" s="138"/>
      <c r="HG17" s="138"/>
      <c r="HH17" s="138"/>
      <c r="HI17" s="138"/>
      <c r="HJ17" s="138"/>
      <c r="HK17" s="138"/>
      <c r="HL17" s="138"/>
      <c r="HM17" s="138"/>
      <c r="HN17" s="138"/>
      <c r="HO17" s="138"/>
      <c r="HP17" s="138"/>
      <c r="HQ17" s="138"/>
    </row>
    <row r="18" spans="2:225" ht="89.25">
      <c r="B18" s="710"/>
      <c r="C18" s="860" t="s">
        <v>358</v>
      </c>
      <c r="D18" s="861"/>
      <c r="E18" s="862"/>
      <c r="F18" s="841"/>
      <c r="G18" s="862"/>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8"/>
      <c r="DJ18" s="138"/>
      <c r="DK18" s="138"/>
      <c r="DL18" s="138"/>
      <c r="DM18" s="138"/>
      <c r="DN18" s="138"/>
      <c r="DO18" s="138"/>
      <c r="DP18" s="138"/>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38"/>
      <c r="FH18" s="138"/>
      <c r="FI18" s="138"/>
      <c r="FJ18" s="138"/>
      <c r="FK18" s="138"/>
      <c r="FL18" s="138"/>
      <c r="FM18" s="138"/>
      <c r="FN18" s="138"/>
      <c r="FO18" s="138"/>
      <c r="FP18" s="138"/>
      <c r="FQ18" s="138"/>
      <c r="FR18" s="138"/>
      <c r="FS18" s="138"/>
      <c r="FT18" s="138"/>
      <c r="FU18" s="138"/>
      <c r="FV18" s="138"/>
      <c r="FW18" s="138"/>
      <c r="FX18" s="138"/>
      <c r="FY18" s="138"/>
      <c r="FZ18" s="138"/>
      <c r="GA18" s="138"/>
      <c r="GB18" s="138"/>
      <c r="GC18" s="138"/>
      <c r="GD18" s="138"/>
      <c r="GE18" s="138"/>
      <c r="GF18" s="138"/>
      <c r="GG18" s="138"/>
      <c r="GH18" s="138"/>
      <c r="GI18" s="138"/>
      <c r="GJ18" s="138"/>
      <c r="GK18" s="138"/>
      <c r="GL18" s="138"/>
      <c r="GM18" s="138"/>
      <c r="GN18" s="138"/>
      <c r="GO18" s="138"/>
      <c r="GP18" s="138"/>
      <c r="GQ18" s="138"/>
      <c r="GR18" s="138"/>
      <c r="GS18" s="138"/>
      <c r="GT18" s="138"/>
      <c r="GU18" s="138"/>
      <c r="GV18" s="138"/>
      <c r="GW18" s="138"/>
      <c r="GX18" s="138"/>
      <c r="GY18" s="138"/>
      <c r="GZ18" s="138"/>
      <c r="HA18" s="138"/>
      <c r="HB18" s="138"/>
      <c r="HC18" s="138"/>
      <c r="HD18" s="138"/>
      <c r="HE18" s="138"/>
      <c r="HF18" s="138"/>
      <c r="HG18" s="138"/>
      <c r="HH18" s="138"/>
      <c r="HI18" s="138"/>
      <c r="HJ18" s="138"/>
      <c r="HK18" s="138"/>
      <c r="HL18" s="138"/>
      <c r="HM18" s="138"/>
      <c r="HN18" s="138"/>
      <c r="HO18" s="138"/>
      <c r="HP18" s="138"/>
      <c r="HQ18" s="138"/>
    </row>
    <row r="19" spans="2:225" ht="51">
      <c r="B19" s="710"/>
      <c r="C19" s="860" t="s">
        <v>359</v>
      </c>
      <c r="D19" s="861"/>
      <c r="E19" s="862"/>
      <c r="F19" s="841"/>
      <c r="G19" s="862"/>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row>
    <row r="20" spans="2:225" ht="63.75">
      <c r="B20" s="710"/>
      <c r="C20" s="860" t="s">
        <v>360</v>
      </c>
      <c r="D20" s="861"/>
      <c r="E20" s="862"/>
      <c r="F20" s="841"/>
      <c r="G20" s="862"/>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c r="CN20" s="138"/>
      <c r="CO20" s="138"/>
      <c r="CP20" s="138"/>
      <c r="CQ20" s="138"/>
      <c r="CR20" s="138"/>
      <c r="CS20" s="138"/>
      <c r="CT20" s="138"/>
      <c r="CU20" s="138"/>
      <c r="CV20" s="138"/>
      <c r="CW20" s="138"/>
      <c r="CX20" s="138"/>
      <c r="CY20" s="138"/>
      <c r="CZ20" s="138"/>
      <c r="DA20" s="138"/>
      <c r="DB20" s="138"/>
      <c r="DC20" s="138"/>
      <c r="DD20" s="138"/>
      <c r="DE20" s="138"/>
      <c r="DF20" s="138"/>
      <c r="DG20" s="138"/>
      <c r="DH20" s="138"/>
      <c r="DI20" s="138"/>
      <c r="DJ20" s="138"/>
      <c r="DK20" s="138"/>
      <c r="DL20" s="138"/>
      <c r="DM20" s="138"/>
      <c r="DN20" s="138"/>
      <c r="DO20" s="138"/>
      <c r="DP20" s="138"/>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8"/>
      <c r="FA20" s="138"/>
      <c r="FB20" s="138"/>
      <c r="FC20" s="138"/>
      <c r="FD20" s="138"/>
      <c r="FE20" s="138"/>
      <c r="FF20" s="138"/>
      <c r="FG20" s="138"/>
      <c r="FH20" s="138"/>
      <c r="FI20" s="138"/>
      <c r="FJ20" s="138"/>
      <c r="FK20" s="138"/>
      <c r="FL20" s="138"/>
      <c r="FM20" s="138"/>
      <c r="FN20" s="138"/>
      <c r="FO20" s="138"/>
      <c r="FP20" s="138"/>
      <c r="FQ20" s="138"/>
      <c r="FR20" s="138"/>
      <c r="FS20" s="138"/>
      <c r="FT20" s="138"/>
      <c r="FU20" s="138"/>
      <c r="FV20" s="138"/>
      <c r="FW20" s="138"/>
      <c r="FX20" s="138"/>
      <c r="FY20" s="138"/>
      <c r="FZ20" s="138"/>
      <c r="GA20" s="138"/>
      <c r="GB20" s="138"/>
      <c r="GC20" s="138"/>
      <c r="GD20" s="138"/>
      <c r="GE20" s="138"/>
      <c r="GF20" s="138"/>
      <c r="GG20" s="138"/>
      <c r="GH20" s="138"/>
      <c r="GI20" s="138"/>
      <c r="GJ20" s="138"/>
      <c r="GK20" s="138"/>
      <c r="GL20" s="138"/>
      <c r="GM20" s="138"/>
      <c r="GN20" s="138"/>
      <c r="GO20" s="138"/>
      <c r="GP20" s="138"/>
      <c r="GQ20" s="138"/>
      <c r="GR20" s="138"/>
      <c r="GS20" s="138"/>
      <c r="GT20" s="138"/>
      <c r="GU20" s="138"/>
      <c r="GV20" s="138"/>
      <c r="GW20" s="138"/>
      <c r="GX20" s="138"/>
      <c r="GY20" s="138"/>
      <c r="GZ20" s="138"/>
      <c r="HA20" s="138"/>
      <c r="HB20" s="138"/>
      <c r="HC20" s="138"/>
      <c r="HD20" s="138"/>
      <c r="HE20" s="138"/>
      <c r="HF20" s="138"/>
      <c r="HG20" s="138"/>
      <c r="HH20" s="138"/>
      <c r="HI20" s="138"/>
      <c r="HJ20" s="138"/>
      <c r="HK20" s="138"/>
      <c r="HL20" s="138"/>
      <c r="HM20" s="138"/>
      <c r="HN20" s="138"/>
      <c r="HO20" s="138"/>
      <c r="HP20" s="138"/>
      <c r="HQ20" s="138"/>
    </row>
    <row r="21" spans="2:225" ht="63.75">
      <c r="B21" s="710"/>
      <c r="C21" s="860" t="s">
        <v>483</v>
      </c>
      <c r="D21" s="861"/>
      <c r="E21" s="862"/>
      <c r="F21" s="841"/>
      <c r="G21" s="862"/>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c r="EB21" s="138"/>
      <c r="EC21" s="138"/>
      <c r="ED21" s="138"/>
      <c r="EE21" s="138"/>
      <c r="EF21" s="138"/>
      <c r="EG21" s="138"/>
      <c r="EH21" s="138"/>
      <c r="EI21" s="138"/>
      <c r="EJ21" s="138"/>
      <c r="EK21" s="138"/>
      <c r="EL21" s="138"/>
      <c r="EM21" s="138"/>
      <c r="EN21" s="138"/>
      <c r="EO21" s="138"/>
      <c r="EP21" s="138"/>
      <c r="EQ21" s="138"/>
      <c r="ER21" s="138"/>
      <c r="ES21" s="138"/>
      <c r="ET21" s="138"/>
      <c r="EU21" s="138"/>
      <c r="EV21" s="138"/>
      <c r="EW21" s="138"/>
      <c r="EX21" s="138"/>
      <c r="EY21" s="138"/>
      <c r="EZ21" s="138"/>
      <c r="FA21" s="138"/>
      <c r="FB21" s="138"/>
      <c r="FC21" s="138"/>
      <c r="FD21" s="138"/>
      <c r="FE21" s="138"/>
      <c r="FF21" s="138"/>
      <c r="FG21" s="138"/>
      <c r="FH21" s="138"/>
      <c r="FI21" s="138"/>
      <c r="FJ21" s="138"/>
      <c r="FK21" s="138"/>
      <c r="FL21" s="138"/>
      <c r="FM21" s="138"/>
      <c r="FN21" s="138"/>
      <c r="FO21" s="138"/>
      <c r="FP21" s="138"/>
      <c r="FQ21" s="138"/>
      <c r="FR21" s="138"/>
      <c r="FS21" s="138"/>
      <c r="FT21" s="138"/>
      <c r="FU21" s="138"/>
      <c r="FV21" s="138"/>
      <c r="FW21" s="138"/>
      <c r="FX21" s="138"/>
      <c r="FY21" s="138"/>
      <c r="FZ21" s="138"/>
      <c r="GA21" s="138"/>
      <c r="GB21" s="138"/>
      <c r="GC21" s="138"/>
      <c r="GD21" s="138"/>
      <c r="GE21" s="138"/>
      <c r="GF21" s="138"/>
      <c r="GG21" s="138"/>
      <c r="GH21" s="138"/>
      <c r="GI21" s="138"/>
      <c r="GJ21" s="138"/>
      <c r="GK21" s="138"/>
      <c r="GL21" s="138"/>
      <c r="GM21" s="138"/>
      <c r="GN21" s="138"/>
      <c r="GO21" s="138"/>
      <c r="GP21" s="138"/>
      <c r="GQ21" s="138"/>
      <c r="GR21" s="138"/>
      <c r="GS21" s="138"/>
      <c r="GT21" s="138"/>
      <c r="GU21" s="138"/>
      <c r="GV21" s="138"/>
      <c r="GW21" s="138"/>
      <c r="GX21" s="138"/>
      <c r="GY21" s="138"/>
      <c r="GZ21" s="138"/>
      <c r="HA21" s="138"/>
      <c r="HB21" s="138"/>
      <c r="HC21" s="138"/>
      <c r="HD21" s="138"/>
      <c r="HE21" s="138"/>
      <c r="HF21" s="138"/>
      <c r="HG21" s="138"/>
      <c r="HH21" s="138"/>
      <c r="HI21" s="138"/>
      <c r="HJ21" s="138"/>
      <c r="HK21" s="138"/>
      <c r="HL21" s="138"/>
      <c r="HM21" s="138"/>
      <c r="HN21" s="138"/>
      <c r="HO21" s="138"/>
      <c r="HP21" s="138"/>
      <c r="HQ21" s="138"/>
    </row>
    <row r="22" spans="2:225" ht="51">
      <c r="B22" s="710"/>
      <c r="C22" s="860" t="s">
        <v>361</v>
      </c>
      <c r="D22" s="861"/>
      <c r="E22" s="862"/>
      <c r="F22" s="841"/>
      <c r="G22" s="862"/>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8"/>
      <c r="CY22" s="138"/>
      <c r="CZ22" s="138"/>
      <c r="DA22" s="138"/>
      <c r="DB22" s="138"/>
      <c r="DC22" s="138"/>
      <c r="DD22" s="138"/>
      <c r="DE22" s="138"/>
      <c r="DF22" s="138"/>
      <c r="DG22" s="138"/>
      <c r="DH22" s="138"/>
      <c r="DI22" s="138"/>
      <c r="DJ22" s="138"/>
      <c r="DK22" s="138"/>
      <c r="DL22" s="138"/>
      <c r="DM22" s="138"/>
      <c r="DN22" s="138"/>
      <c r="DO22" s="138"/>
      <c r="DP22" s="138"/>
      <c r="DQ22" s="138"/>
      <c r="DR22" s="138"/>
      <c r="DS22" s="138"/>
      <c r="DT22" s="138"/>
      <c r="DU22" s="138"/>
      <c r="DV22" s="138"/>
      <c r="DW22" s="138"/>
      <c r="DX22" s="138"/>
      <c r="DY22" s="138"/>
      <c r="DZ22" s="138"/>
      <c r="EA22" s="138"/>
      <c r="EB22" s="138"/>
      <c r="EC22" s="138"/>
      <c r="ED22" s="138"/>
      <c r="EE22" s="138"/>
      <c r="EF22" s="138"/>
      <c r="EG22" s="138"/>
      <c r="EH22" s="138"/>
      <c r="EI22" s="138"/>
      <c r="EJ22" s="138"/>
      <c r="EK22" s="138"/>
      <c r="EL22" s="138"/>
      <c r="EM22" s="138"/>
      <c r="EN22" s="138"/>
      <c r="EO22" s="138"/>
      <c r="EP22" s="138"/>
      <c r="EQ22" s="138"/>
      <c r="ER22" s="138"/>
      <c r="ES22" s="138"/>
      <c r="ET22" s="138"/>
      <c r="EU22" s="138"/>
      <c r="EV22" s="138"/>
      <c r="EW22" s="138"/>
      <c r="EX22" s="138"/>
      <c r="EY22" s="138"/>
      <c r="EZ22" s="138"/>
      <c r="FA22" s="138"/>
      <c r="FB22" s="138"/>
      <c r="FC22" s="138"/>
      <c r="FD22" s="138"/>
      <c r="FE22" s="138"/>
      <c r="FF22" s="138"/>
      <c r="FG22" s="138"/>
      <c r="FH22" s="138"/>
      <c r="FI22" s="138"/>
      <c r="FJ22" s="138"/>
      <c r="FK22" s="138"/>
      <c r="FL22" s="138"/>
      <c r="FM22" s="138"/>
      <c r="FN22" s="138"/>
      <c r="FO22" s="138"/>
      <c r="FP22" s="138"/>
      <c r="FQ22" s="138"/>
      <c r="FR22" s="138"/>
      <c r="FS22" s="138"/>
      <c r="FT22" s="138"/>
      <c r="FU22" s="138"/>
      <c r="FV22" s="138"/>
      <c r="FW22" s="138"/>
      <c r="FX22" s="138"/>
      <c r="FY22" s="138"/>
      <c r="FZ22" s="138"/>
      <c r="GA22" s="138"/>
      <c r="GB22" s="138"/>
      <c r="GC22" s="138"/>
      <c r="GD22" s="138"/>
      <c r="GE22" s="138"/>
      <c r="GF22" s="138"/>
      <c r="GG22" s="138"/>
      <c r="GH22" s="138"/>
      <c r="GI22" s="138"/>
      <c r="GJ22" s="138"/>
      <c r="GK22" s="138"/>
      <c r="GL22" s="138"/>
      <c r="GM22" s="138"/>
      <c r="GN22" s="138"/>
      <c r="GO22" s="138"/>
      <c r="GP22" s="138"/>
      <c r="GQ22" s="138"/>
      <c r="GR22" s="138"/>
      <c r="GS22" s="138"/>
      <c r="GT22" s="138"/>
      <c r="GU22" s="138"/>
      <c r="GV22" s="138"/>
      <c r="GW22" s="138"/>
      <c r="GX22" s="138"/>
      <c r="GY22" s="138"/>
      <c r="GZ22" s="138"/>
      <c r="HA22" s="138"/>
      <c r="HB22" s="138"/>
      <c r="HC22" s="138"/>
      <c r="HD22" s="138"/>
      <c r="HE22" s="138"/>
      <c r="HF22" s="138"/>
      <c r="HG22" s="138"/>
      <c r="HH22" s="138"/>
      <c r="HI22" s="138"/>
      <c r="HJ22" s="138"/>
      <c r="HK22" s="138"/>
      <c r="HL22" s="138"/>
      <c r="HM22" s="138"/>
      <c r="HN22" s="138"/>
      <c r="HO22" s="138"/>
      <c r="HP22" s="138"/>
      <c r="HQ22" s="138"/>
    </row>
    <row r="23" spans="2:225">
      <c r="B23" s="710"/>
      <c r="C23" s="861"/>
      <c r="D23" s="861"/>
      <c r="E23" s="862"/>
      <c r="F23" s="841"/>
      <c r="G23" s="862"/>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38"/>
      <c r="DH23" s="138"/>
      <c r="DI23" s="138"/>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38"/>
      <c r="EX23" s="138"/>
      <c r="EY23" s="138"/>
      <c r="EZ23" s="138"/>
      <c r="FA23" s="138"/>
      <c r="FB23" s="138"/>
      <c r="FC23" s="138"/>
      <c r="FD23" s="138"/>
      <c r="FE23" s="138"/>
      <c r="FF23" s="138"/>
      <c r="FG23" s="138"/>
      <c r="FH23" s="138"/>
      <c r="FI23" s="138"/>
      <c r="FJ23" s="138"/>
      <c r="FK23" s="138"/>
      <c r="FL23" s="138"/>
      <c r="FM23" s="138"/>
      <c r="FN23" s="138"/>
      <c r="FO23" s="138"/>
      <c r="FP23" s="138"/>
      <c r="FQ23" s="138"/>
      <c r="FR23" s="138"/>
      <c r="FS23" s="138"/>
      <c r="FT23" s="138"/>
      <c r="FU23" s="138"/>
      <c r="FV23" s="138"/>
      <c r="FW23" s="138"/>
      <c r="FX23" s="138"/>
      <c r="FY23" s="138"/>
      <c r="FZ23" s="138"/>
      <c r="GA23" s="138"/>
      <c r="GB23" s="138"/>
      <c r="GC23" s="138"/>
      <c r="GD23" s="138"/>
      <c r="GE23" s="138"/>
      <c r="GF23" s="138"/>
      <c r="GG23" s="138"/>
      <c r="GH23" s="138"/>
      <c r="GI23" s="138"/>
      <c r="GJ23" s="138"/>
      <c r="GK23" s="138"/>
      <c r="GL23" s="138"/>
      <c r="GM23" s="138"/>
      <c r="GN23" s="138"/>
      <c r="GO23" s="138"/>
      <c r="GP23" s="138"/>
      <c r="GQ23" s="138"/>
      <c r="GR23" s="138"/>
      <c r="GS23" s="138"/>
      <c r="GT23" s="138"/>
      <c r="GU23" s="138"/>
      <c r="GV23" s="138"/>
      <c r="GW23" s="138"/>
      <c r="GX23" s="138"/>
      <c r="GY23" s="138"/>
      <c r="GZ23" s="138"/>
      <c r="HA23" s="138"/>
      <c r="HB23" s="138"/>
      <c r="HC23" s="138"/>
      <c r="HD23" s="138"/>
      <c r="HE23" s="138"/>
      <c r="HF23" s="138"/>
      <c r="HG23" s="138"/>
      <c r="HH23" s="138"/>
      <c r="HI23" s="138"/>
      <c r="HJ23" s="138"/>
      <c r="HK23" s="138"/>
      <c r="HL23" s="138"/>
      <c r="HM23" s="138"/>
      <c r="HN23" s="138"/>
      <c r="HO23" s="138"/>
      <c r="HP23" s="138"/>
      <c r="HQ23" s="138"/>
    </row>
    <row r="24" spans="2:225" ht="25.5">
      <c r="B24" s="710"/>
      <c r="C24" s="863" t="s">
        <v>362</v>
      </c>
      <c r="D24" s="861"/>
      <c r="E24" s="862"/>
      <c r="F24" s="841"/>
      <c r="G24" s="862"/>
    </row>
    <row r="25" spans="2:225" ht="25.5">
      <c r="B25" s="864" t="s">
        <v>363</v>
      </c>
      <c r="C25" s="864" t="s">
        <v>364</v>
      </c>
      <c r="D25" s="861"/>
      <c r="E25" s="862"/>
      <c r="F25" s="841"/>
      <c r="G25" s="862"/>
    </row>
    <row r="26" spans="2:225" ht="25.5">
      <c r="B26" s="864" t="s">
        <v>365</v>
      </c>
      <c r="C26" s="864" t="s">
        <v>366</v>
      </c>
      <c r="D26" s="861"/>
      <c r="E26" s="862"/>
      <c r="F26" s="841"/>
      <c r="G26" s="862"/>
    </row>
    <row r="27" spans="2:225" ht="25.5">
      <c r="B27" s="864" t="s">
        <v>367</v>
      </c>
      <c r="C27" s="864" t="s">
        <v>368</v>
      </c>
      <c r="D27" s="861"/>
      <c r="E27" s="862"/>
      <c r="F27" s="841"/>
      <c r="G27" s="862"/>
    </row>
    <row r="28" spans="2:225">
      <c r="B28" s="864" t="s">
        <v>369</v>
      </c>
      <c r="C28" s="864" t="s">
        <v>370</v>
      </c>
      <c r="D28" s="861"/>
      <c r="E28" s="862"/>
      <c r="F28" s="841"/>
      <c r="G28" s="862"/>
    </row>
    <row r="29" spans="2:225">
      <c r="B29" s="864" t="s">
        <v>371</v>
      </c>
      <c r="C29" s="864" t="s">
        <v>372</v>
      </c>
      <c r="D29" s="861"/>
      <c r="E29" s="862"/>
      <c r="F29" s="841"/>
      <c r="G29" s="862"/>
    </row>
    <row r="30" spans="2:225">
      <c r="B30" s="864" t="s">
        <v>373</v>
      </c>
      <c r="C30" s="864" t="s">
        <v>374</v>
      </c>
      <c r="D30" s="861"/>
      <c r="E30" s="862"/>
      <c r="F30" s="841"/>
      <c r="G30" s="862"/>
    </row>
    <row r="31" spans="2:225" ht="51">
      <c r="B31" s="864" t="s">
        <v>47</v>
      </c>
      <c r="C31" s="864" t="s">
        <v>375</v>
      </c>
      <c r="D31" s="861"/>
      <c r="E31" s="862"/>
      <c r="F31" s="841"/>
      <c r="G31" s="862"/>
    </row>
    <row r="32" spans="2:225" ht="38.25">
      <c r="B32" s="864" t="s">
        <v>376</v>
      </c>
      <c r="C32" s="864" t="s">
        <v>377</v>
      </c>
      <c r="D32" s="861"/>
      <c r="E32" s="862"/>
      <c r="F32" s="841"/>
      <c r="G32" s="862"/>
    </row>
    <row r="33" spans="2:7" ht="25.5">
      <c r="B33" s="864" t="s">
        <v>378</v>
      </c>
      <c r="C33" s="864" t="s">
        <v>379</v>
      </c>
      <c r="D33" s="861"/>
      <c r="E33" s="862"/>
      <c r="F33" s="841"/>
      <c r="G33" s="862"/>
    </row>
    <row r="34" spans="2:7" ht="25.5">
      <c r="B34" s="864" t="s">
        <v>380</v>
      </c>
      <c r="C34" s="864" t="s">
        <v>381</v>
      </c>
      <c r="D34" s="861"/>
      <c r="E34" s="862"/>
      <c r="F34" s="841"/>
      <c r="G34" s="862"/>
    </row>
    <row r="35" spans="2:7" ht="38.25">
      <c r="B35" s="864" t="s">
        <v>382</v>
      </c>
      <c r="C35" s="864" t="s">
        <v>383</v>
      </c>
      <c r="D35" s="861"/>
      <c r="E35" s="862"/>
      <c r="F35" s="841"/>
      <c r="G35" s="862"/>
    </row>
    <row r="36" spans="2:7" ht="25.5">
      <c r="B36" s="864" t="s">
        <v>384</v>
      </c>
      <c r="C36" s="864" t="s">
        <v>385</v>
      </c>
      <c r="D36" s="861"/>
      <c r="E36" s="862"/>
      <c r="F36" s="841"/>
      <c r="G36" s="862"/>
    </row>
    <row r="37" spans="2:7">
      <c r="B37" s="864" t="s">
        <v>386</v>
      </c>
      <c r="C37" s="864" t="s">
        <v>387</v>
      </c>
      <c r="D37" s="861"/>
      <c r="E37" s="862"/>
      <c r="F37" s="841"/>
      <c r="G37" s="862"/>
    </row>
    <row r="38" spans="2:7">
      <c r="B38" s="864" t="s">
        <v>388</v>
      </c>
      <c r="C38" s="864" t="s">
        <v>389</v>
      </c>
      <c r="D38" s="861"/>
      <c r="E38" s="862"/>
      <c r="F38" s="841"/>
      <c r="G38" s="862"/>
    </row>
    <row r="39" spans="2:7">
      <c r="B39" s="864" t="s">
        <v>390</v>
      </c>
      <c r="C39" s="864" t="s">
        <v>391</v>
      </c>
      <c r="D39" s="861"/>
      <c r="E39" s="862"/>
      <c r="F39" s="841"/>
      <c r="G39" s="862"/>
    </row>
    <row r="40" spans="2:7" ht="51">
      <c r="B40" s="864" t="s">
        <v>392</v>
      </c>
      <c r="C40" s="864" t="s">
        <v>393</v>
      </c>
      <c r="D40" s="861"/>
      <c r="E40" s="862"/>
      <c r="F40" s="841"/>
      <c r="G40" s="862"/>
    </row>
    <row r="41" spans="2:7">
      <c r="B41" s="864" t="s">
        <v>394</v>
      </c>
      <c r="C41" s="864" t="s">
        <v>395</v>
      </c>
      <c r="D41" s="861"/>
      <c r="E41" s="862"/>
      <c r="F41" s="841"/>
      <c r="G41" s="862"/>
    </row>
    <row r="42" spans="2:7">
      <c r="B42" s="710"/>
      <c r="C42" s="861"/>
      <c r="D42" s="861"/>
      <c r="E42" s="862"/>
      <c r="F42" s="841"/>
      <c r="G42" s="862"/>
    </row>
    <row r="43" spans="2:7">
      <c r="B43" s="710"/>
      <c r="C43" s="861"/>
      <c r="D43" s="861"/>
      <c r="E43" s="862"/>
      <c r="F43" s="841"/>
      <c r="G43" s="862"/>
    </row>
    <row r="44" spans="2:7">
      <c r="B44" s="322"/>
      <c r="C44" s="1058" t="s">
        <v>786</v>
      </c>
      <c r="D44" s="861"/>
      <c r="E44" s="862"/>
      <c r="F44" s="841"/>
      <c r="G44" s="862"/>
    </row>
    <row r="45" spans="2:7" ht="38.25">
      <c r="B45" s="823" t="s">
        <v>243</v>
      </c>
      <c r="C45" s="1059" t="s">
        <v>1333</v>
      </c>
      <c r="D45" s="861"/>
      <c r="E45" s="862"/>
      <c r="F45" s="841"/>
      <c r="G45" s="862"/>
    </row>
    <row r="46" spans="2:7" ht="51">
      <c r="B46" s="823" t="s">
        <v>243</v>
      </c>
      <c r="C46" s="1059" t="s">
        <v>1272</v>
      </c>
      <c r="D46" s="861"/>
      <c r="E46" s="862"/>
      <c r="F46" s="841"/>
      <c r="G46" s="862"/>
    </row>
    <row r="47" spans="2:7" ht="38.25">
      <c r="B47" s="823" t="s">
        <v>243</v>
      </c>
      <c r="C47" s="1059" t="s">
        <v>1273</v>
      </c>
      <c r="D47" s="861"/>
      <c r="E47" s="862"/>
      <c r="F47" s="841"/>
      <c r="G47" s="862"/>
    </row>
    <row r="48" spans="2:7" ht="38.25">
      <c r="B48" s="823" t="s">
        <v>243</v>
      </c>
      <c r="C48" s="1060" t="s">
        <v>1334</v>
      </c>
      <c r="D48" s="861"/>
      <c r="E48" s="862"/>
      <c r="F48" s="841"/>
      <c r="G48" s="862"/>
    </row>
    <row r="49" spans="2:7">
      <c r="B49" s="710"/>
      <c r="C49" s="861"/>
      <c r="D49" s="861"/>
      <c r="E49" s="862"/>
      <c r="F49" s="841"/>
      <c r="G49" s="862"/>
    </row>
    <row r="50" spans="2:7">
      <c r="B50" s="710"/>
      <c r="C50" s="861"/>
      <c r="D50" s="861"/>
      <c r="E50" s="862"/>
      <c r="F50" s="841"/>
      <c r="G50" s="862"/>
    </row>
    <row r="51" spans="2:7" ht="15.75">
      <c r="B51" s="718"/>
      <c r="C51" s="719" t="s">
        <v>356</v>
      </c>
      <c r="D51" s="769"/>
      <c r="E51" s="1089"/>
      <c r="F51" s="685"/>
    </row>
    <row r="52" spans="2:7">
      <c r="B52" s="711"/>
      <c r="C52" s="714"/>
      <c r="D52" s="777"/>
      <c r="E52" s="1024"/>
      <c r="F52" s="687"/>
      <c r="G52" s="786"/>
    </row>
    <row r="53" spans="2:7">
      <c r="B53" s="1061" t="s">
        <v>690</v>
      </c>
      <c r="C53" s="1062" t="s">
        <v>770</v>
      </c>
      <c r="D53" s="777"/>
      <c r="E53" s="1024"/>
      <c r="F53" s="687"/>
      <c r="G53" s="786"/>
    </row>
    <row r="54" spans="2:7">
      <c r="B54" s="1067"/>
      <c r="C54" s="1108"/>
      <c r="D54" s="777"/>
      <c r="E54" s="1024"/>
      <c r="F54" s="687"/>
      <c r="G54" s="786"/>
    </row>
    <row r="55" spans="2:7">
      <c r="B55" s="1109" t="s">
        <v>771</v>
      </c>
      <c r="C55" s="1062" t="s">
        <v>1988</v>
      </c>
      <c r="D55" s="777"/>
      <c r="E55" s="1024"/>
      <c r="F55" s="687"/>
      <c r="G55" s="786"/>
    </row>
    <row r="56" spans="2:7">
      <c r="B56" s="744"/>
      <c r="C56" s="1110"/>
      <c r="D56" s="777"/>
      <c r="E56" s="1024"/>
      <c r="F56" s="687"/>
      <c r="G56" s="786"/>
    </row>
    <row r="57" spans="2:7" ht="51">
      <c r="B57" s="1069" t="s">
        <v>14</v>
      </c>
      <c r="C57" s="1070" t="s">
        <v>774</v>
      </c>
      <c r="D57" s="777"/>
      <c r="E57" s="1024"/>
      <c r="F57" s="687"/>
      <c r="G57" s="786"/>
    </row>
    <row r="58" spans="2:7">
      <c r="B58" s="1069"/>
      <c r="C58" s="1070" t="s">
        <v>1330</v>
      </c>
      <c r="D58" s="1073" t="s">
        <v>215</v>
      </c>
      <c r="E58" s="701">
        <v>71</v>
      </c>
      <c r="F58" s="1054"/>
      <c r="G58" s="1098">
        <f>F58*E58</f>
        <v>0</v>
      </c>
    </row>
    <row r="59" spans="2:7">
      <c r="B59" s="1069"/>
      <c r="C59" s="1070" t="s">
        <v>1989</v>
      </c>
      <c r="D59" s="1073" t="s">
        <v>215</v>
      </c>
      <c r="E59" s="701">
        <v>6</v>
      </c>
      <c r="F59" s="1054"/>
      <c r="G59" s="1098">
        <f t="shared" ref="G59:G64" si="0">F59*E59</f>
        <v>0</v>
      </c>
    </row>
    <row r="60" spans="2:7">
      <c r="B60" s="1069"/>
      <c r="C60" s="1070" t="s">
        <v>1990</v>
      </c>
      <c r="D60" s="1073" t="s">
        <v>215</v>
      </c>
      <c r="E60" s="701">
        <v>13</v>
      </c>
      <c r="F60" s="1054"/>
      <c r="G60" s="1098">
        <f t="shared" si="0"/>
        <v>0</v>
      </c>
    </row>
    <row r="61" spans="2:7">
      <c r="B61" s="1069"/>
      <c r="C61" s="1070" t="s">
        <v>1991</v>
      </c>
      <c r="D61" s="1073" t="s">
        <v>215</v>
      </c>
      <c r="E61" s="701">
        <v>39</v>
      </c>
      <c r="F61" s="1054"/>
      <c r="G61" s="1098">
        <f t="shared" si="0"/>
        <v>0</v>
      </c>
    </row>
    <row r="62" spans="2:7">
      <c r="B62" s="1069"/>
      <c r="C62" s="1070" t="s">
        <v>1992</v>
      </c>
      <c r="D62" s="1073" t="s">
        <v>215</v>
      </c>
      <c r="E62" s="701">
        <v>49</v>
      </c>
      <c r="F62" s="1054"/>
      <c r="G62" s="1098">
        <f t="shared" si="0"/>
        <v>0</v>
      </c>
    </row>
    <row r="63" spans="2:7">
      <c r="B63" s="1069"/>
      <c r="C63" s="1070" t="s">
        <v>1993</v>
      </c>
      <c r="D63" s="1073" t="s">
        <v>215</v>
      </c>
      <c r="E63" s="701">
        <v>187</v>
      </c>
      <c r="F63" s="1054"/>
      <c r="G63" s="1098">
        <f t="shared" si="0"/>
        <v>0</v>
      </c>
    </row>
    <row r="64" spans="2:7">
      <c r="B64" s="1069"/>
      <c r="C64" s="1070" t="s">
        <v>1994</v>
      </c>
      <c r="D64" s="1073" t="s">
        <v>215</v>
      </c>
      <c r="E64" s="701">
        <v>7</v>
      </c>
      <c r="F64" s="1054"/>
      <c r="G64" s="1098">
        <f t="shared" si="0"/>
        <v>0</v>
      </c>
    </row>
    <row r="65" spans="2:7">
      <c r="B65" s="1076"/>
      <c r="C65" s="1077"/>
      <c r="D65" s="1078"/>
      <c r="E65" s="1063"/>
      <c r="F65" s="1053"/>
      <c r="G65" s="1097"/>
    </row>
    <row r="66" spans="2:7" ht="38.25">
      <c r="B66" s="1074" t="s">
        <v>37</v>
      </c>
      <c r="C66" s="1075" t="s">
        <v>1995</v>
      </c>
      <c r="D66" s="1066"/>
      <c r="E66" s="1063"/>
      <c r="F66" s="1053"/>
      <c r="G66" s="1097"/>
    </row>
    <row r="67" spans="2:7">
      <c r="B67" s="1076"/>
      <c r="C67" s="1075" t="s">
        <v>1996</v>
      </c>
      <c r="D67" s="1066"/>
      <c r="E67" s="1063"/>
      <c r="F67" s="1053"/>
      <c r="G67" s="1097"/>
    </row>
    <row r="68" spans="2:7">
      <c r="B68" s="1076"/>
      <c r="C68" s="1075" t="s">
        <v>1997</v>
      </c>
      <c r="D68" s="1079" t="s">
        <v>215</v>
      </c>
      <c r="E68" s="1111">
        <v>4</v>
      </c>
      <c r="F68" s="222"/>
      <c r="G68" s="1098">
        <f t="shared" ref="G68" si="1">F68*E68</f>
        <v>0</v>
      </c>
    </row>
    <row r="69" spans="2:7">
      <c r="B69" s="1076"/>
      <c r="C69" s="1077"/>
      <c r="D69" s="1078"/>
      <c r="E69" s="1063"/>
      <c r="F69" s="1053"/>
      <c r="G69" s="1097"/>
    </row>
    <row r="70" spans="2:7" ht="51">
      <c r="B70" s="1067" t="s">
        <v>17</v>
      </c>
      <c r="C70" s="1075" t="s">
        <v>1998</v>
      </c>
      <c r="D70" s="1066"/>
      <c r="E70" s="1063"/>
      <c r="F70" s="1053"/>
      <c r="G70" s="1097"/>
    </row>
    <row r="71" spans="2:7">
      <c r="B71" s="1067"/>
      <c r="C71" s="1075" t="s">
        <v>1332</v>
      </c>
      <c r="D71" s="1079" t="s">
        <v>215</v>
      </c>
      <c r="E71" s="1063">
        <v>60</v>
      </c>
      <c r="F71" s="1053"/>
      <c r="G71" s="1098">
        <f t="shared" ref="G71:G77" si="2">F71*E71</f>
        <v>0</v>
      </c>
    </row>
    <row r="72" spans="2:7">
      <c r="B72" s="1067"/>
      <c r="C72" s="1075" t="s">
        <v>1999</v>
      </c>
      <c r="D72" s="1079" t="s">
        <v>215</v>
      </c>
      <c r="E72" s="1063">
        <v>6</v>
      </c>
      <c r="F72" s="1053"/>
      <c r="G72" s="1098">
        <f t="shared" si="2"/>
        <v>0</v>
      </c>
    </row>
    <row r="73" spans="2:7">
      <c r="B73" s="1067"/>
      <c r="C73" s="1075" t="s">
        <v>2000</v>
      </c>
      <c r="D73" s="1079" t="s">
        <v>215</v>
      </c>
      <c r="E73" s="1063">
        <v>13</v>
      </c>
      <c r="F73" s="1053"/>
      <c r="G73" s="1098">
        <f t="shared" si="2"/>
        <v>0</v>
      </c>
    </row>
    <row r="74" spans="2:7">
      <c r="B74" s="1067"/>
      <c r="C74" s="1075" t="s">
        <v>2001</v>
      </c>
      <c r="D74" s="1079" t="s">
        <v>215</v>
      </c>
      <c r="E74" s="1063">
        <v>39</v>
      </c>
      <c r="F74" s="1053"/>
      <c r="G74" s="1098">
        <f t="shared" si="2"/>
        <v>0</v>
      </c>
    </row>
    <row r="75" spans="2:7">
      <c r="B75" s="1067"/>
      <c r="C75" s="1075" t="s">
        <v>2002</v>
      </c>
      <c r="D75" s="1079" t="s">
        <v>215</v>
      </c>
      <c r="E75" s="1063">
        <v>49</v>
      </c>
      <c r="F75" s="1053"/>
      <c r="G75" s="1098">
        <f t="shared" si="2"/>
        <v>0</v>
      </c>
    </row>
    <row r="76" spans="2:7">
      <c r="B76" s="1067"/>
      <c r="C76" s="1075" t="s">
        <v>2003</v>
      </c>
      <c r="D76" s="1079" t="s">
        <v>215</v>
      </c>
      <c r="E76" s="1063">
        <v>187</v>
      </c>
      <c r="F76" s="1053"/>
      <c r="G76" s="1098">
        <f t="shared" si="2"/>
        <v>0</v>
      </c>
    </row>
    <row r="77" spans="2:7">
      <c r="B77" s="1067"/>
      <c r="C77" s="1075" t="s">
        <v>2004</v>
      </c>
      <c r="D77" s="1079" t="s">
        <v>215</v>
      </c>
      <c r="E77" s="1063">
        <v>7</v>
      </c>
      <c r="F77" s="1053"/>
      <c r="G77" s="1098">
        <f t="shared" si="2"/>
        <v>0</v>
      </c>
    </row>
    <row r="78" spans="2:7">
      <c r="B78" s="1067"/>
      <c r="C78" s="1075"/>
      <c r="D78" s="1079"/>
      <c r="E78" s="1063"/>
      <c r="F78" s="1053"/>
      <c r="G78" s="1097"/>
    </row>
    <row r="79" spans="2:7" ht="25.5">
      <c r="B79" s="1074" t="s">
        <v>18</v>
      </c>
      <c r="C79" s="1075" t="s">
        <v>2005</v>
      </c>
      <c r="D79" s="1078"/>
      <c r="E79" s="1063"/>
      <c r="F79" s="1053"/>
      <c r="G79" s="1097"/>
    </row>
    <row r="80" spans="2:7">
      <c r="B80" s="1074"/>
      <c r="C80" s="1075" t="s">
        <v>2006</v>
      </c>
      <c r="D80" s="1079" t="s">
        <v>241</v>
      </c>
      <c r="E80" s="1063">
        <v>3</v>
      </c>
      <c r="F80" s="1053"/>
      <c r="G80" s="1098">
        <f t="shared" ref="G80:G83" si="3">F80*E80</f>
        <v>0</v>
      </c>
    </row>
    <row r="81" spans="2:7">
      <c r="B81" s="1074"/>
      <c r="C81" s="1075" t="s">
        <v>2007</v>
      </c>
      <c r="D81" s="1079" t="s">
        <v>241</v>
      </c>
      <c r="E81" s="1063">
        <v>3</v>
      </c>
      <c r="F81" s="1053"/>
      <c r="G81" s="1098">
        <f t="shared" si="3"/>
        <v>0</v>
      </c>
    </row>
    <row r="82" spans="2:7">
      <c r="B82" s="1074"/>
      <c r="C82" s="1075" t="s">
        <v>2008</v>
      </c>
      <c r="D82" s="1079" t="s">
        <v>241</v>
      </c>
      <c r="E82" s="1063">
        <v>24</v>
      </c>
      <c r="F82" s="1053"/>
      <c r="G82" s="1098">
        <f t="shared" si="3"/>
        <v>0</v>
      </c>
    </row>
    <row r="83" spans="2:7">
      <c r="B83" s="1074"/>
      <c r="C83" s="1075" t="s">
        <v>2009</v>
      </c>
      <c r="D83" s="1079" t="s">
        <v>241</v>
      </c>
      <c r="E83" s="1063">
        <v>2</v>
      </c>
      <c r="F83" s="1053"/>
      <c r="G83" s="1098">
        <f t="shared" si="3"/>
        <v>0</v>
      </c>
    </row>
    <row r="84" spans="2:7">
      <c r="B84" s="726"/>
      <c r="C84" s="820"/>
      <c r="D84" s="713"/>
      <c r="E84" s="319"/>
      <c r="F84" s="1103"/>
      <c r="G84" s="1166"/>
    </row>
    <row r="85" spans="2:7" ht="38.25">
      <c r="B85" s="1112" t="s">
        <v>22</v>
      </c>
      <c r="C85" s="321" t="s">
        <v>2010</v>
      </c>
      <c r="D85" s="319"/>
      <c r="E85" s="319"/>
      <c r="F85" s="1103"/>
      <c r="G85" s="1166"/>
    </row>
    <row r="86" spans="2:7">
      <c r="B86" s="388"/>
      <c r="C86" s="820" t="s">
        <v>2009</v>
      </c>
      <c r="D86" s="319" t="s">
        <v>66</v>
      </c>
      <c r="E86" s="319">
        <v>1</v>
      </c>
      <c r="F86" s="1103"/>
      <c r="G86" s="1098">
        <f t="shared" ref="G86" si="4">F86*E86</f>
        <v>0</v>
      </c>
    </row>
    <row r="87" spans="2:7">
      <c r="B87" s="322"/>
      <c r="C87" s="753"/>
      <c r="D87" s="319"/>
      <c r="E87" s="319"/>
      <c r="F87" s="1103"/>
      <c r="G87" s="1166"/>
    </row>
    <row r="88" spans="2:7" ht="25.5">
      <c r="B88" s="1113" t="s">
        <v>45</v>
      </c>
      <c r="C88" s="1075" t="s">
        <v>2011</v>
      </c>
      <c r="D88" s="1114"/>
      <c r="E88" s="1063"/>
      <c r="F88" s="1053"/>
      <c r="G88" s="1099"/>
    </row>
    <row r="89" spans="2:7">
      <c r="B89" s="1115"/>
      <c r="C89" s="1116"/>
      <c r="D89" s="1114"/>
      <c r="E89" s="1063"/>
      <c r="F89" s="1053"/>
      <c r="G89" s="1099"/>
    </row>
    <row r="90" spans="2:7" ht="25.5">
      <c r="B90" s="1117"/>
      <c r="C90" s="1118" t="s">
        <v>2012</v>
      </c>
      <c r="D90" s="1119"/>
      <c r="E90" s="1063"/>
      <c r="F90" s="1104"/>
      <c r="G90" s="1099"/>
    </row>
    <row r="91" spans="2:7">
      <c r="B91" s="1120" t="s">
        <v>2013</v>
      </c>
      <c r="C91" s="1121" t="s">
        <v>2014</v>
      </c>
      <c r="D91" s="1119"/>
      <c r="E91" s="1063"/>
      <c r="F91" s="1104"/>
      <c r="G91" s="1099"/>
    </row>
    <row r="92" spans="2:7">
      <c r="B92" s="1117"/>
      <c r="C92" s="1097" t="s">
        <v>2015</v>
      </c>
      <c r="D92" s="1119"/>
      <c r="E92" s="1063"/>
      <c r="F92" s="1104"/>
      <c r="G92" s="1099"/>
    </row>
    <row r="93" spans="2:7">
      <c r="B93" s="1117"/>
      <c r="C93" s="1097" t="s">
        <v>2016</v>
      </c>
      <c r="D93" s="1119"/>
      <c r="E93" s="1063"/>
      <c r="F93" s="1104"/>
      <c r="G93" s="1099"/>
    </row>
    <row r="94" spans="2:7">
      <c r="B94" s="1117"/>
      <c r="C94" s="1097" t="s">
        <v>2017</v>
      </c>
      <c r="D94" s="1119"/>
      <c r="E94" s="1063"/>
      <c r="F94" s="1104"/>
      <c r="G94" s="1099"/>
    </row>
    <row r="95" spans="2:7">
      <c r="B95" s="1117"/>
      <c r="C95" s="1097" t="s">
        <v>2018</v>
      </c>
      <c r="D95" s="1119"/>
      <c r="E95" s="1063"/>
      <c r="F95" s="1104"/>
      <c r="G95" s="1099"/>
    </row>
    <row r="96" spans="2:7">
      <c r="B96" s="1117"/>
      <c r="C96" s="1097" t="s">
        <v>2019</v>
      </c>
      <c r="D96" s="1119"/>
      <c r="E96" s="1063"/>
      <c r="F96" s="1104"/>
      <c r="G96" s="1099"/>
    </row>
    <row r="97" spans="2:7">
      <c r="B97" s="1117"/>
      <c r="C97" s="1097" t="s">
        <v>2020</v>
      </c>
      <c r="D97" s="1119" t="s">
        <v>241</v>
      </c>
      <c r="E97" s="1063">
        <v>1</v>
      </c>
      <c r="F97" s="1104"/>
      <c r="G97" s="1098">
        <f t="shared" ref="G97" si="5">F97*E97</f>
        <v>0</v>
      </c>
    </row>
    <row r="98" spans="2:7">
      <c r="B98" s="1117"/>
      <c r="C98" s="1097"/>
      <c r="D98" s="1119"/>
      <c r="E98" s="1063"/>
      <c r="F98" s="1104"/>
      <c r="G98" s="1099"/>
    </row>
    <row r="99" spans="2:7">
      <c r="B99" s="1120" t="s">
        <v>2021</v>
      </c>
      <c r="C99" s="1121" t="s">
        <v>2022</v>
      </c>
      <c r="D99" s="1119"/>
      <c r="E99" s="1063"/>
      <c r="F99" s="1104"/>
      <c r="G99" s="1099"/>
    </row>
    <row r="100" spans="2:7">
      <c r="B100" s="1117"/>
      <c r="C100" s="1097" t="s">
        <v>2023</v>
      </c>
      <c r="D100" s="1119"/>
      <c r="E100" s="1063"/>
      <c r="F100" s="1104"/>
      <c r="G100" s="1099"/>
    </row>
    <row r="101" spans="2:7">
      <c r="B101" s="1117"/>
      <c r="C101" s="1097" t="s">
        <v>2024</v>
      </c>
      <c r="D101" s="1119"/>
      <c r="E101" s="1063"/>
      <c r="F101" s="1104"/>
      <c r="G101" s="1099"/>
    </row>
    <row r="102" spans="2:7">
      <c r="B102" s="1117"/>
      <c r="C102" s="1097" t="s">
        <v>2025</v>
      </c>
      <c r="D102" s="1119"/>
      <c r="E102" s="1063"/>
      <c r="F102" s="1104"/>
      <c r="G102" s="1099"/>
    </row>
    <row r="103" spans="2:7">
      <c r="B103" s="1117"/>
      <c r="C103" s="1097" t="s">
        <v>2026</v>
      </c>
      <c r="D103" s="1119"/>
      <c r="E103" s="1063"/>
      <c r="F103" s="1104"/>
      <c r="G103" s="1099"/>
    </row>
    <row r="104" spans="2:7">
      <c r="B104" s="1117"/>
      <c r="C104" s="1097" t="s">
        <v>2027</v>
      </c>
      <c r="D104" s="1119"/>
      <c r="E104" s="1063"/>
      <c r="F104" s="1104"/>
      <c r="G104" s="1099"/>
    </row>
    <row r="105" spans="2:7">
      <c r="B105" s="1117"/>
      <c r="C105" s="1097" t="s">
        <v>2028</v>
      </c>
      <c r="D105" s="1119"/>
      <c r="E105" s="1063"/>
      <c r="F105" s="1104"/>
      <c r="G105" s="1099"/>
    </row>
    <row r="106" spans="2:7">
      <c r="B106" s="1117"/>
      <c r="C106" s="1097" t="s">
        <v>2029</v>
      </c>
      <c r="D106" s="1119"/>
      <c r="E106" s="1063"/>
      <c r="F106" s="1104"/>
      <c r="G106" s="1099"/>
    </row>
    <row r="107" spans="2:7">
      <c r="B107" s="1117"/>
      <c r="C107" s="1097" t="s">
        <v>2030</v>
      </c>
      <c r="D107" s="1119"/>
      <c r="E107" s="1063"/>
      <c r="F107" s="1104"/>
      <c r="G107" s="1099"/>
    </row>
    <row r="108" spans="2:7">
      <c r="B108" s="1117"/>
      <c r="C108" s="1097" t="s">
        <v>2031</v>
      </c>
      <c r="D108" s="1119" t="s">
        <v>241</v>
      </c>
      <c r="E108" s="1063">
        <v>2</v>
      </c>
      <c r="F108" s="1104"/>
      <c r="G108" s="1098">
        <f t="shared" ref="G108" si="6">F108*E108</f>
        <v>0</v>
      </c>
    </row>
    <row r="109" spans="2:7">
      <c r="B109" s="1117"/>
      <c r="C109" s="1097"/>
      <c r="D109" s="1119"/>
      <c r="E109" s="1063"/>
      <c r="F109" s="1104"/>
      <c r="G109" s="1099"/>
    </row>
    <row r="110" spans="2:7">
      <c r="B110" s="1117"/>
      <c r="C110" s="1118" t="s">
        <v>2032</v>
      </c>
      <c r="D110" s="1119"/>
      <c r="E110" s="1063"/>
      <c r="F110" s="1104"/>
      <c r="G110" s="1099"/>
    </row>
    <row r="111" spans="2:7">
      <c r="B111" s="1120" t="s">
        <v>2033</v>
      </c>
      <c r="C111" s="1121" t="s">
        <v>2034</v>
      </c>
      <c r="D111" s="1119"/>
      <c r="E111" s="1063"/>
      <c r="F111" s="1104"/>
      <c r="G111" s="1099"/>
    </row>
    <row r="112" spans="2:7">
      <c r="B112" s="1117"/>
      <c r="C112" s="1097" t="s">
        <v>2025</v>
      </c>
      <c r="D112" s="1119"/>
      <c r="E112" s="1063"/>
      <c r="F112" s="1104"/>
      <c r="G112" s="1099"/>
    </row>
    <row r="113" spans="2:7">
      <c r="B113" s="1117"/>
      <c r="C113" s="1097" t="s">
        <v>2035</v>
      </c>
      <c r="D113" s="1119"/>
      <c r="E113" s="1063"/>
      <c r="F113" s="1104"/>
      <c r="G113" s="1099"/>
    </row>
    <row r="114" spans="2:7">
      <c r="B114" s="1117"/>
      <c r="C114" s="1097" t="s">
        <v>2036</v>
      </c>
      <c r="D114" s="1119"/>
      <c r="E114" s="1063"/>
      <c r="F114" s="1104"/>
      <c r="G114" s="1099"/>
    </row>
    <row r="115" spans="2:7">
      <c r="B115" s="1117"/>
      <c r="C115" s="1097" t="s">
        <v>2037</v>
      </c>
      <c r="D115" s="1119"/>
      <c r="E115" s="1063"/>
      <c r="F115" s="1104"/>
      <c r="G115" s="1099"/>
    </row>
    <row r="116" spans="2:7">
      <c r="B116" s="1117"/>
      <c r="C116" s="1097" t="s">
        <v>2029</v>
      </c>
      <c r="D116" s="1119"/>
      <c r="E116" s="1063"/>
      <c r="F116" s="1104"/>
      <c r="G116" s="1099"/>
    </row>
    <row r="117" spans="2:7">
      <c r="B117" s="1117"/>
      <c r="C117" s="1097" t="s">
        <v>2038</v>
      </c>
      <c r="D117" s="1119"/>
      <c r="E117" s="1063"/>
      <c r="F117" s="1104"/>
      <c r="G117" s="1099"/>
    </row>
    <row r="118" spans="2:7">
      <c r="B118" s="1117"/>
      <c r="C118" s="1097" t="s">
        <v>2039</v>
      </c>
      <c r="D118" s="1119" t="s">
        <v>241</v>
      </c>
      <c r="E118" s="1063">
        <v>1</v>
      </c>
      <c r="F118" s="1104"/>
      <c r="G118" s="1098">
        <f t="shared" ref="G118" si="7">F118*E118</f>
        <v>0</v>
      </c>
    </row>
    <row r="119" spans="2:7">
      <c r="B119" s="1117"/>
      <c r="C119" s="1097"/>
      <c r="D119" s="1119"/>
      <c r="E119" s="1063"/>
      <c r="F119" s="1104"/>
      <c r="G119" s="1099"/>
    </row>
    <row r="120" spans="2:7">
      <c r="B120" s="1120" t="s">
        <v>2040</v>
      </c>
      <c r="C120" s="1121" t="s">
        <v>2041</v>
      </c>
      <c r="D120" s="1119"/>
      <c r="E120" s="1063"/>
      <c r="F120" s="1104"/>
      <c r="G120" s="1099"/>
    </row>
    <row r="121" spans="2:7">
      <c r="B121" s="1117"/>
      <c r="C121" s="1097" t="s">
        <v>2042</v>
      </c>
      <c r="D121" s="1119"/>
      <c r="E121" s="1063"/>
      <c r="F121" s="1104"/>
      <c r="G121" s="1099"/>
    </row>
    <row r="122" spans="2:7">
      <c r="B122" s="1117"/>
      <c r="C122" s="1097" t="s">
        <v>2024</v>
      </c>
      <c r="D122" s="1119"/>
      <c r="E122" s="1063"/>
      <c r="F122" s="1104"/>
      <c r="G122" s="1099"/>
    </row>
    <row r="123" spans="2:7">
      <c r="B123" s="1117"/>
      <c r="C123" s="1097" t="s">
        <v>2043</v>
      </c>
      <c r="D123" s="1119"/>
      <c r="E123" s="1063"/>
      <c r="F123" s="1104"/>
      <c r="G123" s="1099"/>
    </row>
    <row r="124" spans="2:7">
      <c r="B124" s="1117"/>
      <c r="C124" s="1097" t="s">
        <v>2028</v>
      </c>
      <c r="D124" s="1119"/>
      <c r="E124" s="1063"/>
      <c r="F124" s="1104"/>
      <c r="G124" s="1099"/>
    </row>
    <row r="125" spans="2:7">
      <c r="B125" s="1117"/>
      <c r="C125" s="1097" t="s">
        <v>2029</v>
      </c>
      <c r="D125" s="1119"/>
      <c r="E125" s="1063"/>
      <c r="F125" s="1104"/>
      <c r="G125" s="1099"/>
    </row>
    <row r="126" spans="2:7">
      <c r="B126" s="1117"/>
      <c r="C126" s="1097" t="s">
        <v>2039</v>
      </c>
      <c r="D126" s="1119" t="s">
        <v>241</v>
      </c>
      <c r="E126" s="1063">
        <v>1</v>
      </c>
      <c r="F126" s="1104"/>
      <c r="G126" s="1098">
        <f t="shared" ref="G126" si="8">F126*E126</f>
        <v>0</v>
      </c>
    </row>
    <row r="127" spans="2:7">
      <c r="B127" s="1117"/>
      <c r="C127" s="1097"/>
      <c r="D127" s="1119"/>
      <c r="E127" s="1063"/>
      <c r="F127" s="1104"/>
      <c r="G127" s="1099"/>
    </row>
    <row r="128" spans="2:7" ht="76.5">
      <c r="B128" s="223" t="s">
        <v>48</v>
      </c>
      <c r="C128" s="224" t="s">
        <v>2044</v>
      </c>
      <c r="D128" s="1122"/>
      <c r="E128" s="1123"/>
      <c r="F128" s="1105"/>
      <c r="G128" s="1167"/>
    </row>
    <row r="129" spans="2:7" ht="25.5">
      <c r="B129" s="225"/>
      <c r="C129" s="224" t="s">
        <v>2045</v>
      </c>
      <c r="D129" s="1122"/>
      <c r="E129" s="1123"/>
      <c r="F129" s="1105"/>
      <c r="G129" s="1167"/>
    </row>
    <row r="130" spans="2:7" ht="25.5">
      <c r="B130" s="1097"/>
      <c r="C130" s="224" t="s">
        <v>2046</v>
      </c>
      <c r="D130" s="1122"/>
      <c r="E130" s="1123"/>
      <c r="F130" s="1105"/>
      <c r="G130" s="1167"/>
    </row>
    <row r="131" spans="2:7">
      <c r="B131" s="1097"/>
      <c r="C131" s="224" t="s">
        <v>2039</v>
      </c>
      <c r="D131" s="1122" t="s">
        <v>241</v>
      </c>
      <c r="E131" s="1123">
        <v>1</v>
      </c>
      <c r="F131" s="1105"/>
      <c r="G131" s="1098">
        <f t="shared" ref="G131:G132" si="9">F131*E131</f>
        <v>0</v>
      </c>
    </row>
    <row r="132" spans="2:7">
      <c r="B132" s="1097"/>
      <c r="C132" s="224" t="s">
        <v>2047</v>
      </c>
      <c r="D132" s="1122" t="s">
        <v>241</v>
      </c>
      <c r="E132" s="1123">
        <v>8</v>
      </c>
      <c r="F132" s="1105"/>
      <c r="G132" s="1098">
        <f t="shared" si="9"/>
        <v>0</v>
      </c>
    </row>
    <row r="133" spans="2:7">
      <c r="B133" s="1097"/>
      <c r="C133" s="224"/>
      <c r="D133" s="1122"/>
      <c r="E133" s="1123"/>
      <c r="F133" s="1105"/>
      <c r="G133" s="1167"/>
    </row>
    <row r="134" spans="2:7" ht="51">
      <c r="B134" s="223" t="s">
        <v>49</v>
      </c>
      <c r="C134" s="1070" t="s">
        <v>2048</v>
      </c>
      <c r="D134" s="1071"/>
      <c r="E134" s="1124"/>
      <c r="F134" s="221"/>
      <c r="G134" s="1167"/>
    </row>
    <row r="135" spans="2:7">
      <c r="B135" s="1097"/>
      <c r="C135" s="1070" t="s">
        <v>2049</v>
      </c>
      <c r="D135" s="1071"/>
      <c r="E135" s="1124"/>
      <c r="F135" s="221"/>
      <c r="G135" s="1167"/>
    </row>
    <row r="136" spans="2:7">
      <c r="B136" s="1097"/>
      <c r="C136" s="1070" t="s">
        <v>2050</v>
      </c>
      <c r="D136" s="1071"/>
      <c r="E136" s="1124"/>
      <c r="F136" s="1105"/>
      <c r="G136" s="1167"/>
    </row>
    <row r="137" spans="2:7">
      <c r="B137" s="1097"/>
      <c r="C137" s="1070" t="s">
        <v>2051</v>
      </c>
      <c r="D137" s="1071"/>
      <c r="E137" s="1124"/>
      <c r="F137" s="1105"/>
      <c r="G137" s="1167"/>
    </row>
    <row r="138" spans="2:7" ht="25.5">
      <c r="B138" s="1097"/>
      <c r="C138" s="1070" t="s">
        <v>2052</v>
      </c>
      <c r="D138" s="1071"/>
      <c r="E138" s="1124"/>
      <c r="F138" s="1105"/>
      <c r="G138" s="1167"/>
    </row>
    <row r="139" spans="2:7" ht="25.5">
      <c r="B139" s="1097"/>
      <c r="C139" s="1070" t="s">
        <v>2053</v>
      </c>
      <c r="D139" s="1071"/>
      <c r="E139" s="1123"/>
      <c r="F139" s="1105"/>
      <c r="G139" s="1167"/>
    </row>
    <row r="140" spans="2:7" ht="25.5">
      <c r="B140" s="1097"/>
      <c r="C140" s="1070" t="s">
        <v>2054</v>
      </c>
      <c r="D140" s="1073" t="s">
        <v>241</v>
      </c>
      <c r="E140" s="1123">
        <v>1</v>
      </c>
      <c r="F140" s="1105"/>
      <c r="G140" s="1098">
        <f t="shared" ref="G140" si="10">F140*E140</f>
        <v>0</v>
      </c>
    </row>
    <row r="141" spans="2:7">
      <c r="B141" s="1097"/>
      <c r="C141" s="1070"/>
      <c r="D141" s="1073"/>
      <c r="E141" s="1123"/>
      <c r="F141" s="1105"/>
      <c r="G141" s="1098"/>
    </row>
    <row r="142" spans="2:7" ht="25.5">
      <c r="B142" s="1097"/>
      <c r="C142" s="1125" t="s">
        <v>2055</v>
      </c>
      <c r="D142" s="1114"/>
      <c r="E142" s="1123"/>
      <c r="F142" s="1105"/>
      <c r="G142" s="702"/>
    </row>
    <row r="143" spans="2:7">
      <c r="B143" s="1097"/>
      <c r="C143" s="1125" t="s">
        <v>2056</v>
      </c>
      <c r="D143" s="1114" t="s">
        <v>66</v>
      </c>
      <c r="E143" s="1123">
        <v>1</v>
      </c>
      <c r="F143" s="1105"/>
      <c r="G143" s="1098">
        <f t="shared" ref="G143" si="11">F143*E143</f>
        <v>0</v>
      </c>
    </row>
    <row r="144" spans="2:7">
      <c r="B144" s="322"/>
      <c r="C144" s="1084"/>
      <c r="D144" s="319"/>
      <c r="E144" s="1123"/>
      <c r="F144" s="1105"/>
      <c r="G144" s="1100"/>
    </row>
    <row r="145" spans="2:7">
      <c r="B145" s="821" t="s">
        <v>50</v>
      </c>
      <c r="C145" s="1084" t="s">
        <v>2057</v>
      </c>
      <c r="D145" s="319"/>
      <c r="E145" s="1123"/>
      <c r="F145" s="1105"/>
      <c r="G145" s="1099"/>
    </row>
    <row r="146" spans="2:7" ht="25.5">
      <c r="B146" s="322"/>
      <c r="C146" s="1084" t="s">
        <v>2058</v>
      </c>
      <c r="D146" s="1126"/>
      <c r="E146" s="1127"/>
      <c r="F146" s="1105"/>
      <c r="G146" s="1099"/>
    </row>
    <row r="147" spans="2:7" ht="25.5">
      <c r="B147" s="322"/>
      <c r="C147" s="1084" t="s">
        <v>2059</v>
      </c>
      <c r="D147" s="1066" t="s">
        <v>241</v>
      </c>
      <c r="E147" s="1063">
        <v>9</v>
      </c>
      <c r="F147" s="1053"/>
      <c r="G147" s="1098">
        <f t="shared" ref="G147:G148" si="12">F147*E147</f>
        <v>0</v>
      </c>
    </row>
    <row r="148" spans="2:7" ht="25.5">
      <c r="B148" s="322"/>
      <c r="C148" s="1084" t="s">
        <v>2060</v>
      </c>
      <c r="D148" s="1066" t="s">
        <v>241</v>
      </c>
      <c r="E148" s="1063">
        <v>2</v>
      </c>
      <c r="F148" s="1053"/>
      <c r="G148" s="1098">
        <f t="shared" si="12"/>
        <v>0</v>
      </c>
    </row>
    <row r="149" spans="2:7">
      <c r="B149" s="322"/>
      <c r="C149" s="1075"/>
      <c r="D149" s="1066"/>
      <c r="E149" s="1063"/>
      <c r="F149" s="1053"/>
      <c r="G149" s="1099"/>
    </row>
    <row r="150" spans="2:7" ht="25.5">
      <c r="B150" s="821" t="s">
        <v>51</v>
      </c>
      <c r="C150" s="1075" t="s">
        <v>772</v>
      </c>
      <c r="D150" s="319" t="s">
        <v>241</v>
      </c>
      <c r="E150" s="1063">
        <v>1</v>
      </c>
      <c r="F150" s="1053"/>
      <c r="G150" s="1098">
        <f t="shared" ref="G150" si="13">F150*E150</f>
        <v>0</v>
      </c>
    </row>
    <row r="151" spans="2:7">
      <c r="B151" s="322"/>
      <c r="C151" s="1075"/>
      <c r="D151" s="319"/>
      <c r="E151" s="1063"/>
      <c r="F151" s="1053"/>
      <c r="G151" s="1100"/>
    </row>
    <row r="152" spans="2:7" ht="38.25">
      <c r="B152" s="1113" t="s">
        <v>52</v>
      </c>
      <c r="C152" s="1075" t="s">
        <v>776</v>
      </c>
      <c r="D152" s="1066" t="s">
        <v>46</v>
      </c>
      <c r="E152" s="1063">
        <v>30</v>
      </c>
      <c r="F152" s="1053"/>
      <c r="G152" s="1098">
        <f t="shared" ref="G152" si="14">F152*E152</f>
        <v>0</v>
      </c>
    </row>
    <row r="153" spans="2:7">
      <c r="B153" s="1128"/>
      <c r="C153" s="1129"/>
      <c r="D153" s="1130"/>
      <c r="E153" s="1063"/>
      <c r="F153" s="1053"/>
      <c r="G153" s="1099"/>
    </row>
    <row r="154" spans="2:7">
      <c r="B154" s="1067"/>
      <c r="C154" s="1108"/>
      <c r="D154" s="1066"/>
      <c r="E154" s="1131"/>
      <c r="F154" s="1057"/>
      <c r="G154" s="1168"/>
    </row>
    <row r="155" spans="2:7" ht="25.5">
      <c r="B155" s="1067"/>
      <c r="C155" s="1341" t="s">
        <v>2061</v>
      </c>
      <c r="D155" s="1066"/>
      <c r="E155" s="1063"/>
      <c r="F155" s="1053"/>
      <c r="G155" s="1338">
        <f>SUM(G57:G152)</f>
        <v>0</v>
      </c>
    </row>
    <row r="156" spans="2:7">
      <c r="B156" s="1067"/>
      <c r="C156" s="1068"/>
      <c r="D156" s="1066"/>
      <c r="E156" s="1063"/>
      <c r="F156" s="1053"/>
      <c r="G156" s="1097"/>
    </row>
    <row r="157" spans="2:7">
      <c r="B157" s="1067"/>
      <c r="C157" s="1068"/>
      <c r="D157" s="1066"/>
      <c r="E157" s="1063"/>
      <c r="F157" s="1053"/>
      <c r="G157" s="1097"/>
    </row>
    <row r="158" spans="2:7">
      <c r="B158" s="1064" t="s">
        <v>773</v>
      </c>
      <c r="C158" s="1065" t="s">
        <v>2062</v>
      </c>
      <c r="D158" s="1066"/>
      <c r="E158" s="1063"/>
      <c r="F158" s="1053"/>
      <c r="G158" s="1097"/>
    </row>
    <row r="159" spans="2:7">
      <c r="B159" s="1067"/>
      <c r="C159" s="1068"/>
      <c r="D159" s="1066"/>
      <c r="E159" s="1063"/>
      <c r="F159" s="1053"/>
      <c r="G159" s="1097"/>
    </row>
    <row r="160" spans="2:7" ht="63.75">
      <c r="B160" s="1067" t="s">
        <v>14</v>
      </c>
      <c r="C160" s="1132" t="s">
        <v>2063</v>
      </c>
      <c r="D160" s="319"/>
      <c r="E160" s="1091"/>
      <c r="F160" s="1053"/>
      <c r="G160" s="1097"/>
    </row>
    <row r="161" spans="2:7">
      <c r="B161" s="1067"/>
      <c r="C161" s="1133" t="s">
        <v>2064</v>
      </c>
      <c r="D161" s="319"/>
      <c r="E161" s="1091"/>
      <c r="F161" s="1053"/>
      <c r="G161" s="1097"/>
    </row>
    <row r="162" spans="2:7">
      <c r="B162" s="322"/>
      <c r="C162" s="1132" t="s">
        <v>2065</v>
      </c>
      <c r="D162" s="1066" t="s">
        <v>215</v>
      </c>
      <c r="E162" s="1063">
        <v>30</v>
      </c>
      <c r="F162" s="1053"/>
      <c r="G162" s="1098">
        <f t="shared" ref="G162:G165" si="15">F162*E162</f>
        <v>0</v>
      </c>
    </row>
    <row r="163" spans="2:7">
      <c r="B163" s="322"/>
      <c r="C163" s="1132" t="s">
        <v>2066</v>
      </c>
      <c r="D163" s="1066" t="s">
        <v>215</v>
      </c>
      <c r="E163" s="1063">
        <v>25</v>
      </c>
      <c r="F163" s="1053"/>
      <c r="G163" s="1098">
        <f t="shared" si="15"/>
        <v>0</v>
      </c>
    </row>
    <row r="164" spans="2:7">
      <c r="B164" s="322"/>
      <c r="C164" s="1132" t="s">
        <v>2067</v>
      </c>
      <c r="D164" s="1066" t="s">
        <v>215</v>
      </c>
      <c r="E164" s="1063">
        <v>22</v>
      </c>
      <c r="F164" s="1053"/>
      <c r="G164" s="1098">
        <f t="shared" si="15"/>
        <v>0</v>
      </c>
    </row>
    <row r="165" spans="2:7">
      <c r="B165" s="1067"/>
      <c r="C165" s="1132" t="s">
        <v>2068</v>
      </c>
      <c r="D165" s="1066" t="s">
        <v>215</v>
      </c>
      <c r="E165" s="1063">
        <v>35</v>
      </c>
      <c r="F165" s="1053"/>
      <c r="G165" s="1098">
        <f t="shared" si="15"/>
        <v>0</v>
      </c>
    </row>
    <row r="166" spans="2:7">
      <c r="B166" s="1067"/>
      <c r="C166" s="1132"/>
      <c r="D166" s="1066"/>
      <c r="E166" s="1063"/>
      <c r="F166" s="1053"/>
      <c r="G166" s="1099"/>
    </row>
    <row r="167" spans="2:7" ht="25.5">
      <c r="B167" s="1067" t="s">
        <v>37</v>
      </c>
      <c r="C167" s="1132" t="s">
        <v>2069</v>
      </c>
      <c r="D167" s="319"/>
      <c r="E167" s="1091"/>
      <c r="F167" s="1053"/>
      <c r="G167" s="1097"/>
    </row>
    <row r="168" spans="2:7">
      <c r="B168" s="322"/>
      <c r="C168" s="1132" t="s">
        <v>2070</v>
      </c>
      <c r="D168" s="1066" t="s">
        <v>66</v>
      </c>
      <c r="E168" s="1063">
        <v>4</v>
      </c>
      <c r="F168" s="1053"/>
      <c r="G168" s="1098">
        <f t="shared" ref="G168:G169" si="16">F168*E168</f>
        <v>0</v>
      </c>
    </row>
    <row r="169" spans="2:7">
      <c r="B169" s="1067"/>
      <c r="C169" s="1075" t="s">
        <v>2020</v>
      </c>
      <c r="D169" s="1066" t="s">
        <v>66</v>
      </c>
      <c r="E169" s="1063">
        <v>1</v>
      </c>
      <c r="F169" s="1053"/>
      <c r="G169" s="1098">
        <f t="shared" si="16"/>
        <v>0</v>
      </c>
    </row>
    <row r="170" spans="2:7">
      <c r="B170" s="1067"/>
      <c r="C170" s="1068"/>
      <c r="D170" s="1066"/>
      <c r="E170" s="1063"/>
      <c r="F170" s="1053"/>
      <c r="G170" s="1097"/>
    </row>
    <row r="171" spans="2:7" ht="38.25">
      <c r="B171" s="1067" t="s">
        <v>17</v>
      </c>
      <c r="C171" s="1075" t="s">
        <v>2071</v>
      </c>
      <c r="D171" s="1134"/>
      <c r="E171" s="1063"/>
      <c r="F171" s="1053"/>
      <c r="G171" s="1097"/>
    </row>
    <row r="172" spans="2:7">
      <c r="B172" s="1067"/>
      <c r="C172" s="1075" t="s">
        <v>671</v>
      </c>
      <c r="D172" s="1066" t="s">
        <v>215</v>
      </c>
      <c r="E172" s="1063">
        <v>13</v>
      </c>
      <c r="F172" s="1053"/>
      <c r="G172" s="1098">
        <f t="shared" ref="G172:G174" si="17">F172*E172</f>
        <v>0</v>
      </c>
    </row>
    <row r="173" spans="2:7">
      <c r="B173" s="1067"/>
      <c r="C173" s="1075" t="s">
        <v>1776</v>
      </c>
      <c r="D173" s="1066" t="s">
        <v>215</v>
      </c>
      <c r="E173" s="1063">
        <v>27</v>
      </c>
      <c r="F173" s="1053"/>
      <c r="G173" s="1098">
        <f t="shared" si="17"/>
        <v>0</v>
      </c>
    </row>
    <row r="174" spans="2:7">
      <c r="B174" s="1067"/>
      <c r="C174" s="1075" t="s">
        <v>2072</v>
      </c>
      <c r="D174" s="1066" t="s">
        <v>215</v>
      </c>
      <c r="E174" s="1063">
        <v>11</v>
      </c>
      <c r="F174" s="1053"/>
      <c r="G174" s="1098">
        <f t="shared" si="17"/>
        <v>0</v>
      </c>
    </row>
    <row r="175" spans="2:7">
      <c r="B175" s="1067"/>
      <c r="C175" s="1068"/>
      <c r="D175" s="1066"/>
      <c r="E175" s="1063"/>
      <c r="F175" s="1053"/>
      <c r="G175" s="1097"/>
    </row>
    <row r="176" spans="2:7" ht="76.5">
      <c r="B176" s="1067" t="s">
        <v>18</v>
      </c>
      <c r="C176" s="1075" t="s">
        <v>2073</v>
      </c>
      <c r="D176" s="319"/>
      <c r="E176" s="1063"/>
      <c r="F176" s="1053"/>
      <c r="G176" s="1097"/>
    </row>
    <row r="177" spans="2:7">
      <c r="B177" s="1067"/>
      <c r="C177" s="1075"/>
      <c r="D177" s="319"/>
      <c r="E177" s="1063"/>
      <c r="F177" s="1053"/>
      <c r="G177" s="1097"/>
    </row>
    <row r="178" spans="2:7">
      <c r="B178" s="1067"/>
      <c r="C178" s="1075" t="s">
        <v>2074</v>
      </c>
      <c r="D178" s="1066" t="s">
        <v>215</v>
      </c>
      <c r="E178" s="1063">
        <v>40</v>
      </c>
      <c r="F178" s="1053"/>
      <c r="G178" s="1098">
        <f t="shared" ref="G178:G180" si="18">F178*E178</f>
        <v>0</v>
      </c>
    </row>
    <row r="179" spans="2:7">
      <c r="B179" s="506"/>
      <c r="C179" s="1075" t="s">
        <v>2070</v>
      </c>
      <c r="D179" s="1066" t="s">
        <v>215</v>
      </c>
      <c r="E179" s="1063">
        <v>45</v>
      </c>
      <c r="F179" s="1053"/>
      <c r="G179" s="1098">
        <f t="shared" si="18"/>
        <v>0</v>
      </c>
    </row>
    <row r="180" spans="2:7">
      <c r="B180" s="506"/>
      <c r="C180" s="1075" t="s">
        <v>2075</v>
      </c>
      <c r="D180" s="1066" t="s">
        <v>215</v>
      </c>
      <c r="E180" s="1063">
        <v>13</v>
      </c>
      <c r="F180" s="1053"/>
      <c r="G180" s="1098">
        <f t="shared" si="18"/>
        <v>0</v>
      </c>
    </row>
    <row r="181" spans="2:7">
      <c r="B181" s="506"/>
      <c r="C181" s="1075"/>
      <c r="D181" s="1066"/>
      <c r="E181" s="1063"/>
      <c r="F181" s="1053"/>
      <c r="G181" s="1099"/>
    </row>
    <row r="182" spans="2:7" ht="38.25">
      <c r="B182" s="1067" t="s">
        <v>22</v>
      </c>
      <c r="C182" s="1075" t="s">
        <v>2076</v>
      </c>
      <c r="D182" s="1066" t="s">
        <v>241</v>
      </c>
      <c r="E182" s="1063">
        <v>6</v>
      </c>
      <c r="F182" s="1053"/>
      <c r="G182" s="1098">
        <f t="shared" ref="G182" si="19">F182*E182</f>
        <v>0</v>
      </c>
    </row>
    <row r="183" spans="2:7">
      <c r="B183" s="1067"/>
      <c r="C183" s="1075"/>
      <c r="D183" s="1066"/>
      <c r="E183" s="1063"/>
      <c r="F183" s="1053"/>
      <c r="G183" s="1088"/>
    </row>
    <row r="184" spans="2:7" ht="76.5">
      <c r="B184" s="388" t="s">
        <v>45</v>
      </c>
      <c r="C184" s="1075" t="s">
        <v>2077</v>
      </c>
      <c r="D184" s="1066" t="s">
        <v>241</v>
      </c>
      <c r="E184" s="1063">
        <v>2</v>
      </c>
      <c r="F184" s="1053"/>
      <c r="G184" s="1098">
        <f t="shared" ref="G184" si="20">F184*E184</f>
        <v>0</v>
      </c>
    </row>
    <row r="185" spans="2:7">
      <c r="B185" s="388"/>
      <c r="C185" s="1075"/>
      <c r="D185" s="1066"/>
      <c r="E185" s="1063"/>
      <c r="F185" s="1053"/>
      <c r="G185" s="1099"/>
    </row>
    <row r="186" spans="2:7" ht="63.75">
      <c r="B186" s="1112" t="s">
        <v>47</v>
      </c>
      <c r="C186" s="1135" t="s">
        <v>2078</v>
      </c>
      <c r="D186" s="1066" t="s">
        <v>241</v>
      </c>
      <c r="E186" s="1063">
        <v>8</v>
      </c>
      <c r="F186" s="1053"/>
      <c r="G186" s="1098">
        <f t="shared" ref="G186" si="21">F186*E186</f>
        <v>0</v>
      </c>
    </row>
    <row r="187" spans="2:7">
      <c r="B187" s="388"/>
      <c r="C187" s="1075"/>
      <c r="D187" s="1066"/>
      <c r="E187" s="1063"/>
      <c r="F187" s="1053"/>
      <c r="G187" s="1099"/>
    </row>
    <row r="188" spans="2:7">
      <c r="B188" s="821" t="s">
        <v>48</v>
      </c>
      <c r="C188" s="1084" t="s">
        <v>2057</v>
      </c>
      <c r="D188" s="319"/>
      <c r="E188" s="319"/>
      <c r="F188" s="1053"/>
      <c r="G188" s="1099"/>
    </row>
    <row r="189" spans="2:7" ht="25.5">
      <c r="B189" s="322"/>
      <c r="C189" s="1084" t="s">
        <v>2058</v>
      </c>
      <c r="D189" s="1126"/>
      <c r="E189" s="1127"/>
      <c r="F189" s="1053"/>
      <c r="G189" s="1099"/>
    </row>
    <row r="190" spans="2:7" ht="25.5">
      <c r="B190" s="322"/>
      <c r="C190" s="1084" t="s">
        <v>2079</v>
      </c>
      <c r="D190" s="1066" t="s">
        <v>241</v>
      </c>
      <c r="E190" s="1063">
        <v>1</v>
      </c>
      <c r="F190" s="1053"/>
      <c r="G190" s="1098">
        <f t="shared" ref="G190:G191" si="22">F190*E190</f>
        <v>0</v>
      </c>
    </row>
    <row r="191" spans="2:7" ht="25.5">
      <c r="B191" s="322"/>
      <c r="C191" s="1084" t="s">
        <v>2080</v>
      </c>
      <c r="D191" s="1066" t="s">
        <v>241</v>
      </c>
      <c r="E191" s="1063">
        <v>5</v>
      </c>
      <c r="F191" s="1053"/>
      <c r="G191" s="1098">
        <f t="shared" si="22"/>
        <v>0</v>
      </c>
    </row>
    <row r="192" spans="2:7">
      <c r="B192" s="1067"/>
      <c r="C192" s="1075"/>
      <c r="D192" s="1066"/>
      <c r="E192" s="1063"/>
      <c r="F192" s="1053"/>
      <c r="G192" s="1099"/>
    </row>
    <row r="193" spans="2:7" ht="38.25">
      <c r="B193" s="1067" t="s">
        <v>49</v>
      </c>
      <c r="C193" s="1059" t="s">
        <v>2081</v>
      </c>
      <c r="D193" s="319" t="s">
        <v>242</v>
      </c>
      <c r="E193" s="1091">
        <v>2</v>
      </c>
      <c r="F193" s="1053"/>
      <c r="G193" s="1098">
        <f t="shared" ref="G193" si="23">F193*E193</f>
        <v>0</v>
      </c>
    </row>
    <row r="194" spans="2:7">
      <c r="B194" s="1067"/>
      <c r="C194" s="1135"/>
      <c r="D194" s="319"/>
      <c r="E194" s="1063"/>
      <c r="F194" s="1053"/>
      <c r="G194" s="1100"/>
    </row>
    <row r="195" spans="2:7" ht="51">
      <c r="B195" s="1113" t="s">
        <v>50</v>
      </c>
      <c r="C195" s="1136" t="s">
        <v>2082</v>
      </c>
      <c r="D195" s="1114"/>
      <c r="E195" s="1137"/>
      <c r="F195" s="1106"/>
      <c r="G195" s="1169"/>
    </row>
    <row r="196" spans="2:7">
      <c r="B196" s="1067"/>
      <c r="C196" s="1136" t="s">
        <v>2083</v>
      </c>
      <c r="D196" s="1114"/>
      <c r="E196" s="1137"/>
      <c r="F196" s="1106"/>
      <c r="G196" s="1169"/>
    </row>
    <row r="197" spans="2:7">
      <c r="B197" s="1067"/>
      <c r="C197" s="1138" t="s">
        <v>2084</v>
      </c>
      <c r="D197" s="1119" t="s">
        <v>66</v>
      </c>
      <c r="E197" s="1137">
        <v>10</v>
      </c>
      <c r="F197" s="1107"/>
      <c r="G197" s="1098">
        <f t="shared" ref="G197:G199" si="24">F197*E197</f>
        <v>0</v>
      </c>
    </row>
    <row r="198" spans="2:7">
      <c r="B198" s="1067"/>
      <c r="C198" s="1138" t="s">
        <v>2085</v>
      </c>
      <c r="D198" s="319" t="s">
        <v>66</v>
      </c>
      <c r="E198" s="1137">
        <v>2</v>
      </c>
      <c r="F198" s="1107"/>
      <c r="G198" s="1098">
        <f t="shared" si="24"/>
        <v>0</v>
      </c>
    </row>
    <row r="199" spans="2:7">
      <c r="B199" s="1067"/>
      <c r="C199" s="1138" t="s">
        <v>2086</v>
      </c>
      <c r="D199" s="319" t="s">
        <v>66</v>
      </c>
      <c r="E199" s="1137">
        <v>5</v>
      </c>
      <c r="F199" s="1107"/>
      <c r="G199" s="1098">
        <f t="shared" si="24"/>
        <v>0</v>
      </c>
    </row>
    <row r="200" spans="2:7">
      <c r="B200" s="1067"/>
      <c r="C200" s="1136"/>
      <c r="D200" s="319"/>
      <c r="E200" s="1139"/>
      <c r="F200" s="1105"/>
      <c r="G200" s="1167"/>
    </row>
    <row r="201" spans="2:7" ht="38.25">
      <c r="B201" s="1113" t="s">
        <v>51</v>
      </c>
      <c r="C201" s="1135" t="s">
        <v>2087</v>
      </c>
      <c r="D201" s="1066"/>
      <c r="E201" s="1063"/>
      <c r="F201" s="1053"/>
      <c r="G201" s="1099"/>
    </row>
    <row r="202" spans="2:7">
      <c r="B202" s="1113"/>
      <c r="C202" s="1135" t="s">
        <v>2088</v>
      </c>
      <c r="D202" s="1066"/>
      <c r="E202" s="1063"/>
      <c r="F202" s="1053"/>
      <c r="G202" s="1099"/>
    </row>
    <row r="203" spans="2:7">
      <c r="B203" s="1067"/>
      <c r="C203" s="1135" t="s">
        <v>2070</v>
      </c>
      <c r="D203" s="1066" t="s">
        <v>66</v>
      </c>
      <c r="E203" s="1063">
        <v>5</v>
      </c>
      <c r="F203" s="1053"/>
      <c r="G203" s="1098">
        <f t="shared" ref="G203" si="25">F203*E203</f>
        <v>0</v>
      </c>
    </row>
    <row r="204" spans="2:7">
      <c r="B204" s="1067"/>
      <c r="C204" s="1059"/>
      <c r="D204" s="1066"/>
      <c r="E204" s="1063"/>
      <c r="F204" s="1053"/>
      <c r="G204" s="1099"/>
    </row>
    <row r="205" spans="2:7" ht="38.25">
      <c r="B205" s="821" t="s">
        <v>52</v>
      </c>
      <c r="C205" s="1084" t="s">
        <v>2089</v>
      </c>
      <c r="D205" s="319" t="s">
        <v>241</v>
      </c>
      <c r="E205" s="1063">
        <v>1</v>
      </c>
      <c r="F205" s="1053"/>
      <c r="G205" s="1098">
        <f t="shared" ref="G205" si="26">F205*E205</f>
        <v>0</v>
      </c>
    </row>
    <row r="206" spans="2:7">
      <c r="B206" s="1067"/>
      <c r="C206" s="1075"/>
      <c r="D206" s="1066"/>
      <c r="E206" s="1063"/>
      <c r="F206" s="1053"/>
      <c r="G206" s="1088"/>
    </row>
    <row r="207" spans="2:7" ht="38.25">
      <c r="B207" s="1113" t="s">
        <v>54</v>
      </c>
      <c r="C207" s="1075" t="s">
        <v>776</v>
      </c>
      <c r="D207" s="1066" t="s">
        <v>46</v>
      </c>
      <c r="E207" s="1063">
        <v>13</v>
      </c>
      <c r="F207" s="1053"/>
      <c r="G207" s="1098">
        <f t="shared" ref="G207" si="27">F207*E207</f>
        <v>0</v>
      </c>
    </row>
    <row r="208" spans="2:7">
      <c r="B208" s="1113"/>
      <c r="C208" s="1075"/>
      <c r="D208" s="1066"/>
      <c r="E208" s="1063"/>
      <c r="F208" s="1053"/>
      <c r="G208" s="1099"/>
    </row>
    <row r="209" spans="2:7" ht="63.75">
      <c r="B209" s="1484" t="s">
        <v>55</v>
      </c>
      <c r="C209" s="1485" t="s">
        <v>2586</v>
      </c>
      <c r="D209" s="1482"/>
      <c r="E209" s="1449"/>
      <c r="F209" s="1486"/>
      <c r="G209" s="1487"/>
    </row>
    <row r="210" spans="2:7">
      <c r="B210" s="1482"/>
      <c r="C210" s="1485" t="s">
        <v>2587</v>
      </c>
      <c r="D210" s="1482" t="s">
        <v>66</v>
      </c>
      <c r="E210" s="1451">
        <v>4</v>
      </c>
      <c r="F210" s="1488"/>
      <c r="G210" s="1489">
        <f>E210*F210</f>
        <v>0</v>
      </c>
    </row>
    <row r="211" spans="2:7">
      <c r="B211" s="1067"/>
      <c r="C211" s="1075"/>
      <c r="D211" s="1066"/>
      <c r="E211" s="1063"/>
      <c r="F211" s="1053"/>
      <c r="G211" s="1099"/>
    </row>
    <row r="212" spans="2:7">
      <c r="B212" s="1140"/>
      <c r="C212" s="1141"/>
      <c r="D212" s="1142"/>
      <c r="E212" s="1143"/>
      <c r="F212" s="1057"/>
      <c r="G212" s="1168"/>
    </row>
    <row r="213" spans="2:7">
      <c r="B213" s="1067"/>
      <c r="C213" s="1342" t="s">
        <v>2090</v>
      </c>
      <c r="D213" s="1066"/>
      <c r="E213" s="1063"/>
      <c r="F213" s="1053"/>
      <c r="G213" s="1344">
        <f>SUM(G161:G211)</f>
        <v>0</v>
      </c>
    </row>
    <row r="214" spans="2:7">
      <c r="B214" s="1067"/>
      <c r="C214" s="1068"/>
      <c r="D214" s="1066"/>
      <c r="E214" s="1063"/>
      <c r="F214" s="1053"/>
      <c r="G214" s="1088"/>
    </row>
    <row r="215" spans="2:7">
      <c r="B215" s="1067"/>
      <c r="C215" s="1068"/>
      <c r="D215" s="1066"/>
      <c r="E215" s="1063"/>
      <c r="F215" s="1053"/>
      <c r="G215" s="1088"/>
    </row>
    <row r="216" spans="2:7">
      <c r="B216" s="1064" t="s">
        <v>2091</v>
      </c>
      <c r="C216" s="1065" t="s">
        <v>2092</v>
      </c>
      <c r="D216" s="1066"/>
      <c r="E216" s="1063"/>
      <c r="F216" s="1053"/>
      <c r="G216" s="1088"/>
    </row>
    <row r="217" spans="2:7">
      <c r="B217" s="1067"/>
      <c r="C217" s="1068"/>
      <c r="D217" s="1066"/>
      <c r="E217" s="1063"/>
      <c r="F217" s="1053"/>
      <c r="G217" s="1088"/>
    </row>
    <row r="218" spans="2:7">
      <c r="B218" s="1067"/>
      <c r="C218" s="1144" t="s">
        <v>786</v>
      </c>
      <c r="D218" s="1066"/>
      <c r="E218" s="1063"/>
      <c r="F218" s="1053"/>
      <c r="G218" s="1088"/>
    </row>
    <row r="219" spans="2:7" ht="63.75">
      <c r="B219" s="1067"/>
      <c r="C219" s="1075" t="s">
        <v>2093</v>
      </c>
      <c r="D219" s="1134"/>
      <c r="E219" s="1063"/>
      <c r="F219" s="1053"/>
      <c r="G219" s="1088"/>
    </row>
    <row r="220" spans="2:7">
      <c r="B220" s="1067"/>
      <c r="C220" s="1075"/>
      <c r="D220" s="1066"/>
      <c r="E220" s="1063"/>
      <c r="F220" s="1053"/>
      <c r="G220" s="1088"/>
    </row>
    <row r="221" spans="2:7">
      <c r="B221" s="1145" t="s">
        <v>14</v>
      </c>
      <c r="C221" s="1060" t="s">
        <v>2094</v>
      </c>
      <c r="D221" s="1079"/>
      <c r="E221" s="1063"/>
      <c r="F221" s="1053"/>
      <c r="G221" s="1088"/>
    </row>
    <row r="222" spans="2:7" ht="51">
      <c r="B222" s="1146"/>
      <c r="C222" s="1060" t="s">
        <v>2095</v>
      </c>
      <c r="D222" s="1079"/>
      <c r="E222" s="1063"/>
      <c r="F222" s="1053"/>
      <c r="G222" s="1088"/>
    </row>
    <row r="223" spans="2:7" ht="127.5">
      <c r="B223" s="1146"/>
      <c r="C223" s="1075" t="s">
        <v>2096</v>
      </c>
      <c r="D223" s="1079"/>
      <c r="E223" s="1063"/>
      <c r="F223" s="1053"/>
      <c r="G223" s="1088"/>
    </row>
    <row r="224" spans="2:7" ht="51">
      <c r="B224" s="1146"/>
      <c r="C224" s="1060" t="s">
        <v>2097</v>
      </c>
      <c r="D224" s="1079"/>
      <c r="E224" s="1063"/>
      <c r="F224" s="1053"/>
      <c r="G224" s="1088"/>
    </row>
    <row r="225" spans="2:7">
      <c r="B225" s="1145"/>
      <c r="C225" s="1060" t="s">
        <v>2098</v>
      </c>
      <c r="D225" s="1079"/>
      <c r="E225" s="1063"/>
      <c r="F225" s="1053"/>
      <c r="G225" s="1088"/>
    </row>
    <row r="226" spans="2:7">
      <c r="B226" s="1145"/>
      <c r="C226" s="1060" t="s">
        <v>783</v>
      </c>
      <c r="D226" s="1079"/>
      <c r="E226" s="1063"/>
      <c r="F226" s="1053"/>
      <c r="G226" s="1088"/>
    </row>
    <row r="227" spans="2:7">
      <c r="B227" s="1145"/>
      <c r="C227" s="1147" t="s">
        <v>270</v>
      </c>
      <c r="D227" s="1066" t="s">
        <v>241</v>
      </c>
      <c r="E227" s="1063">
        <v>9</v>
      </c>
      <c r="F227" s="1053"/>
      <c r="G227" s="1099">
        <f>F227*E227</f>
        <v>0</v>
      </c>
    </row>
    <row r="228" spans="2:7">
      <c r="B228" s="1145"/>
      <c r="C228" s="1147"/>
      <c r="D228" s="1066"/>
      <c r="E228" s="1063"/>
      <c r="F228" s="1053"/>
      <c r="G228" s="1099"/>
    </row>
    <row r="229" spans="2:7">
      <c r="B229" s="1145" t="s">
        <v>37</v>
      </c>
      <c r="C229" s="1060" t="s">
        <v>2099</v>
      </c>
      <c r="D229" s="1079"/>
      <c r="E229" s="1063"/>
      <c r="F229" s="1053"/>
      <c r="G229" s="1088"/>
    </row>
    <row r="230" spans="2:7" ht="51">
      <c r="B230" s="1146"/>
      <c r="C230" s="1060" t="s">
        <v>2100</v>
      </c>
      <c r="D230" s="1079"/>
      <c r="E230" s="1063"/>
      <c r="F230" s="1053"/>
      <c r="G230" s="1088"/>
    </row>
    <row r="231" spans="2:7" ht="127.5">
      <c r="B231" s="1146"/>
      <c r="C231" s="1075" t="s">
        <v>2096</v>
      </c>
      <c r="D231" s="1079"/>
      <c r="E231" s="1063"/>
      <c r="F231" s="1053"/>
      <c r="G231" s="1088"/>
    </row>
    <row r="232" spans="2:7" ht="51">
      <c r="B232" s="1146"/>
      <c r="C232" s="1060" t="s">
        <v>2097</v>
      </c>
      <c r="D232" s="1079"/>
      <c r="E232" s="1063"/>
      <c r="F232" s="1053"/>
      <c r="G232" s="1088"/>
    </row>
    <row r="233" spans="2:7">
      <c r="B233" s="1145"/>
      <c r="C233" s="1060" t="s">
        <v>2098</v>
      </c>
      <c r="D233" s="1079"/>
      <c r="E233" s="1063"/>
      <c r="F233" s="1053"/>
      <c r="G233" s="1088"/>
    </row>
    <row r="234" spans="2:7">
      <c r="B234" s="1145"/>
      <c r="C234" s="1060" t="s">
        <v>783</v>
      </c>
      <c r="D234" s="1079"/>
      <c r="E234" s="1063"/>
      <c r="F234" s="1053"/>
      <c r="G234" s="1088"/>
    </row>
    <row r="235" spans="2:7">
      <c r="B235" s="1145"/>
      <c r="C235" s="1147" t="s">
        <v>270</v>
      </c>
      <c r="D235" s="1066" t="s">
        <v>241</v>
      </c>
      <c r="E235" s="1063">
        <v>1</v>
      </c>
      <c r="F235" s="1053"/>
      <c r="G235" s="1099">
        <f>F235*E235</f>
        <v>0</v>
      </c>
    </row>
    <row r="236" spans="2:7">
      <c r="B236" s="1145"/>
      <c r="C236" s="1147"/>
      <c r="D236" s="1066"/>
      <c r="E236" s="1063"/>
      <c r="F236" s="1053"/>
      <c r="G236" s="1099"/>
    </row>
    <row r="237" spans="2:7">
      <c r="B237" s="388" t="s">
        <v>17</v>
      </c>
      <c r="C237" s="1148" t="s">
        <v>2101</v>
      </c>
      <c r="D237" s="713"/>
      <c r="E237" s="1063"/>
      <c r="F237" s="1053"/>
      <c r="G237" s="1088"/>
    </row>
    <row r="238" spans="2:7" ht="38.25">
      <c r="B238" s="388"/>
      <c r="C238" s="1148" t="s">
        <v>2102</v>
      </c>
      <c r="D238" s="713"/>
      <c r="E238" s="1063"/>
      <c r="F238" s="1053"/>
      <c r="G238" s="1088"/>
    </row>
    <row r="239" spans="2:7" ht="38.25">
      <c r="B239" s="388"/>
      <c r="C239" s="1148" t="s">
        <v>2103</v>
      </c>
      <c r="D239" s="713"/>
      <c r="E239" s="1063"/>
      <c r="F239" s="1053"/>
      <c r="G239" s="1088"/>
    </row>
    <row r="240" spans="2:7">
      <c r="B240" s="388"/>
      <c r="C240" s="1148" t="s">
        <v>2104</v>
      </c>
      <c r="D240" s="713"/>
      <c r="E240" s="1063"/>
      <c r="F240" s="1053"/>
      <c r="G240" s="1088"/>
    </row>
    <row r="241" spans="2:7">
      <c r="B241" s="388"/>
      <c r="C241" s="1149" t="s">
        <v>2105</v>
      </c>
      <c r="D241" s="1066" t="s">
        <v>241</v>
      </c>
      <c r="E241" s="1063">
        <v>10</v>
      </c>
      <c r="F241" s="1053"/>
      <c r="G241" s="1099">
        <f>F241*E241</f>
        <v>0</v>
      </c>
    </row>
    <row r="242" spans="2:7">
      <c r="B242" s="388"/>
      <c r="C242" s="1149"/>
      <c r="D242" s="1066"/>
      <c r="E242" s="1063"/>
      <c r="F242" s="1053"/>
      <c r="G242" s="1099"/>
    </row>
    <row r="243" spans="2:7" ht="25.5">
      <c r="B243" s="388" t="s">
        <v>18</v>
      </c>
      <c r="C243" s="1148" t="s">
        <v>2106</v>
      </c>
      <c r="D243" s="713"/>
      <c r="E243" s="1063"/>
      <c r="F243" s="1053"/>
      <c r="G243" s="1088"/>
    </row>
    <row r="244" spans="2:7" ht="25.5">
      <c r="B244" s="388"/>
      <c r="C244" s="1059" t="s">
        <v>2107</v>
      </c>
      <c r="D244" s="713"/>
      <c r="E244" s="1063"/>
      <c r="F244" s="1053"/>
      <c r="G244" s="1088"/>
    </row>
    <row r="245" spans="2:7" ht="38.25">
      <c r="B245" s="388"/>
      <c r="C245" s="1059" t="s">
        <v>2108</v>
      </c>
      <c r="D245" s="713"/>
      <c r="E245" s="1063"/>
      <c r="F245" s="1053"/>
      <c r="G245" s="1088"/>
    </row>
    <row r="246" spans="2:7">
      <c r="B246" s="388"/>
      <c r="C246" s="1148" t="s">
        <v>2104</v>
      </c>
      <c r="D246" s="713"/>
      <c r="E246" s="1063"/>
      <c r="F246" s="1053"/>
      <c r="G246" s="1088"/>
    </row>
    <row r="247" spans="2:7">
      <c r="B247" s="388"/>
      <c r="C247" s="1149" t="s">
        <v>2105</v>
      </c>
      <c r="D247" s="1066" t="s">
        <v>241</v>
      </c>
      <c r="E247" s="1063">
        <v>1</v>
      </c>
      <c r="F247" s="1053"/>
      <c r="G247" s="1099">
        <f>F247*E247</f>
        <v>0</v>
      </c>
    </row>
    <row r="248" spans="2:7">
      <c r="B248" s="388"/>
      <c r="C248" s="1149"/>
      <c r="D248" s="1066"/>
      <c r="E248" s="1063"/>
      <c r="F248" s="1053"/>
      <c r="G248" s="1099"/>
    </row>
    <row r="249" spans="2:7">
      <c r="B249" s="1150" t="s">
        <v>22</v>
      </c>
      <c r="C249" s="874" t="s">
        <v>2109</v>
      </c>
      <c r="D249" s="1079"/>
      <c r="E249" s="711"/>
      <c r="F249" s="1105"/>
      <c r="G249" s="1167"/>
    </row>
    <row r="250" spans="2:7" ht="38.25">
      <c r="B250" s="1151"/>
      <c r="C250" s="874" t="s">
        <v>2110</v>
      </c>
      <c r="D250" s="1079"/>
      <c r="E250" s="711"/>
      <c r="F250" s="1105"/>
      <c r="G250" s="1167"/>
    </row>
    <row r="251" spans="2:7" ht="51">
      <c r="B251" s="1145"/>
      <c r="C251" s="874" t="s">
        <v>2111</v>
      </c>
      <c r="D251" s="1079"/>
      <c r="E251" s="711"/>
      <c r="F251" s="1105"/>
      <c r="G251" s="1167"/>
    </row>
    <row r="252" spans="2:7" ht="76.5">
      <c r="B252" s="1145"/>
      <c r="C252" s="874" t="s">
        <v>2112</v>
      </c>
      <c r="D252" s="1079"/>
      <c r="E252" s="711"/>
      <c r="F252" s="1105"/>
      <c r="G252" s="1167"/>
    </row>
    <row r="253" spans="2:7">
      <c r="B253" s="1145"/>
      <c r="C253" s="874" t="s">
        <v>2113</v>
      </c>
      <c r="D253" s="1079"/>
      <c r="E253" s="711"/>
      <c r="F253" s="1105"/>
      <c r="G253" s="1167"/>
    </row>
    <row r="254" spans="2:7">
      <c r="B254" s="1145"/>
      <c r="C254" s="874" t="s">
        <v>270</v>
      </c>
      <c r="D254" s="1152" t="s">
        <v>241</v>
      </c>
      <c r="E254" s="713">
        <v>3</v>
      </c>
      <c r="F254" s="1105"/>
      <c r="G254" s="1099">
        <f>F254*E254</f>
        <v>0</v>
      </c>
    </row>
    <row r="255" spans="2:7">
      <c r="B255" s="1150"/>
      <c r="C255" s="1153"/>
      <c r="D255" s="1152"/>
      <c r="E255" s="713"/>
      <c r="F255" s="1105"/>
      <c r="G255" s="1167"/>
    </row>
    <row r="256" spans="2:7">
      <c r="B256" s="1112" t="s">
        <v>45</v>
      </c>
      <c r="C256" s="328" t="s">
        <v>2114</v>
      </c>
      <c r="D256" s="713"/>
      <c r="E256" s="1063"/>
      <c r="F256" s="1053"/>
      <c r="G256" s="1088"/>
    </row>
    <row r="257" spans="2:7" ht="38.25">
      <c r="B257" s="388"/>
      <c r="C257" s="820" t="s">
        <v>2115</v>
      </c>
      <c r="D257" s="1066"/>
      <c r="E257" s="1063"/>
      <c r="F257" s="1053"/>
      <c r="G257" s="1099"/>
    </row>
    <row r="258" spans="2:7" ht="63.75">
      <c r="B258" s="388"/>
      <c r="C258" s="820" t="s">
        <v>2116</v>
      </c>
      <c r="D258" s="1066"/>
      <c r="E258" s="1063"/>
      <c r="F258" s="1053"/>
      <c r="G258" s="1099"/>
    </row>
    <row r="259" spans="2:7" ht="63.75">
      <c r="B259" s="388"/>
      <c r="C259" s="226" t="s">
        <v>2117</v>
      </c>
      <c r="D259" s="1066"/>
      <c r="E259" s="1063"/>
      <c r="F259" s="1053"/>
      <c r="G259" s="1099"/>
    </row>
    <row r="260" spans="2:7" ht="51">
      <c r="B260" s="388"/>
      <c r="C260" s="820" t="s">
        <v>2118</v>
      </c>
      <c r="D260" s="1066"/>
      <c r="E260" s="1063"/>
      <c r="F260" s="1053"/>
      <c r="G260" s="1099"/>
    </row>
    <row r="261" spans="2:7" ht="25.5">
      <c r="B261" s="388"/>
      <c r="C261" s="328" t="s">
        <v>2119</v>
      </c>
      <c r="D261" s="1066"/>
      <c r="E261" s="1063"/>
      <c r="F261" s="1053"/>
      <c r="G261" s="1099"/>
    </row>
    <row r="262" spans="2:7">
      <c r="B262" s="388"/>
      <c r="C262" s="328" t="s">
        <v>2120</v>
      </c>
      <c r="D262" s="713" t="s">
        <v>241</v>
      </c>
      <c r="E262" s="1063">
        <v>1</v>
      </c>
      <c r="F262" s="1053"/>
      <c r="G262" s="1099">
        <f>F262*E262</f>
        <v>0</v>
      </c>
    </row>
    <row r="263" spans="2:7">
      <c r="B263" s="1154"/>
      <c r="C263" s="1059"/>
      <c r="D263" s="1063"/>
      <c r="E263" s="1063"/>
      <c r="F263" s="1053"/>
      <c r="G263" s="1088"/>
    </row>
    <row r="264" spans="2:7">
      <c r="B264" s="1112" t="s">
        <v>47</v>
      </c>
      <c r="C264" s="328" t="s">
        <v>2121</v>
      </c>
      <c r="D264" s="713"/>
      <c r="E264" s="1063"/>
      <c r="F264" s="1053"/>
      <c r="G264" s="1088"/>
    </row>
    <row r="265" spans="2:7" ht="25.5">
      <c r="B265" s="388"/>
      <c r="C265" s="1525" t="s">
        <v>2620</v>
      </c>
      <c r="D265" s="713"/>
      <c r="E265" s="1063"/>
      <c r="F265" s="1053"/>
      <c r="G265" s="1088"/>
    </row>
    <row r="266" spans="2:7" ht="63.75">
      <c r="B266" s="388"/>
      <c r="C266" s="1439" t="s">
        <v>2618</v>
      </c>
      <c r="D266" s="1066"/>
      <c r="E266" s="1063"/>
      <c r="F266" s="1053"/>
      <c r="G266" s="1099"/>
    </row>
    <row r="267" spans="2:7" ht="51">
      <c r="B267" s="388"/>
      <c r="C267" s="1439" t="s">
        <v>2619</v>
      </c>
      <c r="D267" s="1066"/>
      <c r="E267" s="1063"/>
      <c r="F267" s="1053"/>
      <c r="G267" s="1099"/>
    </row>
    <row r="268" spans="2:7" ht="38.25">
      <c r="B268" s="388"/>
      <c r="C268" s="1526" t="s">
        <v>2122</v>
      </c>
      <c r="D268" s="1066"/>
      <c r="E268" s="1063"/>
      <c r="F268" s="1053"/>
      <c r="G268" s="1099"/>
    </row>
    <row r="269" spans="2:7" ht="38.25">
      <c r="B269" s="388"/>
      <c r="C269" s="1155" t="s">
        <v>2123</v>
      </c>
      <c r="D269" s="1066"/>
      <c r="E269" s="1063"/>
      <c r="F269" s="1053"/>
      <c r="G269" s="1099"/>
    </row>
    <row r="270" spans="2:7">
      <c r="B270" s="388"/>
      <c r="C270" s="1134" t="s">
        <v>2120</v>
      </c>
      <c r="D270" s="1066" t="s">
        <v>241</v>
      </c>
      <c r="E270" s="1063">
        <v>1</v>
      </c>
      <c r="F270" s="1053"/>
      <c r="G270" s="1099">
        <f>F270*E270</f>
        <v>0</v>
      </c>
    </row>
    <row r="271" spans="2:7">
      <c r="B271" s="1154"/>
      <c r="C271" s="1059"/>
      <c r="D271" s="1063"/>
      <c r="E271" s="1063"/>
      <c r="F271" s="1053"/>
      <c r="G271" s="1088"/>
    </row>
    <row r="272" spans="2:7">
      <c r="B272" s="1112" t="s">
        <v>48</v>
      </c>
      <c r="C272" s="328" t="s">
        <v>2121</v>
      </c>
      <c r="D272" s="713"/>
      <c r="E272" s="1063"/>
      <c r="F272" s="1053"/>
      <c r="G272" s="1088"/>
    </row>
    <row r="273" spans="2:7" ht="25.5">
      <c r="B273" s="388"/>
      <c r="C273" s="1439" t="s">
        <v>2621</v>
      </c>
      <c r="D273" s="1066"/>
      <c r="E273" s="1063"/>
      <c r="F273" s="1053"/>
      <c r="G273" s="1099"/>
    </row>
    <row r="274" spans="2:7" ht="63.75">
      <c r="B274" s="388"/>
      <c r="C274" s="1439" t="s">
        <v>2615</v>
      </c>
      <c r="D274" s="1066"/>
      <c r="E274" s="1063"/>
      <c r="F274" s="1053"/>
      <c r="G274" s="1099"/>
    </row>
    <row r="275" spans="2:7" ht="51">
      <c r="B275" s="388"/>
      <c r="C275" s="1439" t="s">
        <v>2616</v>
      </c>
      <c r="D275" s="1066"/>
      <c r="E275" s="1063"/>
      <c r="F275" s="1053"/>
      <c r="G275" s="1099"/>
    </row>
    <row r="276" spans="2:7" ht="38.25">
      <c r="B276" s="388"/>
      <c r="C276" s="1525" t="s">
        <v>2617</v>
      </c>
      <c r="D276" s="1066"/>
      <c r="E276" s="1063"/>
      <c r="F276" s="1053"/>
      <c r="G276" s="1099"/>
    </row>
    <row r="277" spans="2:7" ht="38.25">
      <c r="B277" s="388"/>
      <c r="C277" s="1155" t="s">
        <v>2123</v>
      </c>
      <c r="D277" s="1066"/>
      <c r="E277" s="1063"/>
      <c r="F277" s="1053"/>
      <c r="G277" s="1099"/>
    </row>
    <row r="278" spans="2:7">
      <c r="B278" s="388"/>
      <c r="C278" s="1134" t="s">
        <v>2120</v>
      </c>
      <c r="D278" s="1066" t="s">
        <v>241</v>
      </c>
      <c r="E278" s="1063">
        <v>5</v>
      </c>
      <c r="F278" s="1053"/>
      <c r="G278" s="1099">
        <f>F278*E278</f>
        <v>0</v>
      </c>
    </row>
    <row r="279" spans="2:7">
      <c r="B279" s="1154"/>
      <c r="C279" s="1059"/>
      <c r="D279" s="1063"/>
      <c r="E279" s="1063"/>
      <c r="F279" s="1053"/>
      <c r="G279" s="1088"/>
    </row>
    <row r="280" spans="2:7">
      <c r="B280" s="1156" t="s">
        <v>49</v>
      </c>
      <c r="C280" s="1157" t="s">
        <v>2124</v>
      </c>
      <c r="D280" s="1071"/>
      <c r="E280" s="1124"/>
      <c r="G280" s="1088"/>
    </row>
    <row r="281" spans="2:7" ht="38.25">
      <c r="B281" s="1154"/>
      <c r="C281" s="820" t="s">
        <v>2125</v>
      </c>
      <c r="D281" s="1071"/>
      <c r="E281" s="1124"/>
      <c r="G281" s="1088"/>
    </row>
    <row r="282" spans="2:7" ht="63.75">
      <c r="B282" s="1154"/>
      <c r="C282" s="328" t="s">
        <v>2126</v>
      </c>
      <c r="D282" s="1071"/>
      <c r="E282" s="1124"/>
      <c r="G282" s="1088"/>
    </row>
    <row r="283" spans="2:7">
      <c r="B283" s="1154"/>
      <c r="C283" s="1059" t="s">
        <v>783</v>
      </c>
      <c r="D283" s="1071"/>
      <c r="E283" s="1124"/>
      <c r="G283" s="1088"/>
    </row>
    <row r="284" spans="2:7">
      <c r="B284" s="1154"/>
      <c r="C284" s="1157" t="s">
        <v>2127</v>
      </c>
      <c r="D284" s="1066" t="s">
        <v>241</v>
      </c>
      <c r="E284" s="1063">
        <v>9</v>
      </c>
      <c r="F284" s="1053"/>
      <c r="G284" s="1099">
        <f>F284*E284</f>
        <v>0</v>
      </c>
    </row>
    <row r="285" spans="2:7">
      <c r="B285" s="1154"/>
      <c r="C285" s="820"/>
      <c r="D285" s="1063"/>
      <c r="E285" s="1063"/>
      <c r="F285" s="1053"/>
      <c r="G285" s="1088"/>
    </row>
    <row r="286" spans="2:7">
      <c r="B286" s="1156" t="s">
        <v>50</v>
      </c>
      <c r="C286" s="1157" t="s">
        <v>2128</v>
      </c>
      <c r="D286" s="1071"/>
      <c r="E286" s="1124"/>
      <c r="G286" s="1088"/>
    </row>
    <row r="287" spans="2:7" ht="38.25">
      <c r="B287" s="1154"/>
      <c r="C287" s="820" t="s">
        <v>2125</v>
      </c>
      <c r="D287" s="1071"/>
      <c r="E287" s="1124"/>
      <c r="G287" s="1088"/>
    </row>
    <row r="288" spans="2:7" ht="63.75">
      <c r="B288" s="1154"/>
      <c r="C288" s="328" t="s">
        <v>2126</v>
      </c>
      <c r="D288" s="1071"/>
      <c r="E288" s="1124"/>
      <c r="G288" s="1088"/>
    </row>
    <row r="289" spans="2:7" ht="38.25">
      <c r="B289" s="1154"/>
      <c r="C289" s="328" t="s">
        <v>2129</v>
      </c>
      <c r="D289" s="1071"/>
      <c r="E289" s="1124"/>
      <c r="G289" s="1088"/>
    </row>
    <row r="290" spans="2:7">
      <c r="B290" s="1154"/>
      <c r="C290" s="1059" t="s">
        <v>783</v>
      </c>
      <c r="D290" s="1071"/>
      <c r="E290" s="1124"/>
      <c r="G290" s="1088"/>
    </row>
    <row r="291" spans="2:7">
      <c r="B291" s="1154"/>
      <c r="C291" s="1157" t="s">
        <v>2127</v>
      </c>
      <c r="D291" s="1066" t="s">
        <v>241</v>
      </c>
      <c r="E291" s="1063">
        <v>1</v>
      </c>
      <c r="F291" s="1053"/>
      <c r="G291" s="1099">
        <f>F291*E291</f>
        <v>0</v>
      </c>
    </row>
    <row r="292" spans="2:7">
      <c r="B292" s="470"/>
      <c r="C292" s="1158"/>
      <c r="D292" s="1066"/>
      <c r="E292" s="1063"/>
      <c r="F292" s="1053"/>
      <c r="G292" s="1088"/>
    </row>
    <row r="293" spans="2:7">
      <c r="B293" s="1159"/>
      <c r="C293" s="1158"/>
      <c r="D293" s="1066"/>
      <c r="E293" s="1160"/>
      <c r="F293" s="227"/>
      <c r="G293" s="1170"/>
    </row>
    <row r="294" spans="2:7">
      <c r="B294" s="1161" t="s">
        <v>51</v>
      </c>
      <c r="C294" s="440" t="s">
        <v>2130</v>
      </c>
      <c r="D294" s="1066"/>
      <c r="E294" s="1160"/>
      <c r="F294" s="227"/>
      <c r="G294" s="1170"/>
    </row>
    <row r="295" spans="2:7" ht="63.75">
      <c r="B295" s="1159"/>
      <c r="C295" s="440" t="s">
        <v>2131</v>
      </c>
      <c r="D295" s="1066"/>
      <c r="E295" s="1160"/>
      <c r="F295" s="227"/>
      <c r="G295" s="1170"/>
    </row>
    <row r="296" spans="2:7" ht="38.25">
      <c r="B296" s="1159"/>
      <c r="C296" s="440" t="s">
        <v>2132</v>
      </c>
      <c r="D296" s="1066"/>
      <c r="E296" s="1160"/>
      <c r="F296" s="227"/>
      <c r="G296" s="1170"/>
    </row>
    <row r="297" spans="2:7" ht="140.25">
      <c r="B297" s="1159"/>
      <c r="C297" s="1070" t="s">
        <v>2133</v>
      </c>
      <c r="D297" s="1066"/>
      <c r="E297" s="1160"/>
      <c r="F297" s="227"/>
      <c r="G297" s="1170"/>
    </row>
    <row r="298" spans="2:7" ht="15">
      <c r="B298" s="1159"/>
      <c r="C298" s="440" t="s">
        <v>783</v>
      </c>
      <c r="D298" s="1066"/>
      <c r="E298" s="795"/>
      <c r="F298" s="682"/>
      <c r="G298" s="795"/>
    </row>
    <row r="299" spans="2:7">
      <c r="B299" s="1159"/>
      <c r="C299" s="1162" t="s">
        <v>2127</v>
      </c>
      <c r="D299" s="1066" t="s">
        <v>241</v>
      </c>
      <c r="E299" s="1063">
        <v>1</v>
      </c>
      <c r="F299" s="227"/>
      <c r="G299" s="1099">
        <f>F299*E299</f>
        <v>0</v>
      </c>
    </row>
    <row r="300" spans="2:7">
      <c r="B300" s="1128"/>
      <c r="C300" s="1163"/>
      <c r="D300" s="1164"/>
      <c r="E300" s="829"/>
      <c r="F300" s="1053"/>
      <c r="G300" s="1088"/>
    </row>
    <row r="301" spans="2:7">
      <c r="B301" s="1067"/>
      <c r="C301" s="1068"/>
      <c r="D301" s="1066"/>
      <c r="E301" s="319"/>
      <c r="F301" s="1057"/>
      <c r="G301" s="1168"/>
    </row>
    <row r="302" spans="2:7">
      <c r="B302" s="1067"/>
      <c r="C302" s="1342" t="s">
        <v>2134</v>
      </c>
      <c r="D302" s="1343"/>
      <c r="E302" s="1063"/>
      <c r="F302" s="1053"/>
      <c r="G302" s="1340">
        <f>SUM(G226:G300)</f>
        <v>0</v>
      </c>
    </row>
    <row r="303" spans="2:7">
      <c r="C303" s="1088"/>
      <c r="D303" s="1089"/>
      <c r="E303" s="1063"/>
      <c r="F303" s="1053"/>
      <c r="G303" s="1088"/>
    </row>
    <row r="304" spans="2:7">
      <c r="B304" s="317" t="s">
        <v>2135</v>
      </c>
      <c r="C304" s="1090" t="s">
        <v>787</v>
      </c>
      <c r="D304" s="1091"/>
      <c r="E304" s="1063"/>
      <c r="F304" s="1053"/>
      <c r="G304" s="1088"/>
    </row>
    <row r="305" spans="2:7">
      <c r="B305" s="317"/>
      <c r="C305" s="1090"/>
      <c r="D305" s="1091"/>
      <c r="E305" s="1063"/>
      <c r="F305" s="1053"/>
      <c r="G305" s="1088"/>
    </row>
    <row r="306" spans="2:7" ht="76.5">
      <c r="B306" s="711" t="s">
        <v>14</v>
      </c>
      <c r="C306" s="1092" t="s">
        <v>788</v>
      </c>
      <c r="D306" s="769"/>
      <c r="E306" s="1063"/>
      <c r="F306" s="1053"/>
      <c r="G306" s="1102"/>
    </row>
    <row r="307" spans="2:7" ht="51">
      <c r="B307" s="510"/>
      <c r="C307" s="1092" t="s">
        <v>789</v>
      </c>
      <c r="D307" s="506"/>
      <c r="E307" s="1063"/>
      <c r="F307" s="1053"/>
      <c r="G307" s="1102"/>
    </row>
    <row r="308" spans="2:7" ht="25.5">
      <c r="B308" s="510"/>
      <c r="C308" s="1092" t="s">
        <v>280</v>
      </c>
      <c r="D308" s="469" t="s">
        <v>241</v>
      </c>
      <c r="E308" s="1093">
        <v>0.04</v>
      </c>
      <c r="F308" s="1053">
        <f>G155+G213+G302</f>
        <v>0</v>
      </c>
      <c r="G308" s="1099">
        <f>E308*F308</f>
        <v>0</v>
      </c>
    </row>
    <row r="309" spans="2:7">
      <c r="B309" s="510"/>
      <c r="C309" s="1092"/>
      <c r="D309" s="506"/>
      <c r="E309" s="1063"/>
      <c r="F309" s="1053"/>
      <c r="G309" s="1088"/>
    </row>
    <row r="310" spans="2:7">
      <c r="B310" s="1333"/>
      <c r="C310" s="1334"/>
      <c r="D310" s="1335"/>
      <c r="E310" s="1335"/>
      <c r="F310" s="1053"/>
      <c r="G310" s="1339"/>
    </row>
    <row r="311" spans="2:7">
      <c r="B311" s="322"/>
      <c r="C311" s="1094"/>
      <c r="D311" s="1078"/>
      <c r="E311" s="1165"/>
      <c r="F311" s="1057"/>
      <c r="G311" s="1094"/>
    </row>
    <row r="312" spans="2:7">
      <c r="B312" s="322"/>
      <c r="C312" s="1336" t="s">
        <v>2590</v>
      </c>
      <c r="D312" s="1337"/>
      <c r="E312" s="1063"/>
      <c r="F312" s="1053"/>
      <c r="G312" s="1340">
        <f>SUM(G307:G311)</f>
        <v>0</v>
      </c>
    </row>
  </sheetData>
  <sheetProtection algorithmName="SHA-512" hashValue="N4R7BNs2Na2Ff0muOJrMsZjLJ5gWeLsUlmNmT7C0sIGhdULee74R8cMPcTkY4rQX2PxSOrSELZjEnlSRUthpxg==" saltValue="IzCiGvwwMzR5iM94LhDyZA==" spinCount="100000" sheet="1" formatCells="0" formatColumns="0" formatRows="0"/>
  <pageMargins left="0.70866141732283472" right="0.70866141732283472" top="0.94488188976377963" bottom="0.74803149606299213" header="0.31496062992125984" footer="0.31496062992125984"/>
  <pageSetup paperSize="9" firstPageNumber="2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theme="6" tint="-0.499984740745262"/>
  </sheetPr>
  <dimension ref="A2:HX249"/>
  <sheetViews>
    <sheetView view="pageBreakPreview" topLeftCell="A213" zoomScaleNormal="80" zoomScaleSheetLayoutView="100" workbookViewId="0">
      <selection activeCell="G249" sqref="G249"/>
    </sheetView>
  </sheetViews>
  <sheetFormatPr defaultRowHeight="12.75"/>
  <cols>
    <col min="1" max="1" width="4.7109375" style="1177" customWidth="1"/>
    <col min="2" max="2" width="4.7109375" style="1187" customWidth="1"/>
    <col min="3" max="3" width="33.42578125" style="1190" customWidth="1"/>
    <col min="4" max="4" width="5.7109375" style="1180" customWidth="1"/>
    <col min="5" max="5" width="7.7109375" style="1181" bestFit="1" customWidth="1"/>
    <col min="6" max="6" width="13.42578125" style="150" bestFit="1" customWidth="1"/>
    <col min="7" max="7" width="17.28515625" style="1196" bestFit="1" customWidth="1"/>
    <col min="8" max="16384" width="9.140625" style="156"/>
  </cols>
  <sheetData>
    <row r="2" spans="1:232" ht="18.75" thickBot="1">
      <c r="A2" s="1172" t="s">
        <v>239</v>
      </c>
      <c r="B2" s="1173" t="s">
        <v>841</v>
      </c>
      <c r="C2" s="1174"/>
      <c r="D2" s="1175"/>
      <c r="E2" s="1175"/>
      <c r="F2" s="132"/>
      <c r="G2" s="1195"/>
    </row>
    <row r="4" spans="1:232" s="128" customFormat="1">
      <c r="A4" s="693"/>
      <c r="B4" s="696" t="s">
        <v>239</v>
      </c>
      <c r="C4" s="1176" t="s">
        <v>528</v>
      </c>
      <c r="D4" s="701"/>
      <c r="E4" s="701"/>
      <c r="F4" s="138"/>
      <c r="G4" s="793"/>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row>
    <row r="5" spans="1:232">
      <c r="B5" s="1178"/>
      <c r="C5" s="1179"/>
    </row>
    <row r="6" spans="1:232">
      <c r="B6" s="1182" t="str">
        <f>B24</f>
        <v>1.00</v>
      </c>
      <c r="C6" s="1183" t="str">
        <f>C24</f>
        <v>PREDDELA</v>
      </c>
      <c r="G6" s="1196">
        <f>G59</f>
        <v>0</v>
      </c>
    </row>
    <row r="7" spans="1:232">
      <c r="B7" s="1182" t="str">
        <f>B61</f>
        <v xml:space="preserve"> 2.00</v>
      </c>
      <c r="C7" s="1183" t="str">
        <f>C61</f>
        <v xml:space="preserve">ZEMELJSKA DELA </v>
      </c>
      <c r="G7" s="1196">
        <f>G95</f>
        <v>0</v>
      </c>
    </row>
    <row r="8" spans="1:232">
      <c r="B8" s="1182" t="str">
        <f>B97</f>
        <v xml:space="preserve"> 3.00</v>
      </c>
      <c r="C8" s="1183" t="str">
        <f>C97</f>
        <v>VOZIŠČNE KONSTRUKCIJE</v>
      </c>
      <c r="G8" s="1196">
        <f>G145</f>
        <v>0</v>
      </c>
    </row>
    <row r="9" spans="1:232">
      <c r="B9" s="1182" t="str">
        <f>B147</f>
        <v xml:space="preserve"> 4.00</v>
      </c>
      <c r="C9" s="1183" t="str">
        <f>C147</f>
        <v>ODVODNJAVANJE</v>
      </c>
      <c r="G9" s="1196">
        <f>G160</f>
        <v>0</v>
      </c>
    </row>
    <row r="10" spans="1:232">
      <c r="B10" s="1182" t="str">
        <f>B162</f>
        <v>5.00</v>
      </c>
      <c r="C10" s="1183" t="str">
        <f>C162</f>
        <v>KANALIZACIJA</v>
      </c>
      <c r="G10" s="1196">
        <f>G218</f>
        <v>0</v>
      </c>
    </row>
    <row r="11" spans="1:232">
      <c r="B11" s="1182" t="str">
        <f>B221</f>
        <v>8.00</v>
      </c>
      <c r="C11" s="1183" t="str">
        <f>C221</f>
        <v>TUJE STORITVE</v>
      </c>
      <c r="G11" s="1196">
        <f>G243</f>
        <v>0</v>
      </c>
    </row>
    <row r="12" spans="1:232">
      <c r="B12" s="1182" t="str">
        <f>B245</f>
        <v>9.00</v>
      </c>
      <c r="C12" s="1183" t="str">
        <f>C245</f>
        <v>ZAKLJUČNA DELA</v>
      </c>
      <c r="G12" s="1196">
        <f>G249</f>
        <v>0</v>
      </c>
    </row>
    <row r="13" spans="1:232">
      <c r="B13" s="1182"/>
      <c r="C13" s="1184"/>
    </row>
    <row r="14" spans="1:232" s="128" customFormat="1" ht="13.5" thickBot="1">
      <c r="A14" s="693"/>
      <c r="B14" s="1237"/>
      <c r="C14" s="295" t="s">
        <v>520</v>
      </c>
      <c r="D14" s="1239"/>
      <c r="E14" s="707"/>
      <c r="F14" s="24"/>
      <c r="G14" s="397">
        <f>SUM(G5:G13)</f>
        <v>0</v>
      </c>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138"/>
      <c r="EN14" s="138"/>
      <c r="EO14" s="138"/>
      <c r="EP14" s="138"/>
      <c r="EQ14" s="138"/>
      <c r="ER14" s="138"/>
      <c r="ES14" s="138"/>
      <c r="ET14" s="138"/>
      <c r="EU14" s="138"/>
      <c r="EV14" s="138"/>
      <c r="EW14" s="138"/>
      <c r="EX14" s="138"/>
      <c r="EY14" s="138"/>
      <c r="EZ14" s="138"/>
      <c r="FA14" s="138"/>
      <c r="FB14" s="138"/>
      <c r="FC14" s="138"/>
      <c r="FD14" s="138"/>
      <c r="FE14" s="138"/>
      <c r="FF14" s="138"/>
      <c r="FG14" s="138"/>
      <c r="FH14" s="138"/>
      <c r="FI14" s="138"/>
      <c r="FJ14" s="138"/>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c r="HC14" s="138"/>
      <c r="HD14" s="138"/>
      <c r="HE14" s="138"/>
      <c r="HF14" s="138"/>
      <c r="HG14" s="138"/>
      <c r="HH14" s="138"/>
      <c r="HI14" s="138"/>
      <c r="HJ14" s="138"/>
      <c r="HK14" s="138"/>
      <c r="HL14" s="138"/>
      <c r="HM14" s="138"/>
      <c r="HN14" s="138"/>
      <c r="HO14" s="138"/>
      <c r="HP14" s="138"/>
      <c r="HQ14" s="138"/>
      <c r="HR14" s="138"/>
      <c r="HS14" s="138"/>
      <c r="HT14" s="138"/>
      <c r="HU14" s="138"/>
      <c r="HV14" s="138"/>
    </row>
    <row r="15" spans="1:232" ht="13.5" thickTop="1">
      <c r="B15" s="1178"/>
      <c r="C15" s="1179"/>
      <c r="D15" s="1185"/>
      <c r="E15" s="1186"/>
      <c r="F15" s="149"/>
      <c r="G15" s="1197"/>
    </row>
    <row r="16" spans="1:232" ht="15" customHeight="1">
      <c r="B16" s="299"/>
      <c r="C16" s="299" t="s">
        <v>5</v>
      </c>
      <c r="D16" s="708"/>
      <c r="E16" s="709" t="s">
        <v>6</v>
      </c>
      <c r="F16" s="125" t="s">
        <v>7</v>
      </c>
      <c r="G16" s="794" t="s">
        <v>8</v>
      </c>
    </row>
    <row r="17" spans="1:7">
      <c r="B17" s="1178"/>
      <c r="C17" s="1179"/>
      <c r="D17" s="1185"/>
      <c r="E17" s="1186"/>
      <c r="F17" s="149"/>
      <c r="G17" s="1197"/>
    </row>
    <row r="18" spans="1:7">
      <c r="C18" s="1179"/>
    </row>
    <row r="19" spans="1:7">
      <c r="A19" s="1244" t="s">
        <v>239</v>
      </c>
      <c r="B19" s="1245"/>
      <c r="C19" s="306" t="s">
        <v>527</v>
      </c>
      <c r="D19" s="307"/>
      <c r="E19" s="308"/>
      <c r="F19" s="27"/>
      <c r="G19" s="400"/>
    </row>
    <row r="20" spans="1:7">
      <c r="A20" s="241"/>
      <c r="B20" s="1235"/>
      <c r="C20" s="424"/>
      <c r="D20" s="425"/>
      <c r="E20" s="426"/>
      <c r="F20" s="240"/>
      <c r="G20" s="450"/>
    </row>
    <row r="21" spans="1:7">
      <c r="A21" s="241"/>
      <c r="B21" s="1235"/>
      <c r="C21" s="424"/>
      <c r="D21" s="425"/>
      <c r="E21" s="426"/>
      <c r="F21" s="240"/>
      <c r="G21" s="450"/>
    </row>
    <row r="22" spans="1:7" ht="191.25">
      <c r="A22" s="241"/>
      <c r="B22" s="1235"/>
      <c r="C22" s="310" t="s">
        <v>2371</v>
      </c>
      <c r="D22" s="425"/>
      <c r="E22" s="426"/>
      <c r="F22" s="240"/>
      <c r="G22" s="450"/>
    </row>
    <row r="23" spans="1:7">
      <c r="B23" s="1178"/>
      <c r="C23" s="1179"/>
    </row>
    <row r="24" spans="1:7">
      <c r="B24" s="1178" t="s">
        <v>533</v>
      </c>
      <c r="C24" s="1188" t="s">
        <v>238</v>
      </c>
      <c r="D24" s="1177"/>
      <c r="E24" s="1177"/>
      <c r="F24" s="156"/>
      <c r="G24" s="1177"/>
    </row>
    <row r="25" spans="1:7">
      <c r="B25" s="1178"/>
      <c r="C25" s="1188"/>
      <c r="D25" s="1177"/>
      <c r="E25" s="1177"/>
      <c r="F25" s="156"/>
      <c r="G25" s="1177"/>
    </row>
    <row r="26" spans="1:7">
      <c r="B26" s="1187" t="s">
        <v>237</v>
      </c>
      <c r="C26" s="1189" t="s">
        <v>792</v>
      </c>
      <c r="D26" s="1189" t="s">
        <v>242</v>
      </c>
      <c r="E26" s="1181">
        <v>665</v>
      </c>
      <c r="G26" s="1198">
        <f>E26*F26</f>
        <v>0</v>
      </c>
    </row>
    <row r="27" spans="1:7">
      <c r="B27" s="1178"/>
    </row>
    <row r="28" spans="1:7">
      <c r="B28" s="1187" t="s">
        <v>236</v>
      </c>
      <c r="C28" s="1189" t="s">
        <v>582</v>
      </c>
      <c r="D28" s="1177"/>
      <c r="E28" s="1177"/>
      <c r="F28" s="156"/>
      <c r="G28" s="1177"/>
    </row>
    <row r="29" spans="1:7">
      <c r="B29" s="1177"/>
      <c r="C29" s="1189" t="s">
        <v>235</v>
      </c>
      <c r="D29" s="1189" t="s">
        <v>137</v>
      </c>
      <c r="E29" s="1181">
        <v>10</v>
      </c>
      <c r="G29" s="1198">
        <f>E29*F29</f>
        <v>0</v>
      </c>
    </row>
    <row r="30" spans="1:7">
      <c r="B30" s="1177"/>
      <c r="C30" s="1191"/>
      <c r="D30" s="1177"/>
      <c r="E30" s="1177"/>
      <c r="F30" s="156"/>
    </row>
    <row r="31" spans="1:7">
      <c r="B31" s="1187" t="s">
        <v>581</v>
      </c>
      <c r="C31" s="1189" t="s">
        <v>580</v>
      </c>
      <c r="D31" s="1177"/>
      <c r="E31" s="1177"/>
      <c r="F31" s="156"/>
      <c r="G31" s="1177"/>
    </row>
    <row r="32" spans="1:7">
      <c r="B32" s="1177"/>
      <c r="C32" s="1189" t="s">
        <v>579</v>
      </c>
      <c r="D32" s="1177"/>
      <c r="E32" s="1177"/>
      <c r="F32" s="156"/>
      <c r="G32" s="1177"/>
    </row>
    <row r="33" spans="2:7">
      <c r="B33" s="1177"/>
      <c r="C33" s="1189" t="s">
        <v>578</v>
      </c>
      <c r="D33" s="1177"/>
      <c r="E33" s="1177"/>
      <c r="F33" s="156"/>
      <c r="G33" s="1177"/>
    </row>
    <row r="34" spans="2:7">
      <c r="B34" s="1177"/>
      <c r="C34" s="1189" t="s">
        <v>577</v>
      </c>
      <c r="D34" s="1189" t="s">
        <v>530</v>
      </c>
      <c r="E34" s="1181">
        <v>1</v>
      </c>
      <c r="G34" s="1198">
        <f>E34*F34</f>
        <v>0</v>
      </c>
    </row>
    <row r="35" spans="2:7">
      <c r="B35" s="1177"/>
      <c r="C35" s="1191"/>
      <c r="D35" s="1177"/>
      <c r="E35" s="1177"/>
      <c r="F35" s="156"/>
    </row>
    <row r="36" spans="2:7">
      <c r="B36" s="1187" t="s">
        <v>576</v>
      </c>
      <c r="C36" s="1189" t="s">
        <v>575</v>
      </c>
      <c r="D36" s="1177"/>
      <c r="E36" s="1177"/>
      <c r="F36" s="156"/>
      <c r="G36" s="1177"/>
    </row>
    <row r="37" spans="2:7">
      <c r="B37" s="1177"/>
      <c r="C37" s="1189" t="s">
        <v>574</v>
      </c>
      <c r="D37" s="1177"/>
      <c r="E37" s="1177"/>
      <c r="F37" s="156"/>
      <c r="G37" s="1177"/>
    </row>
    <row r="38" spans="2:7">
      <c r="B38" s="1177"/>
      <c r="C38" s="1189" t="s">
        <v>573</v>
      </c>
      <c r="D38" s="1177"/>
      <c r="E38" s="1177"/>
      <c r="F38" s="156"/>
      <c r="G38" s="1177"/>
    </row>
    <row r="39" spans="2:7">
      <c r="B39" s="1177"/>
      <c r="C39" s="1189" t="s">
        <v>572</v>
      </c>
      <c r="D39" s="1177"/>
      <c r="E39" s="1177"/>
      <c r="F39" s="156"/>
      <c r="G39" s="1177"/>
    </row>
    <row r="40" spans="2:7">
      <c r="B40" s="1177"/>
      <c r="C40" s="1189" t="s">
        <v>571</v>
      </c>
      <c r="D40" s="1177"/>
      <c r="E40" s="1177"/>
      <c r="F40" s="156"/>
      <c r="G40" s="1177"/>
    </row>
    <row r="41" spans="2:7">
      <c r="B41" s="1177"/>
      <c r="C41" s="1189" t="s">
        <v>570</v>
      </c>
      <c r="D41" s="1189" t="s">
        <v>530</v>
      </c>
      <c r="E41" s="1181">
        <v>1</v>
      </c>
      <c r="G41" s="1198">
        <f>E41*F41</f>
        <v>0</v>
      </c>
    </row>
    <row r="42" spans="2:7">
      <c r="B42" s="1177"/>
      <c r="C42" s="1191"/>
      <c r="D42" s="1177"/>
      <c r="E42" s="1177"/>
      <c r="F42" s="156"/>
    </row>
    <row r="43" spans="2:7">
      <c r="B43" s="1187" t="s">
        <v>569</v>
      </c>
      <c r="C43" s="1189" t="s">
        <v>793</v>
      </c>
      <c r="D43" s="1177"/>
      <c r="E43" s="1177"/>
      <c r="F43" s="156"/>
      <c r="G43" s="1177"/>
    </row>
    <row r="44" spans="2:7">
      <c r="B44" s="1177"/>
      <c r="C44" s="1189" t="s">
        <v>2591</v>
      </c>
      <c r="D44" s="1177"/>
      <c r="E44" s="1177"/>
      <c r="F44" s="156"/>
      <c r="G44" s="1177"/>
    </row>
    <row r="45" spans="2:7" ht="25.5">
      <c r="B45" s="1177"/>
      <c r="C45" s="1294" t="s">
        <v>2592</v>
      </c>
      <c r="D45" s="1189" t="s">
        <v>242</v>
      </c>
      <c r="E45" s="1293">
        <v>645</v>
      </c>
      <c r="G45" s="1198">
        <f>E45*F45</f>
        <v>0</v>
      </c>
    </row>
    <row r="46" spans="2:7">
      <c r="B46" s="1177"/>
      <c r="C46" s="1191"/>
      <c r="D46" s="1177"/>
      <c r="E46" s="1177"/>
      <c r="F46" s="156"/>
    </row>
    <row r="47" spans="2:7">
      <c r="B47" s="1187" t="s">
        <v>568</v>
      </c>
      <c r="C47" s="1189" t="s">
        <v>794</v>
      </c>
      <c r="D47" s="1177"/>
      <c r="E47" s="1177"/>
      <c r="F47" s="156"/>
      <c r="G47" s="1177"/>
    </row>
    <row r="48" spans="2:7">
      <c r="B48" s="1177"/>
      <c r="C48" s="1189" t="s">
        <v>795</v>
      </c>
      <c r="D48" s="1177"/>
      <c r="E48" s="1177"/>
      <c r="F48" s="156"/>
      <c r="G48" s="1177"/>
    </row>
    <row r="49" spans="2:7">
      <c r="B49" s="1177"/>
      <c r="C49" s="1189" t="s">
        <v>796</v>
      </c>
      <c r="D49" s="1189" t="s">
        <v>215</v>
      </c>
      <c r="E49" s="1181">
        <v>55</v>
      </c>
      <c r="G49" s="1198">
        <f>E49*F49</f>
        <v>0</v>
      </c>
    </row>
    <row r="50" spans="2:7">
      <c r="B50" s="1177"/>
      <c r="C50" s="1191"/>
      <c r="D50" s="1177"/>
      <c r="E50" s="1177"/>
      <c r="F50" s="156"/>
    </row>
    <row r="51" spans="2:7">
      <c r="B51" s="1187" t="s">
        <v>567</v>
      </c>
      <c r="C51" s="1189" t="s">
        <v>797</v>
      </c>
      <c r="D51" s="1177"/>
      <c r="E51" s="1177"/>
      <c r="F51" s="156"/>
      <c r="G51" s="1177"/>
    </row>
    <row r="52" spans="2:7">
      <c r="B52" s="1177"/>
      <c r="C52" s="1189" t="s">
        <v>798</v>
      </c>
      <c r="D52" s="1189" t="s">
        <v>137</v>
      </c>
      <c r="E52" s="1181">
        <v>1</v>
      </c>
      <c r="G52" s="1198">
        <f>E52*F52</f>
        <v>0</v>
      </c>
    </row>
    <row r="53" spans="2:7">
      <c r="B53" s="1178"/>
      <c r="C53" s="1177"/>
      <c r="D53" s="1177"/>
      <c r="E53" s="1177"/>
      <c r="F53" s="156"/>
      <c r="G53" s="1177"/>
    </row>
    <row r="54" spans="2:7">
      <c r="B54" s="1187" t="s">
        <v>799</v>
      </c>
      <c r="C54" s="1189" t="s">
        <v>800</v>
      </c>
      <c r="D54" s="1177"/>
      <c r="E54" s="1177"/>
      <c r="F54" s="156"/>
      <c r="G54" s="1177"/>
    </row>
    <row r="55" spans="2:7">
      <c r="B55" s="1177"/>
      <c r="C55" s="1189" t="s">
        <v>801</v>
      </c>
      <c r="D55" s="1189" t="s">
        <v>137</v>
      </c>
      <c r="E55" s="1181">
        <v>2</v>
      </c>
      <c r="G55" s="1198">
        <f>E55*F55</f>
        <v>0</v>
      </c>
    </row>
    <row r="56" spans="2:7">
      <c r="C56" s="1189"/>
      <c r="D56" s="1177"/>
      <c r="E56" s="1177"/>
      <c r="F56" s="156"/>
      <c r="G56" s="1177"/>
    </row>
    <row r="57" spans="2:7">
      <c r="B57" s="1187" t="s">
        <v>802</v>
      </c>
      <c r="C57" s="1189" t="s">
        <v>566</v>
      </c>
      <c r="D57" s="1189" t="s">
        <v>215</v>
      </c>
      <c r="E57" s="1181">
        <v>20</v>
      </c>
      <c r="G57" s="1198">
        <f>E57*F57</f>
        <v>0</v>
      </c>
    </row>
    <row r="58" spans="2:7" ht="13.5" thickBot="1">
      <c r="B58" s="1177"/>
      <c r="C58" s="1177"/>
      <c r="D58" s="1177"/>
      <c r="E58" s="1177"/>
      <c r="F58" s="156"/>
      <c r="G58" s="1177"/>
    </row>
    <row r="59" spans="2:7" ht="13.5" thickBot="1">
      <c r="B59" s="1178"/>
      <c r="C59" s="1192" t="s">
        <v>234</v>
      </c>
      <c r="D59" s="1193"/>
      <c r="E59" s="1194"/>
      <c r="F59" s="1171"/>
      <c r="G59" s="1199">
        <f>SUM(G25:G58)</f>
        <v>0</v>
      </c>
    </row>
    <row r="60" spans="2:7">
      <c r="B60" s="1178"/>
      <c r="C60" s="1177"/>
      <c r="D60" s="1177"/>
      <c r="E60" s="1177"/>
      <c r="F60" s="156"/>
      <c r="G60" s="1177"/>
    </row>
    <row r="61" spans="2:7">
      <c r="B61" s="1178" t="s">
        <v>532</v>
      </c>
      <c r="C61" s="1188" t="s">
        <v>233</v>
      </c>
      <c r="D61" s="1177"/>
      <c r="E61" s="1177"/>
      <c r="F61" s="156"/>
      <c r="G61" s="1177"/>
    </row>
    <row r="62" spans="2:7">
      <c r="B62" s="1178"/>
      <c r="C62" s="1188"/>
      <c r="D62" s="1177"/>
      <c r="E62" s="1177"/>
      <c r="F62" s="156"/>
      <c r="G62" s="1177"/>
    </row>
    <row r="63" spans="2:7">
      <c r="B63" s="1187" t="s">
        <v>232</v>
      </c>
      <c r="C63" s="1189" t="s">
        <v>803</v>
      </c>
      <c r="D63" s="1177"/>
      <c r="E63" s="1177"/>
      <c r="F63" s="156"/>
      <c r="G63" s="1177"/>
    </row>
    <row r="64" spans="2:7">
      <c r="B64" s="1177"/>
      <c r="C64" s="1189" t="s">
        <v>798</v>
      </c>
      <c r="D64" s="1189" t="s">
        <v>229</v>
      </c>
      <c r="E64" s="1181">
        <v>332.5</v>
      </c>
      <c r="G64" s="1198">
        <f>E64*F64</f>
        <v>0</v>
      </c>
    </row>
    <row r="65" spans="2:7">
      <c r="B65" s="1178"/>
      <c r="C65" s="1188"/>
      <c r="D65" s="1177"/>
      <c r="E65" s="1177"/>
      <c r="F65" s="156"/>
      <c r="G65" s="1177"/>
    </row>
    <row r="66" spans="2:7">
      <c r="B66" s="1187" t="s">
        <v>231</v>
      </c>
      <c r="C66" s="1189" t="s">
        <v>1197</v>
      </c>
      <c r="D66" s="1177"/>
      <c r="E66" s="1177"/>
      <c r="F66" s="156"/>
      <c r="G66" s="1177"/>
    </row>
    <row r="67" spans="2:7">
      <c r="B67" s="1177"/>
      <c r="C67" s="1189" t="s">
        <v>1198</v>
      </c>
      <c r="D67" s="1177"/>
      <c r="E67" s="1177"/>
      <c r="F67" s="156"/>
      <c r="G67" s="1177"/>
    </row>
    <row r="68" spans="2:7">
      <c r="B68" s="1177"/>
      <c r="C68" s="1189" t="s">
        <v>1199</v>
      </c>
      <c r="D68" s="1177"/>
      <c r="E68" s="1177"/>
      <c r="F68" s="156"/>
      <c r="G68" s="1177"/>
    </row>
    <row r="69" spans="2:7">
      <c r="B69" s="1177"/>
      <c r="C69" s="1189" t="s">
        <v>1200</v>
      </c>
      <c r="D69" s="1177"/>
      <c r="E69" s="1177"/>
      <c r="F69" s="156"/>
      <c r="G69" s="1177"/>
    </row>
    <row r="70" spans="2:7">
      <c r="B70" s="1177"/>
      <c r="C70" s="1189" t="s">
        <v>1201</v>
      </c>
      <c r="D70" s="1189" t="s">
        <v>229</v>
      </c>
      <c r="E70" s="1181">
        <v>475</v>
      </c>
      <c r="G70" s="1198">
        <f>E70*F70</f>
        <v>0</v>
      </c>
    </row>
    <row r="72" spans="2:7">
      <c r="B72" s="1187" t="s">
        <v>230</v>
      </c>
      <c r="C72" s="1189" t="s">
        <v>565</v>
      </c>
      <c r="D72" s="1177"/>
      <c r="E72" s="1177"/>
      <c r="F72" s="156"/>
      <c r="G72" s="1177"/>
    </row>
    <row r="73" spans="2:7">
      <c r="B73" s="1177"/>
      <c r="C73" s="1189" t="s">
        <v>564</v>
      </c>
      <c r="D73" s="1177"/>
      <c r="E73" s="1177"/>
      <c r="F73" s="156"/>
      <c r="G73" s="1177"/>
    </row>
    <row r="74" spans="2:7">
      <c r="B74" s="1177"/>
      <c r="C74" s="1189" t="s">
        <v>563</v>
      </c>
      <c r="D74" s="1189" t="s">
        <v>229</v>
      </c>
      <c r="E74" s="1181">
        <v>440</v>
      </c>
      <c r="G74" s="1198">
        <f>E74*F74</f>
        <v>0</v>
      </c>
    </row>
    <row r="75" spans="2:7">
      <c r="B75" s="1178"/>
      <c r="C75" s="1177"/>
      <c r="D75" s="1177"/>
      <c r="E75" s="1177"/>
      <c r="F75" s="156"/>
      <c r="G75" s="1177"/>
    </row>
    <row r="76" spans="2:7">
      <c r="B76" s="1187" t="s">
        <v>1202</v>
      </c>
      <c r="C76" s="1189" t="s">
        <v>562</v>
      </c>
      <c r="D76" s="1177"/>
      <c r="E76" s="1177"/>
      <c r="F76" s="156"/>
      <c r="G76" s="1177"/>
    </row>
    <row r="77" spans="2:7">
      <c r="B77" s="1177"/>
      <c r="C77" s="1189" t="s">
        <v>561</v>
      </c>
      <c r="D77" s="1177"/>
      <c r="E77" s="1177"/>
      <c r="F77" s="156"/>
      <c r="G77" s="1177"/>
    </row>
    <row r="78" spans="2:7">
      <c r="B78" s="1177"/>
      <c r="C78" s="1189" t="s">
        <v>560</v>
      </c>
      <c r="D78" s="1177"/>
      <c r="E78" s="1177"/>
      <c r="F78" s="156"/>
      <c r="G78" s="1177"/>
    </row>
    <row r="79" spans="2:7">
      <c r="B79" s="1177"/>
      <c r="C79" s="1189" t="s">
        <v>559</v>
      </c>
      <c r="D79" s="1177"/>
      <c r="E79" s="1177"/>
      <c r="F79" s="156"/>
      <c r="G79" s="1177"/>
    </row>
    <row r="80" spans="2:7">
      <c r="B80" s="1177"/>
      <c r="C80" s="1189" t="s">
        <v>558</v>
      </c>
      <c r="D80" s="1189" t="s">
        <v>242</v>
      </c>
      <c r="E80" s="1181">
        <v>950</v>
      </c>
      <c r="G80" s="1198">
        <f>E80*F80</f>
        <v>0</v>
      </c>
    </row>
    <row r="81" spans="2:7">
      <c r="B81" s="1177"/>
      <c r="C81" s="1189"/>
      <c r="D81" s="1177"/>
      <c r="E81" s="1177"/>
      <c r="F81" s="156"/>
      <c r="G81" s="1177"/>
    </row>
    <row r="82" spans="2:7">
      <c r="B82" s="1187" t="s">
        <v>1203</v>
      </c>
      <c r="C82" s="1189" t="s">
        <v>804</v>
      </c>
      <c r="D82" s="1189" t="s">
        <v>242</v>
      </c>
      <c r="E82" s="1181">
        <v>850</v>
      </c>
      <c r="G82" s="1198">
        <f>E82*F82</f>
        <v>0</v>
      </c>
    </row>
    <row r="83" spans="2:7">
      <c r="B83" s="1177"/>
      <c r="C83" s="1189"/>
      <c r="D83" s="1189"/>
      <c r="G83" s="1181"/>
    </row>
    <row r="84" spans="2:7">
      <c r="B84" s="1187" t="s">
        <v>1204</v>
      </c>
      <c r="C84" s="1189" t="s">
        <v>1205</v>
      </c>
      <c r="D84" s="1177"/>
      <c r="E84" s="1177"/>
      <c r="F84" s="156"/>
      <c r="G84" s="1177"/>
    </row>
    <row r="85" spans="2:7">
      <c r="B85" s="1177"/>
      <c r="C85" s="1189" t="s">
        <v>1206</v>
      </c>
      <c r="D85" s="1177"/>
      <c r="E85" s="1177"/>
      <c r="F85" s="156"/>
      <c r="G85" s="1177"/>
    </row>
    <row r="86" spans="2:7">
      <c r="B86" s="1177"/>
      <c r="C86" s="1189" t="s">
        <v>1207</v>
      </c>
      <c r="D86" s="1177"/>
      <c r="E86" s="1177"/>
      <c r="F86" s="156"/>
      <c r="G86" s="1177"/>
    </row>
    <row r="87" spans="2:7">
      <c r="B87" s="1177"/>
      <c r="C87" s="1189" t="s">
        <v>1208</v>
      </c>
      <c r="D87" s="1177"/>
      <c r="E87" s="1177"/>
      <c r="F87" s="156"/>
      <c r="G87" s="1177"/>
    </row>
    <row r="88" spans="2:7">
      <c r="B88" s="1177"/>
      <c r="C88" s="1189" t="s">
        <v>1209</v>
      </c>
      <c r="D88" s="1177"/>
      <c r="E88" s="1177"/>
      <c r="F88" s="156"/>
      <c r="G88" s="1177"/>
    </row>
    <row r="89" spans="2:7">
      <c r="B89" s="1177"/>
      <c r="C89" s="1189" t="s">
        <v>1210</v>
      </c>
      <c r="D89" s="1177"/>
      <c r="E89" s="1177"/>
      <c r="F89" s="156"/>
      <c r="G89" s="1177"/>
    </row>
    <row r="90" spans="2:7">
      <c r="B90" s="1177"/>
      <c r="C90" s="1189" t="s">
        <v>1211</v>
      </c>
      <c r="D90" s="1177"/>
      <c r="E90" s="1177"/>
      <c r="F90" s="156"/>
      <c r="G90" s="1177"/>
    </row>
    <row r="91" spans="2:7">
      <c r="B91" s="1177"/>
      <c r="C91" s="1189" t="s">
        <v>1212</v>
      </c>
      <c r="D91" s="1177"/>
      <c r="E91" s="1177"/>
      <c r="F91" s="156"/>
      <c r="G91" s="1177"/>
    </row>
    <row r="92" spans="2:7">
      <c r="B92" s="1177"/>
      <c r="C92" s="1189" t="s">
        <v>1213</v>
      </c>
      <c r="D92" s="1177"/>
      <c r="E92" s="1177"/>
      <c r="F92" s="156"/>
      <c r="G92" s="1177"/>
    </row>
    <row r="93" spans="2:7">
      <c r="B93" s="1177"/>
      <c r="C93" s="1189" t="s">
        <v>1214</v>
      </c>
      <c r="D93" s="1189" t="s">
        <v>229</v>
      </c>
      <c r="E93" s="1181">
        <v>266</v>
      </c>
      <c r="G93" s="1198">
        <f>E93*F93</f>
        <v>0</v>
      </c>
    </row>
    <row r="94" spans="2:7" ht="13.5" thickBot="1">
      <c r="B94" s="1177"/>
      <c r="C94" s="1177"/>
      <c r="D94" s="1177"/>
      <c r="E94" s="1177"/>
      <c r="F94" s="156"/>
      <c r="G94" s="1177"/>
    </row>
    <row r="95" spans="2:7" ht="13.5" thickBot="1">
      <c r="B95" s="1178"/>
      <c r="C95" s="1192" t="s">
        <v>228</v>
      </c>
      <c r="D95" s="1193"/>
      <c r="E95" s="1194"/>
      <c r="F95" s="1171"/>
      <c r="G95" s="1199">
        <f>SUM(G61:G94)</f>
        <v>0</v>
      </c>
    </row>
    <row r="96" spans="2:7">
      <c r="B96" s="1178"/>
      <c r="C96" s="1177"/>
      <c r="D96" s="1177"/>
      <c r="E96" s="1177"/>
      <c r="F96" s="156"/>
      <c r="G96" s="1177"/>
    </row>
    <row r="97" spans="2:7">
      <c r="B97" s="1178" t="s">
        <v>557</v>
      </c>
      <c r="C97" s="1188" t="s">
        <v>556</v>
      </c>
      <c r="D97" s="1177"/>
      <c r="E97" s="1177"/>
      <c r="F97" s="156"/>
      <c r="G97" s="1177"/>
    </row>
    <row r="98" spans="2:7">
      <c r="B98" s="1178"/>
      <c r="C98" s="1188"/>
      <c r="D98" s="1177"/>
      <c r="E98" s="1177"/>
      <c r="F98" s="156"/>
      <c r="G98" s="1177"/>
    </row>
    <row r="99" spans="2:7">
      <c r="B99" s="1187" t="s">
        <v>531</v>
      </c>
      <c r="C99" s="1189" t="s">
        <v>555</v>
      </c>
      <c r="D99" s="1177"/>
      <c r="E99" s="1177"/>
      <c r="F99" s="156"/>
      <c r="G99" s="1177"/>
    </row>
    <row r="100" spans="2:7">
      <c r="B100" s="1177"/>
      <c r="C100" s="1189" t="s">
        <v>805</v>
      </c>
      <c r="D100" s="1177"/>
      <c r="E100" s="1177"/>
      <c r="F100" s="156"/>
      <c r="G100" s="1177"/>
    </row>
    <row r="101" spans="2:7">
      <c r="B101" s="1177"/>
      <c r="C101" s="1189" t="s">
        <v>806</v>
      </c>
      <c r="D101" s="1177"/>
      <c r="E101" s="1177"/>
      <c r="F101" s="156"/>
      <c r="G101" s="1177"/>
    </row>
    <row r="102" spans="2:7">
      <c r="B102" s="1177"/>
      <c r="C102" s="1189" t="s">
        <v>554</v>
      </c>
      <c r="D102" s="1189" t="s">
        <v>229</v>
      </c>
      <c r="E102" s="1181">
        <v>275</v>
      </c>
      <c r="G102" s="1198">
        <f>E102*F102</f>
        <v>0</v>
      </c>
    </row>
    <row r="103" spans="2:7">
      <c r="B103" s="1178"/>
      <c r="C103" s="1177"/>
      <c r="D103" s="1177"/>
      <c r="E103" s="1177"/>
      <c r="F103" s="156"/>
      <c r="G103" s="1177"/>
    </row>
    <row r="104" spans="2:7">
      <c r="B104" s="1187" t="s">
        <v>553</v>
      </c>
      <c r="C104" s="1189" t="s">
        <v>552</v>
      </c>
      <c r="D104" s="1177"/>
      <c r="E104" s="1177"/>
      <c r="F104" s="156"/>
      <c r="G104" s="1177"/>
    </row>
    <row r="105" spans="2:7">
      <c r="B105" s="1177"/>
      <c r="C105" s="1189" t="s">
        <v>551</v>
      </c>
      <c r="D105" s="1177"/>
      <c r="E105" s="1177"/>
      <c r="F105" s="156"/>
      <c r="G105" s="1177"/>
    </row>
    <row r="106" spans="2:7">
      <c r="B106" s="1177"/>
      <c r="C106" s="1189" t="s">
        <v>807</v>
      </c>
      <c r="D106" s="1177"/>
      <c r="E106" s="1177"/>
      <c r="F106" s="156"/>
      <c r="G106" s="1177"/>
    </row>
    <row r="107" spans="2:7">
      <c r="B107" s="1177"/>
      <c r="C107" s="1189" t="s">
        <v>808</v>
      </c>
      <c r="D107" s="1189" t="s">
        <v>242</v>
      </c>
      <c r="E107" s="1181">
        <v>746</v>
      </c>
      <c r="G107" s="1198">
        <f>E107*F107</f>
        <v>0</v>
      </c>
    </row>
    <row r="108" spans="2:7">
      <c r="B108" s="1177"/>
      <c r="C108" s="1189"/>
      <c r="D108" s="1189"/>
      <c r="G108" s="1181"/>
    </row>
    <row r="109" spans="2:7">
      <c r="B109" s="1187" t="s">
        <v>1215</v>
      </c>
      <c r="C109" s="1189" t="s">
        <v>1216</v>
      </c>
      <c r="D109" s="1177"/>
      <c r="E109" s="1177"/>
      <c r="F109" s="156"/>
      <c r="G109" s="1177"/>
    </row>
    <row r="110" spans="2:7">
      <c r="B110" s="1177"/>
      <c r="C110" s="1189" t="s">
        <v>1217</v>
      </c>
      <c r="D110" s="1177"/>
      <c r="E110" s="1177"/>
      <c r="F110" s="156"/>
      <c r="G110" s="1177"/>
    </row>
    <row r="111" spans="2:7">
      <c r="B111" s="1177"/>
      <c r="C111" s="1189" t="s">
        <v>1218</v>
      </c>
      <c r="D111" s="1177"/>
      <c r="E111" s="1177"/>
      <c r="F111" s="156"/>
      <c r="G111" s="1177"/>
    </row>
    <row r="112" spans="2:7">
      <c r="B112" s="1177"/>
      <c r="C112" s="1189" t="s">
        <v>1219</v>
      </c>
      <c r="D112" s="1189" t="s">
        <v>242</v>
      </c>
      <c r="E112" s="1181">
        <v>660</v>
      </c>
      <c r="G112" s="1198">
        <f>E112*F112</f>
        <v>0</v>
      </c>
    </row>
    <row r="113" spans="2:7">
      <c r="B113" s="1177"/>
      <c r="C113" s="1189"/>
      <c r="D113" s="1177"/>
      <c r="E113" s="1177"/>
      <c r="F113" s="156"/>
      <c r="G113" s="1177"/>
    </row>
    <row r="114" spans="2:7">
      <c r="B114" s="1187" t="s">
        <v>1220</v>
      </c>
      <c r="C114" s="1189" t="s">
        <v>1216</v>
      </c>
      <c r="D114" s="1177"/>
      <c r="E114" s="1177"/>
      <c r="F114" s="156"/>
      <c r="G114" s="1177"/>
    </row>
    <row r="115" spans="2:7">
      <c r="B115" s="1177"/>
      <c r="C115" s="1189" t="s">
        <v>1217</v>
      </c>
      <c r="D115" s="1177"/>
      <c r="E115" s="1177"/>
      <c r="F115" s="156"/>
      <c r="G115" s="1177"/>
    </row>
    <row r="116" spans="2:7">
      <c r="B116" s="1177"/>
      <c r="C116" s="1189" t="s">
        <v>1221</v>
      </c>
      <c r="D116" s="1177"/>
      <c r="E116" s="1177"/>
      <c r="F116" s="156"/>
      <c r="G116" s="1177"/>
    </row>
    <row r="117" spans="2:7">
      <c r="B117" s="1177"/>
      <c r="C117" s="1189" t="s">
        <v>1222</v>
      </c>
      <c r="D117" s="1189" t="s">
        <v>242</v>
      </c>
      <c r="E117" s="1181">
        <v>660</v>
      </c>
      <c r="G117" s="1198">
        <f>E117*F117</f>
        <v>0</v>
      </c>
    </row>
    <row r="118" spans="2:7">
      <c r="B118" s="1177"/>
      <c r="C118" s="1189"/>
      <c r="D118" s="1177"/>
      <c r="E118" s="1177"/>
      <c r="F118" s="156"/>
      <c r="G118" s="1177"/>
    </row>
    <row r="119" spans="2:7">
      <c r="B119" s="1187" t="s">
        <v>1223</v>
      </c>
      <c r="C119" s="1189" t="s">
        <v>1224</v>
      </c>
      <c r="D119" s="1177"/>
      <c r="E119" s="1177"/>
      <c r="F119" s="156"/>
      <c r="G119" s="1177"/>
    </row>
    <row r="120" spans="2:7">
      <c r="B120" s="1177"/>
      <c r="C120" s="1189" t="s">
        <v>1225</v>
      </c>
      <c r="D120" s="1177"/>
      <c r="E120" s="1177"/>
      <c r="F120" s="156"/>
      <c r="G120" s="1177"/>
    </row>
    <row r="121" spans="2:7">
      <c r="B121" s="1177"/>
      <c r="C121" s="1189" t="s">
        <v>1226</v>
      </c>
      <c r="D121" s="1177"/>
      <c r="E121" s="1177"/>
      <c r="F121" s="156"/>
      <c r="G121" s="1177"/>
    </row>
    <row r="122" spans="2:7">
      <c r="B122" s="1177"/>
      <c r="C122" s="1189" t="s">
        <v>1227</v>
      </c>
      <c r="D122" s="1189" t="s">
        <v>242</v>
      </c>
      <c r="E122" s="1181">
        <v>270</v>
      </c>
      <c r="G122" s="1198">
        <f>E122*F122</f>
        <v>0</v>
      </c>
    </row>
    <row r="123" spans="2:7">
      <c r="B123" s="1177"/>
      <c r="C123" s="1189"/>
      <c r="D123" s="1189"/>
      <c r="G123" s="1181"/>
    </row>
    <row r="124" spans="2:7">
      <c r="B124" s="1187" t="s">
        <v>1228</v>
      </c>
      <c r="C124" s="1189" t="s">
        <v>809</v>
      </c>
      <c r="D124" s="1177"/>
      <c r="E124" s="1177"/>
      <c r="F124" s="156"/>
      <c r="G124" s="1177"/>
    </row>
    <row r="125" spans="2:7">
      <c r="B125" s="1177"/>
      <c r="C125" s="1189" t="s">
        <v>810</v>
      </c>
      <c r="D125" s="1177"/>
      <c r="E125" s="1177"/>
      <c r="F125" s="156"/>
      <c r="G125" s="1177"/>
    </row>
    <row r="126" spans="2:7">
      <c r="B126" s="1177"/>
      <c r="C126" s="1189" t="s">
        <v>811</v>
      </c>
      <c r="D126" s="1177"/>
      <c r="E126" s="1177"/>
      <c r="F126" s="156"/>
      <c r="G126" s="1177"/>
    </row>
    <row r="127" spans="2:7">
      <c r="B127" s="1177"/>
      <c r="C127" s="1189" t="s">
        <v>812</v>
      </c>
      <c r="D127" s="1177"/>
      <c r="E127" s="1177"/>
      <c r="F127" s="156"/>
      <c r="G127" s="1177"/>
    </row>
    <row r="128" spans="2:7">
      <c r="B128" s="1177"/>
      <c r="C128" s="1189" t="s">
        <v>813</v>
      </c>
      <c r="D128" s="1189" t="s">
        <v>242</v>
      </c>
      <c r="E128" s="1181">
        <v>260</v>
      </c>
      <c r="G128" s="1198">
        <f>E128*F128</f>
        <v>0</v>
      </c>
    </row>
    <row r="129" spans="2:7">
      <c r="C129" s="1189"/>
      <c r="D129" s="1177"/>
      <c r="E129" s="1177"/>
      <c r="F129" s="156"/>
      <c r="G129" s="1177"/>
    </row>
    <row r="130" spans="2:7">
      <c r="B130" s="1187" t="s">
        <v>1229</v>
      </c>
      <c r="C130" s="1189" t="s">
        <v>1230</v>
      </c>
      <c r="D130" s="1177"/>
      <c r="E130" s="1177"/>
      <c r="F130" s="156"/>
      <c r="G130" s="1177"/>
    </row>
    <row r="131" spans="2:7">
      <c r="B131" s="1177"/>
      <c r="C131" s="1189" t="s">
        <v>1231</v>
      </c>
      <c r="D131" s="1177"/>
      <c r="E131" s="1177"/>
      <c r="F131" s="156"/>
      <c r="G131" s="1177"/>
    </row>
    <row r="132" spans="2:7">
      <c r="B132" s="1177"/>
      <c r="C132" s="1189" t="s">
        <v>1232</v>
      </c>
      <c r="D132" s="1177"/>
      <c r="E132" s="1177"/>
      <c r="F132" s="156"/>
      <c r="G132" s="1177"/>
    </row>
    <row r="133" spans="2:7">
      <c r="B133" s="1177"/>
      <c r="C133" s="1189" t="s">
        <v>1233</v>
      </c>
      <c r="D133" s="1189" t="s">
        <v>242</v>
      </c>
      <c r="E133" s="1181">
        <v>11</v>
      </c>
      <c r="G133" s="1198">
        <f>E133*F133</f>
        <v>0</v>
      </c>
    </row>
    <row r="134" spans="2:7">
      <c r="B134" s="1177"/>
      <c r="C134" s="1189"/>
      <c r="D134" s="1189"/>
      <c r="G134" s="1181"/>
    </row>
    <row r="135" spans="2:7">
      <c r="B135" s="1187" t="s">
        <v>1234</v>
      </c>
      <c r="C135" s="1189" t="s">
        <v>1235</v>
      </c>
      <c r="D135" s="1177"/>
      <c r="E135" s="1177"/>
      <c r="F135" s="156"/>
      <c r="G135" s="1177"/>
    </row>
    <row r="136" spans="2:7">
      <c r="B136" s="1177"/>
      <c r="C136" s="1189" t="s">
        <v>1236</v>
      </c>
      <c r="D136" s="1177"/>
      <c r="E136" s="1177"/>
      <c r="F136" s="156"/>
      <c r="G136" s="1177"/>
    </row>
    <row r="137" spans="2:7">
      <c r="B137" s="1177"/>
      <c r="C137" s="1189" t="s">
        <v>1237</v>
      </c>
      <c r="D137" s="1177"/>
      <c r="E137" s="1177"/>
      <c r="F137" s="156"/>
      <c r="G137" s="1177"/>
    </row>
    <row r="138" spans="2:7">
      <c r="B138" s="1177"/>
      <c r="C138" s="1189" t="s">
        <v>1238</v>
      </c>
      <c r="D138" s="1177"/>
      <c r="E138" s="1177"/>
      <c r="F138" s="156"/>
      <c r="G138" s="1177"/>
    </row>
    <row r="139" spans="2:7">
      <c r="B139" s="1177"/>
      <c r="C139" s="1189" t="s">
        <v>1239</v>
      </c>
      <c r="D139" s="1189" t="s">
        <v>242</v>
      </c>
      <c r="E139" s="1181">
        <v>400</v>
      </c>
      <c r="G139" s="1198">
        <f>E139*F139</f>
        <v>0</v>
      </c>
    </row>
    <row r="140" spans="2:7">
      <c r="B140" s="1177"/>
      <c r="C140" s="1189"/>
      <c r="D140" s="1189"/>
      <c r="G140" s="1181"/>
    </row>
    <row r="141" spans="2:7">
      <c r="B141" s="1187" t="s">
        <v>1240</v>
      </c>
      <c r="C141" s="1189" t="s">
        <v>1241</v>
      </c>
      <c r="D141" s="1177"/>
      <c r="E141" s="1177"/>
      <c r="F141" s="156"/>
      <c r="G141" s="1177"/>
    </row>
    <row r="142" spans="2:7">
      <c r="B142" s="1177"/>
      <c r="C142" s="1189" t="s">
        <v>1242</v>
      </c>
      <c r="D142" s="1177"/>
      <c r="E142" s="1177"/>
      <c r="F142" s="156"/>
      <c r="G142" s="1177"/>
    </row>
    <row r="143" spans="2:7">
      <c r="B143" s="1177"/>
      <c r="C143" s="1189" t="s">
        <v>1243</v>
      </c>
      <c r="D143" s="1189" t="s">
        <v>215</v>
      </c>
      <c r="E143" s="1181">
        <v>110</v>
      </c>
      <c r="G143" s="1198">
        <f>E143*F143</f>
        <v>0</v>
      </c>
    </row>
    <row r="144" spans="2:7" ht="13.5" thickBot="1"/>
    <row r="145" spans="2:7" ht="13.5" thickBot="1">
      <c r="B145" s="1178"/>
      <c r="C145" s="1192" t="s">
        <v>550</v>
      </c>
      <c r="D145" s="1193"/>
      <c r="E145" s="1194"/>
      <c r="F145" s="1171"/>
      <c r="G145" s="1199">
        <f>SUM(G97:G144)</f>
        <v>0</v>
      </c>
    </row>
    <row r="146" spans="2:7">
      <c r="B146" s="1178"/>
      <c r="C146" s="1177"/>
      <c r="D146" s="1177"/>
      <c r="E146" s="1177"/>
      <c r="F146" s="156"/>
      <c r="G146" s="1177"/>
    </row>
    <row r="147" spans="2:7">
      <c r="B147" s="1178" t="s">
        <v>549</v>
      </c>
      <c r="C147" s="1188" t="s">
        <v>548</v>
      </c>
      <c r="D147" s="1177"/>
      <c r="E147" s="1177"/>
      <c r="F147" s="156"/>
      <c r="G147" s="1177"/>
    </row>
    <row r="148" spans="2:7">
      <c r="B148" s="1178"/>
      <c r="C148" s="1188"/>
      <c r="D148" s="1177"/>
      <c r="E148" s="1177"/>
      <c r="F148" s="156"/>
      <c r="G148" s="1177"/>
    </row>
    <row r="149" spans="2:7">
      <c r="B149" s="1187" t="s">
        <v>219</v>
      </c>
      <c r="C149" s="1189" t="s">
        <v>226</v>
      </c>
      <c r="D149" s="1177"/>
      <c r="E149" s="1177"/>
      <c r="F149" s="156"/>
      <c r="G149" s="1177"/>
    </row>
    <row r="150" spans="2:7">
      <c r="B150" s="1177"/>
      <c r="C150" s="1189" t="s">
        <v>225</v>
      </c>
      <c r="D150" s="1177"/>
      <c r="E150" s="1177"/>
      <c r="F150" s="156"/>
      <c r="G150" s="1177"/>
    </row>
    <row r="151" spans="2:7">
      <c r="B151" s="1177"/>
      <c r="C151" s="1189" t="s">
        <v>544</v>
      </c>
      <c r="D151" s="1177"/>
      <c r="E151" s="1177"/>
      <c r="F151" s="156"/>
      <c r="G151" s="1177"/>
    </row>
    <row r="152" spans="2:7">
      <c r="B152" s="1177"/>
      <c r="C152" s="1189" t="s">
        <v>814</v>
      </c>
      <c r="D152" s="1189" t="s">
        <v>215</v>
      </c>
      <c r="E152" s="1181">
        <v>92</v>
      </c>
      <c r="G152" s="1198">
        <f>E152*F152</f>
        <v>0</v>
      </c>
    </row>
    <row r="153" spans="2:7">
      <c r="B153" s="1178"/>
      <c r="C153" s="1188"/>
      <c r="D153" s="1177"/>
      <c r="E153" s="1177"/>
      <c r="F153" s="156"/>
      <c r="G153" s="1177"/>
    </row>
    <row r="154" spans="2:7">
      <c r="B154" s="1187" t="s">
        <v>218</v>
      </c>
      <c r="C154" s="1189" t="s">
        <v>1262</v>
      </c>
      <c r="D154" s="1177"/>
      <c r="E154" s="1177"/>
      <c r="F154" s="156"/>
      <c r="G154" s="1177"/>
    </row>
    <row r="155" spans="2:7">
      <c r="B155" s="1177"/>
      <c r="C155" s="1189" t="s">
        <v>815</v>
      </c>
      <c r="D155" s="1189" t="s">
        <v>137</v>
      </c>
      <c r="E155" s="1181">
        <v>15</v>
      </c>
      <c r="G155" s="1198">
        <f>E155*F155</f>
        <v>0</v>
      </c>
    </row>
    <row r="156" spans="2:7">
      <c r="B156" s="1178"/>
      <c r="C156" s="1177"/>
      <c r="D156" s="1177"/>
      <c r="E156" s="1177"/>
      <c r="F156" s="156"/>
      <c r="G156" s="1177"/>
    </row>
    <row r="157" spans="2:7">
      <c r="B157" s="1187" t="s">
        <v>216</v>
      </c>
      <c r="C157" s="1189" t="s">
        <v>1244</v>
      </c>
      <c r="D157" s="1177"/>
      <c r="E157" s="1177"/>
      <c r="F157" s="156"/>
      <c r="G157" s="1177"/>
    </row>
    <row r="158" spans="2:7">
      <c r="B158" s="1177"/>
      <c r="C158" s="1189" t="s">
        <v>1245</v>
      </c>
      <c r="D158" s="1189" t="s">
        <v>137</v>
      </c>
      <c r="E158" s="1181">
        <v>13</v>
      </c>
      <c r="G158" s="1198">
        <f>E158*F158</f>
        <v>0</v>
      </c>
    </row>
    <row r="159" spans="2:7" ht="13.5" thickBot="1">
      <c r="C159" s="1189"/>
      <c r="D159" s="1177"/>
      <c r="E159" s="1177"/>
      <c r="F159" s="156"/>
      <c r="G159" s="1198"/>
    </row>
    <row r="160" spans="2:7" ht="13.5" thickBot="1">
      <c r="B160" s="1178"/>
      <c r="C160" s="1192" t="s">
        <v>547</v>
      </c>
      <c r="D160" s="1193"/>
      <c r="E160" s="1194"/>
      <c r="F160" s="1171"/>
      <c r="G160" s="1199">
        <f>SUM(G147:G159)</f>
        <v>0</v>
      </c>
    </row>
    <row r="161" spans="2:7">
      <c r="B161" s="1178"/>
      <c r="C161" s="1177"/>
      <c r="D161" s="1177"/>
      <c r="E161" s="1177"/>
      <c r="F161" s="156"/>
      <c r="G161" s="1177"/>
    </row>
    <row r="162" spans="2:7">
      <c r="B162" s="1178" t="s">
        <v>816</v>
      </c>
      <c r="C162" s="1188" t="s">
        <v>227</v>
      </c>
      <c r="D162" s="1177"/>
      <c r="E162" s="1177"/>
      <c r="F162" s="156"/>
      <c r="G162" s="1177"/>
    </row>
    <row r="163" spans="2:7">
      <c r="B163" s="1178"/>
      <c r="C163" s="1188"/>
      <c r="D163" s="1177"/>
      <c r="E163" s="1177"/>
      <c r="F163" s="156"/>
      <c r="G163" s="1177"/>
    </row>
    <row r="164" spans="2:7">
      <c r="B164" s="1187" t="s">
        <v>546</v>
      </c>
      <c r="C164" s="1189" t="s">
        <v>226</v>
      </c>
      <c r="D164" s="1177"/>
      <c r="E164" s="1177"/>
      <c r="F164" s="156"/>
      <c r="G164" s="1177"/>
    </row>
    <row r="165" spans="2:7">
      <c r="B165" s="1177"/>
      <c r="C165" s="1189" t="s">
        <v>225</v>
      </c>
      <c r="D165" s="1177"/>
      <c r="E165" s="1177"/>
      <c r="F165" s="156"/>
      <c r="G165" s="1177"/>
    </row>
    <row r="166" spans="2:7">
      <c r="B166" s="1177"/>
      <c r="C166" s="1189" t="s">
        <v>817</v>
      </c>
      <c r="D166" s="1177"/>
      <c r="E166" s="1177"/>
      <c r="F166" s="156"/>
      <c r="G166" s="1177"/>
    </row>
    <row r="167" spans="2:7">
      <c r="B167" s="1177"/>
      <c r="C167" s="1189" t="s">
        <v>818</v>
      </c>
      <c r="D167" s="1177"/>
      <c r="E167" s="1177"/>
      <c r="F167" s="156"/>
      <c r="G167" s="1177"/>
    </row>
    <row r="168" spans="2:7">
      <c r="B168" s="1177"/>
      <c r="C168" s="1189" t="s">
        <v>819</v>
      </c>
      <c r="D168" s="1177"/>
      <c r="E168" s="1177"/>
      <c r="F168" s="156"/>
      <c r="G168" s="1177"/>
    </row>
    <row r="169" spans="2:7">
      <c r="B169" s="1177"/>
      <c r="C169" s="1189" t="s">
        <v>820</v>
      </c>
      <c r="D169" s="1189" t="s">
        <v>215</v>
      </c>
      <c r="E169" s="1181">
        <v>17</v>
      </c>
      <c r="G169" s="1198">
        <f>E169*F169</f>
        <v>0</v>
      </c>
    </row>
    <row r="170" spans="2:7">
      <c r="B170" s="1177"/>
      <c r="C170" s="1189"/>
      <c r="D170" s="1189"/>
      <c r="G170" s="1181"/>
    </row>
    <row r="171" spans="2:7">
      <c r="B171" s="1187" t="s">
        <v>545</v>
      </c>
      <c r="C171" s="1189" t="s">
        <v>226</v>
      </c>
      <c r="D171" s="1177"/>
      <c r="E171" s="1177"/>
      <c r="F171" s="156"/>
      <c r="G171" s="1177"/>
    </row>
    <row r="172" spans="2:7">
      <c r="B172" s="1177"/>
      <c r="C172" s="1189" t="s">
        <v>225</v>
      </c>
      <c r="D172" s="1177"/>
      <c r="E172" s="1177"/>
      <c r="F172" s="156"/>
      <c r="G172" s="1177"/>
    </row>
    <row r="173" spans="2:7">
      <c r="B173" s="1177"/>
      <c r="C173" s="1189" t="s">
        <v>817</v>
      </c>
      <c r="D173" s="1177"/>
      <c r="E173" s="1177"/>
      <c r="F173" s="156"/>
      <c r="G173" s="1177"/>
    </row>
    <row r="174" spans="2:7">
      <c r="B174" s="1177"/>
      <c r="C174" s="1189" t="s">
        <v>1246</v>
      </c>
      <c r="D174" s="1177"/>
      <c r="E174" s="1177"/>
      <c r="F174" s="156"/>
      <c r="G174" s="1177"/>
    </row>
    <row r="175" spans="2:7">
      <c r="B175" s="1177"/>
      <c r="C175" s="1189" t="s">
        <v>819</v>
      </c>
      <c r="D175" s="1177"/>
      <c r="E175" s="1177"/>
      <c r="F175" s="156"/>
      <c r="G175" s="1177"/>
    </row>
    <row r="176" spans="2:7">
      <c r="B176" s="1177"/>
      <c r="C176" s="1189" t="s">
        <v>820</v>
      </c>
      <c r="D176" s="1189" t="s">
        <v>215</v>
      </c>
      <c r="E176" s="1181">
        <v>62</v>
      </c>
      <c r="G176" s="1198">
        <f>E176*F176</f>
        <v>0</v>
      </c>
    </row>
    <row r="177" spans="2:7">
      <c r="B177" s="1178"/>
      <c r="C177" s="1188"/>
      <c r="D177" s="1177"/>
      <c r="E177" s="1177"/>
      <c r="F177" s="156"/>
      <c r="G177" s="1177"/>
    </row>
    <row r="178" spans="2:7">
      <c r="B178" s="1187" t="s">
        <v>543</v>
      </c>
      <c r="C178" s="1189" t="s">
        <v>226</v>
      </c>
      <c r="D178" s="1177"/>
      <c r="E178" s="1177"/>
      <c r="F178" s="156"/>
      <c r="G178" s="1177"/>
    </row>
    <row r="179" spans="2:7">
      <c r="B179" s="1177"/>
      <c r="C179" s="1189" t="s">
        <v>225</v>
      </c>
      <c r="D179" s="1177"/>
      <c r="E179" s="1177"/>
      <c r="F179" s="156"/>
      <c r="G179" s="1177"/>
    </row>
    <row r="180" spans="2:7">
      <c r="B180" s="1177"/>
      <c r="C180" s="1189" t="s">
        <v>817</v>
      </c>
      <c r="D180" s="1177"/>
      <c r="E180" s="1177"/>
      <c r="F180" s="156"/>
      <c r="G180" s="1177"/>
    </row>
    <row r="181" spans="2:7">
      <c r="B181" s="1177"/>
      <c r="C181" s="1189" t="s">
        <v>1247</v>
      </c>
      <c r="D181" s="1177"/>
      <c r="E181" s="1177"/>
      <c r="F181" s="156"/>
      <c r="G181" s="1177"/>
    </row>
    <row r="182" spans="2:7">
      <c r="B182" s="1177"/>
      <c r="C182" s="1189" t="s">
        <v>819</v>
      </c>
      <c r="D182" s="1177"/>
      <c r="E182" s="1177"/>
      <c r="F182" s="156"/>
      <c r="G182" s="1177"/>
    </row>
    <row r="183" spans="2:7">
      <c r="B183" s="1177"/>
      <c r="C183" s="1189" t="s">
        <v>820</v>
      </c>
      <c r="D183" s="1189" t="s">
        <v>215</v>
      </c>
      <c r="E183" s="1181">
        <v>90</v>
      </c>
      <c r="G183" s="1198">
        <f>E183*F183</f>
        <v>0</v>
      </c>
    </row>
    <row r="184" spans="2:7">
      <c r="C184" s="1189"/>
      <c r="D184" s="1177"/>
      <c r="E184" s="1177"/>
      <c r="F184" s="156"/>
      <c r="G184" s="1177"/>
    </row>
    <row r="185" spans="2:7">
      <c r="B185" s="1187" t="s">
        <v>542</v>
      </c>
      <c r="C185" s="1189" t="s">
        <v>226</v>
      </c>
      <c r="D185" s="1177"/>
      <c r="E185" s="1177"/>
      <c r="F185" s="156"/>
      <c r="G185" s="1177"/>
    </row>
    <row r="186" spans="2:7">
      <c r="B186" s="1177"/>
      <c r="C186" s="1189" t="s">
        <v>225</v>
      </c>
      <c r="D186" s="1177"/>
      <c r="E186" s="1177"/>
      <c r="F186" s="156"/>
      <c r="G186" s="1177"/>
    </row>
    <row r="187" spans="2:7">
      <c r="B187" s="1177"/>
      <c r="C187" s="1189" t="s">
        <v>817</v>
      </c>
      <c r="D187" s="1177"/>
      <c r="E187" s="1177"/>
      <c r="F187" s="156"/>
      <c r="G187" s="1177"/>
    </row>
    <row r="188" spans="2:7">
      <c r="B188" s="1177"/>
      <c r="C188" s="1189" t="s">
        <v>821</v>
      </c>
      <c r="D188" s="1177"/>
      <c r="E188" s="1177"/>
      <c r="F188" s="156"/>
      <c r="G188" s="1177"/>
    </row>
    <row r="189" spans="2:7">
      <c r="B189" s="1177"/>
      <c r="C189" s="1189" t="s">
        <v>819</v>
      </c>
      <c r="D189" s="1177"/>
      <c r="E189" s="1177"/>
      <c r="F189" s="156"/>
      <c r="G189" s="1177"/>
    </row>
    <row r="190" spans="2:7">
      <c r="B190" s="1177"/>
      <c r="C190" s="1189" t="s">
        <v>820</v>
      </c>
      <c r="D190" s="1189" t="s">
        <v>215</v>
      </c>
      <c r="E190" s="1181">
        <v>55</v>
      </c>
      <c r="G190" s="1198">
        <f>E190*F190</f>
        <v>0</v>
      </c>
    </row>
    <row r="192" spans="2:7">
      <c r="B192" s="1187" t="s">
        <v>541</v>
      </c>
      <c r="C192" s="1189" t="s">
        <v>224</v>
      </c>
      <c r="D192" s="1177"/>
      <c r="E192" s="1177"/>
      <c r="F192" s="156"/>
      <c r="G192" s="1177"/>
    </row>
    <row r="193" spans="2:7">
      <c r="B193" s="1177"/>
      <c r="C193" s="1189" t="s">
        <v>822</v>
      </c>
      <c r="D193" s="1177"/>
      <c r="E193" s="1177"/>
      <c r="F193" s="156"/>
      <c r="G193" s="1177"/>
    </row>
    <row r="194" spans="2:7">
      <c r="B194" s="1177"/>
      <c r="C194" s="1189" t="s">
        <v>823</v>
      </c>
      <c r="D194" s="1189" t="s">
        <v>137</v>
      </c>
      <c r="E194" s="1181">
        <v>7</v>
      </c>
      <c r="G194" s="1198">
        <f>E194*F194</f>
        <v>0</v>
      </c>
    </row>
    <row r="196" spans="2:7">
      <c r="B196" s="1187" t="s">
        <v>540</v>
      </c>
      <c r="C196" s="1189" t="s">
        <v>224</v>
      </c>
      <c r="D196" s="1177"/>
      <c r="E196" s="1177"/>
      <c r="F196" s="156"/>
      <c r="G196" s="1177"/>
    </row>
    <row r="197" spans="2:7">
      <c r="B197" s="1177"/>
      <c r="C197" s="1189" t="s">
        <v>1248</v>
      </c>
      <c r="D197" s="1177"/>
      <c r="E197" s="1177"/>
      <c r="F197" s="156"/>
      <c r="G197" s="1177"/>
    </row>
    <row r="198" spans="2:7">
      <c r="B198" s="1177"/>
      <c r="C198" s="1189" t="s">
        <v>823</v>
      </c>
      <c r="D198" s="1189" t="s">
        <v>137</v>
      </c>
      <c r="E198" s="1181">
        <v>1</v>
      </c>
      <c r="G198" s="1198">
        <f>E198*F198</f>
        <v>0</v>
      </c>
    </row>
    <row r="200" spans="2:7">
      <c r="B200" s="1187" t="s">
        <v>539</v>
      </c>
      <c r="C200" s="1189" t="s">
        <v>824</v>
      </c>
      <c r="D200" s="1177"/>
      <c r="E200" s="1177"/>
      <c r="F200" s="156"/>
      <c r="G200" s="1177"/>
    </row>
    <row r="201" spans="2:7">
      <c r="B201" s="1177"/>
      <c r="C201" s="1189" t="s">
        <v>825</v>
      </c>
      <c r="D201" s="1177"/>
      <c r="E201" s="1177"/>
      <c r="F201" s="156"/>
      <c r="G201" s="1177"/>
    </row>
    <row r="202" spans="2:7">
      <c r="B202" s="1177"/>
      <c r="C202" s="1189" t="s">
        <v>823</v>
      </c>
      <c r="D202" s="1189" t="s">
        <v>137</v>
      </c>
      <c r="E202" s="1181">
        <v>1</v>
      </c>
      <c r="G202" s="1198">
        <f>E202*F202</f>
        <v>0</v>
      </c>
    </row>
    <row r="204" spans="2:7">
      <c r="B204" s="1187" t="s">
        <v>538</v>
      </c>
      <c r="C204" s="1189" t="s">
        <v>826</v>
      </c>
      <c r="D204" s="1177"/>
      <c r="E204" s="1177"/>
      <c r="F204" s="156"/>
      <c r="G204" s="1177"/>
    </row>
    <row r="205" spans="2:7">
      <c r="B205" s="1177"/>
      <c r="C205" s="1189" t="s">
        <v>827</v>
      </c>
      <c r="D205" s="1189" t="s">
        <v>137</v>
      </c>
      <c r="E205" s="1181">
        <v>3</v>
      </c>
      <c r="G205" s="1198">
        <f>E205*F205</f>
        <v>0</v>
      </c>
    </row>
    <row r="207" spans="2:7">
      <c r="B207" s="1187" t="s">
        <v>537</v>
      </c>
      <c r="C207" s="1189" t="s">
        <v>828</v>
      </c>
      <c r="D207" s="1177"/>
      <c r="E207" s="1177"/>
      <c r="F207" s="156"/>
      <c r="G207" s="1177"/>
    </row>
    <row r="208" spans="2:7">
      <c r="B208" s="1177"/>
      <c r="C208" s="1189" t="s">
        <v>829</v>
      </c>
      <c r="D208" s="1189" t="s">
        <v>137</v>
      </c>
      <c r="E208" s="1181">
        <v>3</v>
      </c>
      <c r="G208" s="1198">
        <f>E208*F208</f>
        <v>0</v>
      </c>
    </row>
    <row r="210" spans="2:7">
      <c r="B210" s="1187" t="s">
        <v>831</v>
      </c>
      <c r="C210" s="1189" t="s">
        <v>223</v>
      </c>
      <c r="D210" s="1177"/>
      <c r="E210" s="1177"/>
      <c r="F210" s="156"/>
      <c r="G210" s="1177"/>
    </row>
    <row r="211" spans="2:7">
      <c r="B211" s="1177"/>
      <c r="C211" s="1189" t="s">
        <v>222</v>
      </c>
      <c r="D211" s="1177"/>
      <c r="E211" s="1177"/>
      <c r="F211" s="156"/>
      <c r="G211" s="1177"/>
    </row>
    <row r="212" spans="2:7">
      <c r="B212" s="1177"/>
      <c r="C212" s="1189" t="s">
        <v>1249</v>
      </c>
      <c r="D212" s="1189" t="s">
        <v>137</v>
      </c>
      <c r="E212" s="1181">
        <v>7</v>
      </c>
      <c r="G212" s="1198">
        <f>E212*F212</f>
        <v>0</v>
      </c>
    </row>
    <row r="214" spans="2:7">
      <c r="B214" s="1187" t="s">
        <v>1250</v>
      </c>
      <c r="C214" s="1189" t="s">
        <v>223</v>
      </c>
      <c r="D214" s="1177"/>
      <c r="E214" s="1177"/>
      <c r="F214" s="156"/>
      <c r="G214" s="1177"/>
    </row>
    <row r="215" spans="2:7">
      <c r="B215" s="1177"/>
      <c r="C215" s="1189" t="s">
        <v>222</v>
      </c>
      <c r="D215" s="1177"/>
      <c r="E215" s="1177"/>
      <c r="F215" s="156"/>
      <c r="G215" s="1177"/>
    </row>
    <row r="216" spans="2:7">
      <c r="B216" s="1177"/>
      <c r="C216" s="1189" t="s">
        <v>830</v>
      </c>
      <c r="D216" s="1189" t="s">
        <v>137</v>
      </c>
      <c r="E216" s="1181">
        <v>2</v>
      </c>
      <c r="G216" s="1198">
        <f>E216*F216</f>
        <v>0</v>
      </c>
    </row>
    <row r="217" spans="2:7" ht="13.5" thickBot="1">
      <c r="B217" s="1177"/>
      <c r="C217" s="1177"/>
      <c r="D217" s="1177"/>
      <c r="E217" s="1177"/>
      <c r="F217" s="156"/>
      <c r="G217" s="1177"/>
    </row>
    <row r="218" spans="2:7" ht="13.5" thickBot="1">
      <c r="B218" s="1178"/>
      <c r="C218" s="1192" t="s">
        <v>221</v>
      </c>
      <c r="D218" s="1193"/>
      <c r="E218" s="1194"/>
      <c r="F218" s="1171"/>
      <c r="G218" s="1199">
        <f>SUM(G162:G217)</f>
        <v>0</v>
      </c>
    </row>
    <row r="219" spans="2:7">
      <c r="B219" s="1178"/>
      <c r="C219" s="1177"/>
      <c r="D219" s="1177"/>
      <c r="E219" s="1177"/>
      <c r="F219" s="156"/>
      <c r="G219" s="1177"/>
    </row>
    <row r="220" spans="2:7">
      <c r="B220" s="1178"/>
      <c r="C220" s="1177"/>
      <c r="D220" s="1177"/>
      <c r="E220" s="1177"/>
      <c r="F220" s="156"/>
      <c r="G220" s="1177"/>
    </row>
    <row r="221" spans="2:7">
      <c r="B221" s="1178" t="s">
        <v>536</v>
      </c>
      <c r="C221" s="1188" t="s">
        <v>220</v>
      </c>
      <c r="D221" s="1177"/>
      <c r="E221" s="1177"/>
      <c r="F221" s="156"/>
      <c r="G221" s="1177"/>
    </row>
    <row r="222" spans="2:7">
      <c r="B222" s="1178"/>
      <c r="C222" s="1188"/>
      <c r="D222" s="1177"/>
      <c r="E222" s="1177"/>
      <c r="F222" s="156"/>
      <c r="G222" s="1177"/>
    </row>
    <row r="223" spans="2:7">
      <c r="B223" s="1187" t="s">
        <v>535</v>
      </c>
      <c r="C223" s="1189" t="s">
        <v>217</v>
      </c>
      <c r="D223" s="1177"/>
      <c r="E223" s="1177"/>
      <c r="F223" s="156"/>
      <c r="G223" s="1177"/>
    </row>
    <row r="224" spans="2:7">
      <c r="B224" s="1177"/>
      <c r="C224" s="1189" t="s">
        <v>832</v>
      </c>
      <c r="D224" s="1189" t="s">
        <v>215</v>
      </c>
      <c r="E224" s="1181">
        <v>169</v>
      </c>
      <c r="G224" s="1198">
        <f>E224*F224</f>
        <v>0</v>
      </c>
    </row>
    <row r="226" spans="2:7">
      <c r="B226" s="1187" t="s">
        <v>840</v>
      </c>
      <c r="C226" s="1189" t="s">
        <v>217</v>
      </c>
      <c r="D226" s="1177"/>
      <c r="E226" s="1177"/>
      <c r="F226" s="156"/>
      <c r="G226" s="1177"/>
    </row>
    <row r="227" spans="2:7">
      <c r="B227" s="1177"/>
      <c r="C227" s="1189" t="s">
        <v>833</v>
      </c>
      <c r="D227" s="1189" t="s">
        <v>215</v>
      </c>
      <c r="E227" s="1181">
        <v>55</v>
      </c>
      <c r="G227" s="1198">
        <f>E227*F227</f>
        <v>0</v>
      </c>
    </row>
    <row r="229" spans="2:7">
      <c r="B229" s="1187" t="s">
        <v>1251</v>
      </c>
      <c r="C229" s="1189" t="s">
        <v>217</v>
      </c>
      <c r="D229" s="1177"/>
      <c r="E229" s="1177"/>
      <c r="F229" s="156"/>
      <c r="G229" s="1177"/>
    </row>
    <row r="230" spans="2:7">
      <c r="B230" s="1177"/>
      <c r="C230" s="1189" t="s">
        <v>1252</v>
      </c>
      <c r="D230" s="1189" t="s">
        <v>137</v>
      </c>
      <c r="E230" s="1181">
        <v>6</v>
      </c>
      <c r="G230" s="1198">
        <f>E230*F230</f>
        <v>0</v>
      </c>
    </row>
    <row r="232" spans="2:7">
      <c r="B232" s="1187" t="s">
        <v>1253</v>
      </c>
      <c r="C232" s="1189" t="s">
        <v>217</v>
      </c>
      <c r="D232" s="1177"/>
      <c r="E232" s="1177"/>
      <c r="F232" s="156"/>
      <c r="G232" s="1177"/>
    </row>
    <row r="233" spans="2:7">
      <c r="B233" s="1177"/>
      <c r="C233" s="1189" t="s">
        <v>834</v>
      </c>
      <c r="D233" s="1189" t="s">
        <v>137</v>
      </c>
      <c r="E233" s="1181">
        <v>18</v>
      </c>
      <c r="G233" s="1198">
        <f>E233*F233</f>
        <v>0</v>
      </c>
    </row>
    <row r="235" spans="2:7">
      <c r="B235" s="1187" t="s">
        <v>1254</v>
      </c>
      <c r="C235" s="1189" t="s">
        <v>835</v>
      </c>
      <c r="D235" s="1177"/>
      <c r="E235" s="1177"/>
      <c r="F235" s="156"/>
      <c r="G235" s="1177"/>
    </row>
    <row r="236" spans="2:7">
      <c r="B236" s="1177"/>
      <c r="C236" s="1189" t="s">
        <v>836</v>
      </c>
      <c r="D236" s="1189" t="s">
        <v>215</v>
      </c>
      <c r="E236" s="1181">
        <v>224</v>
      </c>
      <c r="G236" s="1198">
        <f>E236*F236</f>
        <v>0</v>
      </c>
    </row>
    <row r="238" spans="2:7">
      <c r="B238" s="1187" t="s">
        <v>1255</v>
      </c>
      <c r="C238" s="1189" t="s">
        <v>837</v>
      </c>
      <c r="D238" s="1177"/>
      <c r="E238" s="1177"/>
      <c r="F238" s="156"/>
      <c r="G238" s="1177"/>
    </row>
    <row r="239" spans="2:7">
      <c r="B239" s="1177"/>
      <c r="C239" s="1189" t="s">
        <v>838</v>
      </c>
      <c r="D239" s="1189" t="s">
        <v>242</v>
      </c>
      <c r="E239" s="1181">
        <v>3090</v>
      </c>
      <c r="G239" s="1198">
        <f>E239*F239</f>
        <v>0</v>
      </c>
    </row>
    <row r="241" spans="2:7">
      <c r="B241" s="1187" t="s">
        <v>1256</v>
      </c>
      <c r="C241" s="1189" t="s">
        <v>839</v>
      </c>
      <c r="D241" s="1189" t="s">
        <v>214</v>
      </c>
      <c r="E241" s="1181">
        <v>10</v>
      </c>
      <c r="G241" s="1198">
        <f>E241*F241</f>
        <v>0</v>
      </c>
    </row>
    <row r="242" spans="2:7" ht="13.5" thickBot="1"/>
    <row r="243" spans="2:7" ht="13.5" thickBot="1">
      <c r="B243" s="1178"/>
      <c r="C243" s="1192" t="s">
        <v>213</v>
      </c>
      <c r="D243" s="1193"/>
      <c r="E243" s="1194"/>
      <c r="F243" s="1171"/>
      <c r="G243" s="1199">
        <f>SUM(G221:G242)</f>
        <v>0</v>
      </c>
    </row>
    <row r="244" spans="2:7">
      <c r="B244" s="1178"/>
      <c r="C244" s="1177"/>
      <c r="D244" s="1177"/>
      <c r="E244" s="1177"/>
      <c r="F244" s="156"/>
      <c r="G244" s="1177"/>
    </row>
    <row r="245" spans="2:7">
      <c r="B245" s="1178" t="s">
        <v>1257</v>
      </c>
      <c r="C245" s="1188" t="s">
        <v>212</v>
      </c>
      <c r="D245" s="1177"/>
      <c r="E245" s="1177"/>
      <c r="F245" s="156"/>
      <c r="G245" s="1177"/>
    </row>
    <row r="246" spans="2:7">
      <c r="B246" s="1178"/>
      <c r="C246" s="1188"/>
      <c r="D246" s="1177"/>
      <c r="E246" s="1177"/>
      <c r="F246" s="156"/>
      <c r="G246" s="1177"/>
    </row>
    <row r="247" spans="2:7">
      <c r="B247" s="1187" t="s">
        <v>1258</v>
      </c>
      <c r="C247" s="1189" t="s">
        <v>534</v>
      </c>
      <c r="D247" s="1189" t="s">
        <v>242</v>
      </c>
      <c r="E247" s="1181">
        <v>665</v>
      </c>
      <c r="G247" s="1198">
        <f>E247*F247</f>
        <v>0</v>
      </c>
    </row>
    <row r="248" spans="2:7" ht="13.5" thickBot="1"/>
    <row r="249" spans="2:7" ht="13.5" thickBot="1">
      <c r="B249" s="1178"/>
      <c r="C249" s="1192" t="s">
        <v>529</v>
      </c>
      <c r="D249" s="1193"/>
      <c r="E249" s="1194"/>
      <c r="F249" s="1171"/>
      <c r="G249" s="1199">
        <f>SUM(G245:G248)</f>
        <v>0</v>
      </c>
    </row>
  </sheetData>
  <sheetProtection algorithmName="SHA-512" hashValue="pqFdehF6qW45zhJrHVvVE8FQBxBMJuGBV17OlsgMlL8hfXFLuS9bHAJyepqNVJHJJJQ0/DPS1bbzoPj/5Axt/Q==" saltValue="p8Ge5h6EAG+tgVkfyXFcKg==" spinCount="100000" sheet="1" formatCells="0" formatColumns="0" formatRows="0"/>
  <pageMargins left="0.70866141732283472" right="0.70866141732283472" top="0.94488188976377963" bottom="0.74803149606299213" header="0.31496062992125984" footer="0.31496062992125984"/>
  <pageSetup paperSize="9" orientation="portrait" r:id="rId1"/>
  <rowBreaks count="1" manualBreakCount="1">
    <brk id="96"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theme="8" tint="0.39997558519241921"/>
  </sheetPr>
  <dimension ref="A1:I53"/>
  <sheetViews>
    <sheetView showZeros="0" view="pageBreakPreview" zoomScaleNormal="90" zoomScaleSheetLayoutView="100" zoomScalePageLayoutView="85" workbookViewId="0">
      <selection activeCell="G26" sqref="G26"/>
    </sheetView>
  </sheetViews>
  <sheetFormatPr defaultRowHeight="12.75"/>
  <cols>
    <col min="1" max="1" width="5.7109375" style="288" customWidth="1"/>
    <col min="2" max="2" width="5.7109375" style="282" customWidth="1"/>
    <col min="3" max="3" width="38" style="334" customWidth="1"/>
    <col min="4" max="4" width="6.7109375" style="335" customWidth="1"/>
    <col min="5" max="5" width="6" style="276" bestFit="1" customWidth="1"/>
    <col min="6" max="6" width="13.42578125" style="61" customWidth="1"/>
    <col min="7" max="7" width="10" style="276" bestFit="1" customWidth="1"/>
    <col min="8" max="8" width="6.140625" style="61" customWidth="1"/>
    <col min="9" max="9" width="11.5703125" style="61" customWidth="1"/>
    <col min="10" max="10" width="7.140625" style="61" customWidth="1"/>
    <col min="11" max="11" width="9.42578125" style="61" customWidth="1"/>
    <col min="12" max="12" width="6.85546875" style="61" customWidth="1"/>
    <col min="13" max="13" width="10.5703125" style="61" customWidth="1"/>
    <col min="14" max="14" width="8" style="61" customWidth="1"/>
    <col min="15" max="15" width="7.7109375" style="61" customWidth="1"/>
    <col min="16" max="16" width="8.42578125" style="61" customWidth="1"/>
    <col min="17" max="17" width="6.140625" style="61" customWidth="1"/>
    <col min="18" max="227" width="9.140625" style="61"/>
    <col min="228" max="229" width="5.7109375" style="61" customWidth="1"/>
    <col min="230" max="230" width="47" style="61" customWidth="1"/>
    <col min="231" max="231" width="6.7109375" style="61" customWidth="1"/>
    <col min="232" max="232" width="9.7109375" style="61" customWidth="1"/>
    <col min="233" max="233" width="12.7109375" style="61" customWidth="1"/>
    <col min="234" max="234" width="14.140625" style="61" customWidth="1"/>
    <col min="235" max="483" width="9.140625" style="61"/>
    <col min="484" max="485" width="5.7109375" style="61" customWidth="1"/>
    <col min="486" max="486" width="47" style="61" customWidth="1"/>
    <col min="487" max="487" width="6.7109375" style="61" customWidth="1"/>
    <col min="488" max="488" width="9.7109375" style="61" customWidth="1"/>
    <col min="489" max="489" width="12.7109375" style="61" customWidth="1"/>
    <col min="490" max="490" width="14.140625" style="61" customWidth="1"/>
    <col min="491" max="739" width="9.140625" style="61"/>
    <col min="740" max="741" width="5.7109375" style="61" customWidth="1"/>
    <col min="742" max="742" width="47" style="61" customWidth="1"/>
    <col min="743" max="743" width="6.7109375" style="61" customWidth="1"/>
    <col min="744" max="744" width="9.7109375" style="61" customWidth="1"/>
    <col min="745" max="745" width="12.7109375" style="61" customWidth="1"/>
    <col min="746" max="746" width="14.140625" style="61" customWidth="1"/>
    <col min="747" max="995" width="9.140625" style="61"/>
    <col min="996" max="997" width="5.7109375" style="61" customWidth="1"/>
    <col min="998" max="998" width="47" style="61" customWidth="1"/>
    <col min="999" max="999" width="6.7109375" style="61" customWidth="1"/>
    <col min="1000" max="1000" width="9.7109375" style="61" customWidth="1"/>
    <col min="1001" max="1001" width="12.7109375" style="61" customWidth="1"/>
    <col min="1002" max="1002" width="14.140625" style="61" customWidth="1"/>
    <col min="1003" max="1251" width="9.140625" style="61"/>
    <col min="1252" max="1253" width="5.7109375" style="61" customWidth="1"/>
    <col min="1254" max="1254" width="47" style="61" customWidth="1"/>
    <col min="1255" max="1255" width="6.7109375" style="61" customWidth="1"/>
    <col min="1256" max="1256" width="9.7109375" style="61" customWidth="1"/>
    <col min="1257" max="1257" width="12.7109375" style="61" customWidth="1"/>
    <col min="1258" max="1258" width="14.140625" style="61" customWidth="1"/>
    <col min="1259" max="1507" width="9.140625" style="61"/>
    <col min="1508" max="1509" width="5.7109375" style="61" customWidth="1"/>
    <col min="1510" max="1510" width="47" style="61" customWidth="1"/>
    <col min="1511" max="1511" width="6.7109375" style="61" customWidth="1"/>
    <col min="1512" max="1512" width="9.7109375" style="61" customWidth="1"/>
    <col min="1513" max="1513" width="12.7109375" style="61" customWidth="1"/>
    <col min="1514" max="1514" width="14.140625" style="61" customWidth="1"/>
    <col min="1515" max="1763" width="9.140625" style="61"/>
    <col min="1764" max="1765" width="5.7109375" style="61" customWidth="1"/>
    <col min="1766" max="1766" width="47" style="61" customWidth="1"/>
    <col min="1767" max="1767" width="6.7109375" style="61" customWidth="1"/>
    <col min="1768" max="1768" width="9.7109375" style="61" customWidth="1"/>
    <col min="1769" max="1769" width="12.7109375" style="61" customWidth="1"/>
    <col min="1770" max="1770" width="14.140625" style="61" customWidth="1"/>
    <col min="1771" max="2019" width="9.140625" style="61"/>
    <col min="2020" max="2021" width="5.7109375" style="61" customWidth="1"/>
    <col min="2022" max="2022" width="47" style="61" customWidth="1"/>
    <col min="2023" max="2023" width="6.7109375" style="61" customWidth="1"/>
    <col min="2024" max="2024" width="9.7109375" style="61" customWidth="1"/>
    <col min="2025" max="2025" width="12.7109375" style="61" customWidth="1"/>
    <col min="2026" max="2026" width="14.140625" style="61" customWidth="1"/>
    <col min="2027" max="2275" width="9.140625" style="61"/>
    <col min="2276" max="2277" width="5.7109375" style="61" customWidth="1"/>
    <col min="2278" max="2278" width="47" style="61" customWidth="1"/>
    <col min="2279" max="2279" width="6.7109375" style="61" customWidth="1"/>
    <col min="2280" max="2280" width="9.7109375" style="61" customWidth="1"/>
    <col min="2281" max="2281" width="12.7109375" style="61" customWidth="1"/>
    <col min="2282" max="2282" width="14.140625" style="61" customWidth="1"/>
    <col min="2283" max="2531" width="9.140625" style="61"/>
    <col min="2532" max="2533" width="5.7109375" style="61" customWidth="1"/>
    <col min="2534" max="2534" width="47" style="61" customWidth="1"/>
    <col min="2535" max="2535" width="6.7109375" style="61" customWidth="1"/>
    <col min="2536" max="2536" width="9.7109375" style="61" customWidth="1"/>
    <col min="2537" max="2537" width="12.7109375" style="61" customWidth="1"/>
    <col min="2538" max="2538" width="14.140625" style="61" customWidth="1"/>
    <col min="2539" max="2787" width="9.140625" style="61"/>
    <col min="2788" max="2789" width="5.7109375" style="61" customWidth="1"/>
    <col min="2790" max="2790" width="47" style="61" customWidth="1"/>
    <col min="2791" max="2791" width="6.7109375" style="61" customWidth="1"/>
    <col min="2792" max="2792" width="9.7109375" style="61" customWidth="1"/>
    <col min="2793" max="2793" width="12.7109375" style="61" customWidth="1"/>
    <col min="2794" max="2794" width="14.140625" style="61" customWidth="1"/>
    <col min="2795" max="3043" width="9.140625" style="61"/>
    <col min="3044" max="3045" width="5.7109375" style="61" customWidth="1"/>
    <col min="3046" max="3046" width="47" style="61" customWidth="1"/>
    <col min="3047" max="3047" width="6.7109375" style="61" customWidth="1"/>
    <col min="3048" max="3048" width="9.7109375" style="61" customWidth="1"/>
    <col min="3049" max="3049" width="12.7109375" style="61" customWidth="1"/>
    <col min="3050" max="3050" width="14.140625" style="61" customWidth="1"/>
    <col min="3051" max="3299" width="9.140625" style="61"/>
    <col min="3300" max="3301" width="5.7109375" style="61" customWidth="1"/>
    <col min="3302" max="3302" width="47" style="61" customWidth="1"/>
    <col min="3303" max="3303" width="6.7109375" style="61" customWidth="1"/>
    <col min="3304" max="3304" width="9.7109375" style="61" customWidth="1"/>
    <col min="3305" max="3305" width="12.7109375" style="61" customWidth="1"/>
    <col min="3306" max="3306" width="14.140625" style="61" customWidth="1"/>
    <col min="3307" max="3555" width="9.140625" style="61"/>
    <col min="3556" max="3557" width="5.7109375" style="61" customWidth="1"/>
    <col min="3558" max="3558" width="47" style="61" customWidth="1"/>
    <col min="3559" max="3559" width="6.7109375" style="61" customWidth="1"/>
    <col min="3560" max="3560" width="9.7109375" style="61" customWidth="1"/>
    <col min="3561" max="3561" width="12.7109375" style="61" customWidth="1"/>
    <col min="3562" max="3562" width="14.140625" style="61" customWidth="1"/>
    <col min="3563" max="3811" width="9.140625" style="61"/>
    <col min="3812" max="3813" width="5.7109375" style="61" customWidth="1"/>
    <col min="3814" max="3814" width="47" style="61" customWidth="1"/>
    <col min="3815" max="3815" width="6.7109375" style="61" customWidth="1"/>
    <col min="3816" max="3816" width="9.7109375" style="61" customWidth="1"/>
    <col min="3817" max="3817" width="12.7109375" style="61" customWidth="1"/>
    <col min="3818" max="3818" width="14.140625" style="61" customWidth="1"/>
    <col min="3819" max="4067" width="9.140625" style="61"/>
    <col min="4068" max="4069" width="5.7109375" style="61" customWidth="1"/>
    <col min="4070" max="4070" width="47" style="61" customWidth="1"/>
    <col min="4071" max="4071" width="6.7109375" style="61" customWidth="1"/>
    <col min="4072" max="4072" width="9.7109375" style="61" customWidth="1"/>
    <col min="4073" max="4073" width="12.7109375" style="61" customWidth="1"/>
    <col min="4074" max="4074" width="14.140625" style="61" customWidth="1"/>
    <col min="4075" max="4323" width="9.140625" style="61"/>
    <col min="4324" max="4325" width="5.7109375" style="61" customWidth="1"/>
    <col min="4326" max="4326" width="47" style="61" customWidth="1"/>
    <col min="4327" max="4327" width="6.7109375" style="61" customWidth="1"/>
    <col min="4328" max="4328" width="9.7109375" style="61" customWidth="1"/>
    <col min="4329" max="4329" width="12.7109375" style="61" customWidth="1"/>
    <col min="4330" max="4330" width="14.140625" style="61" customWidth="1"/>
    <col min="4331" max="4579" width="9.140625" style="61"/>
    <col min="4580" max="4581" width="5.7109375" style="61" customWidth="1"/>
    <col min="4582" max="4582" width="47" style="61" customWidth="1"/>
    <col min="4583" max="4583" width="6.7109375" style="61" customWidth="1"/>
    <col min="4584" max="4584" width="9.7109375" style="61" customWidth="1"/>
    <col min="4585" max="4585" width="12.7109375" style="61" customWidth="1"/>
    <col min="4586" max="4586" width="14.140625" style="61" customWidth="1"/>
    <col min="4587" max="4835" width="9.140625" style="61"/>
    <col min="4836" max="4837" width="5.7109375" style="61" customWidth="1"/>
    <col min="4838" max="4838" width="47" style="61" customWidth="1"/>
    <col min="4839" max="4839" width="6.7109375" style="61" customWidth="1"/>
    <col min="4840" max="4840" width="9.7109375" style="61" customWidth="1"/>
    <col min="4841" max="4841" width="12.7109375" style="61" customWidth="1"/>
    <col min="4842" max="4842" width="14.140625" style="61" customWidth="1"/>
    <col min="4843" max="5091" width="9.140625" style="61"/>
    <col min="5092" max="5093" width="5.7109375" style="61" customWidth="1"/>
    <col min="5094" max="5094" width="47" style="61" customWidth="1"/>
    <col min="5095" max="5095" width="6.7109375" style="61" customWidth="1"/>
    <col min="5096" max="5096" width="9.7109375" style="61" customWidth="1"/>
    <col min="5097" max="5097" width="12.7109375" style="61" customWidth="1"/>
    <col min="5098" max="5098" width="14.140625" style="61" customWidth="1"/>
    <col min="5099" max="5347" width="9.140625" style="61"/>
    <col min="5348" max="5349" width="5.7109375" style="61" customWidth="1"/>
    <col min="5350" max="5350" width="47" style="61" customWidth="1"/>
    <col min="5351" max="5351" width="6.7109375" style="61" customWidth="1"/>
    <col min="5352" max="5352" width="9.7109375" style="61" customWidth="1"/>
    <col min="5353" max="5353" width="12.7109375" style="61" customWidth="1"/>
    <col min="5354" max="5354" width="14.140625" style="61" customWidth="1"/>
    <col min="5355" max="5603" width="9.140625" style="61"/>
    <col min="5604" max="5605" width="5.7109375" style="61" customWidth="1"/>
    <col min="5606" max="5606" width="47" style="61" customWidth="1"/>
    <col min="5607" max="5607" width="6.7109375" style="61" customWidth="1"/>
    <col min="5608" max="5608" width="9.7109375" style="61" customWidth="1"/>
    <col min="5609" max="5609" width="12.7109375" style="61" customWidth="1"/>
    <col min="5610" max="5610" width="14.140625" style="61" customWidth="1"/>
    <col min="5611" max="5859" width="9.140625" style="61"/>
    <col min="5860" max="5861" width="5.7109375" style="61" customWidth="1"/>
    <col min="5862" max="5862" width="47" style="61" customWidth="1"/>
    <col min="5863" max="5863" width="6.7109375" style="61" customWidth="1"/>
    <col min="5864" max="5864" width="9.7109375" style="61" customWidth="1"/>
    <col min="5865" max="5865" width="12.7109375" style="61" customWidth="1"/>
    <col min="5866" max="5866" width="14.140625" style="61" customWidth="1"/>
    <col min="5867" max="6115" width="9.140625" style="61"/>
    <col min="6116" max="6117" width="5.7109375" style="61" customWidth="1"/>
    <col min="6118" max="6118" width="47" style="61" customWidth="1"/>
    <col min="6119" max="6119" width="6.7109375" style="61" customWidth="1"/>
    <col min="6120" max="6120" width="9.7109375" style="61" customWidth="1"/>
    <col min="6121" max="6121" width="12.7109375" style="61" customWidth="1"/>
    <col min="6122" max="6122" width="14.140625" style="61" customWidth="1"/>
    <col min="6123" max="6371" width="9.140625" style="61"/>
    <col min="6372" max="6373" width="5.7109375" style="61" customWidth="1"/>
    <col min="6374" max="6374" width="47" style="61" customWidth="1"/>
    <col min="6375" max="6375" width="6.7109375" style="61" customWidth="1"/>
    <col min="6376" max="6376" width="9.7109375" style="61" customWidth="1"/>
    <col min="6377" max="6377" width="12.7109375" style="61" customWidth="1"/>
    <col min="6378" max="6378" width="14.140625" style="61" customWidth="1"/>
    <col min="6379" max="6627" width="9.140625" style="61"/>
    <col min="6628" max="6629" width="5.7109375" style="61" customWidth="1"/>
    <col min="6630" max="6630" width="47" style="61" customWidth="1"/>
    <col min="6631" max="6631" width="6.7109375" style="61" customWidth="1"/>
    <col min="6632" max="6632" width="9.7109375" style="61" customWidth="1"/>
    <col min="6633" max="6633" width="12.7109375" style="61" customWidth="1"/>
    <col min="6634" max="6634" width="14.140625" style="61" customWidth="1"/>
    <col min="6635" max="6883" width="9.140625" style="61"/>
    <col min="6884" max="6885" width="5.7109375" style="61" customWidth="1"/>
    <col min="6886" max="6886" width="47" style="61" customWidth="1"/>
    <col min="6887" max="6887" width="6.7109375" style="61" customWidth="1"/>
    <col min="6888" max="6888" width="9.7109375" style="61" customWidth="1"/>
    <col min="6889" max="6889" width="12.7109375" style="61" customWidth="1"/>
    <col min="6890" max="6890" width="14.140625" style="61" customWidth="1"/>
    <col min="6891" max="7139" width="9.140625" style="61"/>
    <col min="7140" max="7141" width="5.7109375" style="61" customWidth="1"/>
    <col min="7142" max="7142" width="47" style="61" customWidth="1"/>
    <col min="7143" max="7143" width="6.7109375" style="61" customWidth="1"/>
    <col min="7144" max="7144" width="9.7109375" style="61" customWidth="1"/>
    <col min="7145" max="7145" width="12.7109375" style="61" customWidth="1"/>
    <col min="7146" max="7146" width="14.140625" style="61" customWidth="1"/>
    <col min="7147" max="7395" width="9.140625" style="61"/>
    <col min="7396" max="7397" width="5.7109375" style="61" customWidth="1"/>
    <col min="7398" max="7398" width="47" style="61" customWidth="1"/>
    <col min="7399" max="7399" width="6.7109375" style="61" customWidth="1"/>
    <col min="7400" max="7400" width="9.7109375" style="61" customWidth="1"/>
    <col min="7401" max="7401" width="12.7109375" style="61" customWidth="1"/>
    <col min="7402" max="7402" width="14.140625" style="61" customWidth="1"/>
    <col min="7403" max="7651" width="9.140625" style="61"/>
    <col min="7652" max="7653" width="5.7109375" style="61" customWidth="1"/>
    <col min="7654" max="7654" width="47" style="61" customWidth="1"/>
    <col min="7655" max="7655" width="6.7109375" style="61" customWidth="1"/>
    <col min="7656" max="7656" width="9.7109375" style="61" customWidth="1"/>
    <col min="7657" max="7657" width="12.7109375" style="61" customWidth="1"/>
    <col min="7658" max="7658" width="14.140625" style="61" customWidth="1"/>
    <col min="7659" max="7907" width="9.140625" style="61"/>
    <col min="7908" max="7909" width="5.7109375" style="61" customWidth="1"/>
    <col min="7910" max="7910" width="47" style="61" customWidth="1"/>
    <col min="7911" max="7911" width="6.7109375" style="61" customWidth="1"/>
    <col min="7912" max="7912" width="9.7109375" style="61" customWidth="1"/>
    <col min="7913" max="7913" width="12.7109375" style="61" customWidth="1"/>
    <col min="7914" max="7914" width="14.140625" style="61" customWidth="1"/>
    <col min="7915" max="8163" width="9.140625" style="61"/>
    <col min="8164" max="8165" width="5.7109375" style="61" customWidth="1"/>
    <col min="8166" max="8166" width="47" style="61" customWidth="1"/>
    <col min="8167" max="8167" width="6.7109375" style="61" customWidth="1"/>
    <col min="8168" max="8168" width="9.7109375" style="61" customWidth="1"/>
    <col min="8169" max="8169" width="12.7109375" style="61" customWidth="1"/>
    <col min="8170" max="8170" width="14.140625" style="61" customWidth="1"/>
    <col min="8171" max="8419" width="9.140625" style="61"/>
    <col min="8420" max="8421" width="5.7109375" style="61" customWidth="1"/>
    <col min="8422" max="8422" width="47" style="61" customWidth="1"/>
    <col min="8423" max="8423" width="6.7109375" style="61" customWidth="1"/>
    <col min="8424" max="8424" width="9.7109375" style="61" customWidth="1"/>
    <col min="8425" max="8425" width="12.7109375" style="61" customWidth="1"/>
    <col min="8426" max="8426" width="14.140625" style="61" customWidth="1"/>
    <col min="8427" max="8675" width="9.140625" style="61"/>
    <col min="8676" max="8677" width="5.7109375" style="61" customWidth="1"/>
    <col min="8678" max="8678" width="47" style="61" customWidth="1"/>
    <col min="8679" max="8679" width="6.7109375" style="61" customWidth="1"/>
    <col min="8680" max="8680" width="9.7109375" style="61" customWidth="1"/>
    <col min="8681" max="8681" width="12.7109375" style="61" customWidth="1"/>
    <col min="8682" max="8682" width="14.140625" style="61" customWidth="1"/>
    <col min="8683" max="8931" width="9.140625" style="61"/>
    <col min="8932" max="8933" width="5.7109375" style="61" customWidth="1"/>
    <col min="8934" max="8934" width="47" style="61" customWidth="1"/>
    <col min="8935" max="8935" width="6.7109375" style="61" customWidth="1"/>
    <col min="8936" max="8936" width="9.7109375" style="61" customWidth="1"/>
    <col min="8937" max="8937" width="12.7109375" style="61" customWidth="1"/>
    <col min="8938" max="8938" width="14.140625" style="61" customWidth="1"/>
    <col min="8939" max="9187" width="9.140625" style="61"/>
    <col min="9188" max="9189" width="5.7109375" style="61" customWidth="1"/>
    <col min="9190" max="9190" width="47" style="61" customWidth="1"/>
    <col min="9191" max="9191" width="6.7109375" style="61" customWidth="1"/>
    <col min="9192" max="9192" width="9.7109375" style="61" customWidth="1"/>
    <col min="9193" max="9193" width="12.7109375" style="61" customWidth="1"/>
    <col min="9194" max="9194" width="14.140625" style="61" customWidth="1"/>
    <col min="9195" max="9443" width="9.140625" style="61"/>
    <col min="9444" max="9445" width="5.7109375" style="61" customWidth="1"/>
    <col min="9446" max="9446" width="47" style="61" customWidth="1"/>
    <col min="9447" max="9447" width="6.7109375" style="61" customWidth="1"/>
    <col min="9448" max="9448" width="9.7109375" style="61" customWidth="1"/>
    <col min="9449" max="9449" width="12.7109375" style="61" customWidth="1"/>
    <col min="9450" max="9450" width="14.140625" style="61" customWidth="1"/>
    <col min="9451" max="9699" width="9.140625" style="61"/>
    <col min="9700" max="9701" width="5.7109375" style="61" customWidth="1"/>
    <col min="9702" max="9702" width="47" style="61" customWidth="1"/>
    <col min="9703" max="9703" width="6.7109375" style="61" customWidth="1"/>
    <col min="9704" max="9704" width="9.7109375" style="61" customWidth="1"/>
    <col min="9705" max="9705" width="12.7109375" style="61" customWidth="1"/>
    <col min="9706" max="9706" width="14.140625" style="61" customWidth="1"/>
    <col min="9707" max="9955" width="9.140625" style="61"/>
    <col min="9956" max="9957" width="5.7109375" style="61" customWidth="1"/>
    <col min="9958" max="9958" width="47" style="61" customWidth="1"/>
    <col min="9959" max="9959" width="6.7109375" style="61" customWidth="1"/>
    <col min="9960" max="9960" width="9.7109375" style="61" customWidth="1"/>
    <col min="9961" max="9961" width="12.7109375" style="61" customWidth="1"/>
    <col min="9962" max="9962" width="14.140625" style="61" customWidth="1"/>
    <col min="9963" max="10211" width="9.140625" style="61"/>
    <col min="10212" max="10213" width="5.7109375" style="61" customWidth="1"/>
    <col min="10214" max="10214" width="47" style="61" customWidth="1"/>
    <col min="10215" max="10215" width="6.7109375" style="61" customWidth="1"/>
    <col min="10216" max="10216" width="9.7109375" style="61" customWidth="1"/>
    <col min="10217" max="10217" width="12.7109375" style="61" customWidth="1"/>
    <col min="10218" max="10218" width="14.140625" style="61" customWidth="1"/>
    <col min="10219" max="10467" width="9.140625" style="61"/>
    <col min="10468" max="10469" width="5.7109375" style="61" customWidth="1"/>
    <col min="10470" max="10470" width="47" style="61" customWidth="1"/>
    <col min="10471" max="10471" width="6.7109375" style="61" customWidth="1"/>
    <col min="10472" max="10472" width="9.7109375" style="61" customWidth="1"/>
    <col min="10473" max="10473" width="12.7109375" style="61" customWidth="1"/>
    <col min="10474" max="10474" width="14.140625" style="61" customWidth="1"/>
    <col min="10475" max="10723" width="9.140625" style="61"/>
    <col min="10724" max="10725" width="5.7109375" style="61" customWidth="1"/>
    <col min="10726" max="10726" width="47" style="61" customWidth="1"/>
    <col min="10727" max="10727" width="6.7109375" style="61" customWidth="1"/>
    <col min="10728" max="10728" width="9.7109375" style="61" customWidth="1"/>
    <col min="10729" max="10729" width="12.7109375" style="61" customWidth="1"/>
    <col min="10730" max="10730" width="14.140625" style="61" customWidth="1"/>
    <col min="10731" max="10979" width="9.140625" style="61"/>
    <col min="10980" max="10981" width="5.7109375" style="61" customWidth="1"/>
    <col min="10982" max="10982" width="47" style="61" customWidth="1"/>
    <col min="10983" max="10983" width="6.7109375" style="61" customWidth="1"/>
    <col min="10984" max="10984" width="9.7109375" style="61" customWidth="1"/>
    <col min="10985" max="10985" width="12.7109375" style="61" customWidth="1"/>
    <col min="10986" max="10986" width="14.140625" style="61" customWidth="1"/>
    <col min="10987" max="11235" width="9.140625" style="61"/>
    <col min="11236" max="11237" width="5.7109375" style="61" customWidth="1"/>
    <col min="11238" max="11238" width="47" style="61" customWidth="1"/>
    <col min="11239" max="11239" width="6.7109375" style="61" customWidth="1"/>
    <col min="11240" max="11240" width="9.7109375" style="61" customWidth="1"/>
    <col min="11241" max="11241" width="12.7109375" style="61" customWidth="1"/>
    <col min="11242" max="11242" width="14.140625" style="61" customWidth="1"/>
    <col min="11243" max="11491" width="9.140625" style="61"/>
    <col min="11492" max="11493" width="5.7109375" style="61" customWidth="1"/>
    <col min="11494" max="11494" width="47" style="61" customWidth="1"/>
    <col min="11495" max="11495" width="6.7109375" style="61" customWidth="1"/>
    <col min="11496" max="11496" width="9.7109375" style="61" customWidth="1"/>
    <col min="11497" max="11497" width="12.7109375" style="61" customWidth="1"/>
    <col min="11498" max="11498" width="14.140625" style="61" customWidth="1"/>
    <col min="11499" max="11747" width="9.140625" style="61"/>
    <col min="11748" max="11749" width="5.7109375" style="61" customWidth="1"/>
    <col min="11750" max="11750" width="47" style="61" customWidth="1"/>
    <col min="11751" max="11751" width="6.7109375" style="61" customWidth="1"/>
    <col min="11752" max="11752" width="9.7109375" style="61" customWidth="1"/>
    <col min="11753" max="11753" width="12.7109375" style="61" customWidth="1"/>
    <col min="11754" max="11754" width="14.140625" style="61" customWidth="1"/>
    <col min="11755" max="12003" width="9.140625" style="61"/>
    <col min="12004" max="12005" width="5.7109375" style="61" customWidth="1"/>
    <col min="12006" max="12006" width="47" style="61" customWidth="1"/>
    <col min="12007" max="12007" width="6.7109375" style="61" customWidth="1"/>
    <col min="12008" max="12008" width="9.7109375" style="61" customWidth="1"/>
    <col min="12009" max="12009" width="12.7109375" style="61" customWidth="1"/>
    <col min="12010" max="12010" width="14.140625" style="61" customWidth="1"/>
    <col min="12011" max="12259" width="9.140625" style="61"/>
    <col min="12260" max="12261" width="5.7109375" style="61" customWidth="1"/>
    <col min="12262" max="12262" width="47" style="61" customWidth="1"/>
    <col min="12263" max="12263" width="6.7109375" style="61" customWidth="1"/>
    <col min="12264" max="12264" width="9.7109375" style="61" customWidth="1"/>
    <col min="12265" max="12265" width="12.7109375" style="61" customWidth="1"/>
    <col min="12266" max="12266" width="14.140625" style="61" customWidth="1"/>
    <col min="12267" max="12515" width="9.140625" style="61"/>
    <col min="12516" max="12517" width="5.7109375" style="61" customWidth="1"/>
    <col min="12518" max="12518" width="47" style="61" customWidth="1"/>
    <col min="12519" max="12519" width="6.7109375" style="61" customWidth="1"/>
    <col min="12520" max="12520" width="9.7109375" style="61" customWidth="1"/>
    <col min="12521" max="12521" width="12.7109375" style="61" customWidth="1"/>
    <col min="12522" max="12522" width="14.140625" style="61" customWidth="1"/>
    <col min="12523" max="12771" width="9.140625" style="61"/>
    <col min="12772" max="12773" width="5.7109375" style="61" customWidth="1"/>
    <col min="12774" max="12774" width="47" style="61" customWidth="1"/>
    <col min="12775" max="12775" width="6.7109375" style="61" customWidth="1"/>
    <col min="12776" max="12776" width="9.7109375" style="61" customWidth="1"/>
    <col min="12777" max="12777" width="12.7109375" style="61" customWidth="1"/>
    <col min="12778" max="12778" width="14.140625" style="61" customWidth="1"/>
    <col min="12779" max="13027" width="9.140625" style="61"/>
    <col min="13028" max="13029" width="5.7109375" style="61" customWidth="1"/>
    <col min="13030" max="13030" width="47" style="61" customWidth="1"/>
    <col min="13031" max="13031" width="6.7109375" style="61" customWidth="1"/>
    <col min="13032" max="13032" width="9.7109375" style="61" customWidth="1"/>
    <col min="13033" max="13033" width="12.7109375" style="61" customWidth="1"/>
    <col min="13034" max="13034" width="14.140625" style="61" customWidth="1"/>
    <col min="13035" max="13283" width="9.140625" style="61"/>
    <col min="13284" max="13285" width="5.7109375" style="61" customWidth="1"/>
    <col min="13286" max="13286" width="47" style="61" customWidth="1"/>
    <col min="13287" max="13287" width="6.7109375" style="61" customWidth="1"/>
    <col min="13288" max="13288" width="9.7109375" style="61" customWidth="1"/>
    <col min="13289" max="13289" width="12.7109375" style="61" customWidth="1"/>
    <col min="13290" max="13290" width="14.140625" style="61" customWidth="1"/>
    <col min="13291" max="13539" width="9.140625" style="61"/>
    <col min="13540" max="13541" width="5.7109375" style="61" customWidth="1"/>
    <col min="13542" max="13542" width="47" style="61" customWidth="1"/>
    <col min="13543" max="13543" width="6.7109375" style="61" customWidth="1"/>
    <col min="13544" max="13544" width="9.7109375" style="61" customWidth="1"/>
    <col min="13545" max="13545" width="12.7109375" style="61" customWidth="1"/>
    <col min="13546" max="13546" width="14.140625" style="61" customWidth="1"/>
    <col min="13547" max="13795" width="9.140625" style="61"/>
    <col min="13796" max="13797" width="5.7109375" style="61" customWidth="1"/>
    <col min="13798" max="13798" width="47" style="61" customWidth="1"/>
    <col min="13799" max="13799" width="6.7109375" style="61" customWidth="1"/>
    <col min="13800" max="13800" width="9.7109375" style="61" customWidth="1"/>
    <col min="13801" max="13801" width="12.7109375" style="61" customWidth="1"/>
    <col min="13802" max="13802" width="14.140625" style="61" customWidth="1"/>
    <col min="13803" max="14051" width="9.140625" style="61"/>
    <col min="14052" max="14053" width="5.7109375" style="61" customWidth="1"/>
    <col min="14054" max="14054" width="47" style="61" customWidth="1"/>
    <col min="14055" max="14055" width="6.7109375" style="61" customWidth="1"/>
    <col min="14056" max="14056" width="9.7109375" style="61" customWidth="1"/>
    <col min="14057" max="14057" width="12.7109375" style="61" customWidth="1"/>
    <col min="14058" max="14058" width="14.140625" style="61" customWidth="1"/>
    <col min="14059" max="14307" width="9.140625" style="61"/>
    <col min="14308" max="14309" width="5.7109375" style="61" customWidth="1"/>
    <col min="14310" max="14310" width="47" style="61" customWidth="1"/>
    <col min="14311" max="14311" width="6.7109375" style="61" customWidth="1"/>
    <col min="14312" max="14312" width="9.7109375" style="61" customWidth="1"/>
    <col min="14313" max="14313" width="12.7109375" style="61" customWidth="1"/>
    <col min="14314" max="14314" width="14.140625" style="61" customWidth="1"/>
    <col min="14315" max="14563" width="9.140625" style="61"/>
    <col min="14564" max="14565" width="5.7109375" style="61" customWidth="1"/>
    <col min="14566" max="14566" width="47" style="61" customWidth="1"/>
    <col min="14567" max="14567" width="6.7109375" style="61" customWidth="1"/>
    <col min="14568" max="14568" width="9.7109375" style="61" customWidth="1"/>
    <col min="14569" max="14569" width="12.7109375" style="61" customWidth="1"/>
    <col min="14570" max="14570" width="14.140625" style="61" customWidth="1"/>
    <col min="14571" max="14819" width="9.140625" style="61"/>
    <col min="14820" max="14821" width="5.7109375" style="61" customWidth="1"/>
    <col min="14822" max="14822" width="47" style="61" customWidth="1"/>
    <col min="14823" max="14823" width="6.7109375" style="61" customWidth="1"/>
    <col min="14824" max="14824" width="9.7109375" style="61" customWidth="1"/>
    <col min="14825" max="14825" width="12.7109375" style="61" customWidth="1"/>
    <col min="14826" max="14826" width="14.140625" style="61" customWidth="1"/>
    <col min="14827" max="15075" width="9.140625" style="61"/>
    <col min="15076" max="15077" width="5.7109375" style="61" customWidth="1"/>
    <col min="15078" max="15078" width="47" style="61" customWidth="1"/>
    <col min="15079" max="15079" width="6.7109375" style="61" customWidth="1"/>
    <col min="15080" max="15080" width="9.7109375" style="61" customWidth="1"/>
    <col min="15081" max="15081" width="12.7109375" style="61" customWidth="1"/>
    <col min="15082" max="15082" width="14.140625" style="61" customWidth="1"/>
    <col min="15083" max="15331" width="9.140625" style="61"/>
    <col min="15332" max="15333" width="5.7109375" style="61" customWidth="1"/>
    <col min="15334" max="15334" width="47" style="61" customWidth="1"/>
    <col min="15335" max="15335" width="6.7109375" style="61" customWidth="1"/>
    <col min="15336" max="15336" width="9.7109375" style="61" customWidth="1"/>
    <col min="15337" max="15337" width="12.7109375" style="61" customWidth="1"/>
    <col min="15338" max="15338" width="14.140625" style="61" customWidth="1"/>
    <col min="15339" max="15587" width="9.140625" style="61"/>
    <col min="15588" max="15589" width="5.7109375" style="61" customWidth="1"/>
    <col min="15590" max="15590" width="47" style="61" customWidth="1"/>
    <col min="15591" max="15591" width="6.7109375" style="61" customWidth="1"/>
    <col min="15592" max="15592" width="9.7109375" style="61" customWidth="1"/>
    <col min="15593" max="15593" width="12.7109375" style="61" customWidth="1"/>
    <col min="15594" max="15594" width="14.140625" style="61" customWidth="1"/>
    <col min="15595" max="15843" width="9.140625" style="61"/>
    <col min="15844" max="15845" width="5.7109375" style="61" customWidth="1"/>
    <col min="15846" max="15846" width="47" style="61" customWidth="1"/>
    <col min="15847" max="15847" width="6.7109375" style="61" customWidth="1"/>
    <col min="15848" max="15848" width="9.7109375" style="61" customWidth="1"/>
    <col min="15849" max="15849" width="12.7109375" style="61" customWidth="1"/>
    <col min="15850" max="15850" width="14.140625" style="61" customWidth="1"/>
    <col min="15851" max="16099" width="9.140625" style="61"/>
    <col min="16100" max="16101" width="5.7109375" style="61" customWidth="1"/>
    <col min="16102" max="16102" width="47" style="61" customWidth="1"/>
    <col min="16103" max="16103" width="6.7109375" style="61" customWidth="1"/>
    <col min="16104" max="16104" width="9.7109375" style="61" customWidth="1"/>
    <col min="16105" max="16105" width="12.7109375" style="61" customWidth="1"/>
    <col min="16106" max="16106" width="14.140625" style="61" customWidth="1"/>
    <col min="16107" max="16384" width="9.140625" style="61"/>
  </cols>
  <sheetData>
    <row r="1" spans="1:7">
      <c r="A1" s="272"/>
      <c r="B1" s="273"/>
      <c r="C1" s="274"/>
      <c r="D1" s="275"/>
    </row>
    <row r="2" spans="1:7" s="123" customFormat="1" ht="18.75" thickBot="1">
      <c r="A2" s="1200" t="s">
        <v>591</v>
      </c>
      <c r="B2" s="1201" t="s">
        <v>590</v>
      </c>
      <c r="C2" s="1202"/>
      <c r="D2" s="1203"/>
      <c r="E2" s="1203"/>
      <c r="F2" s="124"/>
      <c r="G2" s="1214"/>
    </row>
    <row r="3" spans="1:7" s="63" customFormat="1">
      <c r="A3" s="281"/>
      <c r="B3" s="282"/>
      <c r="C3" s="283"/>
      <c r="D3" s="284"/>
      <c r="E3" s="1204"/>
      <c r="F3" s="19"/>
      <c r="G3" s="394"/>
    </row>
    <row r="4" spans="1:7" s="63" customFormat="1">
      <c r="A4" s="1205"/>
      <c r="B4" s="1206"/>
      <c r="C4" s="1207" t="s">
        <v>601</v>
      </c>
      <c r="D4" s="1208"/>
      <c r="E4" s="336"/>
      <c r="F4" s="20"/>
      <c r="G4" s="1215"/>
    </row>
    <row r="5" spans="1:7">
      <c r="B5" s="289"/>
      <c r="C5" s="286"/>
      <c r="D5" s="287"/>
      <c r="E5" s="362"/>
      <c r="F5" s="21"/>
      <c r="G5" s="395"/>
    </row>
    <row r="6" spans="1:7">
      <c r="B6" s="292" t="str">
        <f>B11</f>
        <v>XII.</v>
      </c>
      <c r="C6" s="293" t="str">
        <f>C11</f>
        <v>PROJEKT:</v>
      </c>
      <c r="D6" s="292">
        <f>D11</f>
        <v>0</v>
      </c>
      <c r="E6" s="292">
        <f>E11</f>
        <v>0</v>
      </c>
      <c r="F6" s="64">
        <f>F11</f>
        <v>0</v>
      </c>
      <c r="G6" s="396">
        <f>G26</f>
        <v>0</v>
      </c>
    </row>
    <row r="7" spans="1:7">
      <c r="B7" s="290"/>
      <c r="C7" s="291"/>
      <c r="D7" s="287"/>
      <c r="E7" s="362"/>
      <c r="F7" s="21"/>
      <c r="G7" s="395"/>
    </row>
    <row r="8" spans="1:7" s="235" customFormat="1" ht="13.5" thickBot="1">
      <c r="A8" s="294"/>
      <c r="B8" s="276"/>
      <c r="C8" s="295" t="s">
        <v>148</v>
      </c>
      <c r="D8" s="229"/>
      <c r="E8" s="707"/>
      <c r="F8" s="24"/>
      <c r="G8" s="397">
        <f>SUM(G6:G6)</f>
        <v>0</v>
      </c>
    </row>
    <row r="9" spans="1:7" ht="13.5" thickTop="1">
      <c r="B9" s="289"/>
      <c r="C9" s="286"/>
      <c r="D9" s="287"/>
      <c r="E9" s="362"/>
      <c r="F9" s="25"/>
      <c r="G9" s="395"/>
    </row>
    <row r="10" spans="1:7">
      <c r="E10" s="336"/>
      <c r="F10" s="20"/>
      <c r="G10" s="405"/>
    </row>
    <row r="11" spans="1:7">
      <c r="B11" s="233" t="s">
        <v>146</v>
      </c>
      <c r="C11" s="313" t="s">
        <v>147</v>
      </c>
      <c r="D11" s="314"/>
      <c r="E11" s="315"/>
      <c r="F11" s="65"/>
      <c r="G11" s="402"/>
    </row>
    <row r="12" spans="1:7">
      <c r="E12" s="336"/>
      <c r="F12" s="70"/>
      <c r="G12" s="405"/>
    </row>
    <row r="13" spans="1:7" ht="89.25">
      <c r="A13" s="276"/>
      <c r="B13" s="1209" t="s">
        <v>14</v>
      </c>
      <c r="C13" s="1210" t="s">
        <v>599</v>
      </c>
      <c r="D13" s="287" t="s">
        <v>16</v>
      </c>
      <c r="E13" s="336">
        <v>1</v>
      </c>
      <c r="F13" s="111"/>
      <c r="G13" s="396">
        <f>E13*F13</f>
        <v>0</v>
      </c>
    </row>
    <row r="14" spans="1:7">
      <c r="A14" s="276"/>
      <c r="B14" s="1209"/>
      <c r="C14" s="1210"/>
      <c r="D14" s="287"/>
      <c r="E14" s="336"/>
      <c r="F14" s="111"/>
      <c r="G14" s="396"/>
    </row>
    <row r="15" spans="1:7" ht="89.25" customHeight="1">
      <c r="A15" s="276"/>
      <c r="B15" s="1209" t="s">
        <v>37</v>
      </c>
      <c r="C15" s="1211" t="s">
        <v>593</v>
      </c>
      <c r="D15" s="287" t="s">
        <v>16</v>
      </c>
      <c r="E15" s="336">
        <v>1</v>
      </c>
      <c r="F15" s="111"/>
      <c r="G15" s="396">
        <f>E15*F15</f>
        <v>0</v>
      </c>
    </row>
    <row r="16" spans="1:7">
      <c r="A16" s="276"/>
      <c r="B16" s="1209"/>
      <c r="C16" s="1210"/>
      <c r="D16" s="287"/>
      <c r="E16" s="336"/>
      <c r="F16" s="111"/>
      <c r="G16" s="396"/>
    </row>
    <row r="17" spans="1:9" ht="51">
      <c r="A17" s="276"/>
      <c r="B17" s="1209" t="s">
        <v>22</v>
      </c>
      <c r="C17" s="1212" t="s">
        <v>524</v>
      </c>
      <c r="D17" s="276"/>
    </row>
    <row r="18" spans="1:9">
      <c r="A18" s="276"/>
      <c r="B18" s="1209"/>
      <c r="C18" s="1212" t="s">
        <v>521</v>
      </c>
      <c r="D18" s="287" t="s">
        <v>16</v>
      </c>
      <c r="E18" s="336">
        <v>1</v>
      </c>
      <c r="F18" s="111"/>
      <c r="G18" s="396">
        <f t="shared" ref="G18:G22" si="0">E18*F18</f>
        <v>0</v>
      </c>
    </row>
    <row r="19" spans="1:9">
      <c r="A19" s="276"/>
      <c r="B19" s="1209"/>
      <c r="C19" s="1212" t="s">
        <v>523</v>
      </c>
      <c r="D19" s="287" t="s">
        <v>16</v>
      </c>
      <c r="E19" s="336">
        <v>1</v>
      </c>
      <c r="F19" s="111"/>
      <c r="G19" s="396">
        <f t="shared" si="0"/>
        <v>0</v>
      </c>
    </row>
    <row r="20" spans="1:9">
      <c r="A20" s="276"/>
      <c r="B20" s="1209"/>
      <c r="C20" s="1212" t="s">
        <v>908</v>
      </c>
      <c r="D20" s="287" t="s">
        <v>16</v>
      </c>
      <c r="E20" s="336">
        <v>1</v>
      </c>
      <c r="F20" s="111"/>
      <c r="G20" s="396">
        <f t="shared" si="0"/>
        <v>0</v>
      </c>
    </row>
    <row r="21" spans="1:9" ht="25.5">
      <c r="A21" s="276"/>
      <c r="B21" s="1209"/>
      <c r="C21" s="1212" t="s">
        <v>592</v>
      </c>
      <c r="D21" s="287" t="s">
        <v>16</v>
      </c>
      <c r="E21" s="336">
        <v>1</v>
      </c>
      <c r="F21" s="111"/>
      <c r="G21" s="396">
        <f t="shared" si="0"/>
        <v>0</v>
      </c>
    </row>
    <row r="22" spans="1:9">
      <c r="A22" s="276"/>
      <c r="B22" s="1209"/>
      <c r="C22" s="1212" t="s">
        <v>522</v>
      </c>
      <c r="D22" s="287" t="s">
        <v>16</v>
      </c>
      <c r="E22" s="336">
        <v>1</v>
      </c>
      <c r="F22" s="111"/>
      <c r="G22" s="396">
        <f t="shared" si="0"/>
        <v>0</v>
      </c>
    </row>
    <row r="23" spans="1:9">
      <c r="A23" s="276"/>
      <c r="B23" s="1209"/>
      <c r="C23" s="1212"/>
      <c r="D23" s="287"/>
      <c r="E23" s="336"/>
      <c r="F23" s="111"/>
      <c r="G23" s="396"/>
    </row>
    <row r="24" spans="1:9" ht="25.5">
      <c r="A24" s="276"/>
      <c r="B24" s="1209" t="s">
        <v>22</v>
      </c>
      <c r="C24" s="1212" t="s">
        <v>525</v>
      </c>
      <c r="D24" s="287" t="s">
        <v>16</v>
      </c>
      <c r="E24" s="336">
        <v>1</v>
      </c>
      <c r="F24" s="111"/>
      <c r="G24" s="396">
        <f>E24*F24</f>
        <v>0</v>
      </c>
      <c r="I24" s="188"/>
    </row>
    <row r="25" spans="1:9">
      <c r="A25" s="276"/>
      <c r="B25" s="1209"/>
      <c r="C25" s="1210"/>
      <c r="D25" s="287"/>
      <c r="E25" s="336"/>
      <c r="F25" s="111"/>
      <c r="G25" s="396"/>
    </row>
    <row r="26" spans="1:9" ht="13.5" thickBot="1">
      <c r="A26" s="276"/>
      <c r="C26" s="295" t="s">
        <v>148</v>
      </c>
      <c r="D26" s="229"/>
      <c r="E26" s="1213"/>
      <c r="F26" s="30"/>
      <c r="G26" s="397">
        <f>SUM(G13:G25)</f>
        <v>0</v>
      </c>
    </row>
    <row r="27" spans="1:9" ht="13.5" thickTop="1">
      <c r="A27" s="276"/>
    </row>
    <row r="53" spans="3:3">
      <c r="C53" s="392"/>
    </row>
  </sheetData>
  <sheetProtection algorithmName="SHA-512" hashValue="tM25dDqTX8pxAUu2vdUtaQdkVIjBXKcWW9hmACJ0NQj/LA/mHT4br71Oo7kbfTB2sQs/QDUF61EILD3AeKv1AQ==" saltValue="peEv8sQPUS6lt09XWK7ucw==" spinCount="100000" sheet="1" formatCells="0" formatColumns="0" formatRows="0"/>
  <pageMargins left="0.70866141732283472" right="0.70866141732283472" top="0.94488188976377963" bottom="0.74803149606299213" header="0.31496062992125984" footer="0.31496062992125984"/>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2:G854"/>
  <sheetViews>
    <sheetView view="pageBreakPreview" zoomScale="60" zoomScaleNormal="100" workbookViewId="0">
      <selection activeCell="C137" sqref="C137"/>
    </sheetView>
  </sheetViews>
  <sheetFormatPr defaultRowHeight="12.75"/>
  <cols>
    <col min="1" max="1" width="5.7109375" style="94" customWidth="1"/>
    <col min="2" max="2" width="5.7109375" style="49" customWidth="1"/>
    <col min="3" max="3" width="80.5703125" style="14" customWidth="1"/>
    <col min="4" max="4" width="6.7109375" style="89" customWidth="1"/>
    <col min="5" max="5" width="9.7109375" style="39" customWidth="1"/>
    <col min="6" max="7" width="12.7109375" style="39" customWidth="1"/>
    <col min="8" max="16384" width="9.140625" style="12"/>
  </cols>
  <sheetData>
    <row r="2" spans="1:7" ht="20.25">
      <c r="A2" s="104"/>
      <c r="B2" s="103"/>
      <c r="C2" s="242" t="s">
        <v>2372</v>
      </c>
      <c r="D2" s="96"/>
      <c r="E2" s="2"/>
      <c r="F2" s="33"/>
      <c r="G2" s="33"/>
    </row>
    <row r="3" spans="1:7" ht="33">
      <c r="A3" s="104"/>
      <c r="B3" s="103"/>
      <c r="C3" s="243" t="s">
        <v>2373</v>
      </c>
      <c r="D3" s="96"/>
      <c r="E3" s="33"/>
      <c r="F3" s="33"/>
      <c r="G3" s="33"/>
    </row>
    <row r="4" spans="1:7">
      <c r="A4" s="104"/>
      <c r="B4" s="103"/>
      <c r="C4" s="244"/>
      <c r="D4" s="96"/>
      <c r="E4" s="33"/>
      <c r="F4" s="33"/>
      <c r="G4" s="33"/>
    </row>
    <row r="5" spans="1:7" ht="63.75">
      <c r="A5" s="245"/>
      <c r="B5" s="245"/>
      <c r="C5" s="246" t="s">
        <v>2374</v>
      </c>
      <c r="D5" s="96"/>
      <c r="E5" s="33"/>
      <c r="F5" s="33"/>
      <c r="G5" s="33"/>
    </row>
    <row r="6" spans="1:7">
      <c r="A6" s="104"/>
      <c r="B6" s="103"/>
      <c r="C6" s="244"/>
      <c r="D6" s="96"/>
      <c r="E6" s="33"/>
      <c r="F6" s="33"/>
      <c r="G6" s="33"/>
    </row>
    <row r="7" spans="1:7" ht="63.75">
      <c r="A7" s="81"/>
      <c r="B7" s="82"/>
      <c r="C7" s="236" t="s">
        <v>2375</v>
      </c>
      <c r="D7" s="96"/>
      <c r="E7" s="33"/>
      <c r="F7" s="33"/>
      <c r="G7" s="33"/>
    </row>
    <row r="8" spans="1:7" ht="16.5">
      <c r="A8" s="245"/>
      <c r="B8" s="83"/>
      <c r="C8" s="236"/>
      <c r="D8" s="96"/>
      <c r="E8" s="33"/>
      <c r="F8" s="33"/>
      <c r="G8" s="33"/>
    </row>
    <row r="9" spans="1:7">
      <c r="A9" s="247"/>
      <c r="B9" s="161"/>
      <c r="C9" s="248"/>
      <c r="D9" s="96"/>
      <c r="E9" s="33"/>
      <c r="F9" s="33"/>
      <c r="G9" s="33"/>
    </row>
    <row r="10" spans="1:7" ht="15.75">
      <c r="A10" s="247"/>
      <c r="B10" s="161"/>
      <c r="C10" s="249" t="s">
        <v>2376</v>
      </c>
      <c r="D10" s="96"/>
      <c r="E10" s="33"/>
      <c r="F10" s="33"/>
      <c r="G10" s="33"/>
    </row>
    <row r="11" spans="1:7" ht="126">
      <c r="A11" s="247"/>
      <c r="B11" s="161"/>
      <c r="C11" s="250" t="s">
        <v>2377</v>
      </c>
      <c r="D11" s="96"/>
      <c r="E11" s="33"/>
      <c r="F11" s="33"/>
      <c r="G11" s="33"/>
    </row>
    <row r="12" spans="1:7" ht="15.75">
      <c r="A12" s="247"/>
      <c r="B12" s="161"/>
      <c r="C12" s="250"/>
      <c r="D12" s="96"/>
      <c r="E12" s="33"/>
      <c r="F12" s="33"/>
      <c r="G12" s="33"/>
    </row>
    <row r="13" spans="1:7" ht="25.5">
      <c r="A13" s="104"/>
      <c r="B13" s="103"/>
      <c r="C13" s="131" t="s">
        <v>2378</v>
      </c>
      <c r="D13" s="96"/>
      <c r="E13" s="33"/>
      <c r="F13" s="33"/>
      <c r="G13" s="33"/>
    </row>
    <row r="14" spans="1:7" ht="16.5">
      <c r="A14" s="245"/>
      <c r="B14" s="83"/>
      <c r="C14" s="134" t="s">
        <v>2379</v>
      </c>
      <c r="D14" s="96"/>
      <c r="E14" s="33"/>
      <c r="F14" s="33"/>
      <c r="G14" s="33"/>
    </row>
    <row r="15" spans="1:7" ht="38.25">
      <c r="A15" s="104"/>
      <c r="B15" s="83"/>
      <c r="C15" s="134" t="s">
        <v>2380</v>
      </c>
      <c r="D15" s="96"/>
      <c r="E15" s="33"/>
      <c r="F15" s="33"/>
      <c r="G15" s="33"/>
    </row>
    <row r="16" spans="1:7" ht="25.5">
      <c r="A16" s="104"/>
      <c r="B16" s="83"/>
      <c r="C16" s="134" t="s">
        <v>2381</v>
      </c>
      <c r="D16" s="96"/>
      <c r="E16" s="33"/>
      <c r="F16" s="33"/>
      <c r="G16" s="33"/>
    </row>
    <row r="17" spans="1:7">
      <c r="A17" s="104"/>
      <c r="B17" s="83"/>
      <c r="C17" s="134"/>
      <c r="D17" s="96"/>
      <c r="E17" s="2"/>
      <c r="F17" s="33"/>
      <c r="G17" s="33"/>
    </row>
    <row r="18" spans="1:7">
      <c r="A18" s="104"/>
      <c r="B18" s="83"/>
      <c r="C18" s="134" t="s">
        <v>2382</v>
      </c>
      <c r="D18" s="96"/>
      <c r="E18" s="2"/>
      <c r="F18" s="33"/>
      <c r="G18" s="33"/>
    </row>
    <row r="19" spans="1:7">
      <c r="A19" s="104"/>
      <c r="B19" s="83"/>
      <c r="C19" s="251" t="s">
        <v>2383</v>
      </c>
      <c r="D19" s="96"/>
      <c r="E19" s="2"/>
      <c r="F19" s="33"/>
      <c r="G19" s="33"/>
    </row>
    <row r="20" spans="1:7" s="89" customFormat="1" ht="25.5">
      <c r="A20" s="104"/>
      <c r="B20" s="83"/>
      <c r="C20" s="251" t="s">
        <v>2384</v>
      </c>
      <c r="D20" s="35"/>
      <c r="E20" s="34"/>
      <c r="F20" s="34"/>
      <c r="G20" s="34"/>
    </row>
    <row r="21" spans="1:7" s="89" customFormat="1" ht="25.5">
      <c r="A21" s="104"/>
      <c r="B21" s="83"/>
      <c r="C21" s="251" t="s">
        <v>2385</v>
      </c>
      <c r="D21" s="35"/>
      <c r="E21" s="34"/>
      <c r="F21" s="34"/>
      <c r="G21" s="34"/>
    </row>
    <row r="22" spans="1:7" s="89" customFormat="1">
      <c r="A22" s="104"/>
      <c r="B22" s="102"/>
      <c r="C22" s="251" t="s">
        <v>2386</v>
      </c>
      <c r="D22" s="14"/>
      <c r="E22" s="41"/>
      <c r="F22" s="41"/>
      <c r="G22" s="41"/>
    </row>
    <row r="23" spans="1:7" s="89" customFormat="1" ht="25.5">
      <c r="A23" s="104"/>
      <c r="B23" s="102"/>
      <c r="C23" s="251" t="s">
        <v>2387</v>
      </c>
      <c r="D23" s="14"/>
      <c r="E23" s="41"/>
      <c r="F23" s="41"/>
      <c r="G23" s="41"/>
    </row>
    <row r="24" spans="1:7" s="89" customFormat="1" ht="25.5">
      <c r="A24" s="104"/>
      <c r="B24" s="83"/>
      <c r="C24" s="251" t="s">
        <v>2388</v>
      </c>
      <c r="D24" s="14"/>
      <c r="E24" s="41"/>
      <c r="F24" s="41"/>
      <c r="G24" s="41"/>
    </row>
    <row r="25" spans="1:7" s="89" customFormat="1" ht="25.5">
      <c r="A25" s="104"/>
      <c r="B25" s="83"/>
      <c r="C25" s="251" t="s">
        <v>2389</v>
      </c>
      <c r="D25" s="14"/>
      <c r="E25" s="41"/>
      <c r="F25" s="41"/>
      <c r="G25" s="41"/>
    </row>
    <row r="26" spans="1:7" s="89" customFormat="1" ht="25.5">
      <c r="A26" s="104"/>
      <c r="B26" s="83"/>
      <c r="C26" s="251" t="s">
        <v>2390</v>
      </c>
      <c r="D26" s="14"/>
      <c r="E26" s="41"/>
      <c r="F26" s="41"/>
      <c r="G26" s="41"/>
    </row>
    <row r="27" spans="1:7" s="89" customFormat="1">
      <c r="A27" s="104"/>
      <c r="B27" s="83"/>
      <c r="C27" s="251" t="s">
        <v>2391</v>
      </c>
      <c r="D27" s="14"/>
      <c r="E27" s="41"/>
      <c r="F27" s="41"/>
      <c r="G27" s="41"/>
    </row>
    <row r="28" spans="1:7" s="89" customFormat="1">
      <c r="A28" s="104"/>
      <c r="B28" s="83"/>
      <c r="C28" s="251" t="s">
        <v>2392</v>
      </c>
      <c r="D28" s="14"/>
      <c r="E28" s="41"/>
      <c r="F28" s="41"/>
      <c r="G28" s="41"/>
    </row>
    <row r="29" spans="1:7" s="89" customFormat="1">
      <c r="A29" s="104"/>
      <c r="B29" s="83"/>
      <c r="C29" s="251" t="s">
        <v>2393</v>
      </c>
      <c r="D29" s="14"/>
      <c r="E29" s="41"/>
      <c r="F29" s="41"/>
      <c r="G29" s="41"/>
    </row>
    <row r="30" spans="1:7" s="89" customFormat="1">
      <c r="A30" s="104"/>
      <c r="B30" s="83"/>
      <c r="C30" s="251" t="s">
        <v>2394</v>
      </c>
      <c r="D30" s="14"/>
      <c r="E30" s="41"/>
      <c r="F30" s="41"/>
      <c r="G30" s="41"/>
    </row>
    <row r="31" spans="1:7" ht="25.5">
      <c r="A31" s="104"/>
      <c r="B31" s="83"/>
      <c r="C31" s="130" t="s">
        <v>2395</v>
      </c>
      <c r="D31" s="14"/>
      <c r="E31" s="41"/>
      <c r="F31" s="41"/>
      <c r="G31" s="41"/>
    </row>
    <row r="32" spans="1:7">
      <c r="A32" s="252"/>
      <c r="B32" s="253"/>
      <c r="C32" s="134" t="s">
        <v>2396</v>
      </c>
      <c r="D32" s="96"/>
      <c r="E32" s="2"/>
      <c r="F32" s="33"/>
      <c r="G32" s="33"/>
    </row>
    <row r="33" spans="1:7" ht="38.25">
      <c r="A33" s="247"/>
      <c r="B33" s="161" t="s">
        <v>181</v>
      </c>
      <c r="C33" s="238" t="s">
        <v>2397</v>
      </c>
      <c r="D33" s="96"/>
      <c r="E33" s="2"/>
      <c r="F33" s="33"/>
      <c r="G33" s="33"/>
    </row>
    <row r="34" spans="1:7" ht="38.25">
      <c r="A34" s="247"/>
      <c r="B34" s="161" t="s">
        <v>181</v>
      </c>
      <c r="C34" s="238" t="s">
        <v>2398</v>
      </c>
      <c r="D34" s="96"/>
      <c r="E34" s="2"/>
      <c r="F34" s="33"/>
      <c r="G34" s="33"/>
    </row>
    <row r="35" spans="1:7">
      <c r="A35" s="247"/>
      <c r="B35" s="161" t="s">
        <v>181</v>
      </c>
      <c r="C35" s="131" t="s">
        <v>2399</v>
      </c>
      <c r="D35" s="96"/>
      <c r="E35" s="2"/>
      <c r="F35" s="33"/>
      <c r="G35" s="33"/>
    </row>
    <row r="36" spans="1:7">
      <c r="A36" s="247"/>
      <c r="B36" s="161" t="s">
        <v>181</v>
      </c>
      <c r="C36" s="238" t="s">
        <v>2400</v>
      </c>
      <c r="D36" s="96"/>
      <c r="E36" s="2"/>
      <c r="F36" s="33"/>
      <c r="G36" s="33"/>
    </row>
    <row r="37" spans="1:7" ht="51">
      <c r="A37" s="247"/>
      <c r="B37" s="161" t="s">
        <v>181</v>
      </c>
      <c r="C37" s="131" t="s">
        <v>2401</v>
      </c>
      <c r="D37" s="96"/>
      <c r="E37" s="2"/>
      <c r="F37" s="33"/>
      <c r="G37" s="33"/>
    </row>
    <row r="38" spans="1:7" ht="38.25">
      <c r="A38" s="247"/>
      <c r="B38" s="161" t="s">
        <v>181</v>
      </c>
      <c r="C38" s="131" t="s">
        <v>2402</v>
      </c>
      <c r="D38" s="96"/>
      <c r="E38" s="2"/>
      <c r="F38" s="33"/>
      <c r="G38" s="33"/>
    </row>
    <row r="39" spans="1:7" s="89" customFormat="1" ht="25.5">
      <c r="A39" s="247"/>
      <c r="B39" s="161" t="s">
        <v>181</v>
      </c>
      <c r="C39" s="131" t="s">
        <v>2403</v>
      </c>
      <c r="D39" s="35"/>
      <c r="E39" s="41"/>
      <c r="F39" s="41"/>
      <c r="G39" s="41"/>
    </row>
    <row r="40" spans="1:7" s="89" customFormat="1" ht="38.25">
      <c r="A40" s="247"/>
      <c r="B40" s="161" t="s">
        <v>181</v>
      </c>
      <c r="C40" s="131" t="s">
        <v>2404</v>
      </c>
      <c r="D40" s="35"/>
      <c r="E40" s="41"/>
      <c r="F40" s="41"/>
      <c r="G40" s="41"/>
    </row>
    <row r="41" spans="1:7" s="89" customFormat="1">
      <c r="A41" s="247"/>
      <c r="B41" s="161" t="s">
        <v>181</v>
      </c>
      <c r="C41" s="140" t="s">
        <v>2405</v>
      </c>
      <c r="D41" s="35"/>
      <c r="E41" s="41"/>
      <c r="F41" s="41"/>
      <c r="G41" s="41"/>
    </row>
    <row r="42" spans="1:7" s="89" customFormat="1">
      <c r="A42" s="104"/>
      <c r="B42" s="161" t="s">
        <v>181</v>
      </c>
      <c r="C42" s="131" t="s">
        <v>2406</v>
      </c>
      <c r="D42" s="35"/>
      <c r="E42" s="41"/>
      <c r="F42" s="41"/>
      <c r="G42" s="41"/>
    </row>
    <row r="43" spans="1:7" s="89" customFormat="1">
      <c r="A43" s="104"/>
      <c r="B43" s="161" t="s">
        <v>181</v>
      </c>
      <c r="C43" s="131" t="s">
        <v>2407</v>
      </c>
      <c r="D43" s="35"/>
      <c r="E43" s="41"/>
      <c r="F43" s="41"/>
      <c r="G43" s="41"/>
    </row>
    <row r="44" spans="1:7" s="89" customFormat="1">
      <c r="A44" s="104"/>
      <c r="B44" s="161" t="s">
        <v>181</v>
      </c>
      <c r="C44" s="131" t="s">
        <v>183</v>
      </c>
      <c r="D44" s="35"/>
      <c r="E44" s="41"/>
      <c r="F44" s="41"/>
      <c r="G44" s="41"/>
    </row>
    <row r="45" spans="1:7" s="89" customFormat="1">
      <c r="A45" s="104"/>
      <c r="B45" s="161" t="s">
        <v>181</v>
      </c>
      <c r="C45" s="131" t="s">
        <v>2408</v>
      </c>
      <c r="D45" s="35"/>
      <c r="E45" s="41"/>
      <c r="F45" s="41"/>
      <c r="G45" s="41"/>
    </row>
    <row r="46" spans="1:7" s="89" customFormat="1">
      <c r="A46" s="104"/>
      <c r="B46" s="161" t="s">
        <v>181</v>
      </c>
      <c r="C46" s="131" t="s">
        <v>2409</v>
      </c>
      <c r="D46" s="35"/>
      <c r="E46" s="41"/>
      <c r="F46" s="41"/>
      <c r="G46" s="41"/>
    </row>
    <row r="47" spans="1:7" s="89" customFormat="1">
      <c r="A47" s="104"/>
      <c r="B47" s="161"/>
      <c r="C47" s="131" t="s">
        <v>2410</v>
      </c>
      <c r="D47" s="35"/>
      <c r="E47" s="41"/>
      <c r="F47" s="41"/>
      <c r="G47" s="41"/>
    </row>
    <row r="48" spans="1:7" s="89" customFormat="1">
      <c r="A48" s="247"/>
      <c r="B48" s="253"/>
      <c r="C48" s="131" t="s">
        <v>2411</v>
      </c>
      <c r="D48" s="35"/>
      <c r="E48" s="41"/>
      <c r="F48" s="41"/>
      <c r="G48" s="41"/>
    </row>
    <row r="49" spans="1:7" s="89" customFormat="1">
      <c r="A49" s="247"/>
      <c r="B49" s="253"/>
      <c r="C49" s="131" t="s">
        <v>2412</v>
      </c>
      <c r="D49" s="35"/>
      <c r="E49" s="41"/>
      <c r="F49" s="41"/>
      <c r="G49" s="41"/>
    </row>
    <row r="50" spans="1:7" s="89" customFormat="1">
      <c r="A50" s="247"/>
      <c r="B50" s="253"/>
      <c r="C50" s="131" t="s">
        <v>2413</v>
      </c>
      <c r="D50" s="35"/>
      <c r="E50" s="41"/>
      <c r="F50" s="41"/>
      <c r="G50" s="41"/>
    </row>
    <row r="51" spans="1:7" s="89" customFormat="1">
      <c r="A51" s="247"/>
      <c r="B51" s="253"/>
      <c r="C51" s="131" t="s">
        <v>2414</v>
      </c>
      <c r="D51" s="35"/>
      <c r="E51" s="41"/>
      <c r="F51" s="41"/>
      <c r="G51" s="41"/>
    </row>
    <row r="52" spans="1:7" s="89" customFormat="1">
      <c r="A52" s="247"/>
      <c r="B52" s="253"/>
      <c r="C52" s="131" t="s">
        <v>2415</v>
      </c>
      <c r="D52" s="35"/>
      <c r="E52" s="41"/>
      <c r="F52" s="41"/>
      <c r="G52" s="41"/>
    </row>
    <row r="53" spans="1:7" s="89" customFormat="1">
      <c r="A53" s="247"/>
      <c r="B53" s="253"/>
      <c r="C53" s="131" t="s">
        <v>185</v>
      </c>
      <c r="D53" s="35"/>
      <c r="E53" s="41"/>
      <c r="F53" s="41"/>
      <c r="G53" s="41"/>
    </row>
    <row r="54" spans="1:7" s="38" customFormat="1" ht="25.5">
      <c r="A54" s="247"/>
      <c r="B54" s="253"/>
      <c r="C54" s="131" t="s">
        <v>2416</v>
      </c>
      <c r="D54" s="36"/>
      <c r="E54" s="37"/>
      <c r="F54" s="144"/>
      <c r="G54" s="144"/>
    </row>
    <row r="55" spans="1:7" s="89" customFormat="1">
      <c r="A55" s="247"/>
      <c r="B55" s="253"/>
      <c r="C55" s="131" t="s">
        <v>2417</v>
      </c>
      <c r="D55" s="1"/>
      <c r="E55" s="39"/>
      <c r="F55" s="143"/>
      <c r="G55" s="143"/>
    </row>
    <row r="56" spans="1:7" ht="15.75">
      <c r="A56" s="254"/>
      <c r="B56" s="255"/>
      <c r="C56" s="131" t="s">
        <v>2418</v>
      </c>
      <c r="D56" s="96"/>
      <c r="E56" s="2"/>
      <c r="F56" s="33"/>
      <c r="G56" s="33"/>
    </row>
    <row r="57" spans="1:7">
      <c r="A57" s="247"/>
      <c r="B57" s="161"/>
      <c r="C57" s="131" t="s">
        <v>2419</v>
      </c>
      <c r="D57" s="96"/>
      <c r="E57" s="2"/>
      <c r="F57" s="33"/>
      <c r="G57" s="33"/>
    </row>
    <row r="58" spans="1:7">
      <c r="A58" s="247"/>
      <c r="B58" s="161"/>
      <c r="C58" s="142"/>
      <c r="D58" s="96"/>
      <c r="E58" s="2"/>
      <c r="F58" s="33"/>
      <c r="G58" s="33"/>
    </row>
    <row r="59" spans="1:7" ht="15.75">
      <c r="A59" s="247"/>
      <c r="B59" s="161"/>
      <c r="C59" s="249" t="s">
        <v>2420</v>
      </c>
      <c r="D59" s="96"/>
      <c r="E59" s="2"/>
      <c r="F59" s="33"/>
      <c r="G59" s="157"/>
    </row>
    <row r="60" spans="1:7" ht="25.5">
      <c r="A60" s="245"/>
      <c r="B60" s="161"/>
      <c r="C60" s="238" t="s">
        <v>2421</v>
      </c>
      <c r="D60" s="96"/>
      <c r="E60" s="2"/>
      <c r="G60" s="157"/>
    </row>
    <row r="61" spans="1:7" ht="51">
      <c r="A61" s="245"/>
      <c r="B61" s="161"/>
      <c r="C61" s="238" t="s">
        <v>2422</v>
      </c>
      <c r="D61" s="96"/>
      <c r="E61" s="2"/>
      <c r="G61" s="157"/>
    </row>
    <row r="62" spans="1:7" ht="51">
      <c r="A62" s="245"/>
      <c r="B62" s="161"/>
      <c r="C62" s="238" t="s">
        <v>2423</v>
      </c>
      <c r="D62" s="96"/>
      <c r="E62" s="2"/>
      <c r="G62" s="157"/>
    </row>
    <row r="63" spans="1:7" ht="89.25">
      <c r="A63" s="245"/>
      <c r="B63" s="161"/>
      <c r="C63" s="238" t="s">
        <v>2424</v>
      </c>
      <c r="D63" s="96"/>
      <c r="E63" s="2"/>
      <c r="G63" s="157"/>
    </row>
    <row r="64" spans="1:7" ht="25.5">
      <c r="A64" s="245"/>
      <c r="B64" s="161"/>
      <c r="C64" s="238" t="s">
        <v>2425</v>
      </c>
      <c r="D64" s="96"/>
      <c r="E64" s="2"/>
      <c r="G64" s="157"/>
    </row>
    <row r="65" spans="1:7" ht="16.5">
      <c r="A65" s="245"/>
      <c r="B65" s="161"/>
      <c r="C65" s="238" t="s">
        <v>2426</v>
      </c>
      <c r="D65" s="96"/>
      <c r="E65" s="2"/>
      <c r="G65" s="157"/>
    </row>
    <row r="66" spans="1:7" ht="38.25">
      <c r="A66" s="247"/>
      <c r="B66" s="253"/>
      <c r="C66" s="238" t="s">
        <v>2427</v>
      </c>
      <c r="D66" s="96"/>
      <c r="E66" s="2"/>
      <c r="F66" s="12"/>
      <c r="G66" s="33"/>
    </row>
    <row r="67" spans="1:7" s="10" customFormat="1" ht="51">
      <c r="A67" s="247"/>
      <c r="B67" s="253"/>
      <c r="C67" s="142" t="s">
        <v>2428</v>
      </c>
      <c r="D67" s="84"/>
      <c r="E67" s="17"/>
      <c r="F67" s="53"/>
      <c r="G67" s="135"/>
    </row>
    <row r="68" spans="1:7" ht="38.25">
      <c r="A68" s="247"/>
      <c r="B68" s="253"/>
      <c r="C68" s="238" t="s">
        <v>2429</v>
      </c>
      <c r="D68" s="96"/>
      <c r="E68" s="2"/>
      <c r="F68" s="12"/>
      <c r="G68" s="33"/>
    </row>
    <row r="69" spans="1:7" ht="25.5">
      <c r="A69" s="247"/>
      <c r="B69" s="253"/>
      <c r="C69" s="238" t="s">
        <v>2430</v>
      </c>
      <c r="D69" s="96"/>
      <c r="E69" s="2"/>
      <c r="F69" s="33"/>
      <c r="G69" s="33"/>
    </row>
    <row r="70" spans="1:7" ht="153">
      <c r="A70" s="247"/>
      <c r="B70" s="253"/>
      <c r="C70" s="238" t="s">
        <v>2431</v>
      </c>
      <c r="D70" s="96"/>
      <c r="E70" s="2"/>
      <c r="F70" s="33"/>
      <c r="G70" s="33"/>
    </row>
    <row r="71" spans="1:7" ht="89.25">
      <c r="A71" s="247"/>
      <c r="B71" s="253"/>
      <c r="C71" s="238" t="s">
        <v>2432</v>
      </c>
      <c r="D71" s="96"/>
      <c r="E71" s="33"/>
      <c r="F71" s="33"/>
      <c r="G71" s="33"/>
    </row>
    <row r="72" spans="1:7" ht="102">
      <c r="A72" s="247"/>
      <c r="B72" s="253"/>
      <c r="C72" s="238" t="s">
        <v>2433</v>
      </c>
      <c r="D72" s="96"/>
      <c r="E72" s="33"/>
      <c r="F72" s="33"/>
      <c r="G72" s="33"/>
    </row>
    <row r="73" spans="1:7" ht="114.75">
      <c r="A73" s="247"/>
      <c r="B73" s="253"/>
      <c r="C73" s="238" t="s">
        <v>2434</v>
      </c>
      <c r="D73" s="96"/>
      <c r="E73" s="33"/>
      <c r="F73" s="33"/>
      <c r="G73" s="33"/>
    </row>
    <row r="74" spans="1:7" ht="63.75">
      <c r="A74" s="256"/>
      <c r="B74" s="257"/>
      <c r="C74" s="238" t="s">
        <v>2435</v>
      </c>
      <c r="D74" s="96"/>
      <c r="E74" s="33"/>
      <c r="F74" s="33"/>
      <c r="G74" s="33"/>
    </row>
    <row r="75" spans="1:7" ht="63.75">
      <c r="A75" s="256"/>
      <c r="B75" s="257"/>
      <c r="C75" s="238" t="s">
        <v>2436</v>
      </c>
      <c r="D75" s="96"/>
      <c r="E75" s="33"/>
      <c r="F75" s="33"/>
      <c r="G75" s="33"/>
    </row>
    <row r="76" spans="1:7" ht="63.75">
      <c r="A76" s="258"/>
      <c r="B76" s="83"/>
      <c r="C76" s="238" t="s">
        <v>2437</v>
      </c>
      <c r="D76" s="96"/>
      <c r="E76" s="33"/>
      <c r="F76" s="33"/>
      <c r="G76" s="33"/>
    </row>
    <row r="77" spans="1:7" ht="127.5">
      <c r="A77" s="259"/>
      <c r="B77" s="259"/>
      <c r="C77" s="238" t="s">
        <v>2438</v>
      </c>
      <c r="D77" s="96"/>
      <c r="E77" s="33"/>
      <c r="F77" s="33"/>
      <c r="G77" s="33"/>
    </row>
    <row r="78" spans="1:7" ht="51">
      <c r="A78" s="259"/>
      <c r="B78" s="259"/>
      <c r="C78" s="238" t="s">
        <v>2439</v>
      </c>
      <c r="D78" s="96"/>
      <c r="E78" s="33"/>
      <c r="F78" s="33"/>
      <c r="G78" s="33"/>
    </row>
    <row r="79" spans="1:7" ht="102">
      <c r="A79" s="259"/>
      <c r="B79" s="259"/>
      <c r="C79" s="238" t="s">
        <v>2440</v>
      </c>
      <c r="D79" s="96"/>
      <c r="E79" s="33"/>
      <c r="F79" s="33"/>
      <c r="G79" s="33"/>
    </row>
    <row r="80" spans="1:7" ht="89.25">
      <c r="A80" s="259"/>
      <c r="B80" s="259"/>
      <c r="C80" s="238" t="s">
        <v>2441</v>
      </c>
      <c r="D80" s="96"/>
      <c r="E80" s="33"/>
      <c r="F80" s="33"/>
      <c r="G80" s="33"/>
    </row>
    <row r="81" spans="1:7" ht="102">
      <c r="A81" s="259"/>
      <c r="B81" s="103"/>
      <c r="C81" s="238" t="s">
        <v>2442</v>
      </c>
      <c r="D81" s="96"/>
      <c r="E81" s="33"/>
      <c r="F81" s="33"/>
      <c r="G81" s="33"/>
    </row>
    <row r="82" spans="1:7" ht="102">
      <c r="A82" s="259"/>
      <c r="B82" s="103"/>
      <c r="C82" s="238" t="s">
        <v>2443</v>
      </c>
      <c r="D82" s="96"/>
      <c r="E82" s="33"/>
      <c r="F82" s="33"/>
      <c r="G82" s="33"/>
    </row>
    <row r="83" spans="1:7" ht="102">
      <c r="A83" s="259"/>
      <c r="B83" s="103"/>
      <c r="C83" s="238" t="s">
        <v>2444</v>
      </c>
      <c r="D83" s="96"/>
      <c r="E83" s="33"/>
      <c r="F83" s="33"/>
      <c r="G83" s="33"/>
    </row>
    <row r="84" spans="1:7" ht="114.75">
      <c r="A84" s="102"/>
      <c r="B84" s="102"/>
      <c r="C84" s="238" t="s">
        <v>2445</v>
      </c>
      <c r="D84" s="96"/>
      <c r="E84" s="33"/>
      <c r="F84" s="33"/>
      <c r="G84" s="33"/>
    </row>
    <row r="85" spans="1:7" ht="153">
      <c r="A85" s="102"/>
      <c r="B85" s="102"/>
      <c r="C85" s="238" t="s">
        <v>2446</v>
      </c>
      <c r="D85" s="96"/>
      <c r="E85" s="2"/>
      <c r="F85" s="33"/>
      <c r="G85" s="33"/>
    </row>
    <row r="86" spans="1:7" ht="165.75">
      <c r="A86" s="102"/>
      <c r="B86" s="102"/>
      <c r="C86" s="238" t="s">
        <v>2447</v>
      </c>
      <c r="D86" s="96"/>
      <c r="E86" s="2"/>
      <c r="F86" s="33"/>
      <c r="G86" s="33"/>
    </row>
    <row r="87" spans="1:7" ht="280.5">
      <c r="A87" s="102"/>
      <c r="B87" s="102"/>
      <c r="C87" s="237" t="s">
        <v>2448</v>
      </c>
      <c r="D87" s="96"/>
      <c r="E87" s="2"/>
      <c r="F87" s="33"/>
      <c r="G87" s="33"/>
    </row>
    <row r="88" spans="1:7" s="89" customFormat="1" ht="114.75">
      <c r="A88" s="102"/>
      <c r="B88" s="102"/>
      <c r="C88" s="238" t="s">
        <v>2449</v>
      </c>
      <c r="D88" s="35"/>
      <c r="E88" s="34"/>
      <c r="F88" s="34"/>
      <c r="G88" s="34"/>
    </row>
    <row r="89" spans="1:7" s="89" customFormat="1" ht="127.5">
      <c r="A89" s="102"/>
      <c r="B89" s="102"/>
      <c r="C89" s="238" t="s">
        <v>2450</v>
      </c>
      <c r="D89" s="14"/>
      <c r="E89" s="41"/>
      <c r="F89" s="41"/>
      <c r="G89" s="41"/>
    </row>
    <row r="90" spans="1:7" s="89" customFormat="1" ht="89.25">
      <c r="A90" s="102"/>
      <c r="B90" s="102"/>
      <c r="C90" s="238" t="s">
        <v>2451</v>
      </c>
      <c r="D90" s="14"/>
      <c r="E90" s="41"/>
      <c r="F90" s="41"/>
      <c r="G90" s="41"/>
    </row>
    <row r="91" spans="1:7" s="89" customFormat="1" ht="25.5">
      <c r="A91" s="102"/>
      <c r="B91" s="102"/>
      <c r="C91" s="238" t="s">
        <v>2452</v>
      </c>
      <c r="D91" s="14"/>
      <c r="E91" s="41"/>
      <c r="F91" s="41"/>
      <c r="G91" s="41"/>
    </row>
    <row r="92" spans="1:7" s="89" customFormat="1" ht="280.5">
      <c r="A92" s="102"/>
      <c r="B92" s="105"/>
      <c r="C92" s="238" t="s">
        <v>2453</v>
      </c>
      <c r="D92" s="14"/>
      <c r="E92" s="41"/>
      <c r="F92" s="41"/>
      <c r="G92" s="41"/>
    </row>
    <row r="93" spans="1:7" s="89" customFormat="1">
      <c r="A93" s="102"/>
      <c r="B93" s="102"/>
      <c r="C93" s="238"/>
      <c r="D93" s="14"/>
      <c r="E93" s="41"/>
      <c r="F93" s="41"/>
      <c r="G93" s="41"/>
    </row>
    <row r="94" spans="1:7" s="89" customFormat="1" ht="15.75">
      <c r="A94" s="102"/>
      <c r="B94" s="102"/>
      <c r="C94" s="249" t="s">
        <v>2454</v>
      </c>
      <c r="D94" s="14"/>
      <c r="E94" s="41"/>
      <c r="F94" s="41"/>
      <c r="G94" s="41"/>
    </row>
    <row r="95" spans="1:7" s="89" customFormat="1">
      <c r="A95" s="102"/>
      <c r="B95" s="102"/>
      <c r="C95" s="142" t="s">
        <v>180</v>
      </c>
      <c r="D95" s="14"/>
      <c r="E95" s="41"/>
      <c r="F95" s="41"/>
      <c r="G95" s="41"/>
    </row>
    <row r="96" spans="1:7" s="89" customFormat="1">
      <c r="A96" s="102"/>
      <c r="B96" s="102"/>
      <c r="C96" s="238" t="s">
        <v>2455</v>
      </c>
      <c r="D96" s="14"/>
      <c r="E96" s="41"/>
      <c r="F96" s="41"/>
      <c r="G96" s="41"/>
    </row>
    <row r="97" spans="1:7" s="89" customFormat="1">
      <c r="A97" s="102"/>
      <c r="B97" s="102"/>
      <c r="C97" s="238" t="s">
        <v>182</v>
      </c>
      <c r="D97" s="14"/>
      <c r="E97" s="41"/>
      <c r="F97" s="41"/>
      <c r="G97" s="41"/>
    </row>
    <row r="98" spans="1:7">
      <c r="A98" s="102"/>
      <c r="B98" s="102"/>
      <c r="C98" s="238" t="s">
        <v>183</v>
      </c>
      <c r="D98" s="14"/>
      <c r="E98" s="41"/>
      <c r="F98" s="41"/>
      <c r="G98" s="41"/>
    </row>
    <row r="99" spans="1:7" ht="16.5">
      <c r="A99" s="245"/>
      <c r="B99" s="102"/>
      <c r="C99" s="238" t="s">
        <v>184</v>
      </c>
      <c r="D99" s="96"/>
      <c r="E99" s="2"/>
      <c r="F99" s="33"/>
      <c r="G99" s="33"/>
    </row>
    <row r="100" spans="1:7" ht="16.5">
      <c r="A100" s="245"/>
      <c r="B100" s="102"/>
      <c r="C100" s="238" t="s">
        <v>185</v>
      </c>
      <c r="D100" s="96"/>
      <c r="E100" s="2"/>
      <c r="F100" s="33"/>
      <c r="G100" s="33"/>
    </row>
    <row r="101" spans="1:7" ht="16.5">
      <c r="A101" s="245"/>
      <c r="B101" s="102"/>
      <c r="C101" s="238" t="s">
        <v>186</v>
      </c>
      <c r="D101" s="96"/>
      <c r="E101" s="2"/>
      <c r="F101" s="33"/>
      <c r="G101" s="33"/>
    </row>
    <row r="102" spans="1:7" ht="16.5">
      <c r="A102" s="245"/>
      <c r="B102" s="102"/>
      <c r="C102" s="238" t="s">
        <v>187</v>
      </c>
      <c r="D102" s="96"/>
      <c r="E102" s="2"/>
      <c r="F102" s="33"/>
      <c r="G102" s="33"/>
    </row>
    <row r="103" spans="1:7" ht="25.5">
      <c r="A103" s="245"/>
      <c r="B103" s="102"/>
      <c r="C103" s="238" t="s">
        <v>188</v>
      </c>
      <c r="D103" s="96"/>
      <c r="E103" s="2"/>
      <c r="F103" s="33"/>
      <c r="G103" s="33"/>
    </row>
    <row r="104" spans="1:7" ht="16.5">
      <c r="A104" s="245"/>
      <c r="B104" s="102"/>
      <c r="C104" s="238" t="s">
        <v>189</v>
      </c>
      <c r="D104" s="96"/>
      <c r="E104" s="2"/>
      <c r="F104" s="33"/>
      <c r="G104" s="33"/>
    </row>
    <row r="105" spans="1:7" s="89" customFormat="1" ht="16.5">
      <c r="A105" s="245"/>
      <c r="B105" s="102"/>
      <c r="C105" s="238" t="s">
        <v>190</v>
      </c>
      <c r="D105" s="35"/>
      <c r="E105" s="41"/>
      <c r="F105" s="41"/>
      <c r="G105" s="41"/>
    </row>
    <row r="106" spans="1:7" s="89" customFormat="1" ht="16.5">
      <c r="A106" s="245"/>
      <c r="B106" s="102"/>
      <c r="C106" s="238" t="s">
        <v>191</v>
      </c>
      <c r="D106" s="35"/>
      <c r="E106" s="41"/>
      <c r="F106" s="41"/>
      <c r="G106" s="41"/>
    </row>
    <row r="107" spans="1:7" s="89" customFormat="1" ht="16.5">
      <c r="A107" s="245"/>
      <c r="B107" s="102"/>
      <c r="C107" s="238" t="s">
        <v>192</v>
      </c>
      <c r="D107" s="35"/>
      <c r="E107" s="41"/>
      <c r="F107" s="41"/>
      <c r="G107" s="41"/>
    </row>
    <row r="108" spans="1:7" s="89" customFormat="1" ht="16.5">
      <c r="A108" s="245"/>
      <c r="B108" s="102"/>
      <c r="C108" s="238" t="s">
        <v>193</v>
      </c>
      <c r="D108" s="35"/>
      <c r="E108" s="41"/>
      <c r="F108" s="41"/>
      <c r="G108" s="41"/>
    </row>
    <row r="109" spans="1:7" s="89" customFormat="1" ht="25.5">
      <c r="A109" s="245"/>
      <c r="B109" s="102"/>
      <c r="C109" s="238" t="s">
        <v>194</v>
      </c>
      <c r="D109" s="35"/>
      <c r="E109" s="41"/>
      <c r="F109" s="41"/>
      <c r="G109" s="41"/>
    </row>
    <row r="110" spans="1:7" s="89" customFormat="1" ht="16.5">
      <c r="A110" s="245"/>
      <c r="B110" s="102"/>
      <c r="C110" s="238" t="s">
        <v>195</v>
      </c>
      <c r="D110" s="35"/>
      <c r="E110" s="41"/>
      <c r="F110" s="41"/>
      <c r="G110" s="41"/>
    </row>
    <row r="111" spans="1:7" s="89" customFormat="1" ht="25.5">
      <c r="A111" s="245"/>
      <c r="B111" s="102"/>
      <c r="C111" s="238" t="s">
        <v>196</v>
      </c>
      <c r="D111" s="35"/>
      <c r="E111" s="41"/>
      <c r="F111" s="41"/>
      <c r="G111" s="41"/>
    </row>
    <row r="112" spans="1:7" s="89" customFormat="1" ht="127.5">
      <c r="A112" s="245"/>
      <c r="B112" s="102"/>
      <c r="C112" s="134" t="s">
        <v>2456</v>
      </c>
      <c r="D112" s="35"/>
      <c r="E112" s="41"/>
      <c r="F112" s="41"/>
      <c r="G112" s="41"/>
    </row>
    <row r="113" spans="1:7" ht="16.5">
      <c r="A113" s="245"/>
      <c r="B113" s="102"/>
      <c r="C113" s="134" t="s">
        <v>2457</v>
      </c>
      <c r="D113" s="45"/>
      <c r="E113" s="46"/>
      <c r="F113" s="145"/>
      <c r="G113" s="145"/>
    </row>
    <row r="114" spans="1:7" ht="38.25">
      <c r="A114" s="260"/>
      <c r="B114" s="259"/>
      <c r="C114" s="134" t="s">
        <v>2458</v>
      </c>
      <c r="D114" s="47"/>
      <c r="E114" s="48"/>
      <c r="F114" s="146"/>
      <c r="G114" s="146"/>
    </row>
    <row r="115" spans="1:7">
      <c r="A115" s="260"/>
      <c r="B115" s="259"/>
      <c r="C115" s="134" t="s">
        <v>2459</v>
      </c>
      <c r="D115" s="6"/>
      <c r="E115" s="7"/>
      <c r="F115" s="7"/>
      <c r="G115" s="7"/>
    </row>
    <row r="116" spans="1:7" s="10" customFormat="1" ht="25.5">
      <c r="A116" s="245"/>
      <c r="B116" s="161"/>
      <c r="C116" s="134" t="s">
        <v>2460</v>
      </c>
      <c r="D116" s="100"/>
      <c r="E116" s="86"/>
      <c r="F116" s="86"/>
      <c r="G116" s="86"/>
    </row>
    <row r="117" spans="1:7" s="10" customFormat="1" ht="25.5">
      <c r="A117" s="245"/>
      <c r="B117" s="161"/>
      <c r="C117" s="134" t="s">
        <v>2461</v>
      </c>
      <c r="D117" s="100"/>
      <c r="E117" s="86"/>
      <c r="F117" s="86"/>
      <c r="G117" s="86"/>
    </row>
    <row r="118" spans="1:7" s="10" customFormat="1" ht="25.5">
      <c r="A118" s="245"/>
      <c r="B118" s="161"/>
      <c r="C118" s="134" t="s">
        <v>2462</v>
      </c>
      <c r="D118" s="100"/>
      <c r="E118" s="86"/>
      <c r="F118" s="86"/>
      <c r="G118" s="86"/>
    </row>
    <row r="119" spans="1:7" s="10" customFormat="1" ht="16.5">
      <c r="A119" s="245"/>
      <c r="B119" s="161"/>
      <c r="C119" s="134" t="s">
        <v>2463</v>
      </c>
      <c r="D119" s="100"/>
      <c r="E119" s="86"/>
      <c r="F119" s="86"/>
      <c r="G119" s="86"/>
    </row>
    <row r="120" spans="1:7" s="10" customFormat="1" ht="25.5">
      <c r="A120" s="245"/>
      <c r="B120" s="161"/>
      <c r="C120" s="134" t="s">
        <v>2464</v>
      </c>
      <c r="D120" s="89"/>
      <c r="E120" s="39"/>
      <c r="F120" s="39"/>
      <c r="G120" s="39"/>
    </row>
    <row r="121" spans="1:7" s="10" customFormat="1" ht="16.5">
      <c r="A121" s="245"/>
      <c r="B121" s="161"/>
      <c r="C121" s="134"/>
      <c r="D121" s="89"/>
      <c r="E121" s="39"/>
      <c r="F121" s="39"/>
      <c r="G121" s="39"/>
    </row>
    <row r="122" spans="1:7" s="10" customFormat="1" ht="16.5">
      <c r="A122" s="245"/>
      <c r="B122" s="161"/>
      <c r="C122" s="249" t="s">
        <v>2465</v>
      </c>
      <c r="D122" s="89"/>
      <c r="E122" s="39"/>
      <c r="F122" s="39"/>
      <c r="G122" s="39"/>
    </row>
    <row r="123" spans="1:7" ht="38.25">
      <c r="A123" s="245"/>
      <c r="B123" s="161"/>
      <c r="C123" s="238" t="s">
        <v>197</v>
      </c>
      <c r="D123" s="97"/>
      <c r="E123" s="33"/>
      <c r="F123" s="33"/>
      <c r="G123" s="33"/>
    </row>
    <row r="124" spans="1:7" ht="76.5">
      <c r="A124" s="245"/>
      <c r="B124" s="161"/>
      <c r="C124" s="238" t="s">
        <v>2466</v>
      </c>
      <c r="D124" s="12"/>
      <c r="E124" s="12"/>
      <c r="F124" s="12"/>
      <c r="G124" s="12"/>
    </row>
    <row r="125" spans="1:7" ht="102">
      <c r="A125" s="245"/>
      <c r="B125" s="161"/>
      <c r="C125" s="238" t="s">
        <v>2467</v>
      </c>
      <c r="D125" s="97"/>
      <c r="E125" s="33"/>
      <c r="F125" s="141"/>
      <c r="G125" s="157"/>
    </row>
    <row r="126" spans="1:7" ht="76.5">
      <c r="A126" s="245"/>
      <c r="B126" s="161"/>
      <c r="C126" s="238" t="s">
        <v>2468</v>
      </c>
      <c r="D126" s="12"/>
      <c r="E126" s="12"/>
      <c r="F126" s="12"/>
      <c r="G126" s="12"/>
    </row>
    <row r="127" spans="1:7" ht="89.25">
      <c r="A127" s="245"/>
      <c r="B127" s="161"/>
      <c r="C127" s="238" t="s">
        <v>2469</v>
      </c>
      <c r="D127" s="97"/>
      <c r="E127" s="33"/>
      <c r="F127" s="141"/>
      <c r="G127" s="157"/>
    </row>
    <row r="128" spans="1:7" ht="242.25">
      <c r="A128" s="245"/>
      <c r="B128" s="161"/>
      <c r="C128" s="238" t="s">
        <v>2470</v>
      </c>
      <c r="D128" s="97"/>
      <c r="E128" s="33"/>
      <c r="F128" s="141"/>
      <c r="G128" s="157"/>
    </row>
    <row r="129" spans="1:7" ht="49.5">
      <c r="A129" s="245"/>
      <c r="B129" s="161"/>
      <c r="C129" s="261" t="s">
        <v>2471</v>
      </c>
      <c r="D129" s="97"/>
      <c r="E129" s="33"/>
      <c r="F129" s="141"/>
      <c r="G129" s="157"/>
    </row>
    <row r="130" spans="1:7" ht="181.5">
      <c r="A130" s="104"/>
      <c r="B130" s="161"/>
      <c r="C130" s="261" t="s">
        <v>594</v>
      </c>
      <c r="D130" s="97"/>
      <c r="E130" s="33"/>
      <c r="F130" s="141"/>
      <c r="G130" s="157"/>
    </row>
    <row r="131" spans="1:7" ht="132">
      <c r="A131" s="104"/>
      <c r="B131" s="161"/>
      <c r="C131" s="261" t="s">
        <v>595</v>
      </c>
      <c r="D131" s="97"/>
      <c r="E131" s="33"/>
      <c r="F131" s="141"/>
      <c r="G131" s="157"/>
    </row>
    <row r="132" spans="1:7" ht="38.25">
      <c r="A132" s="104"/>
      <c r="B132" s="161"/>
      <c r="C132" s="238" t="s">
        <v>2472</v>
      </c>
      <c r="D132" s="97"/>
      <c r="E132" s="33"/>
      <c r="F132" s="33"/>
      <c r="G132" s="33"/>
    </row>
    <row r="133" spans="1:7" ht="25.5">
      <c r="A133" s="104"/>
      <c r="B133" s="161"/>
      <c r="C133" s="238" t="s">
        <v>198</v>
      </c>
      <c r="D133" s="97"/>
      <c r="E133" s="33"/>
      <c r="F133" s="141"/>
      <c r="G133" s="157"/>
    </row>
    <row r="134" spans="1:7" ht="38.25">
      <c r="A134" s="104"/>
      <c r="B134" s="161"/>
      <c r="C134" s="238" t="s">
        <v>2473</v>
      </c>
      <c r="D134" s="97"/>
      <c r="E134" s="33"/>
      <c r="F134" s="33"/>
      <c r="G134" s="33"/>
    </row>
    <row r="135" spans="1:7">
      <c r="A135" s="104"/>
      <c r="B135" s="161"/>
      <c r="C135" s="23"/>
      <c r="D135" s="97"/>
      <c r="E135" s="33"/>
      <c r="F135" s="33"/>
      <c r="G135" s="33"/>
    </row>
    <row r="136" spans="1:7" ht="127.5">
      <c r="A136" s="104"/>
      <c r="B136" s="161"/>
      <c r="C136" s="134" t="s">
        <v>2474</v>
      </c>
      <c r="D136" s="97"/>
      <c r="E136" s="33"/>
      <c r="F136" s="141"/>
      <c r="G136" s="157"/>
    </row>
    <row r="137" spans="1:7" ht="157.5" customHeight="1">
      <c r="A137" s="104"/>
      <c r="B137" s="161"/>
      <c r="C137" s="134" t="s">
        <v>2475</v>
      </c>
      <c r="D137" s="12"/>
      <c r="E137" s="12"/>
      <c r="F137" s="12"/>
      <c r="G137" s="12"/>
    </row>
    <row r="138" spans="1:7" ht="25.5">
      <c r="A138" s="104"/>
      <c r="B138" s="161"/>
      <c r="C138" s="134" t="s">
        <v>2476</v>
      </c>
      <c r="D138" s="97"/>
      <c r="E138" s="33"/>
      <c r="F138" s="141"/>
      <c r="G138" s="157"/>
    </row>
    <row r="139" spans="1:7" ht="63.75">
      <c r="A139" s="104"/>
      <c r="B139" s="161"/>
      <c r="C139" s="134" t="s">
        <v>2477</v>
      </c>
      <c r="D139" s="97"/>
      <c r="E139" s="33"/>
      <c r="F139" s="141"/>
      <c r="G139" s="157"/>
    </row>
    <row r="140" spans="1:7" ht="51">
      <c r="A140" s="104"/>
      <c r="B140" s="161"/>
      <c r="C140" s="134" t="s">
        <v>2478</v>
      </c>
      <c r="D140" s="97"/>
      <c r="E140" s="33"/>
      <c r="F140" s="141"/>
      <c r="G140" s="157"/>
    </row>
    <row r="141" spans="1:7" ht="106.5" customHeight="1">
      <c r="A141" s="104"/>
      <c r="B141" s="161"/>
      <c r="C141" s="134" t="s">
        <v>2479</v>
      </c>
      <c r="D141" s="12"/>
      <c r="E141" s="12"/>
      <c r="F141" s="12"/>
      <c r="G141" s="12"/>
    </row>
    <row r="142" spans="1:7" ht="123.75" customHeight="1">
      <c r="A142" s="104"/>
      <c r="B142" s="161"/>
      <c r="C142" s="134" t="s">
        <v>2480</v>
      </c>
      <c r="D142" s="12"/>
      <c r="E142" s="12"/>
      <c r="F142" s="12"/>
      <c r="G142" s="12"/>
    </row>
    <row r="143" spans="1:7">
      <c r="B143" s="15"/>
      <c r="C143" s="92"/>
      <c r="D143" s="97"/>
      <c r="E143" s="33"/>
      <c r="F143" s="141"/>
      <c r="G143" s="157"/>
    </row>
    <row r="144" spans="1:7">
      <c r="B144" s="15"/>
      <c r="C144" s="92"/>
      <c r="D144" s="97"/>
      <c r="E144" s="33"/>
      <c r="F144" s="141"/>
      <c r="G144" s="157"/>
    </row>
    <row r="145" spans="1:7">
      <c r="B145" s="15"/>
      <c r="C145" s="92"/>
      <c r="D145" s="97"/>
      <c r="E145" s="33"/>
      <c r="F145" s="141"/>
      <c r="G145" s="157"/>
    </row>
    <row r="146" spans="1:7">
      <c r="B146" s="15"/>
      <c r="C146" s="95"/>
      <c r="D146" s="97"/>
      <c r="E146" s="33"/>
      <c r="F146" s="141"/>
      <c r="G146" s="157"/>
    </row>
    <row r="147" spans="1:7">
      <c r="B147" s="15"/>
      <c r="C147" s="87"/>
      <c r="D147" s="97"/>
      <c r="E147" s="33"/>
      <c r="F147" s="141"/>
      <c r="G147" s="157"/>
    </row>
    <row r="148" spans="1:7">
      <c r="B148" s="15"/>
      <c r="C148" s="87"/>
      <c r="D148" s="97"/>
      <c r="E148" s="33"/>
      <c r="F148" s="141"/>
      <c r="G148" s="157"/>
    </row>
    <row r="149" spans="1:7">
      <c r="B149" s="15"/>
      <c r="C149" s="87"/>
      <c r="D149" s="97"/>
      <c r="E149" s="33"/>
      <c r="F149" s="141"/>
      <c r="G149" s="157"/>
    </row>
    <row r="150" spans="1:7">
      <c r="B150" s="15"/>
      <c r="C150" s="87"/>
      <c r="D150" s="97"/>
      <c r="E150" s="33"/>
      <c r="F150" s="141"/>
      <c r="G150" s="157"/>
    </row>
    <row r="151" spans="1:7">
      <c r="B151" s="15"/>
      <c r="C151" s="87"/>
      <c r="D151" s="97"/>
      <c r="E151" s="33"/>
      <c r="F151" s="141"/>
      <c r="G151" s="157"/>
    </row>
    <row r="152" spans="1:7">
      <c r="B152" s="15"/>
      <c r="C152" s="87"/>
    </row>
    <row r="153" spans="1:7" s="10" customFormat="1">
      <c r="A153" s="93"/>
      <c r="B153" s="11"/>
      <c r="C153" s="95"/>
      <c r="D153" s="100"/>
      <c r="E153" s="86"/>
      <c r="F153" s="86"/>
      <c r="G153" s="86"/>
    </row>
    <row r="154" spans="1:7" s="10" customFormat="1">
      <c r="A154" s="93"/>
      <c r="B154" s="11"/>
      <c r="C154" s="95"/>
      <c r="D154" s="100"/>
      <c r="E154" s="86"/>
      <c r="F154" s="86"/>
      <c r="G154" s="86"/>
    </row>
    <row r="155" spans="1:7">
      <c r="B155" s="85"/>
      <c r="C155" s="95"/>
    </row>
    <row r="156" spans="1:7">
      <c r="B156" s="85"/>
      <c r="C156" s="87"/>
    </row>
    <row r="157" spans="1:7">
      <c r="B157" s="85"/>
      <c r="C157" s="87"/>
    </row>
    <row r="158" spans="1:7">
      <c r="B158" s="85"/>
      <c r="C158" s="87"/>
    </row>
    <row r="159" spans="1:7">
      <c r="B159" s="85"/>
      <c r="C159" s="87"/>
    </row>
    <row r="160" spans="1:7">
      <c r="B160" s="85"/>
      <c r="C160" s="87"/>
    </row>
    <row r="161" spans="2:7">
      <c r="B161" s="85"/>
      <c r="C161" s="87"/>
    </row>
    <row r="162" spans="2:7" ht="13.5">
      <c r="B162" s="85"/>
      <c r="C162" s="50"/>
    </row>
    <row r="163" spans="2:7">
      <c r="B163" s="85"/>
      <c r="C163" s="87"/>
      <c r="D163" s="97"/>
      <c r="E163" s="33"/>
      <c r="F163" s="141"/>
      <c r="G163" s="157"/>
    </row>
    <row r="164" spans="2:7">
      <c r="B164" s="85"/>
      <c r="C164" s="87"/>
    </row>
    <row r="165" spans="2:7">
      <c r="B165" s="85"/>
      <c r="C165" s="87"/>
      <c r="D165" s="12"/>
      <c r="E165" s="12"/>
      <c r="F165" s="12"/>
      <c r="G165" s="12"/>
    </row>
    <row r="166" spans="2:7">
      <c r="B166" s="85"/>
      <c r="C166" s="87"/>
      <c r="D166" s="97"/>
      <c r="E166" s="33"/>
      <c r="F166" s="141"/>
      <c r="G166" s="157"/>
    </row>
    <row r="167" spans="2:7">
      <c r="B167" s="85"/>
      <c r="C167" s="87"/>
    </row>
    <row r="168" spans="2:7">
      <c r="B168" s="85"/>
      <c r="C168" s="87"/>
      <c r="D168" s="97"/>
      <c r="E168" s="33"/>
      <c r="F168" s="141"/>
      <c r="G168" s="157"/>
    </row>
    <row r="169" spans="2:7">
      <c r="B169" s="85"/>
      <c r="C169" s="87"/>
    </row>
    <row r="170" spans="2:7">
      <c r="B170" s="85"/>
      <c r="C170" s="87"/>
      <c r="D170" s="97"/>
      <c r="E170" s="33"/>
      <c r="F170" s="141"/>
      <c r="G170" s="157"/>
    </row>
    <row r="171" spans="2:7">
      <c r="B171" s="85"/>
      <c r="C171" s="87"/>
    </row>
    <row r="172" spans="2:7">
      <c r="B172" s="85"/>
      <c r="C172" s="87"/>
      <c r="D172" s="97"/>
      <c r="E172" s="33"/>
      <c r="F172" s="141"/>
      <c r="G172" s="157"/>
    </row>
    <row r="173" spans="2:7">
      <c r="B173" s="85"/>
      <c r="C173" s="87"/>
    </row>
    <row r="174" spans="2:7">
      <c r="B174" s="85"/>
      <c r="C174" s="87"/>
      <c r="D174" s="97"/>
      <c r="E174" s="33"/>
      <c r="F174" s="141"/>
      <c r="G174" s="157"/>
    </row>
    <row r="175" spans="2:7">
      <c r="B175" s="85"/>
      <c r="C175" s="87"/>
    </row>
    <row r="176" spans="2:7">
      <c r="B176" s="85"/>
      <c r="C176" s="87"/>
    </row>
    <row r="177" spans="2:7">
      <c r="B177" s="85"/>
      <c r="C177" s="92"/>
      <c r="D177" s="97"/>
      <c r="E177" s="33"/>
      <c r="F177" s="141"/>
      <c r="G177" s="157"/>
    </row>
    <row r="178" spans="2:7">
      <c r="B178" s="85"/>
      <c r="C178" s="92"/>
      <c r="D178" s="97"/>
      <c r="E178" s="33"/>
      <c r="F178" s="141"/>
      <c r="G178" s="157"/>
    </row>
    <row r="179" spans="2:7">
      <c r="B179" s="85"/>
      <c r="C179" s="92"/>
      <c r="D179" s="97"/>
      <c r="E179" s="33"/>
      <c r="F179" s="141"/>
      <c r="G179" s="157"/>
    </row>
    <row r="180" spans="2:7">
      <c r="B180" s="85"/>
      <c r="C180" s="92"/>
      <c r="D180" s="97"/>
      <c r="E180" s="33"/>
      <c r="F180" s="141"/>
      <c r="G180" s="157"/>
    </row>
    <row r="181" spans="2:7">
      <c r="B181" s="85"/>
      <c r="C181" s="92"/>
      <c r="D181" s="97"/>
      <c r="E181" s="33"/>
      <c r="F181" s="141"/>
      <c r="G181" s="157"/>
    </row>
    <row r="182" spans="2:7">
      <c r="B182" s="85"/>
      <c r="C182" s="92"/>
      <c r="D182" s="97"/>
      <c r="E182" s="33"/>
      <c r="F182" s="141"/>
      <c r="G182" s="157"/>
    </row>
    <row r="183" spans="2:7">
      <c r="B183" s="85"/>
      <c r="C183" s="92"/>
      <c r="D183" s="97"/>
      <c r="E183" s="33"/>
      <c r="F183" s="141"/>
      <c r="G183" s="157"/>
    </row>
    <row r="184" spans="2:7">
      <c r="B184" s="85"/>
      <c r="C184" s="92"/>
      <c r="D184" s="97"/>
      <c r="E184" s="33"/>
      <c r="F184" s="141"/>
      <c r="G184" s="157"/>
    </row>
    <row r="185" spans="2:7">
      <c r="B185" s="85"/>
      <c r="C185" s="92"/>
      <c r="D185" s="97"/>
      <c r="E185" s="33"/>
      <c r="F185" s="141"/>
      <c r="G185" s="157"/>
    </row>
    <row r="186" spans="2:7">
      <c r="B186" s="85"/>
      <c r="C186" s="92"/>
      <c r="D186" s="97"/>
      <c r="E186" s="33"/>
      <c r="F186" s="141"/>
      <c r="G186" s="157"/>
    </row>
    <row r="187" spans="2:7">
      <c r="B187" s="85"/>
      <c r="C187" s="92"/>
      <c r="D187" s="97"/>
      <c r="E187" s="33"/>
      <c r="F187" s="141"/>
      <c r="G187" s="157"/>
    </row>
    <row r="188" spans="2:7">
      <c r="B188" s="85"/>
      <c r="C188" s="51"/>
      <c r="D188" s="12"/>
      <c r="E188" s="12"/>
      <c r="F188" s="12"/>
      <c r="G188" s="12"/>
    </row>
    <row r="189" spans="2:7">
      <c r="B189" s="85"/>
      <c r="C189" s="92"/>
      <c r="D189" s="97"/>
      <c r="E189" s="33"/>
      <c r="F189" s="141"/>
      <c r="G189" s="157"/>
    </row>
    <row r="190" spans="2:7">
      <c r="B190" s="85"/>
      <c r="C190" s="92"/>
      <c r="D190" s="97"/>
      <c r="E190" s="33"/>
      <c r="F190" s="141"/>
      <c r="G190" s="157"/>
    </row>
    <row r="191" spans="2:7">
      <c r="B191" s="85"/>
      <c r="C191" s="92"/>
      <c r="D191" s="97"/>
      <c r="E191" s="33"/>
      <c r="F191" s="141"/>
      <c r="G191" s="157"/>
    </row>
    <row r="192" spans="2:7">
      <c r="B192" s="85"/>
      <c r="C192" s="92"/>
      <c r="D192" s="97"/>
      <c r="E192" s="33"/>
      <c r="F192" s="141"/>
      <c r="G192" s="157"/>
    </row>
    <row r="193" spans="2:7">
      <c r="B193" s="85"/>
      <c r="C193" s="51"/>
      <c r="D193" s="12"/>
      <c r="E193" s="12"/>
      <c r="F193" s="12"/>
      <c r="G193" s="12"/>
    </row>
    <row r="194" spans="2:7">
      <c r="B194" s="85"/>
      <c r="C194" s="92"/>
      <c r="D194" s="97"/>
      <c r="E194" s="33"/>
      <c r="F194" s="141"/>
      <c r="G194" s="157"/>
    </row>
    <row r="195" spans="2:7">
      <c r="B195" s="85"/>
      <c r="C195" s="92"/>
      <c r="D195" s="97"/>
      <c r="E195" s="33"/>
      <c r="F195" s="141"/>
      <c r="G195" s="157"/>
    </row>
    <row r="196" spans="2:7">
      <c r="B196" s="85"/>
      <c r="C196" s="92"/>
      <c r="D196" s="97"/>
      <c r="E196" s="33"/>
      <c r="F196" s="141"/>
      <c r="G196" s="157"/>
    </row>
    <row r="197" spans="2:7">
      <c r="B197" s="85"/>
      <c r="C197" s="51"/>
      <c r="D197" s="12"/>
      <c r="E197" s="12"/>
      <c r="F197" s="12"/>
      <c r="G197" s="12"/>
    </row>
    <row r="198" spans="2:7">
      <c r="B198" s="85"/>
      <c r="C198" s="92"/>
      <c r="D198" s="97"/>
      <c r="E198" s="33"/>
      <c r="F198" s="141"/>
      <c r="G198" s="157"/>
    </row>
    <row r="199" spans="2:7">
      <c r="B199" s="85"/>
      <c r="C199" s="92"/>
      <c r="D199" s="97"/>
      <c r="E199" s="33"/>
      <c r="F199" s="141"/>
      <c r="G199" s="157"/>
    </row>
    <row r="200" spans="2:7">
      <c r="B200" s="85"/>
      <c r="C200" s="92"/>
      <c r="D200" s="97"/>
      <c r="E200" s="33"/>
      <c r="F200" s="141"/>
      <c r="G200" s="157"/>
    </row>
    <row r="201" spans="2:7">
      <c r="B201" s="85"/>
      <c r="C201" s="92"/>
      <c r="D201" s="97"/>
      <c r="E201" s="33"/>
      <c r="F201" s="141"/>
      <c r="G201" s="157"/>
    </row>
    <row r="202" spans="2:7">
      <c r="B202" s="85"/>
      <c r="C202" s="51"/>
      <c r="D202" s="97"/>
      <c r="E202" s="33"/>
      <c r="F202" s="141"/>
      <c r="G202" s="157"/>
    </row>
    <row r="203" spans="2:7">
      <c r="B203" s="85"/>
      <c r="C203" s="92"/>
      <c r="D203" s="12"/>
      <c r="E203" s="12"/>
      <c r="F203" s="12"/>
      <c r="G203" s="12"/>
    </row>
    <row r="204" spans="2:7">
      <c r="B204" s="85"/>
      <c r="C204" s="51"/>
      <c r="D204" s="97"/>
      <c r="E204" s="33"/>
      <c r="F204" s="141"/>
      <c r="G204" s="157"/>
    </row>
    <row r="205" spans="2:7">
      <c r="B205" s="85"/>
      <c r="C205" s="92"/>
      <c r="D205" s="97"/>
      <c r="E205" s="33"/>
      <c r="F205" s="141"/>
      <c r="G205" s="157"/>
    </row>
    <row r="206" spans="2:7">
      <c r="B206" s="85"/>
      <c r="C206" s="51"/>
      <c r="D206" s="97"/>
      <c r="E206" s="33"/>
      <c r="F206" s="141"/>
      <c r="G206" s="157"/>
    </row>
    <row r="207" spans="2:7">
      <c r="B207" s="85"/>
      <c r="C207" s="92"/>
      <c r="D207" s="97"/>
      <c r="E207" s="33"/>
      <c r="F207" s="141"/>
      <c r="G207" s="157"/>
    </row>
    <row r="208" spans="2:7">
      <c r="B208" s="85"/>
      <c r="C208" s="51"/>
      <c r="D208" s="97"/>
      <c r="E208" s="33"/>
      <c r="F208" s="141"/>
      <c r="G208" s="157"/>
    </row>
    <row r="209" spans="2:7">
      <c r="B209" s="85"/>
      <c r="C209" s="51"/>
      <c r="D209" s="97"/>
      <c r="E209" s="33"/>
      <c r="F209" s="141"/>
      <c r="G209" s="157"/>
    </row>
    <row r="210" spans="2:7">
      <c r="B210" s="85"/>
      <c r="C210" s="51"/>
      <c r="D210" s="97"/>
      <c r="E210" s="33"/>
      <c r="F210" s="141"/>
      <c r="G210" s="157"/>
    </row>
    <row r="211" spans="2:7">
      <c r="B211" s="85"/>
      <c r="C211" s="51"/>
      <c r="D211" s="97"/>
      <c r="E211" s="33"/>
      <c r="F211" s="141"/>
      <c r="G211" s="157"/>
    </row>
    <row r="212" spans="2:7">
      <c r="B212" s="85"/>
      <c r="C212" s="51"/>
      <c r="D212" s="97"/>
      <c r="E212" s="33"/>
      <c r="F212" s="141"/>
      <c r="G212" s="157"/>
    </row>
    <row r="213" spans="2:7">
      <c r="B213" s="85"/>
      <c r="C213" s="51"/>
      <c r="D213" s="97"/>
      <c r="E213" s="33"/>
      <c r="F213" s="141"/>
      <c r="G213" s="157"/>
    </row>
    <row r="214" spans="2:7">
      <c r="B214" s="85"/>
      <c r="C214" s="51"/>
      <c r="D214" s="97"/>
      <c r="E214" s="33"/>
      <c r="F214" s="141"/>
      <c r="G214" s="157"/>
    </row>
    <row r="215" spans="2:7">
      <c r="B215" s="85"/>
      <c r="C215" s="51"/>
      <c r="D215" s="97"/>
      <c r="E215" s="33"/>
      <c r="F215" s="141"/>
      <c r="G215" s="157"/>
    </row>
    <row r="216" spans="2:7">
      <c r="B216" s="85"/>
      <c r="C216" s="51"/>
      <c r="D216" s="97"/>
      <c r="E216" s="33"/>
      <c r="F216" s="141"/>
      <c r="G216" s="157"/>
    </row>
    <row r="217" spans="2:7">
      <c r="B217" s="85"/>
      <c r="C217" s="51"/>
      <c r="D217" s="97"/>
      <c r="E217" s="33"/>
      <c r="F217" s="141"/>
      <c r="G217" s="157"/>
    </row>
    <row r="218" spans="2:7">
      <c r="B218" s="85"/>
      <c r="C218" s="51"/>
      <c r="D218" s="97"/>
      <c r="E218" s="33"/>
      <c r="F218" s="141"/>
      <c r="G218" s="157"/>
    </row>
    <row r="219" spans="2:7">
      <c r="B219" s="85"/>
      <c r="C219" s="51"/>
      <c r="D219" s="97"/>
      <c r="E219" s="33"/>
      <c r="F219" s="141"/>
      <c r="G219" s="157"/>
    </row>
    <row r="220" spans="2:7">
      <c r="B220" s="85"/>
      <c r="C220" s="51"/>
      <c r="D220" s="97"/>
      <c r="E220" s="33"/>
      <c r="F220" s="141"/>
      <c r="G220" s="157"/>
    </row>
    <row r="221" spans="2:7">
      <c r="B221" s="85"/>
      <c r="C221" s="51"/>
      <c r="D221" s="97"/>
      <c r="E221" s="33"/>
      <c r="F221" s="141"/>
      <c r="G221" s="157"/>
    </row>
    <row r="222" spans="2:7">
      <c r="B222" s="85"/>
      <c r="C222" s="51"/>
      <c r="D222" s="97"/>
      <c r="E222" s="33"/>
      <c r="F222" s="141"/>
      <c r="G222" s="157"/>
    </row>
    <row r="223" spans="2:7">
      <c r="B223" s="85"/>
      <c r="C223" s="51"/>
      <c r="D223" s="97"/>
      <c r="E223" s="33"/>
      <c r="F223" s="141"/>
      <c r="G223" s="157"/>
    </row>
    <row r="224" spans="2:7">
      <c r="B224" s="85"/>
      <c r="C224" s="51"/>
      <c r="D224" s="97"/>
      <c r="E224" s="33"/>
      <c r="F224" s="141"/>
      <c r="G224" s="157"/>
    </row>
    <row r="225" spans="1:7">
      <c r="A225" s="90"/>
      <c r="B225" s="85"/>
      <c r="C225" s="55"/>
      <c r="D225" s="97"/>
      <c r="E225" s="33"/>
      <c r="F225" s="141"/>
      <c r="G225" s="141"/>
    </row>
    <row r="226" spans="1:7" s="10" customFormat="1">
      <c r="A226" s="5"/>
      <c r="B226" s="85"/>
      <c r="C226" s="3"/>
      <c r="D226" s="84"/>
      <c r="E226" s="86"/>
      <c r="F226" s="141"/>
      <c r="G226" s="135"/>
    </row>
    <row r="229" spans="1:7" s="10" customFormat="1">
      <c r="A229" s="93"/>
      <c r="B229" s="11"/>
      <c r="C229" s="95"/>
      <c r="D229" s="100"/>
      <c r="E229" s="86"/>
      <c r="F229" s="141"/>
      <c r="G229" s="141"/>
    </row>
    <row r="230" spans="1:7">
      <c r="A230" s="13"/>
      <c r="B230" s="15"/>
      <c r="C230" s="87"/>
      <c r="D230" s="97"/>
      <c r="E230" s="33"/>
      <c r="F230" s="141"/>
      <c r="G230" s="141"/>
    </row>
    <row r="231" spans="1:7" ht="13.5">
      <c r="A231" s="13"/>
      <c r="B231" s="15"/>
      <c r="C231" s="50"/>
      <c r="D231" s="97"/>
      <c r="E231" s="33"/>
      <c r="F231" s="141"/>
      <c r="G231" s="141"/>
    </row>
    <row r="232" spans="1:7">
      <c r="A232" s="13"/>
      <c r="B232" s="15"/>
      <c r="C232" s="87"/>
      <c r="D232" s="97"/>
      <c r="E232" s="33"/>
      <c r="F232" s="141"/>
      <c r="G232" s="141"/>
    </row>
    <row r="233" spans="1:7">
      <c r="A233" s="13"/>
      <c r="B233" s="15"/>
      <c r="C233" s="87"/>
      <c r="D233" s="97"/>
      <c r="E233" s="33"/>
      <c r="F233" s="141"/>
      <c r="G233" s="141"/>
    </row>
    <row r="234" spans="1:7">
      <c r="A234" s="13"/>
      <c r="B234" s="15"/>
      <c r="C234" s="87"/>
      <c r="D234" s="97"/>
      <c r="E234" s="33"/>
      <c r="F234" s="141"/>
      <c r="G234" s="141"/>
    </row>
    <row r="235" spans="1:7">
      <c r="A235" s="13"/>
      <c r="B235" s="15"/>
      <c r="C235" s="87"/>
      <c r="D235" s="97"/>
      <c r="E235" s="33"/>
      <c r="F235" s="141"/>
      <c r="G235" s="141"/>
    </row>
    <row r="236" spans="1:7">
      <c r="A236" s="13"/>
      <c r="B236" s="15"/>
      <c r="C236" s="87"/>
      <c r="D236" s="97"/>
      <c r="E236" s="33"/>
      <c r="F236" s="141"/>
      <c r="G236" s="141"/>
    </row>
    <row r="237" spans="1:7">
      <c r="A237" s="13"/>
      <c r="B237" s="15"/>
      <c r="C237" s="87"/>
      <c r="D237" s="97"/>
      <c r="E237" s="33"/>
      <c r="F237" s="141"/>
      <c r="G237" s="141"/>
    </row>
    <row r="238" spans="1:7">
      <c r="A238" s="13"/>
      <c r="B238" s="15"/>
      <c r="C238" s="87"/>
      <c r="D238" s="97"/>
      <c r="E238" s="33"/>
      <c r="F238" s="141"/>
      <c r="G238" s="141"/>
    </row>
    <row r="239" spans="1:7">
      <c r="A239" s="13"/>
      <c r="B239" s="15"/>
      <c r="C239" s="87"/>
      <c r="D239" s="97"/>
      <c r="E239" s="33"/>
      <c r="F239" s="141"/>
      <c r="G239" s="141"/>
    </row>
    <row r="240" spans="1:7">
      <c r="A240" s="13"/>
      <c r="B240" s="15"/>
      <c r="C240" s="87"/>
      <c r="D240" s="97"/>
      <c r="E240" s="33"/>
      <c r="F240" s="141"/>
      <c r="G240" s="141"/>
    </row>
    <row r="241" spans="1:7">
      <c r="A241" s="13"/>
      <c r="B241" s="15"/>
      <c r="C241" s="87"/>
      <c r="D241" s="97"/>
      <c r="E241" s="33"/>
      <c r="F241" s="141"/>
      <c r="G241" s="157"/>
    </row>
    <row r="242" spans="1:7" ht="13.5">
      <c r="A242" s="13"/>
      <c r="B242" s="15"/>
      <c r="C242" s="50"/>
      <c r="D242" s="97"/>
      <c r="E242" s="33"/>
      <c r="F242" s="141"/>
      <c r="G242" s="157"/>
    </row>
    <row r="243" spans="1:7">
      <c r="A243" s="13"/>
      <c r="B243" s="15"/>
      <c r="C243" s="11"/>
      <c r="D243" s="97"/>
      <c r="E243" s="33"/>
      <c r="F243" s="141"/>
      <c r="G243" s="157"/>
    </row>
    <row r="244" spans="1:7">
      <c r="A244" s="13"/>
      <c r="B244" s="15"/>
      <c r="C244" s="80"/>
      <c r="D244" s="136"/>
      <c r="E244" s="152"/>
      <c r="F244" s="141"/>
      <c r="G244" s="157"/>
    </row>
    <row r="245" spans="1:7">
      <c r="A245" s="13"/>
      <c r="B245" s="15"/>
      <c r="C245" s="80"/>
      <c r="D245" s="136"/>
      <c r="E245" s="152"/>
      <c r="F245" s="141"/>
      <c r="G245" s="157"/>
    </row>
    <row r="246" spans="1:7">
      <c r="A246" s="13"/>
      <c r="B246" s="15"/>
      <c r="C246" s="87"/>
      <c r="D246" s="97"/>
      <c r="E246" s="33"/>
      <c r="F246" s="141"/>
      <c r="G246" s="157"/>
    </row>
    <row r="247" spans="1:7">
      <c r="A247" s="13"/>
      <c r="B247" s="15"/>
      <c r="C247" s="87"/>
      <c r="D247" s="97"/>
      <c r="E247" s="33"/>
      <c r="F247" s="141"/>
      <c r="G247" s="157"/>
    </row>
    <row r="248" spans="1:7">
      <c r="A248" s="13"/>
      <c r="B248" s="15"/>
      <c r="C248" s="87"/>
      <c r="D248" s="97"/>
      <c r="E248" s="33"/>
      <c r="F248" s="141"/>
      <c r="G248" s="157"/>
    </row>
    <row r="249" spans="1:7">
      <c r="A249" s="13"/>
      <c r="B249" s="15"/>
      <c r="C249" s="87"/>
      <c r="D249" s="97"/>
      <c r="E249" s="33"/>
      <c r="F249" s="141"/>
      <c r="G249" s="157"/>
    </row>
    <row r="250" spans="1:7">
      <c r="A250" s="13"/>
      <c r="B250" s="15"/>
      <c r="C250" s="87"/>
      <c r="D250" s="97"/>
      <c r="E250" s="33"/>
      <c r="F250" s="141"/>
      <c r="G250" s="157"/>
    </row>
    <row r="251" spans="1:7">
      <c r="A251" s="13"/>
      <c r="B251" s="15"/>
      <c r="C251" s="87"/>
      <c r="D251" s="97"/>
      <c r="E251" s="33"/>
      <c r="F251" s="141"/>
      <c r="G251" s="157"/>
    </row>
    <row r="252" spans="1:7">
      <c r="A252" s="13"/>
      <c r="B252" s="15"/>
      <c r="C252" s="87"/>
      <c r="D252" s="97"/>
      <c r="E252" s="33"/>
      <c r="F252" s="141"/>
      <c r="G252" s="157"/>
    </row>
    <row r="253" spans="1:7">
      <c r="A253" s="13"/>
      <c r="B253" s="15"/>
      <c r="C253" s="87"/>
      <c r="D253" s="97"/>
      <c r="E253" s="33"/>
      <c r="F253" s="141"/>
      <c r="G253" s="157"/>
    </row>
    <row r="254" spans="1:7">
      <c r="A254" s="13"/>
      <c r="B254" s="15"/>
      <c r="C254" s="87"/>
      <c r="D254" s="97"/>
      <c r="E254" s="33"/>
      <c r="F254" s="141"/>
      <c r="G254" s="157"/>
    </row>
    <row r="255" spans="1:7">
      <c r="A255" s="13"/>
      <c r="B255" s="15"/>
      <c r="C255" s="87"/>
      <c r="D255" s="97"/>
      <c r="E255" s="33"/>
      <c r="F255" s="141"/>
      <c r="G255" s="141"/>
    </row>
    <row r="256" spans="1:7">
      <c r="A256" s="13"/>
      <c r="B256" s="15"/>
      <c r="C256" s="87"/>
      <c r="D256" s="97"/>
      <c r="E256" s="33"/>
      <c r="F256" s="141"/>
      <c r="G256" s="157"/>
    </row>
    <row r="257" spans="1:7">
      <c r="A257" s="13"/>
      <c r="B257" s="15"/>
      <c r="C257" s="87"/>
      <c r="D257" s="97"/>
      <c r="E257" s="33"/>
      <c r="F257" s="141"/>
      <c r="G257" s="141"/>
    </row>
    <row r="258" spans="1:7">
      <c r="A258" s="13"/>
      <c r="B258" s="15"/>
      <c r="C258" s="87"/>
      <c r="D258" s="97"/>
      <c r="E258" s="33"/>
      <c r="F258" s="141"/>
      <c r="G258" s="157"/>
    </row>
    <row r="259" spans="1:7">
      <c r="A259" s="13"/>
      <c r="B259" s="15"/>
      <c r="C259" s="87"/>
      <c r="D259" s="97"/>
      <c r="E259" s="33"/>
      <c r="F259" s="141"/>
      <c r="G259" s="157"/>
    </row>
    <row r="260" spans="1:7">
      <c r="A260" s="13"/>
      <c r="B260" s="15"/>
      <c r="C260" s="87"/>
      <c r="D260" s="97"/>
      <c r="E260" s="33"/>
      <c r="F260" s="141"/>
      <c r="G260" s="157"/>
    </row>
    <row r="261" spans="1:7">
      <c r="A261" s="13"/>
      <c r="B261" s="15"/>
      <c r="C261" s="87"/>
      <c r="D261" s="97"/>
      <c r="E261" s="33"/>
      <c r="F261" s="141"/>
      <c r="G261" s="157"/>
    </row>
    <row r="262" spans="1:7">
      <c r="A262" s="13"/>
      <c r="B262" s="15"/>
      <c r="C262" s="87"/>
      <c r="D262" s="97"/>
      <c r="E262" s="33"/>
      <c r="F262" s="141"/>
      <c r="G262" s="157"/>
    </row>
    <row r="263" spans="1:7">
      <c r="A263" s="13"/>
      <c r="B263" s="15"/>
      <c r="C263" s="87"/>
      <c r="D263" s="97"/>
      <c r="E263" s="33"/>
      <c r="F263" s="141"/>
      <c r="G263" s="157"/>
    </row>
    <row r="264" spans="1:7">
      <c r="A264" s="13"/>
      <c r="B264" s="15"/>
      <c r="C264" s="87"/>
      <c r="D264" s="97"/>
      <c r="E264" s="33"/>
      <c r="F264" s="141"/>
      <c r="G264" s="157"/>
    </row>
    <row r="265" spans="1:7">
      <c r="A265" s="13"/>
      <c r="B265" s="15"/>
      <c r="C265" s="87"/>
      <c r="D265" s="97"/>
      <c r="E265" s="33"/>
      <c r="F265" s="141"/>
      <c r="G265" s="157"/>
    </row>
    <row r="266" spans="1:7">
      <c r="A266" s="13"/>
      <c r="B266" s="15"/>
      <c r="C266" s="87"/>
      <c r="D266" s="97"/>
      <c r="E266" s="33"/>
      <c r="F266" s="141"/>
      <c r="G266" s="157"/>
    </row>
    <row r="267" spans="1:7">
      <c r="A267" s="13"/>
      <c r="B267" s="15"/>
      <c r="C267" s="87"/>
      <c r="D267" s="97"/>
      <c r="E267" s="33"/>
      <c r="F267" s="141"/>
      <c r="G267" s="157"/>
    </row>
    <row r="268" spans="1:7">
      <c r="A268" s="13"/>
      <c r="B268" s="12"/>
      <c r="C268" s="87"/>
      <c r="D268" s="97"/>
      <c r="E268" s="33"/>
      <c r="F268" s="141"/>
      <c r="G268" s="157"/>
    </row>
    <row r="269" spans="1:7">
      <c r="A269" s="13"/>
      <c r="B269" s="91"/>
    </row>
    <row r="270" spans="1:7" s="10" customFormat="1">
      <c r="A270" s="93"/>
      <c r="B270" s="88"/>
      <c r="C270" s="95"/>
      <c r="D270" s="100"/>
      <c r="E270" s="86"/>
      <c r="F270" s="141"/>
      <c r="G270" s="135"/>
    </row>
    <row r="271" spans="1:7" s="10" customFormat="1">
      <c r="A271" s="93"/>
      <c r="B271" s="88"/>
      <c r="C271" s="95"/>
      <c r="D271" s="100"/>
      <c r="E271" s="86"/>
      <c r="F271" s="141"/>
      <c r="G271" s="135"/>
    </row>
    <row r="273" spans="1:7">
      <c r="A273" s="93"/>
      <c r="B273" s="88"/>
      <c r="C273" s="95"/>
      <c r="D273" s="100"/>
      <c r="E273" s="86"/>
      <c r="F273" s="141"/>
      <c r="G273" s="141"/>
    </row>
    <row r="274" spans="1:7">
      <c r="A274" s="13"/>
      <c r="B274" s="91"/>
      <c r="C274" s="87"/>
      <c r="D274" s="97"/>
      <c r="E274" s="33"/>
      <c r="F274" s="141"/>
      <c r="G274" s="157"/>
    </row>
    <row r="275" spans="1:7">
      <c r="A275" s="13"/>
      <c r="B275" s="91"/>
      <c r="C275" s="87"/>
      <c r="D275" s="97"/>
      <c r="E275" s="33"/>
      <c r="F275" s="141"/>
      <c r="G275" s="157"/>
    </row>
    <row r="276" spans="1:7">
      <c r="A276" s="13"/>
      <c r="B276" s="91"/>
      <c r="C276" s="87"/>
      <c r="D276" s="97"/>
      <c r="E276" s="33"/>
      <c r="F276" s="141"/>
      <c r="G276" s="157"/>
    </row>
    <row r="277" spans="1:7" ht="13.5">
      <c r="A277" s="93"/>
      <c r="B277" s="15"/>
      <c r="C277" s="50"/>
      <c r="D277" s="100"/>
      <c r="E277" s="16"/>
      <c r="F277" s="141"/>
      <c r="G277" s="141"/>
    </row>
    <row r="278" spans="1:7">
      <c r="A278" s="93"/>
      <c r="B278" s="15"/>
      <c r="C278" s="87"/>
      <c r="D278" s="100"/>
      <c r="E278" s="16"/>
      <c r="F278" s="141"/>
      <c r="G278" s="141"/>
    </row>
    <row r="279" spans="1:7">
      <c r="A279" s="93"/>
      <c r="B279" s="15"/>
      <c r="C279" s="87"/>
      <c r="D279" s="97"/>
      <c r="E279" s="33"/>
      <c r="F279" s="141"/>
      <c r="G279" s="157"/>
    </row>
    <row r="280" spans="1:7">
      <c r="A280" s="93"/>
      <c r="B280" s="15"/>
      <c r="C280" s="87"/>
      <c r="D280" s="97"/>
      <c r="E280" s="33"/>
      <c r="F280" s="141"/>
      <c r="G280" s="157"/>
    </row>
    <row r="281" spans="1:7">
      <c r="A281" s="93"/>
      <c r="B281" s="15"/>
      <c r="C281" s="87"/>
      <c r="D281" s="97"/>
      <c r="E281" s="52"/>
      <c r="F281" s="141"/>
      <c r="G281" s="157"/>
    </row>
    <row r="282" spans="1:7">
      <c r="A282" s="93"/>
      <c r="B282" s="15"/>
      <c r="C282" s="87"/>
      <c r="D282" s="97"/>
      <c r="E282" s="33"/>
      <c r="F282" s="141"/>
      <c r="G282" s="157"/>
    </row>
    <row r="283" spans="1:7">
      <c r="A283" s="93"/>
      <c r="B283" s="15"/>
      <c r="C283" s="87"/>
      <c r="D283" s="97"/>
      <c r="E283" s="33"/>
      <c r="F283" s="141"/>
      <c r="G283" s="157"/>
    </row>
    <row r="284" spans="1:7">
      <c r="A284" s="93"/>
      <c r="B284" s="15"/>
      <c r="C284" s="87"/>
      <c r="D284" s="100"/>
      <c r="E284" s="16"/>
      <c r="F284" s="141"/>
      <c r="G284" s="141"/>
    </row>
    <row r="285" spans="1:7">
      <c r="A285" s="93"/>
      <c r="B285" s="15"/>
      <c r="C285" s="87"/>
      <c r="D285" s="97"/>
      <c r="E285" s="33"/>
      <c r="F285" s="141"/>
      <c r="G285" s="157"/>
    </row>
    <row r="286" spans="1:7">
      <c r="A286" s="93"/>
      <c r="B286" s="15"/>
      <c r="C286" s="87"/>
      <c r="D286" s="97"/>
      <c r="E286" s="33"/>
      <c r="F286" s="141"/>
      <c r="G286" s="157"/>
    </row>
    <row r="287" spans="1:7">
      <c r="A287" s="93"/>
      <c r="B287" s="15"/>
      <c r="C287" s="87"/>
      <c r="D287" s="100"/>
      <c r="E287" s="16"/>
      <c r="F287" s="141"/>
      <c r="G287" s="141"/>
    </row>
    <row r="288" spans="1:7">
      <c r="A288" s="93"/>
      <c r="B288" s="15"/>
      <c r="C288" s="87"/>
      <c r="D288" s="97"/>
      <c r="E288" s="33"/>
      <c r="F288" s="141"/>
      <c r="G288" s="157"/>
    </row>
    <row r="289" spans="1:7">
      <c r="A289" s="93"/>
      <c r="B289" s="15"/>
      <c r="C289" s="87"/>
      <c r="D289" s="97"/>
      <c r="E289" s="33"/>
      <c r="F289" s="141"/>
      <c r="G289" s="157"/>
    </row>
    <row r="290" spans="1:7">
      <c r="A290" s="93"/>
      <c r="B290" s="15"/>
      <c r="C290" s="87"/>
      <c r="D290" s="97"/>
      <c r="E290" s="33"/>
      <c r="F290" s="141"/>
      <c r="G290" s="157"/>
    </row>
    <row r="291" spans="1:7">
      <c r="A291" s="93"/>
      <c r="B291" s="15"/>
      <c r="C291" s="87"/>
      <c r="D291" s="97"/>
      <c r="E291" s="33"/>
      <c r="F291" s="141"/>
      <c r="G291" s="157"/>
    </row>
    <row r="292" spans="1:7">
      <c r="A292" s="93"/>
      <c r="B292" s="15"/>
      <c r="C292" s="87"/>
      <c r="D292" s="97"/>
      <c r="E292" s="33"/>
      <c r="F292" s="141"/>
      <c r="G292" s="157"/>
    </row>
    <row r="293" spans="1:7">
      <c r="A293" s="93"/>
      <c r="B293" s="15"/>
      <c r="C293" s="87"/>
      <c r="D293" s="97"/>
      <c r="E293" s="33"/>
      <c r="F293" s="141"/>
      <c r="G293" s="157"/>
    </row>
    <row r="294" spans="1:7">
      <c r="A294" s="93"/>
      <c r="B294" s="15"/>
      <c r="C294" s="87"/>
      <c r="D294" s="97"/>
      <c r="E294" s="33"/>
      <c r="F294" s="141"/>
      <c r="G294" s="157"/>
    </row>
    <row r="295" spans="1:7">
      <c r="A295" s="93"/>
      <c r="B295" s="15"/>
      <c r="C295" s="87"/>
      <c r="D295" s="97"/>
      <c r="E295" s="33"/>
      <c r="F295" s="141"/>
      <c r="G295" s="157"/>
    </row>
    <row r="296" spans="1:7">
      <c r="A296" s="93"/>
      <c r="B296" s="15"/>
      <c r="C296" s="87"/>
      <c r="D296" s="97"/>
      <c r="E296" s="33"/>
      <c r="F296" s="141"/>
      <c r="G296" s="157"/>
    </row>
    <row r="297" spans="1:7">
      <c r="A297" s="93"/>
      <c r="B297" s="15"/>
      <c r="C297" s="87"/>
      <c r="D297" s="97"/>
      <c r="E297" s="33"/>
      <c r="F297" s="141"/>
      <c r="G297" s="157"/>
    </row>
    <row r="298" spans="1:7">
      <c r="A298" s="93"/>
      <c r="B298" s="15"/>
      <c r="C298" s="87"/>
      <c r="D298" s="97"/>
      <c r="E298" s="33"/>
      <c r="F298" s="141"/>
      <c r="G298" s="157"/>
    </row>
    <row r="299" spans="1:7">
      <c r="A299" s="93"/>
      <c r="B299" s="15"/>
      <c r="C299" s="87"/>
      <c r="D299" s="97"/>
      <c r="E299" s="33"/>
      <c r="F299" s="141"/>
      <c r="G299" s="157"/>
    </row>
    <row r="300" spans="1:7" ht="13.5">
      <c r="A300" s="93"/>
      <c r="B300" s="15"/>
      <c r="C300" s="50"/>
      <c r="D300" s="97"/>
      <c r="E300" s="33"/>
      <c r="F300" s="141"/>
      <c r="G300" s="157"/>
    </row>
    <row r="301" spans="1:7">
      <c r="A301" s="93"/>
      <c r="B301" s="15"/>
      <c r="C301" s="87"/>
      <c r="D301" s="97"/>
      <c r="E301" s="33"/>
      <c r="F301" s="141"/>
      <c r="G301" s="157"/>
    </row>
    <row r="302" spans="1:7">
      <c r="A302" s="93"/>
      <c r="B302" s="15"/>
      <c r="C302" s="87"/>
      <c r="D302" s="97"/>
      <c r="E302" s="33"/>
      <c r="F302" s="141"/>
      <c r="G302" s="157"/>
    </row>
    <row r="303" spans="1:7">
      <c r="A303" s="93"/>
      <c r="B303" s="15"/>
      <c r="C303" s="87"/>
      <c r="D303" s="97"/>
      <c r="E303" s="33"/>
      <c r="F303" s="141"/>
      <c r="G303" s="157"/>
    </row>
    <row r="304" spans="1:7">
      <c r="A304" s="93"/>
      <c r="B304" s="91"/>
      <c r="C304" s="87"/>
      <c r="D304" s="97"/>
      <c r="E304" s="33"/>
      <c r="F304" s="141"/>
      <c r="G304" s="157"/>
    </row>
    <row r="305" spans="1:7">
      <c r="A305" s="93"/>
      <c r="B305" s="15"/>
      <c r="C305" s="87"/>
      <c r="D305" s="97"/>
      <c r="E305" s="33"/>
      <c r="F305" s="141"/>
      <c r="G305" s="157"/>
    </row>
    <row r="306" spans="1:7">
      <c r="A306" s="93"/>
      <c r="B306" s="15"/>
      <c r="C306" s="87"/>
      <c r="D306" s="97"/>
      <c r="E306" s="33"/>
      <c r="F306" s="141"/>
      <c r="G306" s="157"/>
    </row>
    <row r="307" spans="1:7">
      <c r="A307" s="93"/>
      <c r="B307" s="15"/>
      <c r="C307" s="87"/>
      <c r="D307" s="97"/>
      <c r="E307" s="33"/>
      <c r="F307" s="141"/>
      <c r="G307" s="157"/>
    </row>
    <row r="308" spans="1:7">
      <c r="A308" s="93"/>
      <c r="B308" s="15"/>
      <c r="C308" s="87"/>
      <c r="D308" s="97"/>
      <c r="E308" s="33"/>
      <c r="F308" s="141"/>
      <c r="G308" s="157"/>
    </row>
    <row r="309" spans="1:7">
      <c r="A309" s="93"/>
      <c r="B309" s="15"/>
      <c r="C309" s="87"/>
      <c r="D309" s="97"/>
      <c r="E309" s="33"/>
      <c r="F309" s="141"/>
      <c r="G309" s="157"/>
    </row>
    <row r="310" spans="1:7">
      <c r="A310" s="93"/>
      <c r="B310" s="91"/>
      <c r="C310" s="87"/>
      <c r="D310" s="97"/>
      <c r="E310" s="33"/>
      <c r="F310" s="141"/>
      <c r="G310" s="157"/>
    </row>
    <row r="311" spans="1:7" ht="13.5">
      <c r="A311" s="93"/>
      <c r="B311" s="12"/>
      <c r="C311" s="50"/>
      <c r="D311" s="97"/>
      <c r="E311" s="52"/>
      <c r="F311" s="141"/>
      <c r="G311" s="141"/>
    </row>
    <row r="312" spans="1:7">
      <c r="A312" s="93"/>
      <c r="B312" s="12"/>
      <c r="C312" s="87"/>
      <c r="D312" s="97"/>
      <c r="E312" s="52"/>
      <c r="F312" s="141"/>
      <c r="G312" s="141"/>
    </row>
    <row r="313" spans="1:7">
      <c r="A313" s="93"/>
      <c r="B313" s="15"/>
      <c r="C313" s="87"/>
      <c r="D313" s="97"/>
      <c r="E313" s="33"/>
      <c r="F313" s="141"/>
      <c r="G313" s="157"/>
    </row>
    <row r="314" spans="1:7">
      <c r="A314" s="93"/>
      <c r="B314" s="15"/>
      <c r="C314" s="87"/>
      <c r="D314" s="97"/>
      <c r="E314" s="33"/>
      <c r="F314" s="141"/>
      <c r="G314" s="157"/>
    </row>
    <row r="315" spans="1:7">
      <c r="A315" s="93"/>
      <c r="B315" s="15"/>
      <c r="C315" s="87"/>
      <c r="D315" s="97"/>
      <c r="E315" s="52"/>
      <c r="F315" s="141"/>
      <c r="G315" s="157"/>
    </row>
    <row r="316" spans="1:7">
      <c r="A316" s="93"/>
      <c r="B316" s="15"/>
      <c r="C316" s="87"/>
      <c r="D316" s="97"/>
      <c r="E316" s="33"/>
      <c r="F316" s="141"/>
      <c r="G316" s="157"/>
    </row>
    <row r="317" spans="1:7">
      <c r="A317" s="93"/>
      <c r="B317" s="15"/>
      <c r="C317" s="87"/>
      <c r="D317" s="97"/>
      <c r="E317" s="33"/>
      <c r="F317" s="141"/>
      <c r="G317" s="157"/>
    </row>
    <row r="318" spans="1:7">
      <c r="A318" s="93"/>
      <c r="B318" s="15"/>
      <c r="C318" s="87"/>
      <c r="D318" s="97"/>
      <c r="E318" s="52"/>
      <c r="F318" s="141"/>
      <c r="G318" s="157"/>
    </row>
    <row r="319" spans="1:7">
      <c r="A319" s="93"/>
      <c r="B319" s="15"/>
      <c r="C319" s="87"/>
      <c r="D319" s="97"/>
      <c r="E319" s="33"/>
      <c r="F319" s="141"/>
      <c r="G319" s="157"/>
    </row>
    <row r="320" spans="1:7">
      <c r="A320" s="93"/>
      <c r="B320" s="12"/>
      <c r="C320" s="87"/>
      <c r="D320" s="97"/>
      <c r="E320" s="33"/>
      <c r="F320" s="141"/>
      <c r="G320" s="157"/>
    </row>
    <row r="321" spans="1:7">
      <c r="A321" s="93"/>
      <c r="B321" s="12"/>
      <c r="C321" s="87"/>
      <c r="D321" s="97"/>
      <c r="E321" s="33"/>
      <c r="F321" s="141"/>
      <c r="G321" s="157"/>
    </row>
    <row r="322" spans="1:7">
      <c r="A322" s="93"/>
      <c r="B322" s="15"/>
      <c r="C322" s="87"/>
      <c r="D322" s="97"/>
      <c r="E322" s="33"/>
      <c r="F322" s="141"/>
      <c r="G322" s="157"/>
    </row>
    <row r="323" spans="1:7">
      <c r="A323" s="93"/>
      <c r="B323" s="12"/>
      <c r="C323" s="87"/>
      <c r="D323" s="97"/>
      <c r="E323" s="33"/>
      <c r="F323" s="141"/>
      <c r="G323" s="157"/>
    </row>
    <row r="324" spans="1:7">
      <c r="A324" s="93"/>
      <c r="B324" s="12"/>
      <c r="C324" s="87"/>
      <c r="D324" s="97"/>
      <c r="E324" s="52"/>
      <c r="F324" s="141"/>
      <c r="G324" s="141"/>
    </row>
    <row r="325" spans="1:7">
      <c r="A325" s="93"/>
      <c r="B325" s="15"/>
      <c r="C325" s="87"/>
      <c r="D325" s="97"/>
      <c r="E325" s="33"/>
      <c r="F325" s="141"/>
      <c r="G325" s="157"/>
    </row>
    <row r="326" spans="1:7">
      <c r="A326" s="93"/>
      <c r="B326" s="12"/>
      <c r="C326" s="87"/>
      <c r="D326" s="97"/>
      <c r="E326" s="33"/>
      <c r="F326" s="141"/>
      <c r="G326" s="157"/>
    </row>
    <row r="327" spans="1:7">
      <c r="A327" s="93"/>
      <c r="B327" s="12"/>
      <c r="C327" s="12"/>
      <c r="D327" s="12"/>
      <c r="E327" s="12"/>
      <c r="F327" s="12"/>
      <c r="G327" s="12"/>
    </row>
    <row r="328" spans="1:7" ht="13.5">
      <c r="A328" s="93"/>
      <c r="B328" s="12"/>
      <c r="C328" s="50"/>
      <c r="D328" s="97"/>
      <c r="E328" s="52"/>
      <c r="F328" s="141"/>
      <c r="G328" s="141"/>
    </row>
    <row r="329" spans="1:7">
      <c r="A329" s="93"/>
      <c r="B329" s="12"/>
      <c r="C329" s="87"/>
      <c r="D329" s="97"/>
      <c r="E329" s="52"/>
      <c r="F329" s="141"/>
      <c r="G329" s="141"/>
    </row>
    <row r="330" spans="1:7">
      <c r="A330" s="93"/>
      <c r="B330" s="15"/>
      <c r="C330" s="87"/>
      <c r="D330" s="97"/>
      <c r="E330" s="33"/>
      <c r="F330" s="141"/>
      <c r="G330" s="157"/>
    </row>
    <row r="331" spans="1:7">
      <c r="A331" s="93"/>
      <c r="B331" s="15"/>
      <c r="C331" s="87"/>
      <c r="D331" s="97"/>
      <c r="E331" s="33"/>
      <c r="F331" s="141"/>
      <c r="G331" s="157"/>
    </row>
    <row r="332" spans="1:7">
      <c r="A332" s="93"/>
      <c r="B332" s="15"/>
      <c r="C332" s="87"/>
      <c r="D332" s="97"/>
      <c r="E332" s="52"/>
      <c r="F332" s="141"/>
      <c r="G332" s="141"/>
    </row>
    <row r="333" spans="1:7">
      <c r="A333" s="93"/>
      <c r="B333" s="15"/>
      <c r="C333" s="87"/>
      <c r="D333" s="97"/>
      <c r="E333" s="33"/>
      <c r="F333" s="141"/>
      <c r="G333" s="157"/>
    </row>
    <row r="334" spans="1:7">
      <c r="A334" s="93"/>
      <c r="B334" s="15"/>
      <c r="C334" s="87"/>
      <c r="D334" s="97"/>
      <c r="E334" s="33"/>
      <c r="F334" s="141"/>
      <c r="G334" s="157"/>
    </row>
    <row r="335" spans="1:7">
      <c r="A335" s="93"/>
      <c r="B335" s="15"/>
      <c r="C335" s="87"/>
      <c r="D335" s="97"/>
      <c r="E335" s="33"/>
      <c r="F335" s="141"/>
      <c r="G335" s="157"/>
    </row>
    <row r="336" spans="1:7">
      <c r="A336" s="93"/>
      <c r="B336" s="15"/>
      <c r="C336" s="87"/>
      <c r="D336" s="97"/>
      <c r="E336" s="33"/>
      <c r="F336" s="141"/>
      <c r="G336" s="157"/>
    </row>
    <row r="337" spans="1:7">
      <c r="A337" s="93"/>
      <c r="B337" s="15"/>
      <c r="C337" s="87"/>
      <c r="D337" s="97"/>
      <c r="E337" s="33"/>
      <c r="F337" s="141"/>
      <c r="G337" s="157"/>
    </row>
    <row r="338" spans="1:7">
      <c r="A338" s="93"/>
      <c r="B338" s="15"/>
      <c r="C338" s="87"/>
      <c r="D338" s="97"/>
      <c r="E338" s="52"/>
      <c r="F338" s="141"/>
      <c r="G338" s="141"/>
    </row>
    <row r="339" spans="1:7">
      <c r="A339" s="93"/>
      <c r="B339" s="15"/>
      <c r="C339" s="87"/>
      <c r="D339" s="97"/>
      <c r="E339" s="33"/>
      <c r="F339" s="141"/>
      <c r="G339" s="157"/>
    </row>
    <row r="340" spans="1:7">
      <c r="A340" s="93"/>
      <c r="B340" s="15"/>
      <c r="C340" s="87"/>
      <c r="D340" s="97"/>
      <c r="E340" s="33"/>
      <c r="F340" s="141"/>
      <c r="G340" s="157"/>
    </row>
    <row r="341" spans="1:7">
      <c r="A341" s="93"/>
      <c r="B341" s="91"/>
      <c r="C341" s="87"/>
      <c r="D341" s="97"/>
      <c r="E341" s="52"/>
      <c r="F341" s="141"/>
      <c r="G341" s="141"/>
    </row>
    <row r="342" spans="1:7">
      <c r="A342" s="93"/>
      <c r="B342" s="15"/>
      <c r="C342" s="87"/>
      <c r="D342" s="97"/>
      <c r="E342" s="33"/>
      <c r="F342" s="141"/>
      <c r="G342" s="157"/>
    </row>
    <row r="343" spans="1:7">
      <c r="A343" s="93"/>
      <c r="B343" s="12"/>
      <c r="C343" s="87"/>
      <c r="D343" s="97"/>
      <c r="E343" s="33"/>
      <c r="F343" s="141"/>
      <c r="G343" s="157"/>
    </row>
    <row r="344" spans="1:7">
      <c r="A344" s="93"/>
      <c r="B344" s="15"/>
      <c r="C344" s="87"/>
      <c r="D344" s="97"/>
      <c r="E344" s="33"/>
      <c r="F344" s="141"/>
      <c r="G344" s="157"/>
    </row>
    <row r="345" spans="1:7">
      <c r="A345" s="93"/>
      <c r="B345" s="15"/>
      <c r="C345" s="87"/>
      <c r="D345" s="97"/>
      <c r="E345" s="33"/>
      <c r="F345" s="141"/>
      <c r="G345" s="157"/>
    </row>
    <row r="346" spans="1:7">
      <c r="A346" s="93"/>
      <c r="B346" s="12"/>
      <c r="C346" s="87"/>
      <c r="D346" s="97"/>
      <c r="E346" s="33"/>
      <c r="F346" s="141"/>
      <c r="G346" s="157"/>
    </row>
    <row r="347" spans="1:7">
      <c r="A347" s="93"/>
      <c r="B347" s="12"/>
      <c r="C347" s="12"/>
      <c r="D347" s="12"/>
      <c r="E347" s="12"/>
      <c r="F347" s="12"/>
      <c r="G347" s="12"/>
    </row>
    <row r="348" spans="1:7">
      <c r="A348" s="93"/>
      <c r="B348" s="12"/>
      <c r="C348" s="87"/>
      <c r="D348" s="97"/>
      <c r="E348" s="33"/>
      <c r="F348" s="141"/>
      <c r="G348" s="157"/>
    </row>
    <row r="349" spans="1:7">
      <c r="A349" s="93"/>
      <c r="B349" s="12"/>
      <c r="C349" s="87"/>
      <c r="D349" s="97"/>
      <c r="E349" s="33"/>
      <c r="F349" s="141"/>
      <c r="G349" s="157"/>
    </row>
    <row r="350" spans="1:7">
      <c r="A350" s="93"/>
      <c r="B350" s="12"/>
      <c r="C350" s="87"/>
      <c r="D350" s="97"/>
      <c r="E350" s="33"/>
      <c r="F350" s="141"/>
      <c r="G350" s="157"/>
    </row>
    <row r="351" spans="1:7">
      <c r="A351" s="93"/>
      <c r="B351" s="15"/>
      <c r="C351" s="87"/>
      <c r="D351" s="97"/>
      <c r="E351" s="33"/>
      <c r="F351" s="141"/>
      <c r="G351" s="157"/>
    </row>
    <row r="352" spans="1:7">
      <c r="A352" s="93"/>
      <c r="B352" s="15"/>
      <c r="C352" s="87"/>
      <c r="D352" s="97"/>
      <c r="E352" s="33"/>
      <c r="F352" s="141"/>
      <c r="G352" s="157"/>
    </row>
    <row r="353" spans="1:7">
      <c r="A353" s="93"/>
      <c r="B353" s="15"/>
      <c r="C353" s="12"/>
      <c r="D353" s="12"/>
      <c r="E353" s="12"/>
      <c r="F353" s="12"/>
      <c r="G353" s="12"/>
    </row>
    <row r="354" spans="1:7" ht="13.5">
      <c r="A354" s="93"/>
      <c r="B354" s="15"/>
      <c r="C354" s="50"/>
      <c r="D354" s="12"/>
      <c r="E354" s="12"/>
      <c r="F354" s="12"/>
      <c r="G354" s="12"/>
    </row>
    <row r="355" spans="1:7">
      <c r="A355" s="93"/>
      <c r="B355" s="91"/>
      <c r="C355" s="12"/>
      <c r="D355" s="12"/>
      <c r="E355" s="12"/>
      <c r="F355" s="12"/>
      <c r="G355" s="12"/>
    </row>
    <row r="356" spans="1:7">
      <c r="A356" s="13"/>
      <c r="B356" s="15"/>
      <c r="C356" s="87"/>
      <c r="D356" s="97"/>
      <c r="E356" s="33"/>
      <c r="F356" s="141"/>
      <c r="G356" s="157"/>
    </row>
    <row r="357" spans="1:7">
      <c r="A357" s="13"/>
      <c r="B357" s="15"/>
      <c r="C357" s="87"/>
      <c r="D357" s="97"/>
      <c r="E357" s="33"/>
      <c r="F357" s="141"/>
      <c r="G357" s="157"/>
    </row>
    <row r="358" spans="1:7">
      <c r="A358" s="93"/>
      <c r="B358" s="15"/>
      <c r="C358" s="12"/>
      <c r="D358" s="12"/>
      <c r="E358" s="12"/>
      <c r="F358" s="12"/>
      <c r="G358" s="12"/>
    </row>
    <row r="359" spans="1:7">
      <c r="A359" s="13"/>
      <c r="B359" s="15"/>
      <c r="C359" s="87"/>
      <c r="D359" s="97"/>
      <c r="E359" s="33"/>
      <c r="F359" s="141"/>
      <c r="G359" s="157"/>
    </row>
    <row r="360" spans="1:7">
      <c r="A360" s="13"/>
      <c r="B360" s="12"/>
      <c r="C360" s="87"/>
      <c r="D360" s="97"/>
      <c r="E360" s="33"/>
      <c r="F360" s="141"/>
      <c r="G360" s="157"/>
    </row>
    <row r="361" spans="1:7">
      <c r="A361" s="13"/>
      <c r="B361" s="12"/>
      <c r="C361" s="12"/>
      <c r="D361" s="12"/>
      <c r="E361" s="12"/>
      <c r="F361" s="12"/>
      <c r="G361" s="12"/>
    </row>
    <row r="362" spans="1:7">
      <c r="A362" s="13"/>
      <c r="B362" s="15"/>
      <c r="C362" s="87"/>
      <c r="D362" s="97"/>
      <c r="E362" s="33"/>
      <c r="F362" s="141"/>
      <c r="G362" s="157"/>
    </row>
    <row r="363" spans="1:7">
      <c r="A363" s="13"/>
      <c r="B363" s="15"/>
      <c r="C363" s="87"/>
      <c r="D363" s="97"/>
      <c r="E363" s="33"/>
      <c r="F363" s="141"/>
      <c r="G363" s="157"/>
    </row>
    <row r="364" spans="1:7">
      <c r="A364" s="13"/>
      <c r="B364" s="15"/>
      <c r="C364" s="12"/>
      <c r="D364" s="12"/>
      <c r="E364" s="12"/>
      <c r="F364" s="12"/>
      <c r="G364" s="12"/>
    </row>
    <row r="365" spans="1:7" ht="13.5">
      <c r="A365" s="13"/>
      <c r="B365" s="15"/>
      <c r="C365" s="50"/>
      <c r="D365" s="12"/>
      <c r="E365" s="12"/>
      <c r="F365" s="12"/>
      <c r="G365" s="12"/>
    </row>
    <row r="366" spans="1:7">
      <c r="A366" s="13"/>
      <c r="B366" s="15"/>
      <c r="C366" s="87"/>
      <c r="D366" s="12"/>
      <c r="E366" s="12"/>
      <c r="F366" s="12"/>
      <c r="G366" s="12"/>
    </row>
    <row r="367" spans="1:7">
      <c r="A367" s="13"/>
      <c r="B367" s="15"/>
      <c r="C367" s="12"/>
      <c r="D367" s="12"/>
      <c r="E367" s="12"/>
      <c r="F367" s="12"/>
      <c r="G367" s="12"/>
    </row>
    <row r="368" spans="1:7">
      <c r="A368" s="13"/>
      <c r="B368" s="15"/>
      <c r="C368" s="87"/>
      <c r="D368" s="97"/>
      <c r="E368" s="33"/>
      <c r="F368" s="12"/>
      <c r="G368" s="12"/>
    </row>
    <row r="369" spans="1:7">
      <c r="A369" s="13"/>
      <c r="B369" s="15"/>
      <c r="C369" s="87"/>
      <c r="D369" s="97"/>
      <c r="E369" s="33"/>
      <c r="F369" s="12"/>
      <c r="G369" s="157"/>
    </row>
    <row r="370" spans="1:7">
      <c r="A370" s="13"/>
      <c r="B370" s="15"/>
      <c r="C370" s="87"/>
      <c r="D370" s="97"/>
      <c r="E370" s="33"/>
      <c r="F370" s="12"/>
      <c r="G370" s="157"/>
    </row>
    <row r="371" spans="1:7">
      <c r="A371" s="13"/>
      <c r="B371" s="15"/>
      <c r="C371" s="12"/>
      <c r="D371" s="12"/>
      <c r="E371" s="12"/>
      <c r="F371" s="12"/>
      <c r="G371" s="12"/>
    </row>
    <row r="372" spans="1:7">
      <c r="A372" s="13"/>
      <c r="B372" s="15"/>
      <c r="C372" s="87"/>
      <c r="D372" s="97"/>
      <c r="E372" s="33"/>
      <c r="F372" s="12"/>
      <c r="G372" s="12"/>
    </row>
    <row r="373" spans="1:7">
      <c r="A373" s="13"/>
      <c r="B373" s="15"/>
      <c r="C373" s="87"/>
      <c r="D373" s="97"/>
      <c r="E373" s="33"/>
      <c r="F373" s="12"/>
      <c r="G373" s="157"/>
    </row>
    <row r="374" spans="1:7">
      <c r="A374" s="13"/>
      <c r="B374" s="15"/>
      <c r="C374" s="87"/>
      <c r="D374" s="97"/>
      <c r="E374" s="33"/>
      <c r="F374" s="12"/>
      <c r="G374" s="157"/>
    </row>
    <row r="375" spans="1:7">
      <c r="A375" s="13"/>
      <c r="B375" s="15"/>
      <c r="C375" s="12"/>
      <c r="D375" s="12"/>
      <c r="E375" s="12"/>
      <c r="F375" s="12"/>
      <c r="G375" s="12"/>
    </row>
    <row r="376" spans="1:7">
      <c r="A376" s="13"/>
      <c r="B376" s="15"/>
      <c r="C376" s="87"/>
      <c r="D376" s="97"/>
      <c r="E376" s="33"/>
      <c r="F376" s="12"/>
      <c r="G376" s="157"/>
    </row>
    <row r="377" spans="1:7">
      <c r="A377" s="13"/>
      <c r="B377" s="15"/>
      <c r="C377" s="87"/>
      <c r="D377" s="97"/>
      <c r="E377" s="33"/>
      <c r="F377" s="12"/>
      <c r="G377" s="157"/>
    </row>
    <row r="378" spans="1:7">
      <c r="A378" s="13"/>
      <c r="B378" s="15"/>
      <c r="C378" s="12"/>
      <c r="D378" s="12"/>
      <c r="E378" s="12"/>
      <c r="F378" s="12"/>
      <c r="G378" s="12"/>
    </row>
    <row r="379" spans="1:7">
      <c r="A379" s="13"/>
      <c r="B379" s="15"/>
      <c r="C379" s="87"/>
      <c r="D379" s="97"/>
      <c r="E379" s="33"/>
      <c r="F379" s="12"/>
      <c r="G379" s="12"/>
    </row>
    <row r="380" spans="1:7">
      <c r="A380" s="13"/>
      <c r="B380" s="15"/>
      <c r="C380" s="87"/>
      <c r="D380" s="97"/>
      <c r="E380" s="33"/>
      <c r="F380" s="12"/>
      <c r="G380" s="157"/>
    </row>
    <row r="381" spans="1:7">
      <c r="A381" s="13"/>
      <c r="B381" s="15"/>
      <c r="C381" s="87"/>
      <c r="D381" s="97"/>
      <c r="E381" s="33"/>
      <c r="F381" s="12"/>
      <c r="G381" s="157"/>
    </row>
    <row r="382" spans="1:7">
      <c r="A382" s="13"/>
      <c r="B382" s="15"/>
      <c r="C382" s="12"/>
      <c r="D382" s="12"/>
      <c r="E382" s="12"/>
      <c r="F382" s="141"/>
      <c r="G382" s="157"/>
    </row>
    <row r="383" spans="1:7">
      <c r="A383" s="13"/>
      <c r="B383" s="15"/>
      <c r="C383" s="87"/>
      <c r="D383" s="97"/>
      <c r="E383" s="33"/>
      <c r="F383" s="12"/>
      <c r="G383" s="157"/>
    </row>
    <row r="384" spans="1:7">
      <c r="A384" s="13"/>
      <c r="B384" s="15"/>
      <c r="C384" s="87"/>
      <c r="D384" s="97"/>
      <c r="E384" s="33"/>
      <c r="F384" s="12"/>
      <c r="G384" s="157"/>
    </row>
    <row r="385" spans="1:7">
      <c r="A385" s="13"/>
      <c r="B385" s="15"/>
      <c r="C385" s="87"/>
      <c r="D385" s="97"/>
      <c r="E385" s="33"/>
      <c r="F385" s="141"/>
      <c r="G385" s="157"/>
    </row>
    <row r="386" spans="1:7">
      <c r="A386" s="13"/>
      <c r="B386" s="15"/>
      <c r="C386" s="87"/>
      <c r="D386" s="97"/>
      <c r="E386" s="33"/>
      <c r="F386" s="141"/>
      <c r="G386" s="157"/>
    </row>
    <row r="387" spans="1:7">
      <c r="A387" s="13"/>
      <c r="B387" s="15"/>
      <c r="C387" s="87"/>
      <c r="D387" s="97"/>
      <c r="E387" s="33"/>
      <c r="F387" s="141"/>
      <c r="G387" s="157"/>
    </row>
    <row r="388" spans="1:7">
      <c r="A388" s="13"/>
      <c r="B388" s="15"/>
      <c r="C388" s="87"/>
      <c r="D388" s="97"/>
      <c r="E388" s="33"/>
      <c r="F388" s="141"/>
      <c r="G388" s="157"/>
    </row>
    <row r="389" spans="1:7">
      <c r="A389" s="13"/>
      <c r="B389" s="15"/>
      <c r="C389" s="87"/>
      <c r="D389" s="97"/>
      <c r="E389" s="33"/>
      <c r="F389" s="141"/>
      <c r="G389" s="157"/>
    </row>
    <row r="390" spans="1:7">
      <c r="A390" s="13"/>
      <c r="B390" s="15"/>
      <c r="C390" s="87"/>
      <c r="D390" s="97"/>
      <c r="E390" s="33"/>
      <c r="F390" s="141"/>
      <c r="G390" s="157"/>
    </row>
    <row r="391" spans="1:7">
      <c r="A391" s="13"/>
      <c r="B391" s="15"/>
      <c r="C391" s="87"/>
      <c r="D391" s="97"/>
      <c r="E391" s="33"/>
      <c r="F391" s="141"/>
      <c r="G391" s="157"/>
    </row>
    <row r="392" spans="1:7">
      <c r="A392" s="13"/>
      <c r="B392" s="15"/>
      <c r="C392" s="87"/>
      <c r="D392" s="97"/>
      <c r="E392" s="33"/>
      <c r="F392" s="141"/>
      <c r="G392" s="157"/>
    </row>
    <row r="393" spans="1:7">
      <c r="A393" s="13"/>
      <c r="B393" s="15"/>
      <c r="C393" s="87"/>
      <c r="D393" s="97"/>
      <c r="E393" s="33"/>
      <c r="F393" s="141"/>
      <c r="G393" s="157"/>
    </row>
    <row r="394" spans="1:7">
      <c r="A394" s="13"/>
      <c r="B394" s="15"/>
      <c r="C394" s="87"/>
      <c r="D394" s="97"/>
      <c r="E394" s="33"/>
      <c r="F394" s="141"/>
      <c r="G394" s="157"/>
    </row>
    <row r="395" spans="1:7">
      <c r="A395" s="13"/>
      <c r="B395" s="15"/>
      <c r="C395" s="87"/>
      <c r="D395" s="97"/>
      <c r="E395" s="33"/>
      <c r="F395" s="141"/>
      <c r="G395" s="157"/>
    </row>
    <row r="396" spans="1:7">
      <c r="A396" s="13"/>
      <c r="B396" s="15"/>
      <c r="C396" s="87"/>
      <c r="D396" s="97"/>
      <c r="E396" s="33"/>
      <c r="F396" s="141"/>
      <c r="G396" s="157"/>
    </row>
    <row r="397" spans="1:7">
      <c r="A397" s="13"/>
      <c r="B397" s="15"/>
      <c r="C397" s="87"/>
      <c r="D397" s="97"/>
      <c r="E397" s="33"/>
      <c r="F397" s="141"/>
      <c r="G397" s="157"/>
    </row>
    <row r="398" spans="1:7">
      <c r="A398" s="13"/>
      <c r="B398" s="12"/>
      <c r="C398" s="87"/>
      <c r="D398" s="97"/>
      <c r="E398" s="33"/>
      <c r="F398" s="141"/>
      <c r="G398" s="157"/>
    </row>
    <row r="399" spans="1:7">
      <c r="A399" s="13"/>
      <c r="B399" s="12"/>
      <c r="C399" s="87"/>
      <c r="D399" s="97"/>
      <c r="E399" s="33"/>
      <c r="F399" s="141"/>
      <c r="G399" s="157"/>
    </row>
    <row r="400" spans="1:7">
      <c r="A400" s="13"/>
      <c r="B400" s="12"/>
      <c r="C400" s="87"/>
      <c r="D400" s="97"/>
      <c r="E400" s="33"/>
      <c r="F400" s="141"/>
      <c r="G400" s="157"/>
    </row>
    <row r="401" spans="1:7">
      <c r="A401" s="13"/>
      <c r="B401" s="15"/>
      <c r="C401" s="87"/>
      <c r="D401" s="97"/>
      <c r="E401" s="33"/>
      <c r="F401" s="141"/>
      <c r="G401" s="157"/>
    </row>
    <row r="402" spans="1:7">
      <c r="A402" s="13"/>
      <c r="B402" s="15"/>
      <c r="C402" s="87"/>
      <c r="D402" s="97"/>
      <c r="E402" s="33"/>
      <c r="F402" s="141"/>
      <c r="G402" s="157"/>
    </row>
    <row r="403" spans="1:7">
      <c r="A403" s="13"/>
      <c r="B403" s="15"/>
      <c r="C403" s="87"/>
      <c r="D403" s="97"/>
      <c r="E403" s="33"/>
      <c r="F403" s="141"/>
      <c r="G403" s="157"/>
    </row>
    <row r="404" spans="1:7">
      <c r="A404" s="13"/>
      <c r="B404" s="15"/>
      <c r="C404" s="87"/>
      <c r="D404" s="97"/>
      <c r="E404" s="33"/>
      <c r="F404" s="141"/>
      <c r="G404" s="157"/>
    </row>
    <row r="405" spans="1:7">
      <c r="A405" s="13"/>
      <c r="B405" s="15"/>
      <c r="C405" s="87"/>
      <c r="D405" s="97"/>
      <c r="E405" s="33"/>
      <c r="F405" s="141"/>
      <c r="G405" s="157"/>
    </row>
    <row r="406" spans="1:7">
      <c r="A406" s="13"/>
      <c r="B406" s="15"/>
      <c r="C406" s="87"/>
      <c r="D406" s="97"/>
      <c r="E406" s="33"/>
      <c r="F406" s="141"/>
      <c r="G406" s="157"/>
    </row>
    <row r="407" spans="1:7">
      <c r="A407" s="13"/>
      <c r="B407" s="15"/>
      <c r="C407" s="87"/>
      <c r="D407" s="97"/>
      <c r="E407" s="33"/>
      <c r="F407" s="141"/>
      <c r="G407" s="157"/>
    </row>
    <row r="408" spans="1:7">
      <c r="A408" s="13"/>
      <c r="B408" s="15"/>
      <c r="C408" s="87"/>
      <c r="D408" s="97"/>
      <c r="E408" s="33"/>
      <c r="F408" s="141"/>
      <c r="G408" s="157"/>
    </row>
    <row r="409" spans="1:7">
      <c r="A409" s="13"/>
      <c r="B409" s="15"/>
      <c r="C409" s="87"/>
      <c r="D409" s="97"/>
      <c r="E409" s="33"/>
      <c r="F409" s="141"/>
      <c r="G409" s="157"/>
    </row>
    <row r="410" spans="1:7">
      <c r="A410" s="13"/>
      <c r="B410" s="15"/>
      <c r="C410" s="87"/>
      <c r="D410" s="97"/>
      <c r="E410" s="33"/>
      <c r="F410" s="141"/>
      <c r="G410" s="157"/>
    </row>
    <row r="411" spans="1:7">
      <c r="A411" s="13"/>
      <c r="B411" s="15"/>
      <c r="C411" s="87"/>
      <c r="D411" s="97"/>
      <c r="E411" s="33"/>
      <c r="F411" s="141"/>
      <c r="G411" s="157"/>
    </row>
    <row r="412" spans="1:7">
      <c r="A412" s="13"/>
      <c r="B412" s="15"/>
      <c r="C412" s="87"/>
      <c r="D412" s="97"/>
      <c r="E412" s="33"/>
      <c r="F412" s="141"/>
      <c r="G412" s="157"/>
    </row>
    <row r="413" spans="1:7">
      <c r="A413" s="13"/>
      <c r="B413" s="15"/>
      <c r="C413" s="87"/>
      <c r="D413" s="97"/>
      <c r="E413" s="33"/>
      <c r="F413" s="141"/>
      <c r="G413" s="157"/>
    </row>
    <row r="414" spans="1:7">
      <c r="A414" s="13"/>
      <c r="B414" s="15"/>
      <c r="C414" s="87"/>
      <c r="D414" s="97"/>
      <c r="E414" s="33"/>
      <c r="F414" s="141"/>
      <c r="G414" s="157"/>
    </row>
    <row r="415" spans="1:7">
      <c r="A415" s="13"/>
      <c r="B415" s="15"/>
      <c r="C415" s="87"/>
      <c r="D415" s="97"/>
      <c r="E415" s="33"/>
      <c r="F415" s="141"/>
      <c r="G415" s="157"/>
    </row>
    <row r="416" spans="1:7">
      <c r="A416" s="13"/>
      <c r="B416" s="12"/>
      <c r="C416" s="87"/>
      <c r="D416" s="97"/>
      <c r="E416" s="33"/>
      <c r="F416" s="141"/>
      <c r="G416" s="157"/>
    </row>
    <row r="417" spans="1:7">
      <c r="A417" s="13"/>
      <c r="B417" s="15"/>
      <c r="C417" s="87"/>
      <c r="D417" s="97"/>
      <c r="E417" s="33"/>
      <c r="F417" s="141"/>
      <c r="G417" s="157"/>
    </row>
    <row r="418" spans="1:7">
      <c r="A418" s="13"/>
      <c r="B418" s="15"/>
      <c r="C418" s="87"/>
      <c r="D418" s="97"/>
      <c r="E418" s="33"/>
      <c r="F418" s="141"/>
      <c r="G418" s="157"/>
    </row>
    <row r="419" spans="1:7">
      <c r="A419" s="13"/>
      <c r="B419" s="15"/>
      <c r="C419" s="87"/>
      <c r="D419" s="97"/>
      <c r="E419" s="33"/>
      <c r="F419" s="141"/>
      <c r="G419" s="157"/>
    </row>
    <row r="420" spans="1:7">
      <c r="A420" s="13"/>
      <c r="B420" s="15"/>
      <c r="C420" s="87"/>
      <c r="D420" s="97"/>
      <c r="E420" s="33"/>
      <c r="F420" s="12"/>
      <c r="G420" s="157"/>
    </row>
    <row r="421" spans="1:7">
      <c r="A421" s="13"/>
      <c r="B421" s="91"/>
      <c r="C421" s="87"/>
      <c r="D421" s="97"/>
      <c r="E421" s="33"/>
      <c r="F421" s="141"/>
      <c r="G421" s="157"/>
    </row>
    <row r="422" spans="1:7">
      <c r="A422" s="13"/>
      <c r="B422" s="91"/>
      <c r="C422" s="87"/>
      <c r="D422" s="97"/>
      <c r="E422" s="33"/>
      <c r="F422" s="141"/>
      <c r="G422" s="141"/>
    </row>
    <row r="423" spans="1:7">
      <c r="A423" s="13"/>
      <c r="B423" s="91"/>
      <c r="C423" s="87"/>
      <c r="D423" s="97"/>
      <c r="E423" s="33"/>
      <c r="F423" s="141"/>
      <c r="G423" s="141"/>
    </row>
    <row r="424" spans="1:7">
      <c r="A424" s="13"/>
      <c r="B424" s="91"/>
      <c r="C424" s="87"/>
      <c r="D424" s="97"/>
      <c r="E424" s="33"/>
      <c r="F424" s="141"/>
      <c r="G424" s="157"/>
    </row>
    <row r="425" spans="1:7">
      <c r="A425" s="13"/>
      <c r="B425" s="91"/>
      <c r="C425" s="87"/>
      <c r="D425" s="97"/>
      <c r="E425" s="33"/>
      <c r="F425" s="141"/>
      <c r="G425" s="157"/>
    </row>
    <row r="426" spans="1:7">
      <c r="A426" s="13"/>
      <c r="B426" s="91"/>
      <c r="C426" s="87"/>
      <c r="D426" s="97"/>
      <c r="E426" s="33"/>
      <c r="F426" s="141"/>
      <c r="G426" s="141"/>
    </row>
    <row r="427" spans="1:7">
      <c r="A427" s="13"/>
      <c r="B427" s="91"/>
      <c r="C427" s="87"/>
      <c r="D427" s="97"/>
      <c r="E427" s="33"/>
      <c r="F427" s="141"/>
      <c r="G427" s="141"/>
    </row>
    <row r="428" spans="1:7">
      <c r="A428" s="13"/>
      <c r="B428" s="91"/>
      <c r="C428" s="87"/>
      <c r="D428" s="97"/>
      <c r="E428" s="33"/>
      <c r="F428" s="141"/>
      <c r="G428" s="157"/>
    </row>
    <row r="429" spans="1:7">
      <c r="A429" s="13"/>
      <c r="B429" s="91"/>
      <c r="C429" s="87"/>
      <c r="D429" s="97"/>
      <c r="E429" s="33"/>
      <c r="F429" s="141"/>
      <c r="G429" s="157"/>
    </row>
    <row r="430" spans="1:7">
      <c r="A430" s="13"/>
      <c r="B430" s="91"/>
      <c r="C430" s="87"/>
      <c r="D430" s="97"/>
      <c r="E430" s="33"/>
      <c r="F430" s="141"/>
      <c r="G430" s="141"/>
    </row>
    <row r="431" spans="1:7">
      <c r="A431" s="13"/>
      <c r="B431" s="91"/>
      <c r="C431" s="87"/>
      <c r="D431" s="97"/>
      <c r="E431" s="33"/>
      <c r="F431" s="141"/>
      <c r="G431" s="157"/>
    </row>
    <row r="432" spans="1:7">
      <c r="A432" s="13"/>
      <c r="B432" s="91"/>
      <c r="C432" s="87"/>
      <c r="D432" s="97"/>
      <c r="E432" s="33"/>
      <c r="F432" s="141"/>
      <c r="G432" s="157"/>
    </row>
    <row r="433" spans="1:7">
      <c r="A433" s="13"/>
      <c r="B433" s="91"/>
      <c r="C433" s="87"/>
      <c r="D433" s="97"/>
      <c r="E433" s="33"/>
      <c r="F433" s="141"/>
      <c r="G433" s="141"/>
    </row>
    <row r="434" spans="1:7">
      <c r="A434" s="13"/>
      <c r="B434" s="91"/>
      <c r="C434" s="87"/>
      <c r="D434" s="97"/>
      <c r="E434" s="33"/>
      <c r="F434" s="141"/>
      <c r="G434" s="141"/>
    </row>
    <row r="435" spans="1:7">
      <c r="A435" s="13"/>
      <c r="B435" s="91"/>
      <c r="C435" s="87"/>
      <c r="D435" s="97"/>
      <c r="E435" s="33"/>
      <c r="F435" s="141"/>
      <c r="G435" s="157"/>
    </row>
    <row r="436" spans="1:7">
      <c r="A436" s="13"/>
      <c r="B436" s="91"/>
      <c r="C436" s="87"/>
      <c r="D436" s="97"/>
      <c r="E436" s="33"/>
      <c r="F436" s="141"/>
      <c r="G436" s="157"/>
    </row>
    <row r="437" spans="1:7">
      <c r="A437" s="13"/>
      <c r="B437" s="91"/>
      <c r="C437" s="87"/>
      <c r="D437" s="97"/>
      <c r="E437" s="33"/>
      <c r="F437" s="141"/>
      <c r="G437" s="141"/>
    </row>
    <row r="438" spans="1:7">
      <c r="A438" s="13"/>
      <c r="B438" s="91"/>
      <c r="C438" s="87"/>
      <c r="D438" s="97"/>
      <c r="E438" s="33"/>
      <c r="F438" s="141"/>
      <c r="G438" s="141"/>
    </row>
    <row r="439" spans="1:7">
      <c r="A439" s="13"/>
      <c r="B439" s="91"/>
      <c r="C439" s="87"/>
      <c r="D439" s="97"/>
      <c r="E439" s="33"/>
      <c r="F439" s="141"/>
      <c r="G439" s="157"/>
    </row>
    <row r="440" spans="1:7">
      <c r="A440" s="13"/>
      <c r="B440" s="91"/>
      <c r="C440" s="87"/>
      <c r="D440" s="97"/>
      <c r="E440" s="33"/>
      <c r="F440" s="141"/>
      <c r="G440" s="157"/>
    </row>
    <row r="441" spans="1:7">
      <c r="A441" s="13"/>
      <c r="B441" s="91"/>
      <c r="C441" s="87"/>
      <c r="D441" s="97"/>
      <c r="E441" s="33"/>
      <c r="F441" s="141"/>
      <c r="G441" s="141"/>
    </row>
    <row r="442" spans="1:7">
      <c r="A442" s="13"/>
      <c r="B442" s="91"/>
      <c r="C442" s="87"/>
      <c r="D442" s="97"/>
      <c r="E442" s="33"/>
      <c r="F442" s="141"/>
      <c r="G442" s="141"/>
    </row>
    <row r="443" spans="1:7">
      <c r="A443" s="13"/>
      <c r="B443" s="91"/>
      <c r="C443" s="87"/>
      <c r="D443" s="97"/>
      <c r="E443" s="33"/>
      <c r="F443" s="141"/>
      <c r="G443" s="157"/>
    </row>
    <row r="444" spans="1:7">
      <c r="A444" s="13"/>
      <c r="B444" s="91"/>
      <c r="C444" s="87"/>
      <c r="D444" s="97"/>
      <c r="E444" s="33"/>
      <c r="F444" s="141"/>
      <c r="G444" s="157"/>
    </row>
    <row r="445" spans="1:7">
      <c r="A445" s="13"/>
      <c r="B445" s="91"/>
      <c r="C445" s="87"/>
      <c r="D445" s="97"/>
      <c r="E445" s="33"/>
      <c r="F445" s="141"/>
      <c r="G445" s="141"/>
    </row>
    <row r="446" spans="1:7">
      <c r="A446" s="13"/>
      <c r="B446" s="91"/>
      <c r="C446" s="87"/>
      <c r="D446" s="97"/>
      <c r="E446" s="33"/>
      <c r="F446" s="141"/>
      <c r="G446" s="141"/>
    </row>
    <row r="447" spans="1:7">
      <c r="A447" s="13"/>
      <c r="B447" s="91"/>
      <c r="C447" s="87"/>
      <c r="D447" s="97"/>
      <c r="E447" s="33"/>
      <c r="F447" s="141"/>
      <c r="G447" s="157"/>
    </row>
    <row r="448" spans="1:7">
      <c r="A448" s="13"/>
      <c r="B448" s="91"/>
      <c r="C448" s="87"/>
      <c r="D448" s="97"/>
      <c r="E448" s="33"/>
      <c r="F448" s="141"/>
      <c r="G448" s="157"/>
    </row>
    <row r="449" spans="1:7">
      <c r="A449" s="13"/>
      <c r="B449" s="91"/>
      <c r="C449" s="87"/>
      <c r="D449" s="97"/>
      <c r="E449" s="33"/>
      <c r="F449" s="141"/>
      <c r="G449" s="141"/>
    </row>
    <row r="450" spans="1:7">
      <c r="A450" s="13"/>
      <c r="B450" s="91"/>
      <c r="C450" s="87"/>
      <c r="D450" s="97"/>
      <c r="E450" s="33"/>
      <c r="F450" s="141"/>
      <c r="G450" s="141"/>
    </row>
    <row r="451" spans="1:7">
      <c r="A451" s="13"/>
      <c r="B451" s="91"/>
      <c r="C451" s="87"/>
      <c r="D451" s="97"/>
      <c r="E451" s="33"/>
      <c r="F451" s="141"/>
      <c r="G451" s="157"/>
    </row>
    <row r="452" spans="1:7">
      <c r="A452" s="13"/>
      <c r="B452" s="91"/>
      <c r="C452" s="87"/>
      <c r="D452" s="97"/>
      <c r="E452" s="33"/>
      <c r="F452" s="141"/>
      <c r="G452" s="157"/>
    </row>
    <row r="453" spans="1:7">
      <c r="A453" s="13"/>
      <c r="B453" s="91"/>
      <c r="C453" s="87"/>
      <c r="D453" s="97"/>
      <c r="E453" s="33"/>
      <c r="F453" s="141"/>
      <c r="G453" s="141"/>
    </row>
    <row r="454" spans="1:7">
      <c r="A454" s="13"/>
      <c r="B454" s="91"/>
      <c r="C454" s="87"/>
      <c r="D454" s="97"/>
      <c r="E454" s="33"/>
      <c r="F454" s="141"/>
      <c r="G454" s="141"/>
    </row>
    <row r="455" spans="1:7">
      <c r="A455" s="13"/>
      <c r="B455" s="91"/>
      <c r="C455" s="87"/>
      <c r="D455" s="97"/>
      <c r="E455" s="33"/>
      <c r="F455" s="141"/>
      <c r="G455" s="157"/>
    </row>
    <row r="456" spans="1:7">
      <c r="A456" s="13"/>
      <c r="B456" s="91"/>
      <c r="C456" s="87"/>
      <c r="D456" s="97"/>
      <c r="E456" s="33"/>
      <c r="F456" s="141"/>
      <c r="G456" s="157"/>
    </row>
    <row r="457" spans="1:7">
      <c r="A457" s="13"/>
      <c r="B457" s="91"/>
      <c r="C457" s="87"/>
      <c r="D457" s="97"/>
      <c r="E457" s="33"/>
      <c r="F457" s="141"/>
      <c r="G457" s="141"/>
    </row>
    <row r="458" spans="1:7">
      <c r="A458" s="13"/>
      <c r="B458" s="91"/>
      <c r="C458" s="87"/>
      <c r="D458" s="97"/>
      <c r="E458" s="33"/>
      <c r="F458" s="141"/>
      <c r="G458" s="141"/>
    </row>
    <row r="459" spans="1:7">
      <c r="A459" s="13"/>
      <c r="B459" s="91"/>
      <c r="C459" s="87"/>
      <c r="D459" s="97"/>
      <c r="E459" s="33"/>
      <c r="F459" s="141"/>
      <c r="G459" s="157"/>
    </row>
    <row r="460" spans="1:7">
      <c r="A460" s="13"/>
      <c r="B460" s="91"/>
      <c r="C460" s="87"/>
      <c r="D460" s="97"/>
      <c r="E460" s="33"/>
      <c r="F460" s="141"/>
      <c r="G460" s="157"/>
    </row>
    <row r="461" spans="1:7">
      <c r="A461" s="13"/>
      <c r="B461" s="91"/>
      <c r="C461" s="87"/>
      <c r="D461" s="97"/>
      <c r="E461" s="33"/>
      <c r="F461" s="141"/>
      <c r="G461" s="141"/>
    </row>
    <row r="462" spans="1:7">
      <c r="A462" s="13"/>
      <c r="B462" s="91"/>
      <c r="C462" s="87"/>
      <c r="D462" s="97"/>
      <c r="E462" s="33"/>
      <c r="F462" s="141"/>
      <c r="G462" s="141"/>
    </row>
    <row r="463" spans="1:7">
      <c r="A463" s="13"/>
      <c r="B463" s="91"/>
      <c r="C463" s="87"/>
      <c r="D463" s="97"/>
      <c r="E463" s="33"/>
      <c r="F463" s="141"/>
      <c r="G463" s="157"/>
    </row>
    <row r="464" spans="1:7">
      <c r="A464" s="13"/>
      <c r="B464" s="91"/>
      <c r="C464" s="87"/>
      <c r="D464" s="97"/>
      <c r="E464" s="33"/>
      <c r="F464" s="141"/>
      <c r="G464" s="157"/>
    </row>
    <row r="465" spans="1:7">
      <c r="A465" s="13"/>
      <c r="B465" s="91"/>
      <c r="C465" s="87"/>
      <c r="D465" s="97"/>
      <c r="E465" s="33"/>
      <c r="F465" s="141"/>
      <c r="G465" s="141"/>
    </row>
    <row r="466" spans="1:7">
      <c r="A466" s="13"/>
      <c r="B466" s="91"/>
      <c r="C466" s="87"/>
      <c r="D466" s="97"/>
      <c r="E466" s="33"/>
      <c r="F466" s="141"/>
      <c r="G466" s="157"/>
    </row>
    <row r="467" spans="1:7">
      <c r="A467" s="13"/>
      <c r="B467" s="91"/>
      <c r="C467" s="87"/>
      <c r="D467" s="97"/>
      <c r="E467" s="33"/>
      <c r="F467" s="141"/>
      <c r="G467" s="157"/>
    </row>
    <row r="468" spans="1:7">
      <c r="A468" s="13"/>
      <c r="B468" s="91"/>
      <c r="C468" s="87"/>
      <c r="D468" s="97"/>
      <c r="E468" s="33"/>
      <c r="F468" s="141"/>
      <c r="G468" s="141"/>
    </row>
    <row r="469" spans="1:7">
      <c r="A469" s="13"/>
      <c r="B469" s="91"/>
      <c r="C469" s="87"/>
      <c r="D469" s="97"/>
      <c r="E469" s="33"/>
      <c r="F469" s="141"/>
      <c r="G469" s="157"/>
    </row>
    <row r="470" spans="1:7">
      <c r="A470" s="13"/>
      <c r="B470" s="91"/>
      <c r="C470" s="87"/>
      <c r="D470" s="97"/>
      <c r="E470" s="33"/>
      <c r="F470" s="141"/>
      <c r="G470" s="157"/>
    </row>
    <row r="471" spans="1:7">
      <c r="A471" s="13"/>
      <c r="B471" s="91"/>
      <c r="C471" s="87"/>
      <c r="D471" s="97"/>
      <c r="E471" s="33"/>
      <c r="F471" s="141"/>
      <c r="G471" s="141"/>
    </row>
    <row r="472" spans="1:7">
      <c r="A472" s="13"/>
      <c r="B472" s="91"/>
      <c r="C472" s="87"/>
      <c r="D472" s="97"/>
      <c r="E472" s="33"/>
      <c r="F472" s="141"/>
      <c r="G472" s="141"/>
    </row>
    <row r="473" spans="1:7">
      <c r="A473" s="13"/>
      <c r="B473" s="91"/>
      <c r="C473" s="87"/>
      <c r="D473" s="97"/>
      <c r="E473" s="33"/>
      <c r="F473" s="141"/>
      <c r="G473" s="157"/>
    </row>
    <row r="474" spans="1:7">
      <c r="A474" s="13"/>
      <c r="B474" s="91"/>
      <c r="C474" s="87"/>
      <c r="D474" s="97"/>
      <c r="E474" s="33"/>
      <c r="F474" s="141"/>
      <c r="G474" s="157"/>
    </row>
    <row r="475" spans="1:7">
      <c r="A475" s="13"/>
      <c r="B475" s="91"/>
      <c r="C475" s="12"/>
      <c r="D475" s="97"/>
      <c r="E475" s="52"/>
      <c r="F475" s="141"/>
      <c r="G475" s="141"/>
    </row>
    <row r="476" spans="1:7">
      <c r="A476" s="13"/>
      <c r="B476" s="91"/>
      <c r="C476" s="87"/>
      <c r="D476" s="97"/>
      <c r="E476" s="33"/>
      <c r="F476" s="141"/>
      <c r="G476" s="157"/>
    </row>
    <row r="477" spans="1:7">
      <c r="A477" s="13"/>
      <c r="B477" s="15"/>
      <c r="C477" s="87"/>
      <c r="D477" s="97"/>
      <c r="E477" s="33"/>
    </row>
    <row r="478" spans="1:7">
      <c r="A478" s="13"/>
      <c r="B478" s="15"/>
      <c r="C478" s="87"/>
      <c r="D478" s="97"/>
      <c r="E478" s="33"/>
      <c r="F478" s="141"/>
      <c r="G478" s="141"/>
    </row>
    <row r="479" spans="1:7">
      <c r="A479" s="13"/>
      <c r="B479" s="15"/>
      <c r="C479" s="87"/>
      <c r="D479" s="97"/>
      <c r="E479" s="33"/>
      <c r="F479" s="141"/>
      <c r="G479" s="157"/>
    </row>
    <row r="480" spans="1:7">
      <c r="A480" s="13"/>
      <c r="B480" s="15"/>
      <c r="C480" s="87"/>
      <c r="D480" s="97"/>
      <c r="E480" s="33"/>
      <c r="F480" s="141"/>
      <c r="G480" s="157"/>
    </row>
    <row r="481" spans="1:7">
      <c r="A481" s="13"/>
      <c r="B481" s="15"/>
      <c r="C481" s="87"/>
      <c r="D481" s="97"/>
      <c r="E481" s="33"/>
      <c r="F481" s="141"/>
      <c r="G481" s="157"/>
    </row>
    <row r="482" spans="1:7">
      <c r="A482" s="13"/>
      <c r="B482" s="15"/>
      <c r="C482" s="87"/>
      <c r="D482" s="97"/>
      <c r="E482" s="33"/>
      <c r="F482" s="141"/>
      <c r="G482" s="141"/>
    </row>
    <row r="483" spans="1:7">
      <c r="A483" s="13"/>
      <c r="B483" s="15"/>
      <c r="C483" s="87"/>
      <c r="D483" s="97"/>
      <c r="E483" s="33"/>
      <c r="F483" s="141"/>
      <c r="G483" s="157"/>
    </row>
    <row r="484" spans="1:7">
      <c r="A484" s="13"/>
      <c r="B484" s="15"/>
      <c r="C484" s="87"/>
      <c r="D484" s="97"/>
      <c r="E484" s="33"/>
      <c r="F484" s="141"/>
      <c r="G484" s="157"/>
    </row>
    <row r="485" spans="1:7">
      <c r="A485" s="13"/>
      <c r="B485" s="15"/>
      <c r="C485" s="87"/>
      <c r="D485" s="97"/>
      <c r="E485" s="33"/>
    </row>
    <row r="486" spans="1:7">
      <c r="A486" s="13"/>
      <c r="B486" s="15"/>
      <c r="C486" s="87"/>
      <c r="D486" s="97"/>
      <c r="E486" s="33"/>
    </row>
    <row r="487" spans="1:7">
      <c r="A487" s="13"/>
      <c r="B487" s="15"/>
      <c r="C487" s="87"/>
      <c r="D487" s="97"/>
      <c r="E487" s="33"/>
      <c r="F487" s="141"/>
      <c r="G487" s="157"/>
    </row>
    <row r="488" spans="1:7">
      <c r="A488" s="13"/>
      <c r="B488" s="12"/>
      <c r="C488" s="87"/>
      <c r="D488" s="97"/>
      <c r="E488" s="33"/>
      <c r="F488" s="141"/>
      <c r="G488" s="141"/>
    </row>
    <row r="489" spans="1:7">
      <c r="A489" s="13"/>
      <c r="B489" s="15"/>
      <c r="C489" s="87"/>
      <c r="D489" s="97"/>
      <c r="E489" s="33"/>
      <c r="F489" s="141"/>
      <c r="G489" s="157"/>
    </row>
    <row r="490" spans="1:7">
      <c r="A490" s="13"/>
      <c r="B490" s="15"/>
      <c r="C490" s="87"/>
      <c r="D490" s="97"/>
      <c r="E490" s="33"/>
      <c r="F490" s="141"/>
      <c r="G490" s="157"/>
    </row>
    <row r="491" spans="1:7">
      <c r="A491" s="13"/>
      <c r="B491" s="15"/>
      <c r="C491" s="87"/>
      <c r="D491" s="97"/>
      <c r="E491" s="33"/>
      <c r="F491" s="141"/>
      <c r="G491" s="157"/>
    </row>
    <row r="492" spans="1:7" ht="13.5">
      <c r="A492" s="13"/>
      <c r="B492" s="15"/>
      <c r="C492" s="50"/>
      <c r="D492" s="97"/>
      <c r="E492" s="33"/>
      <c r="F492" s="141"/>
      <c r="G492" s="157"/>
    </row>
    <row r="493" spans="1:7">
      <c r="A493" s="13"/>
      <c r="B493" s="15"/>
      <c r="C493" s="87"/>
      <c r="D493" s="97"/>
      <c r="E493" s="33"/>
      <c r="F493" s="141"/>
      <c r="G493" s="157"/>
    </row>
    <row r="494" spans="1:7">
      <c r="A494" s="13"/>
      <c r="B494" s="91"/>
      <c r="C494" s="87"/>
      <c r="D494" s="97"/>
      <c r="E494" s="33"/>
      <c r="F494" s="141"/>
      <c r="G494" s="141"/>
    </row>
    <row r="495" spans="1:7">
      <c r="A495" s="13"/>
      <c r="B495" s="15"/>
      <c r="C495" s="87"/>
      <c r="D495" s="97"/>
      <c r="E495" s="33"/>
      <c r="F495" s="141"/>
      <c r="G495" s="157"/>
    </row>
    <row r="496" spans="1:7">
      <c r="A496" s="13"/>
      <c r="B496" s="15"/>
      <c r="C496" s="87"/>
      <c r="D496" s="97"/>
      <c r="E496" s="33"/>
      <c r="F496" s="141"/>
      <c r="G496" s="157"/>
    </row>
    <row r="497" spans="1:7">
      <c r="A497" s="13"/>
      <c r="B497" s="15"/>
      <c r="C497" s="92"/>
      <c r="D497" s="97"/>
      <c r="E497" s="33"/>
      <c r="F497" s="141"/>
      <c r="G497" s="157"/>
    </row>
    <row r="498" spans="1:7">
      <c r="A498" s="13"/>
      <c r="B498" s="15"/>
      <c r="C498" s="3"/>
      <c r="D498" s="84"/>
      <c r="E498" s="17"/>
      <c r="F498" s="137"/>
      <c r="G498" s="135"/>
    </row>
    <row r="501" spans="1:7">
      <c r="A501" s="93"/>
      <c r="B501" s="88"/>
      <c r="C501" s="95"/>
      <c r="D501" s="100"/>
      <c r="E501" s="86"/>
      <c r="F501" s="141"/>
      <c r="G501" s="141"/>
    </row>
    <row r="502" spans="1:7">
      <c r="A502" s="13"/>
      <c r="B502" s="15"/>
      <c r="C502" s="87"/>
      <c r="D502" s="97"/>
      <c r="E502" s="33"/>
      <c r="F502" s="141"/>
      <c r="G502" s="157"/>
    </row>
    <row r="503" spans="1:7">
      <c r="A503" s="13"/>
      <c r="B503" s="15"/>
      <c r="C503" s="87"/>
      <c r="D503" s="97"/>
      <c r="E503" s="33"/>
      <c r="F503" s="141"/>
      <c r="G503" s="157"/>
    </row>
    <row r="504" spans="1:7">
      <c r="A504" s="13"/>
      <c r="B504" s="15"/>
      <c r="C504" s="87"/>
      <c r="D504" s="97"/>
      <c r="E504" s="33"/>
      <c r="F504" s="141"/>
      <c r="G504" s="157"/>
    </row>
    <row r="505" spans="1:7" ht="13.5">
      <c r="A505" s="93"/>
      <c r="B505" s="15"/>
      <c r="C505" s="50"/>
      <c r="D505" s="97"/>
      <c r="E505" s="33"/>
      <c r="F505" s="141"/>
      <c r="G505" s="157"/>
    </row>
    <row r="506" spans="1:7">
      <c r="A506" s="93"/>
      <c r="B506" s="15"/>
      <c r="C506" s="87"/>
      <c r="D506" s="97"/>
      <c r="E506" s="33"/>
      <c r="F506" s="141"/>
      <c r="G506" s="157"/>
    </row>
    <row r="507" spans="1:7">
      <c r="A507" s="93"/>
      <c r="B507" s="15"/>
      <c r="C507" s="87"/>
      <c r="D507" s="12"/>
      <c r="E507" s="12"/>
      <c r="F507" s="12"/>
      <c r="G507" s="12"/>
    </row>
    <row r="508" spans="1:7">
      <c r="A508" s="93"/>
      <c r="B508" s="15"/>
      <c r="C508" s="87"/>
      <c r="D508" s="97"/>
      <c r="E508" s="33"/>
      <c r="F508" s="141"/>
      <c r="G508" s="157"/>
    </row>
    <row r="509" spans="1:7">
      <c r="A509" s="93"/>
      <c r="B509" s="15"/>
      <c r="C509" s="87"/>
      <c r="D509" s="97"/>
      <c r="E509" s="33"/>
      <c r="F509" s="141"/>
      <c r="G509" s="157"/>
    </row>
    <row r="510" spans="1:7">
      <c r="A510" s="93"/>
      <c r="B510" s="15"/>
      <c r="C510" s="87"/>
      <c r="D510" s="97"/>
      <c r="E510" s="33"/>
      <c r="F510" s="141"/>
      <c r="G510" s="157"/>
    </row>
    <row r="511" spans="1:7">
      <c r="A511" s="93"/>
      <c r="B511" s="15"/>
      <c r="C511" s="87"/>
      <c r="D511" s="97"/>
      <c r="E511" s="33"/>
      <c r="F511" s="141"/>
      <c r="G511" s="157"/>
    </row>
    <row r="512" spans="1:7">
      <c r="A512" s="93"/>
      <c r="B512" s="15"/>
      <c r="C512" s="87"/>
      <c r="D512" s="97"/>
      <c r="E512" s="33"/>
      <c r="F512" s="141"/>
      <c r="G512" s="157"/>
    </row>
    <row r="513" spans="1:7">
      <c r="A513" s="93"/>
      <c r="B513" s="15"/>
      <c r="C513" s="87"/>
      <c r="D513" s="97"/>
      <c r="E513" s="33"/>
      <c r="F513" s="141"/>
      <c r="G513" s="157"/>
    </row>
    <row r="514" spans="1:7">
      <c r="A514" s="93"/>
      <c r="B514" s="15"/>
      <c r="C514" s="87"/>
      <c r="D514" s="97"/>
      <c r="E514" s="33"/>
      <c r="F514" s="141"/>
      <c r="G514" s="157"/>
    </row>
    <row r="515" spans="1:7">
      <c r="A515" s="93"/>
      <c r="B515" s="15"/>
      <c r="C515" s="87"/>
      <c r="D515" s="97"/>
      <c r="E515" s="33"/>
      <c r="F515" s="141"/>
      <c r="G515" s="157"/>
    </row>
    <row r="516" spans="1:7">
      <c r="A516" s="93"/>
      <c r="B516" s="15"/>
      <c r="C516" s="87"/>
      <c r="D516" s="97"/>
      <c r="E516" s="33"/>
      <c r="F516" s="141"/>
      <c r="G516" s="157"/>
    </row>
    <row r="517" spans="1:7">
      <c r="A517" s="93"/>
      <c r="B517" s="15"/>
      <c r="C517" s="87"/>
      <c r="D517" s="97"/>
      <c r="E517" s="33"/>
      <c r="F517" s="141"/>
      <c r="G517" s="157"/>
    </row>
    <row r="518" spans="1:7">
      <c r="A518" s="93"/>
      <c r="B518" s="15"/>
      <c r="C518" s="87"/>
      <c r="D518" s="97"/>
      <c r="E518" s="33"/>
      <c r="F518" s="141"/>
      <c r="G518" s="157"/>
    </row>
    <row r="519" spans="1:7">
      <c r="A519" s="93"/>
      <c r="B519" s="91"/>
      <c r="C519" s="87"/>
      <c r="D519" s="12"/>
      <c r="E519" s="12"/>
      <c r="F519" s="12"/>
      <c r="G519" s="12"/>
    </row>
    <row r="520" spans="1:7">
      <c r="A520" s="93"/>
      <c r="B520" s="91"/>
      <c r="C520" s="87"/>
      <c r="D520" s="97"/>
      <c r="E520" s="33"/>
      <c r="F520" s="141"/>
      <c r="G520" s="157"/>
    </row>
    <row r="521" spans="1:7">
      <c r="A521" s="93"/>
      <c r="B521" s="91"/>
      <c r="C521" s="87"/>
      <c r="D521" s="97"/>
      <c r="E521" s="33"/>
      <c r="F521" s="141"/>
      <c r="G521" s="157"/>
    </row>
    <row r="522" spans="1:7">
      <c r="A522" s="93"/>
      <c r="B522" s="91"/>
      <c r="C522" s="87"/>
      <c r="D522" s="12"/>
      <c r="E522" s="12"/>
      <c r="F522" s="12"/>
      <c r="G522" s="12"/>
    </row>
    <row r="523" spans="1:7">
      <c r="A523" s="93"/>
      <c r="B523" s="91"/>
      <c r="C523" s="87"/>
      <c r="D523" s="12"/>
      <c r="E523" s="12"/>
      <c r="F523" s="12"/>
      <c r="G523" s="12"/>
    </row>
    <row r="524" spans="1:7">
      <c r="A524" s="93"/>
      <c r="B524" s="15"/>
      <c r="C524" s="87"/>
      <c r="D524" s="97"/>
      <c r="E524" s="33"/>
      <c r="F524" s="141"/>
      <c r="G524" s="157"/>
    </row>
    <row r="525" spans="1:7">
      <c r="A525" s="93"/>
      <c r="B525" s="15"/>
      <c r="C525" s="87"/>
      <c r="D525" s="97"/>
      <c r="E525" s="33"/>
      <c r="F525" s="141"/>
      <c r="G525" s="157"/>
    </row>
    <row r="526" spans="1:7">
      <c r="A526" s="93"/>
      <c r="B526" s="91"/>
      <c r="C526" s="87"/>
      <c r="D526" s="97"/>
      <c r="E526" s="33"/>
      <c r="F526" s="141"/>
      <c r="G526" s="157"/>
    </row>
    <row r="527" spans="1:7" ht="13.5">
      <c r="A527" s="93"/>
      <c r="B527" s="12"/>
      <c r="C527" s="50"/>
      <c r="D527" s="97"/>
      <c r="E527" s="52"/>
      <c r="F527" s="141"/>
      <c r="G527" s="141"/>
    </row>
    <row r="528" spans="1:7">
      <c r="A528" s="93"/>
      <c r="B528" s="12"/>
      <c r="C528" s="87"/>
      <c r="D528" s="97"/>
      <c r="E528" s="52"/>
      <c r="F528" s="141"/>
      <c r="G528" s="141"/>
    </row>
    <row r="529" spans="1:7">
      <c r="A529" s="93"/>
      <c r="B529" s="12"/>
      <c r="C529" s="87"/>
      <c r="D529" s="12"/>
      <c r="E529" s="12"/>
      <c r="F529" s="12"/>
      <c r="G529" s="12"/>
    </row>
    <row r="530" spans="1:7">
      <c r="A530" s="93"/>
      <c r="B530" s="12"/>
      <c r="C530" s="87"/>
      <c r="D530" s="97"/>
      <c r="E530" s="33"/>
      <c r="F530" s="141"/>
      <c r="G530" s="157"/>
    </row>
    <row r="531" spans="1:7">
      <c r="A531" s="93"/>
      <c r="B531" s="15"/>
      <c r="C531" s="87"/>
      <c r="D531" s="97"/>
      <c r="E531" s="52"/>
      <c r="F531" s="141"/>
      <c r="G531" s="157"/>
    </row>
    <row r="532" spans="1:7">
      <c r="A532" s="93"/>
      <c r="B532" s="15"/>
      <c r="C532" s="87"/>
      <c r="D532" s="12"/>
      <c r="E532" s="12"/>
      <c r="F532" s="12"/>
      <c r="G532" s="12"/>
    </row>
    <row r="533" spans="1:7">
      <c r="A533" s="93"/>
      <c r="B533" s="15"/>
      <c r="C533" s="87"/>
      <c r="D533" s="97"/>
      <c r="E533" s="33"/>
      <c r="F533" s="141"/>
      <c r="G533" s="157"/>
    </row>
    <row r="534" spans="1:7">
      <c r="A534" s="93"/>
      <c r="B534" s="15"/>
      <c r="C534" s="87"/>
      <c r="D534" s="97"/>
      <c r="E534" s="52"/>
      <c r="F534" s="141"/>
      <c r="G534" s="157"/>
    </row>
    <row r="535" spans="1:7">
      <c r="A535" s="93"/>
      <c r="B535" s="15"/>
      <c r="C535" s="87"/>
      <c r="D535" s="12"/>
      <c r="E535" s="12"/>
      <c r="F535" s="12"/>
      <c r="G535" s="12"/>
    </row>
    <row r="536" spans="1:7">
      <c r="A536" s="93"/>
      <c r="B536" s="15"/>
      <c r="C536" s="87"/>
      <c r="D536" s="97"/>
      <c r="E536" s="33"/>
      <c r="F536" s="141"/>
      <c r="G536" s="157"/>
    </row>
    <row r="537" spans="1:7">
      <c r="A537" s="93"/>
      <c r="B537" s="15"/>
      <c r="C537" s="87"/>
      <c r="D537" s="97"/>
      <c r="E537" s="52"/>
      <c r="F537" s="141"/>
      <c r="G537" s="157"/>
    </row>
    <row r="538" spans="1:7">
      <c r="A538" s="93"/>
      <c r="B538" s="15"/>
      <c r="C538" s="87"/>
      <c r="D538" s="12"/>
      <c r="E538" s="12"/>
      <c r="F538" s="12"/>
      <c r="G538" s="12"/>
    </row>
    <row r="539" spans="1:7">
      <c r="A539" s="93"/>
      <c r="B539" s="12"/>
      <c r="C539" s="87"/>
      <c r="D539" s="97"/>
      <c r="E539" s="33"/>
      <c r="F539" s="141"/>
      <c r="G539" s="157"/>
    </row>
    <row r="540" spans="1:7">
      <c r="A540" s="93"/>
      <c r="B540" s="12"/>
      <c r="C540" s="12"/>
      <c r="D540" s="12"/>
      <c r="E540" s="12"/>
      <c r="F540" s="12"/>
      <c r="G540" s="12"/>
    </row>
    <row r="541" spans="1:7" ht="13.5">
      <c r="A541" s="93"/>
      <c r="B541" s="12"/>
      <c r="C541" s="50"/>
      <c r="D541" s="97"/>
      <c r="E541" s="52"/>
      <c r="F541" s="141"/>
      <c r="G541" s="141"/>
    </row>
    <row r="542" spans="1:7">
      <c r="A542" s="93"/>
      <c r="B542" s="12"/>
      <c r="C542" s="87"/>
      <c r="D542" s="97"/>
      <c r="E542" s="52"/>
      <c r="F542" s="141"/>
      <c r="G542" s="141"/>
    </row>
    <row r="543" spans="1:7">
      <c r="A543" s="93"/>
      <c r="B543" s="12"/>
      <c r="C543" s="87"/>
      <c r="D543" s="12"/>
      <c r="E543" s="12"/>
      <c r="F543" s="12"/>
      <c r="G543" s="12"/>
    </row>
    <row r="544" spans="1:7">
      <c r="A544" s="93"/>
      <c r="B544" s="12"/>
      <c r="C544" s="87"/>
      <c r="D544" s="97"/>
      <c r="E544" s="33"/>
      <c r="F544" s="141"/>
      <c r="G544" s="157"/>
    </row>
    <row r="545" spans="1:7">
      <c r="A545" s="93"/>
      <c r="B545" s="12"/>
      <c r="C545" s="87"/>
      <c r="D545" s="97"/>
      <c r="E545" s="33"/>
      <c r="F545" s="141"/>
      <c r="G545" s="157"/>
    </row>
    <row r="546" spans="1:7">
      <c r="A546" s="93"/>
      <c r="B546" s="12"/>
      <c r="C546" s="87"/>
      <c r="D546" s="97"/>
      <c r="E546" s="33"/>
      <c r="F546" s="141"/>
      <c r="G546" s="157"/>
    </row>
    <row r="547" spans="1:7">
      <c r="A547" s="93"/>
      <c r="B547" s="12"/>
      <c r="C547" s="87"/>
      <c r="D547" s="12"/>
      <c r="E547" s="12"/>
      <c r="F547" s="12"/>
      <c r="G547" s="12"/>
    </row>
    <row r="548" spans="1:7">
      <c r="A548" s="93"/>
      <c r="B548" s="12"/>
      <c r="C548" s="87"/>
      <c r="D548" s="97"/>
      <c r="E548" s="33"/>
      <c r="F548" s="141"/>
      <c r="G548" s="157"/>
    </row>
    <row r="549" spans="1:7">
      <c r="A549" s="93"/>
      <c r="B549" s="12"/>
      <c r="C549" s="87"/>
      <c r="D549" s="97"/>
      <c r="E549" s="33"/>
      <c r="F549" s="141"/>
      <c r="G549" s="157"/>
    </row>
    <row r="550" spans="1:7">
      <c r="A550" s="93"/>
      <c r="B550" s="12"/>
      <c r="C550" s="87"/>
      <c r="D550" s="97"/>
      <c r="E550" s="52"/>
      <c r="F550" s="141"/>
      <c r="G550" s="141"/>
    </row>
    <row r="551" spans="1:7">
      <c r="A551" s="93"/>
      <c r="B551" s="15"/>
      <c r="C551" s="87"/>
      <c r="D551" s="12"/>
      <c r="E551" s="12"/>
      <c r="F551" s="12"/>
      <c r="G551" s="12"/>
    </row>
    <row r="552" spans="1:7">
      <c r="A552" s="93"/>
      <c r="B552" s="15"/>
      <c r="C552" s="87"/>
      <c r="D552" s="97"/>
      <c r="E552" s="33"/>
      <c r="F552" s="141"/>
      <c r="G552" s="157"/>
    </row>
    <row r="553" spans="1:7">
      <c r="A553" s="93"/>
      <c r="B553" s="15"/>
      <c r="C553" s="87"/>
      <c r="D553" s="97"/>
      <c r="E553" s="33"/>
      <c r="F553" s="141"/>
      <c r="G553" s="157"/>
    </row>
    <row r="554" spans="1:7">
      <c r="A554" s="93"/>
      <c r="B554" s="15"/>
      <c r="C554" s="87"/>
      <c r="D554" s="97"/>
      <c r="E554" s="33"/>
      <c r="F554" s="141"/>
      <c r="G554" s="157"/>
    </row>
    <row r="555" spans="1:7">
      <c r="A555" s="93"/>
      <c r="B555" s="15"/>
      <c r="C555" s="87"/>
      <c r="D555" s="12"/>
      <c r="E555" s="12"/>
      <c r="F555" s="12"/>
      <c r="G555" s="12"/>
    </row>
    <row r="556" spans="1:7">
      <c r="A556" s="93"/>
      <c r="B556" s="15"/>
      <c r="C556" s="87"/>
      <c r="D556" s="97"/>
      <c r="E556" s="33"/>
      <c r="F556" s="141"/>
      <c r="G556" s="157"/>
    </row>
    <row r="557" spans="1:7">
      <c r="A557" s="93"/>
      <c r="B557" s="15"/>
      <c r="C557" s="87"/>
      <c r="D557" s="97"/>
      <c r="E557" s="33"/>
      <c r="F557" s="141"/>
      <c r="G557" s="157"/>
    </row>
    <row r="558" spans="1:7">
      <c r="A558" s="93"/>
      <c r="B558" s="15"/>
      <c r="C558" s="87"/>
      <c r="D558" s="97"/>
      <c r="E558" s="33"/>
      <c r="F558" s="141"/>
      <c r="G558" s="157"/>
    </row>
    <row r="559" spans="1:7">
      <c r="A559" s="93"/>
      <c r="B559" s="15"/>
      <c r="C559" s="87"/>
      <c r="D559" s="12"/>
      <c r="E559" s="12"/>
      <c r="F559" s="12"/>
      <c r="G559" s="12"/>
    </row>
    <row r="560" spans="1:7">
      <c r="A560" s="93"/>
      <c r="B560" s="15"/>
      <c r="C560" s="87"/>
      <c r="D560" s="97"/>
      <c r="E560" s="33"/>
      <c r="F560" s="141"/>
      <c r="G560" s="157"/>
    </row>
    <row r="561" spans="1:7">
      <c r="A561" s="93"/>
      <c r="B561" s="15"/>
      <c r="C561" s="87"/>
      <c r="D561" s="97"/>
      <c r="E561" s="33"/>
      <c r="F561" s="141"/>
      <c r="G561" s="157"/>
    </row>
    <row r="562" spans="1:7">
      <c r="A562" s="93"/>
      <c r="B562" s="15"/>
      <c r="C562" s="87"/>
      <c r="D562" s="97"/>
      <c r="E562" s="33"/>
      <c r="F562" s="141"/>
      <c r="G562" s="157"/>
    </row>
    <row r="563" spans="1:7">
      <c r="A563" s="93"/>
      <c r="B563" s="15"/>
      <c r="C563" s="87"/>
      <c r="D563" s="12"/>
      <c r="E563" s="12"/>
      <c r="F563" s="12"/>
      <c r="G563" s="12"/>
    </row>
    <row r="564" spans="1:7">
      <c r="A564" s="93"/>
      <c r="B564" s="15"/>
      <c r="C564" s="87"/>
      <c r="D564" s="97"/>
      <c r="E564" s="33"/>
      <c r="F564" s="141"/>
      <c r="G564" s="157"/>
    </row>
    <row r="565" spans="1:7">
      <c r="A565" s="93"/>
      <c r="B565" s="15"/>
      <c r="C565" s="87"/>
      <c r="D565" s="97"/>
      <c r="E565" s="33"/>
      <c r="F565" s="141"/>
      <c r="G565" s="157"/>
    </row>
    <row r="566" spans="1:7">
      <c r="A566" s="93"/>
      <c r="B566" s="91"/>
      <c r="C566" s="87"/>
      <c r="D566" s="97"/>
      <c r="E566" s="52"/>
      <c r="F566" s="141"/>
      <c r="G566" s="141"/>
    </row>
    <row r="567" spans="1:7">
      <c r="A567" s="93"/>
      <c r="B567" s="15"/>
      <c r="C567" s="87"/>
      <c r="D567" s="12"/>
      <c r="E567" s="12"/>
      <c r="F567" s="12"/>
      <c r="G567" s="12"/>
    </row>
    <row r="568" spans="1:7">
      <c r="A568" s="93"/>
      <c r="B568" s="15"/>
      <c r="C568" s="87"/>
      <c r="D568" s="97"/>
      <c r="E568" s="33"/>
      <c r="F568" s="141"/>
      <c r="G568" s="157"/>
    </row>
    <row r="569" spans="1:7">
      <c r="A569" s="93"/>
      <c r="B569" s="12"/>
      <c r="C569" s="87"/>
      <c r="D569" s="97"/>
      <c r="E569" s="33"/>
      <c r="F569" s="141"/>
      <c r="G569" s="157"/>
    </row>
    <row r="570" spans="1:7">
      <c r="A570" s="93"/>
      <c r="B570" s="12"/>
      <c r="C570" s="12"/>
      <c r="D570" s="12"/>
      <c r="E570" s="12"/>
      <c r="F570" s="12"/>
      <c r="G570" s="12"/>
    </row>
    <row r="571" spans="1:7">
      <c r="A571" s="93"/>
      <c r="B571" s="12"/>
      <c r="C571" s="87"/>
      <c r="D571" s="12"/>
      <c r="E571" s="12"/>
      <c r="F571" s="12"/>
      <c r="G571" s="12"/>
    </row>
    <row r="572" spans="1:7">
      <c r="A572" s="93"/>
      <c r="B572" s="12"/>
      <c r="C572" s="87"/>
      <c r="D572" s="97"/>
      <c r="E572" s="33"/>
      <c r="F572" s="141"/>
      <c r="G572" s="157"/>
    </row>
    <row r="573" spans="1:7">
      <c r="A573" s="93"/>
      <c r="B573" s="12"/>
      <c r="C573" s="87"/>
      <c r="D573" s="97"/>
      <c r="E573" s="33"/>
      <c r="F573" s="141"/>
      <c r="G573" s="157"/>
    </row>
    <row r="574" spans="1:7">
      <c r="A574" s="93"/>
      <c r="B574" s="15"/>
      <c r="C574" s="87"/>
      <c r="D574" s="97"/>
      <c r="E574" s="33"/>
      <c r="F574" s="141"/>
      <c r="G574" s="157"/>
    </row>
    <row r="575" spans="1:7" ht="13.5">
      <c r="A575" s="93"/>
      <c r="B575" s="15"/>
      <c r="C575" s="50"/>
      <c r="D575" s="12"/>
      <c r="E575" s="12"/>
      <c r="F575" s="12"/>
      <c r="G575" s="12"/>
    </row>
    <row r="576" spans="1:7">
      <c r="A576" s="93"/>
      <c r="B576" s="15"/>
      <c r="C576" s="87"/>
      <c r="D576" s="12"/>
      <c r="E576" s="12"/>
      <c r="F576" s="12"/>
      <c r="G576" s="12"/>
    </row>
    <row r="577" spans="1:7">
      <c r="A577" s="93"/>
      <c r="B577" s="15"/>
      <c r="C577" s="87"/>
      <c r="D577" s="12"/>
      <c r="E577" s="12"/>
      <c r="F577" s="12"/>
      <c r="G577" s="12"/>
    </row>
    <row r="578" spans="1:7">
      <c r="A578" s="93"/>
      <c r="B578" s="15"/>
      <c r="C578" s="92"/>
      <c r="D578" s="97"/>
      <c r="E578" s="33"/>
      <c r="F578" s="141"/>
      <c r="G578" s="157"/>
    </row>
    <row r="579" spans="1:7">
      <c r="A579" s="93"/>
      <c r="B579" s="15"/>
      <c r="C579" s="92"/>
      <c r="D579" s="97"/>
      <c r="E579" s="33"/>
      <c r="F579" s="141"/>
      <c r="G579" s="157"/>
    </row>
    <row r="580" spans="1:7">
      <c r="A580" s="93"/>
      <c r="B580" s="15"/>
      <c r="C580" s="92"/>
      <c r="D580" s="97"/>
      <c r="E580" s="33"/>
      <c r="F580" s="141"/>
      <c r="G580" s="157"/>
    </row>
    <row r="581" spans="1:7">
      <c r="A581" s="93"/>
      <c r="B581" s="15"/>
      <c r="C581" s="92"/>
      <c r="D581" s="97"/>
      <c r="E581" s="33"/>
      <c r="F581" s="141"/>
      <c r="G581" s="157"/>
    </row>
    <row r="582" spans="1:7">
      <c r="A582" s="93"/>
      <c r="B582" s="15"/>
      <c r="C582" s="92"/>
      <c r="D582" s="12"/>
      <c r="E582" s="12"/>
      <c r="F582" s="12"/>
      <c r="G582" s="12"/>
    </row>
    <row r="583" spans="1:7">
      <c r="A583" s="93"/>
      <c r="B583" s="15"/>
      <c r="C583" s="87"/>
      <c r="D583" s="12"/>
      <c r="E583" s="12"/>
      <c r="F583" s="12"/>
      <c r="G583" s="12"/>
    </row>
    <row r="584" spans="1:7">
      <c r="A584" s="93"/>
      <c r="B584" s="15"/>
      <c r="C584" s="92"/>
      <c r="D584" s="97"/>
      <c r="E584" s="33"/>
      <c r="F584" s="141"/>
      <c r="G584" s="157"/>
    </row>
    <row r="585" spans="1:7">
      <c r="A585" s="93"/>
      <c r="B585" s="15"/>
      <c r="C585" s="92"/>
      <c r="D585" s="12"/>
      <c r="E585" s="12"/>
      <c r="F585" s="12"/>
      <c r="G585" s="12"/>
    </row>
    <row r="586" spans="1:7">
      <c r="A586" s="93"/>
      <c r="B586" s="15"/>
      <c r="C586" s="87"/>
      <c r="D586" s="12"/>
      <c r="E586" s="12"/>
      <c r="F586" s="12"/>
      <c r="G586" s="12"/>
    </row>
    <row r="587" spans="1:7">
      <c r="A587" s="93"/>
      <c r="B587" s="15"/>
      <c r="C587" s="92"/>
      <c r="D587" s="97"/>
      <c r="E587" s="33"/>
      <c r="F587" s="141"/>
      <c r="G587" s="157"/>
    </row>
    <row r="588" spans="1:7">
      <c r="A588" s="93"/>
      <c r="B588" s="15"/>
      <c r="C588" s="92"/>
      <c r="D588" s="97"/>
      <c r="E588" s="33"/>
      <c r="F588" s="141"/>
      <c r="G588" s="157"/>
    </row>
    <row r="589" spans="1:7">
      <c r="A589" s="93"/>
      <c r="B589" s="15"/>
      <c r="C589" s="92"/>
      <c r="D589" s="97"/>
      <c r="E589" s="33"/>
      <c r="F589" s="141"/>
      <c r="G589" s="157"/>
    </row>
    <row r="590" spans="1:7">
      <c r="A590" s="93"/>
      <c r="B590" s="15"/>
      <c r="C590" s="92"/>
      <c r="D590" s="97"/>
      <c r="E590" s="33"/>
      <c r="F590" s="141"/>
      <c r="G590" s="157"/>
    </row>
    <row r="591" spans="1:7">
      <c r="A591" s="93"/>
      <c r="B591" s="15"/>
      <c r="C591" s="92"/>
      <c r="D591" s="97"/>
      <c r="E591" s="33"/>
      <c r="F591" s="141"/>
      <c r="G591" s="157"/>
    </row>
    <row r="592" spans="1:7" ht="13.5">
      <c r="A592" s="93"/>
      <c r="B592" s="15"/>
      <c r="C592" s="50"/>
      <c r="D592" s="97"/>
      <c r="E592" s="33"/>
      <c r="F592" s="141"/>
      <c r="G592" s="157"/>
    </row>
    <row r="593" spans="1:7">
      <c r="A593" s="93"/>
      <c r="B593" s="15"/>
      <c r="C593" s="92"/>
      <c r="D593" s="97"/>
      <c r="E593" s="33"/>
      <c r="F593" s="141"/>
      <c r="G593" s="157"/>
    </row>
    <row r="594" spans="1:7">
      <c r="A594" s="93"/>
      <c r="B594" s="15"/>
      <c r="C594" s="87"/>
      <c r="D594" s="97"/>
      <c r="E594" s="33"/>
      <c r="F594" s="141"/>
      <c r="G594" s="157"/>
    </row>
    <row r="595" spans="1:7">
      <c r="A595" s="93"/>
      <c r="B595" s="15"/>
      <c r="C595" s="92"/>
      <c r="D595" s="97"/>
      <c r="E595" s="33"/>
      <c r="F595" s="141"/>
      <c r="G595" s="157"/>
    </row>
    <row r="596" spans="1:7">
      <c r="A596" s="93"/>
      <c r="B596" s="15"/>
      <c r="C596" s="87"/>
      <c r="D596" s="97"/>
      <c r="E596" s="33"/>
      <c r="F596" s="141"/>
      <c r="G596" s="157"/>
    </row>
    <row r="597" spans="1:7">
      <c r="A597" s="93"/>
      <c r="B597" s="15"/>
      <c r="C597" s="92"/>
      <c r="D597" s="97"/>
      <c r="E597" s="33"/>
      <c r="F597" s="141"/>
      <c r="G597" s="157"/>
    </row>
    <row r="598" spans="1:7">
      <c r="A598" s="93"/>
      <c r="B598" s="15"/>
      <c r="C598" s="87"/>
      <c r="D598" s="97"/>
      <c r="E598" s="33"/>
      <c r="F598" s="141"/>
      <c r="G598" s="157"/>
    </row>
    <row r="599" spans="1:7">
      <c r="A599" s="93"/>
      <c r="B599" s="15"/>
      <c r="C599" s="92"/>
      <c r="D599" s="97"/>
      <c r="E599" s="33"/>
      <c r="F599" s="141"/>
      <c r="G599" s="157"/>
    </row>
    <row r="600" spans="1:7">
      <c r="A600" s="13"/>
      <c r="B600" s="15"/>
      <c r="C600" s="12"/>
      <c r="D600" s="12"/>
      <c r="E600" s="12"/>
      <c r="F600" s="12"/>
      <c r="G600" s="12"/>
    </row>
    <row r="601" spans="1:7" ht="13.5">
      <c r="A601" s="13"/>
      <c r="B601" s="15"/>
      <c r="C601" s="50"/>
      <c r="D601" s="12"/>
      <c r="E601" s="12"/>
      <c r="F601" s="12"/>
      <c r="G601" s="12"/>
    </row>
    <row r="602" spans="1:7">
      <c r="A602" s="13"/>
      <c r="B602" s="15"/>
      <c r="C602" s="87"/>
      <c r="D602" s="12"/>
      <c r="E602" s="12"/>
      <c r="F602" s="12"/>
      <c r="G602" s="12"/>
    </row>
    <row r="603" spans="1:7">
      <c r="A603" s="13"/>
      <c r="B603" s="15"/>
      <c r="C603" s="87"/>
      <c r="D603" s="12"/>
      <c r="E603" s="12"/>
      <c r="F603" s="12"/>
      <c r="G603" s="12"/>
    </row>
    <row r="604" spans="1:7">
      <c r="A604" s="13"/>
      <c r="B604" s="15"/>
      <c r="C604" s="87"/>
      <c r="D604" s="12"/>
      <c r="E604" s="12"/>
      <c r="F604" s="12"/>
      <c r="G604" s="12"/>
    </row>
    <row r="605" spans="1:7">
      <c r="A605" s="13"/>
      <c r="B605" s="15"/>
      <c r="C605" s="92"/>
      <c r="D605" s="97"/>
      <c r="E605" s="33"/>
      <c r="F605" s="141"/>
      <c r="G605" s="157"/>
    </row>
    <row r="606" spans="1:7">
      <c r="A606" s="13"/>
      <c r="B606" s="15"/>
      <c r="C606" s="92"/>
      <c r="D606" s="97"/>
      <c r="E606" s="33"/>
      <c r="F606" s="141"/>
      <c r="G606" s="157"/>
    </row>
    <row r="607" spans="1:7">
      <c r="A607" s="13"/>
      <c r="B607" s="15"/>
      <c r="C607" s="92"/>
      <c r="D607" s="97"/>
      <c r="E607" s="33"/>
      <c r="F607" s="141"/>
      <c r="G607" s="157"/>
    </row>
    <row r="608" spans="1:7">
      <c r="A608" s="13"/>
      <c r="B608" s="15"/>
      <c r="C608" s="87"/>
      <c r="D608" s="12"/>
      <c r="E608" s="12"/>
      <c r="F608" s="12"/>
      <c r="G608" s="12"/>
    </row>
    <row r="609" spans="1:7">
      <c r="A609" s="13"/>
      <c r="B609" s="15"/>
      <c r="C609" s="87"/>
      <c r="D609" s="12"/>
      <c r="E609" s="12"/>
      <c r="F609" s="12"/>
      <c r="G609" s="12"/>
    </row>
    <row r="610" spans="1:7">
      <c r="A610" s="13"/>
      <c r="B610" s="15"/>
      <c r="C610" s="92"/>
      <c r="D610" s="97"/>
      <c r="E610" s="33"/>
      <c r="F610" s="141"/>
      <c r="G610" s="157"/>
    </row>
    <row r="611" spans="1:7">
      <c r="A611" s="13"/>
      <c r="B611" s="15"/>
      <c r="C611" s="92"/>
      <c r="D611" s="97"/>
      <c r="E611" s="33"/>
      <c r="F611" s="141"/>
      <c r="G611" s="157"/>
    </row>
    <row r="612" spans="1:7">
      <c r="A612" s="13"/>
      <c r="B612" s="15"/>
      <c r="C612" s="92"/>
      <c r="D612" s="97"/>
      <c r="E612" s="33"/>
      <c r="F612" s="141"/>
      <c r="G612" s="157"/>
    </row>
    <row r="613" spans="1:7">
      <c r="A613" s="13"/>
      <c r="B613" s="15"/>
      <c r="C613" s="92"/>
      <c r="D613" s="97"/>
      <c r="E613" s="33"/>
      <c r="F613" s="141"/>
      <c r="G613" s="157"/>
    </row>
    <row r="614" spans="1:7">
      <c r="A614" s="13"/>
      <c r="B614" s="15"/>
      <c r="C614" s="92"/>
      <c r="D614" s="97"/>
      <c r="E614" s="33"/>
      <c r="F614" s="141"/>
      <c r="G614" s="157"/>
    </row>
    <row r="615" spans="1:7">
      <c r="A615" s="13"/>
      <c r="B615" s="15"/>
      <c r="C615" s="92"/>
      <c r="D615" s="97"/>
      <c r="E615" s="33"/>
      <c r="F615" s="141"/>
      <c r="G615" s="157"/>
    </row>
    <row r="616" spans="1:7">
      <c r="A616" s="13"/>
      <c r="B616" s="15"/>
      <c r="C616" s="92"/>
      <c r="D616" s="97"/>
      <c r="E616" s="33"/>
      <c r="F616" s="141"/>
      <c r="G616" s="157"/>
    </row>
    <row r="617" spans="1:7">
      <c r="A617" s="13"/>
      <c r="B617" s="15"/>
      <c r="C617" s="87"/>
      <c r="D617" s="12"/>
      <c r="E617" s="12"/>
      <c r="F617" s="12"/>
      <c r="G617" s="12"/>
    </row>
    <row r="618" spans="1:7">
      <c r="A618" s="13"/>
      <c r="B618" s="15"/>
      <c r="C618" s="92"/>
      <c r="D618" s="97"/>
      <c r="E618" s="33"/>
      <c r="F618" s="141"/>
      <c r="G618" s="157"/>
    </row>
    <row r="619" spans="1:7">
      <c r="A619" s="13"/>
      <c r="B619" s="15"/>
      <c r="C619" s="92"/>
      <c r="D619" s="97"/>
      <c r="E619" s="33"/>
      <c r="F619" s="141"/>
      <c r="G619" s="157"/>
    </row>
    <row r="620" spans="1:7">
      <c r="A620" s="13"/>
      <c r="B620" s="15"/>
      <c r="C620" s="92"/>
      <c r="D620" s="97"/>
      <c r="E620" s="33"/>
      <c r="F620" s="141"/>
      <c r="G620" s="157"/>
    </row>
    <row r="621" spans="1:7">
      <c r="A621" s="13"/>
      <c r="B621" s="15"/>
      <c r="C621" s="92"/>
      <c r="D621" s="97"/>
      <c r="E621" s="33"/>
      <c r="F621" s="141"/>
      <c r="G621" s="157"/>
    </row>
    <row r="622" spans="1:7">
      <c r="A622" s="13"/>
      <c r="B622" s="15"/>
      <c r="C622" s="92"/>
      <c r="D622" s="97"/>
      <c r="E622" s="33"/>
      <c r="F622" s="141"/>
      <c r="G622" s="157"/>
    </row>
    <row r="623" spans="1:7">
      <c r="A623" s="13"/>
      <c r="B623" s="15"/>
      <c r="C623" s="92"/>
      <c r="D623" s="97"/>
      <c r="E623" s="33"/>
      <c r="F623" s="141"/>
      <c r="G623" s="157"/>
    </row>
    <row r="624" spans="1:7">
      <c r="A624" s="13"/>
      <c r="B624" s="15"/>
      <c r="C624" s="92"/>
      <c r="D624" s="97"/>
      <c r="E624" s="33"/>
      <c r="F624" s="141"/>
      <c r="G624" s="157"/>
    </row>
    <row r="625" spans="1:7">
      <c r="A625" s="13"/>
      <c r="B625" s="15"/>
      <c r="C625" s="92"/>
      <c r="D625" s="97"/>
      <c r="E625" s="33"/>
      <c r="F625" s="141"/>
      <c r="G625" s="157"/>
    </row>
    <row r="626" spans="1:7">
      <c r="A626" s="13"/>
      <c r="B626" s="15"/>
      <c r="C626" s="92"/>
      <c r="D626" s="97"/>
      <c r="E626" s="33"/>
      <c r="F626" s="141"/>
      <c r="G626" s="157"/>
    </row>
    <row r="627" spans="1:7">
      <c r="A627" s="13"/>
      <c r="B627" s="15"/>
      <c r="C627" s="12"/>
      <c r="D627" s="12"/>
      <c r="E627" s="12"/>
      <c r="F627" s="12"/>
      <c r="G627" s="12"/>
    </row>
    <row r="628" spans="1:7">
      <c r="A628" s="13"/>
      <c r="B628" s="15"/>
      <c r="C628" s="87"/>
      <c r="D628" s="12"/>
      <c r="E628" s="12"/>
      <c r="F628" s="12"/>
      <c r="G628" s="12"/>
    </row>
    <row r="629" spans="1:7">
      <c r="A629" s="13"/>
      <c r="B629" s="15"/>
      <c r="C629" s="92"/>
      <c r="D629" s="97"/>
      <c r="E629" s="33"/>
      <c r="F629" s="141"/>
      <c r="G629" s="157"/>
    </row>
    <row r="630" spans="1:7">
      <c r="A630" s="13"/>
      <c r="B630" s="15"/>
      <c r="C630" s="92"/>
      <c r="D630" s="97"/>
      <c r="E630" s="33"/>
      <c r="F630" s="141"/>
      <c r="G630" s="157"/>
    </row>
    <row r="631" spans="1:7">
      <c r="A631" s="13"/>
      <c r="B631" s="15"/>
      <c r="C631" s="92"/>
      <c r="D631" s="97"/>
      <c r="E631" s="33"/>
      <c r="F631" s="141"/>
      <c r="G631" s="157"/>
    </row>
    <row r="632" spans="1:7">
      <c r="A632" s="13"/>
      <c r="B632" s="15"/>
      <c r="C632" s="92"/>
      <c r="D632" s="97"/>
      <c r="E632" s="33"/>
      <c r="F632" s="141"/>
      <c r="G632" s="157"/>
    </row>
    <row r="633" spans="1:7">
      <c r="A633" s="13"/>
      <c r="B633" s="15"/>
      <c r="C633" s="92"/>
      <c r="D633" s="97"/>
      <c r="E633" s="33"/>
      <c r="F633" s="141"/>
      <c r="G633" s="157"/>
    </row>
    <row r="634" spans="1:7">
      <c r="A634" s="13"/>
      <c r="B634" s="15"/>
      <c r="C634" s="87"/>
      <c r="D634" s="12"/>
      <c r="E634" s="12"/>
      <c r="F634" s="12"/>
      <c r="G634" s="12"/>
    </row>
    <row r="635" spans="1:7">
      <c r="A635" s="13"/>
      <c r="B635" s="15"/>
      <c r="C635" s="92"/>
      <c r="D635" s="97"/>
      <c r="E635" s="33"/>
      <c r="F635" s="141"/>
      <c r="G635" s="157"/>
    </row>
    <row r="636" spans="1:7">
      <c r="A636" s="13"/>
      <c r="B636" s="15"/>
      <c r="C636" s="92"/>
      <c r="D636" s="97"/>
      <c r="E636" s="33"/>
      <c r="F636" s="141"/>
      <c r="G636" s="157"/>
    </row>
    <row r="637" spans="1:7">
      <c r="A637" s="13"/>
      <c r="B637" s="15"/>
      <c r="C637" s="92"/>
      <c r="D637" s="97"/>
      <c r="E637" s="33"/>
      <c r="F637" s="141"/>
      <c r="G637" s="157"/>
    </row>
    <row r="638" spans="1:7">
      <c r="A638" s="13"/>
      <c r="B638" s="15"/>
      <c r="C638" s="87"/>
      <c r="D638" s="12"/>
      <c r="E638" s="12"/>
      <c r="F638" s="12"/>
      <c r="G638" s="12"/>
    </row>
    <row r="639" spans="1:7">
      <c r="A639" s="13"/>
      <c r="B639" s="15"/>
      <c r="C639" s="92"/>
      <c r="D639" s="97"/>
      <c r="E639" s="33"/>
      <c r="F639" s="141"/>
      <c r="G639" s="157"/>
    </row>
    <row r="640" spans="1:7">
      <c r="A640" s="13"/>
      <c r="B640" s="15"/>
      <c r="C640" s="92"/>
      <c r="D640" s="97"/>
      <c r="E640" s="33"/>
      <c r="F640" s="141"/>
      <c r="G640" s="157"/>
    </row>
    <row r="641" spans="1:7">
      <c r="A641" s="13"/>
      <c r="B641" s="15"/>
      <c r="C641" s="92"/>
      <c r="D641" s="97"/>
      <c r="E641" s="33"/>
      <c r="F641" s="141"/>
      <c r="G641" s="157"/>
    </row>
    <row r="642" spans="1:7">
      <c r="A642" s="13"/>
      <c r="B642" s="15"/>
      <c r="C642" s="92"/>
      <c r="D642" s="97"/>
      <c r="E642" s="33"/>
      <c r="F642" s="141"/>
      <c r="G642" s="157"/>
    </row>
    <row r="643" spans="1:7">
      <c r="A643" s="13"/>
      <c r="B643" s="15"/>
      <c r="C643" s="92"/>
      <c r="D643" s="97"/>
      <c r="E643" s="33"/>
      <c r="F643" s="141"/>
      <c r="G643" s="157"/>
    </row>
    <row r="644" spans="1:7">
      <c r="A644" s="13"/>
      <c r="B644" s="15"/>
      <c r="C644" s="87"/>
      <c r="D644" s="97"/>
      <c r="E644" s="33"/>
      <c r="F644" s="141"/>
      <c r="G644" s="157"/>
    </row>
    <row r="645" spans="1:7">
      <c r="A645" s="13"/>
      <c r="B645" s="15"/>
      <c r="C645" s="87"/>
      <c r="D645" s="97"/>
      <c r="E645" s="33"/>
      <c r="F645" s="141"/>
      <c r="G645" s="157"/>
    </row>
    <row r="646" spans="1:7">
      <c r="A646" s="13"/>
      <c r="B646" s="15"/>
      <c r="C646" s="87"/>
      <c r="D646" s="12"/>
      <c r="E646" s="12"/>
      <c r="F646" s="12"/>
      <c r="G646" s="12"/>
    </row>
    <row r="647" spans="1:7">
      <c r="A647" s="13"/>
      <c r="B647" s="15"/>
      <c r="C647" s="92"/>
      <c r="D647" s="97"/>
      <c r="E647" s="33"/>
      <c r="F647" s="141"/>
      <c r="G647" s="157"/>
    </row>
    <row r="648" spans="1:7">
      <c r="A648" s="13"/>
      <c r="B648" s="15"/>
      <c r="C648" s="92"/>
      <c r="D648" s="97"/>
      <c r="E648" s="33"/>
      <c r="F648" s="141"/>
      <c r="G648" s="157"/>
    </row>
    <row r="649" spans="1:7">
      <c r="A649" s="13"/>
      <c r="B649" s="15"/>
      <c r="C649" s="92"/>
      <c r="D649" s="97"/>
      <c r="E649" s="33"/>
      <c r="F649" s="141"/>
      <c r="G649" s="157"/>
    </row>
    <row r="650" spans="1:7">
      <c r="A650" s="13"/>
      <c r="B650" s="15"/>
      <c r="C650" s="92"/>
      <c r="D650" s="97"/>
      <c r="E650" s="33"/>
      <c r="F650" s="141"/>
      <c r="G650" s="157"/>
    </row>
    <row r="651" spans="1:7">
      <c r="A651" s="13"/>
      <c r="B651" s="15"/>
      <c r="C651" s="92"/>
      <c r="D651" s="97"/>
      <c r="E651" s="33"/>
      <c r="F651" s="141"/>
      <c r="G651" s="157"/>
    </row>
    <row r="652" spans="1:7">
      <c r="A652" s="13"/>
      <c r="B652" s="15"/>
      <c r="C652" s="92"/>
      <c r="D652" s="97"/>
      <c r="E652" s="33"/>
      <c r="F652" s="141"/>
      <c r="G652" s="157"/>
    </row>
    <row r="653" spans="1:7">
      <c r="A653" s="13"/>
      <c r="B653" s="15"/>
      <c r="C653" s="92"/>
      <c r="D653" s="97"/>
      <c r="E653" s="33"/>
      <c r="F653" s="141"/>
      <c r="G653" s="157"/>
    </row>
    <row r="654" spans="1:7">
      <c r="A654" s="13"/>
      <c r="B654" s="15"/>
      <c r="C654" s="92"/>
      <c r="D654" s="97"/>
      <c r="E654" s="33"/>
      <c r="F654" s="141"/>
      <c r="G654" s="157"/>
    </row>
    <row r="655" spans="1:7">
      <c r="A655" s="13"/>
      <c r="B655" s="15"/>
      <c r="C655" s="87"/>
      <c r="D655" s="12"/>
      <c r="E655" s="12"/>
      <c r="F655" s="12"/>
      <c r="G655" s="12"/>
    </row>
    <row r="656" spans="1:7">
      <c r="A656" s="13"/>
      <c r="B656" s="15"/>
      <c r="C656" s="92"/>
      <c r="D656" s="97"/>
      <c r="E656" s="33"/>
      <c r="F656" s="141"/>
      <c r="G656" s="157"/>
    </row>
    <row r="657" spans="1:7">
      <c r="A657" s="13"/>
      <c r="B657" s="15"/>
      <c r="C657" s="92"/>
      <c r="D657" s="97"/>
      <c r="E657" s="33"/>
      <c r="F657" s="141"/>
      <c r="G657" s="157"/>
    </row>
    <row r="658" spans="1:7">
      <c r="A658" s="13"/>
      <c r="B658" s="15"/>
      <c r="C658" s="92"/>
      <c r="D658" s="97"/>
      <c r="E658" s="33"/>
      <c r="F658" s="141"/>
      <c r="G658" s="157"/>
    </row>
    <row r="659" spans="1:7">
      <c r="A659" s="13"/>
      <c r="B659" s="12"/>
      <c r="C659" s="92"/>
      <c r="D659" s="97"/>
      <c r="E659" s="33"/>
      <c r="F659" s="141"/>
      <c r="G659" s="157"/>
    </row>
    <row r="660" spans="1:7">
      <c r="A660" s="13"/>
      <c r="B660" s="15"/>
      <c r="C660" s="92"/>
      <c r="D660" s="97"/>
      <c r="E660" s="33"/>
      <c r="F660" s="141"/>
      <c r="G660" s="157"/>
    </row>
    <row r="661" spans="1:7">
      <c r="A661" s="13"/>
      <c r="B661" s="15"/>
      <c r="C661" s="87"/>
      <c r="D661" s="97"/>
      <c r="E661" s="33"/>
      <c r="F661" s="141"/>
      <c r="G661" s="157"/>
    </row>
    <row r="662" spans="1:7">
      <c r="A662" s="13"/>
      <c r="B662" s="15"/>
      <c r="C662" s="87"/>
      <c r="D662" s="12"/>
      <c r="E662" s="12"/>
      <c r="F662" s="12"/>
      <c r="G662" s="12"/>
    </row>
    <row r="663" spans="1:7">
      <c r="A663" s="13"/>
      <c r="B663" s="15"/>
      <c r="C663" s="92"/>
      <c r="D663" s="97"/>
      <c r="E663" s="33"/>
      <c r="F663" s="141"/>
      <c r="G663" s="157"/>
    </row>
    <row r="664" spans="1:7">
      <c r="A664" s="13"/>
      <c r="B664" s="15"/>
      <c r="C664" s="92"/>
      <c r="D664" s="97"/>
      <c r="E664" s="33"/>
      <c r="F664" s="141"/>
      <c r="G664" s="157"/>
    </row>
    <row r="665" spans="1:7">
      <c r="A665" s="13"/>
      <c r="B665" s="15"/>
      <c r="C665" s="87"/>
      <c r="D665" s="97"/>
      <c r="E665" s="33"/>
      <c r="F665" s="141"/>
      <c r="G665" s="157"/>
    </row>
    <row r="666" spans="1:7">
      <c r="A666" s="13"/>
      <c r="B666" s="15"/>
      <c r="C666" s="87"/>
      <c r="D666" s="12"/>
      <c r="E666" s="12"/>
      <c r="F666" s="12"/>
      <c r="G666" s="12"/>
    </row>
    <row r="667" spans="1:7">
      <c r="A667" s="13"/>
      <c r="B667" s="15"/>
      <c r="C667" s="92"/>
      <c r="D667" s="97"/>
      <c r="E667" s="33"/>
      <c r="F667" s="141"/>
      <c r="G667" s="157"/>
    </row>
    <row r="668" spans="1:7">
      <c r="A668" s="13"/>
      <c r="B668" s="15"/>
      <c r="C668" s="92"/>
      <c r="D668" s="97"/>
      <c r="E668" s="33"/>
      <c r="F668" s="141"/>
      <c r="G668" s="157"/>
    </row>
    <row r="669" spans="1:7">
      <c r="A669" s="13"/>
      <c r="B669" s="15"/>
      <c r="C669" s="92"/>
      <c r="D669" s="97"/>
      <c r="E669" s="33"/>
      <c r="F669" s="141"/>
      <c r="G669" s="157"/>
    </row>
    <row r="670" spans="1:7">
      <c r="A670" s="13"/>
      <c r="B670" s="15"/>
      <c r="C670" s="92"/>
      <c r="D670" s="97"/>
      <c r="E670" s="33"/>
      <c r="F670" s="141"/>
      <c r="G670" s="157"/>
    </row>
    <row r="671" spans="1:7">
      <c r="A671" s="13"/>
      <c r="B671" s="15"/>
      <c r="C671" s="87"/>
      <c r="D671" s="97"/>
      <c r="E671" s="33"/>
      <c r="F671" s="141"/>
      <c r="G671" s="157"/>
    </row>
    <row r="672" spans="1:7">
      <c r="A672" s="13"/>
      <c r="B672" s="15"/>
      <c r="C672" s="87"/>
      <c r="D672" s="12"/>
      <c r="E672" s="12"/>
      <c r="F672" s="12"/>
      <c r="G672" s="12"/>
    </row>
    <row r="673" spans="1:7">
      <c r="A673" s="13"/>
      <c r="B673" s="15"/>
      <c r="C673" s="92"/>
      <c r="D673" s="97"/>
      <c r="E673" s="33"/>
      <c r="F673" s="141"/>
      <c r="G673" s="157"/>
    </row>
    <row r="674" spans="1:7">
      <c r="A674" s="13"/>
      <c r="B674" s="15"/>
      <c r="C674" s="92"/>
      <c r="D674" s="97"/>
      <c r="E674" s="33"/>
      <c r="F674" s="141"/>
      <c r="G674" s="157"/>
    </row>
    <row r="675" spans="1:7">
      <c r="A675" s="13"/>
      <c r="B675" s="15"/>
      <c r="C675" s="92"/>
      <c r="D675" s="97"/>
      <c r="E675" s="33"/>
      <c r="F675" s="141"/>
      <c r="G675" s="157"/>
    </row>
    <row r="676" spans="1:7">
      <c r="A676" s="13"/>
      <c r="B676" s="12"/>
      <c r="C676" s="92"/>
      <c r="D676" s="97"/>
      <c r="E676" s="33"/>
      <c r="F676" s="141"/>
      <c r="G676" s="157"/>
    </row>
    <row r="677" spans="1:7">
      <c r="A677" s="13"/>
      <c r="B677" s="15"/>
      <c r="C677" s="87"/>
      <c r="D677" s="97"/>
      <c r="E677" s="33"/>
      <c r="F677" s="141"/>
      <c r="G677" s="157"/>
    </row>
    <row r="678" spans="1:7">
      <c r="A678" s="13"/>
      <c r="B678" s="15"/>
      <c r="C678" s="87"/>
      <c r="D678" s="12"/>
      <c r="E678" s="12"/>
      <c r="F678" s="12"/>
      <c r="G678" s="12"/>
    </row>
    <row r="679" spans="1:7">
      <c r="A679" s="13"/>
      <c r="B679" s="15"/>
      <c r="C679" s="92"/>
      <c r="D679" s="97"/>
      <c r="E679" s="33"/>
      <c r="F679" s="141"/>
      <c r="G679" s="157"/>
    </row>
    <row r="680" spans="1:7">
      <c r="A680" s="13"/>
      <c r="B680" s="15"/>
      <c r="C680" s="92"/>
      <c r="D680" s="97"/>
      <c r="E680" s="33"/>
      <c r="F680" s="141"/>
      <c r="G680" s="157"/>
    </row>
    <row r="681" spans="1:7">
      <c r="A681" s="13"/>
      <c r="B681" s="91"/>
      <c r="C681" s="92"/>
      <c r="D681" s="97"/>
      <c r="E681" s="33"/>
      <c r="F681" s="141"/>
      <c r="G681" s="157"/>
    </row>
    <row r="682" spans="1:7">
      <c r="A682" s="13"/>
      <c r="B682" s="91"/>
      <c r="C682" s="92"/>
      <c r="D682" s="97"/>
      <c r="E682" s="33"/>
      <c r="F682" s="141"/>
      <c r="G682" s="157"/>
    </row>
    <row r="683" spans="1:7">
      <c r="A683" s="13"/>
      <c r="B683" s="91"/>
      <c r="C683" s="92"/>
      <c r="D683" s="97"/>
      <c r="E683" s="33"/>
      <c r="F683" s="141"/>
      <c r="G683" s="157"/>
    </row>
    <row r="684" spans="1:7">
      <c r="A684" s="13"/>
      <c r="B684" s="15"/>
      <c r="C684" s="87"/>
      <c r="D684" s="97"/>
      <c r="E684" s="33"/>
      <c r="F684" s="141"/>
      <c r="G684" s="157"/>
    </row>
    <row r="685" spans="1:7">
      <c r="A685" s="13"/>
      <c r="B685" s="15"/>
      <c r="C685" s="87"/>
      <c r="D685" s="12"/>
      <c r="E685" s="12"/>
      <c r="F685" s="12"/>
      <c r="G685" s="12"/>
    </row>
    <row r="686" spans="1:7">
      <c r="A686" s="13"/>
      <c r="B686" s="15"/>
      <c r="C686" s="92"/>
      <c r="D686" s="97"/>
      <c r="E686" s="33"/>
      <c r="F686" s="141"/>
      <c r="G686" s="157"/>
    </row>
    <row r="687" spans="1:7">
      <c r="A687" s="13"/>
      <c r="B687" s="15"/>
      <c r="C687" s="92"/>
      <c r="D687" s="97"/>
      <c r="E687" s="33"/>
      <c r="F687" s="141"/>
      <c r="G687" s="157"/>
    </row>
    <row r="688" spans="1:7">
      <c r="A688" s="13"/>
      <c r="B688" s="91"/>
      <c r="C688" s="92"/>
      <c r="D688" s="97"/>
      <c r="E688" s="33"/>
      <c r="F688" s="141"/>
      <c r="G688" s="157"/>
    </row>
    <row r="689" spans="1:7">
      <c r="A689" s="13"/>
      <c r="B689" s="91"/>
      <c r="C689" s="92"/>
      <c r="D689" s="97"/>
      <c r="E689" s="33"/>
      <c r="F689" s="141"/>
      <c r="G689" s="157"/>
    </row>
    <row r="690" spans="1:7">
      <c r="A690" s="13"/>
      <c r="B690" s="91"/>
      <c r="C690" s="87"/>
      <c r="D690" s="97"/>
      <c r="E690" s="33"/>
      <c r="F690" s="141"/>
      <c r="G690" s="157"/>
    </row>
    <row r="691" spans="1:7">
      <c r="A691" s="13"/>
      <c r="B691" s="91"/>
      <c r="C691" s="87"/>
      <c r="D691" s="12"/>
      <c r="E691" s="12"/>
      <c r="F691" s="12"/>
      <c r="G691" s="12"/>
    </row>
    <row r="692" spans="1:7">
      <c r="A692" s="13"/>
      <c r="B692" s="91"/>
      <c r="C692" s="92"/>
      <c r="D692" s="97"/>
      <c r="E692" s="33"/>
      <c r="F692" s="141"/>
      <c r="G692" s="157"/>
    </row>
    <row r="693" spans="1:7">
      <c r="A693" s="13"/>
      <c r="B693" s="91"/>
      <c r="C693" s="92"/>
      <c r="D693" s="97"/>
      <c r="E693" s="33"/>
      <c r="F693" s="141"/>
      <c r="G693" s="157"/>
    </row>
    <row r="694" spans="1:7">
      <c r="A694" s="13"/>
      <c r="B694" s="91"/>
      <c r="C694" s="87"/>
      <c r="D694" s="97"/>
      <c r="E694" s="33"/>
      <c r="F694" s="141"/>
      <c r="G694" s="157"/>
    </row>
    <row r="695" spans="1:7">
      <c r="A695" s="13"/>
      <c r="B695" s="91"/>
      <c r="C695" s="87"/>
      <c r="D695" s="12"/>
      <c r="E695" s="12"/>
      <c r="F695" s="12"/>
      <c r="G695" s="12"/>
    </row>
    <row r="696" spans="1:7">
      <c r="A696" s="13"/>
      <c r="B696" s="91"/>
      <c r="C696" s="92"/>
      <c r="D696" s="97"/>
      <c r="E696" s="33"/>
      <c r="F696" s="141"/>
      <c r="G696" s="157"/>
    </row>
    <row r="697" spans="1:7">
      <c r="A697" s="13"/>
      <c r="B697" s="91"/>
      <c r="C697" s="92"/>
      <c r="D697" s="97"/>
      <c r="E697" s="33"/>
      <c r="F697" s="141"/>
      <c r="G697" s="157"/>
    </row>
    <row r="698" spans="1:7">
      <c r="A698" s="13"/>
      <c r="B698" s="91"/>
      <c r="C698" s="87"/>
      <c r="D698" s="97"/>
      <c r="E698" s="33"/>
      <c r="F698" s="141"/>
      <c r="G698" s="157"/>
    </row>
    <row r="699" spans="1:7">
      <c r="A699" s="13"/>
      <c r="B699" s="91"/>
      <c r="C699" s="87"/>
      <c r="D699" s="12"/>
      <c r="E699" s="12"/>
      <c r="F699" s="12"/>
      <c r="G699" s="12"/>
    </row>
    <row r="700" spans="1:7">
      <c r="A700" s="13"/>
      <c r="B700" s="91"/>
      <c r="C700" s="92"/>
      <c r="D700" s="97"/>
      <c r="E700" s="33"/>
      <c r="F700" s="141"/>
      <c r="G700" s="157"/>
    </row>
    <row r="701" spans="1:7">
      <c r="A701" s="13"/>
      <c r="B701" s="91"/>
      <c r="C701" s="92"/>
      <c r="D701" s="97"/>
      <c r="E701" s="33"/>
      <c r="F701" s="141"/>
      <c r="G701" s="157"/>
    </row>
    <row r="702" spans="1:7">
      <c r="A702" s="13"/>
      <c r="B702" s="91"/>
      <c r="C702" s="92"/>
      <c r="D702" s="97"/>
      <c r="E702" s="33"/>
      <c r="F702" s="141"/>
      <c r="G702" s="157"/>
    </row>
    <row r="703" spans="1:7">
      <c r="A703" s="13"/>
      <c r="B703" s="91"/>
      <c r="C703" s="92"/>
      <c r="D703" s="97"/>
      <c r="E703" s="33"/>
      <c r="F703" s="141"/>
      <c r="G703" s="157"/>
    </row>
    <row r="704" spans="1:7">
      <c r="A704" s="13"/>
      <c r="B704" s="91"/>
      <c r="C704" s="87"/>
      <c r="D704" s="97"/>
      <c r="E704" s="33"/>
      <c r="F704" s="141"/>
      <c r="G704" s="141"/>
    </row>
    <row r="705" spans="1:7">
      <c r="A705" s="13"/>
      <c r="B705" s="91"/>
      <c r="C705" s="87"/>
      <c r="D705" s="12"/>
      <c r="E705" s="12"/>
      <c r="F705" s="12"/>
      <c r="G705" s="12"/>
    </row>
    <row r="706" spans="1:7">
      <c r="A706" s="13"/>
      <c r="B706" s="91"/>
      <c r="C706" s="92"/>
      <c r="D706" s="97"/>
      <c r="E706" s="33"/>
      <c r="F706" s="141"/>
      <c r="G706" s="157"/>
    </row>
    <row r="707" spans="1:7">
      <c r="A707" s="13"/>
      <c r="B707" s="91"/>
      <c r="C707" s="92"/>
      <c r="D707" s="97"/>
      <c r="E707" s="33"/>
      <c r="F707" s="141"/>
      <c r="G707" s="157"/>
    </row>
    <row r="708" spans="1:7">
      <c r="A708" s="13"/>
      <c r="B708" s="91"/>
      <c r="C708" s="92"/>
      <c r="D708" s="97"/>
      <c r="E708" s="33"/>
      <c r="F708" s="141"/>
      <c r="G708" s="157"/>
    </row>
    <row r="709" spans="1:7">
      <c r="A709" s="13"/>
      <c r="B709" s="91"/>
      <c r="C709" s="87"/>
      <c r="D709" s="97"/>
      <c r="E709" s="33"/>
      <c r="F709" s="141"/>
      <c r="G709" s="141"/>
    </row>
    <row r="710" spans="1:7">
      <c r="A710" s="13"/>
      <c r="B710" s="91"/>
      <c r="C710" s="87"/>
      <c r="D710" s="12"/>
      <c r="E710" s="12"/>
      <c r="F710" s="12"/>
      <c r="G710" s="12"/>
    </row>
    <row r="711" spans="1:7">
      <c r="A711" s="13"/>
      <c r="B711" s="91"/>
      <c r="C711" s="92"/>
      <c r="D711" s="97"/>
      <c r="E711" s="33"/>
      <c r="F711" s="141"/>
      <c r="G711" s="157"/>
    </row>
    <row r="712" spans="1:7">
      <c r="A712" s="13"/>
      <c r="B712" s="91"/>
      <c r="C712" s="92"/>
      <c r="D712" s="97"/>
      <c r="E712" s="33"/>
      <c r="F712" s="141"/>
      <c r="G712" s="157"/>
    </row>
    <row r="713" spans="1:7">
      <c r="A713" s="13"/>
      <c r="B713" s="91"/>
      <c r="C713" s="92"/>
      <c r="D713" s="97"/>
      <c r="E713" s="33"/>
      <c r="F713" s="141"/>
      <c r="G713" s="157"/>
    </row>
    <row r="714" spans="1:7">
      <c r="A714" s="13"/>
      <c r="B714" s="91"/>
      <c r="C714" s="92"/>
      <c r="D714" s="97"/>
      <c r="E714" s="33"/>
      <c r="F714" s="141"/>
      <c r="G714" s="157"/>
    </row>
    <row r="715" spans="1:7">
      <c r="A715" s="13"/>
      <c r="B715" s="91"/>
      <c r="C715" s="87"/>
      <c r="D715" s="12"/>
      <c r="E715" s="12"/>
      <c r="F715" s="12"/>
      <c r="G715" s="12"/>
    </row>
    <row r="716" spans="1:7">
      <c r="A716" s="13"/>
      <c r="B716" s="91"/>
      <c r="C716" s="92"/>
      <c r="D716" s="97"/>
      <c r="E716" s="33"/>
      <c r="F716" s="141"/>
      <c r="G716" s="157"/>
    </row>
    <row r="717" spans="1:7">
      <c r="A717" s="13"/>
      <c r="B717" s="91"/>
      <c r="C717" s="92"/>
      <c r="D717" s="97"/>
      <c r="E717" s="33"/>
      <c r="F717" s="141"/>
      <c r="G717" s="157"/>
    </row>
    <row r="718" spans="1:7">
      <c r="A718" s="13"/>
      <c r="B718" s="91"/>
      <c r="C718" s="92"/>
      <c r="D718" s="97"/>
      <c r="E718" s="33"/>
      <c r="F718" s="141"/>
      <c r="G718" s="157"/>
    </row>
    <row r="719" spans="1:7">
      <c r="A719" s="13"/>
      <c r="B719" s="91"/>
      <c r="C719" s="92"/>
      <c r="D719" s="97"/>
      <c r="E719" s="33"/>
      <c r="F719" s="141"/>
      <c r="G719" s="157"/>
    </row>
    <row r="720" spans="1:7">
      <c r="A720" s="13"/>
      <c r="B720" s="91"/>
      <c r="C720" s="92"/>
      <c r="D720" s="97"/>
      <c r="E720" s="33"/>
      <c r="F720" s="141"/>
      <c r="G720" s="157"/>
    </row>
    <row r="721" spans="1:7">
      <c r="A721" s="13"/>
      <c r="B721" s="91"/>
      <c r="C721" s="87"/>
      <c r="D721" s="12"/>
      <c r="E721" s="12"/>
      <c r="F721" s="12"/>
      <c r="G721" s="12"/>
    </row>
    <row r="722" spans="1:7">
      <c r="A722" s="13"/>
      <c r="B722" s="91"/>
      <c r="C722" s="92"/>
      <c r="D722" s="97"/>
      <c r="E722" s="33"/>
      <c r="F722" s="141"/>
      <c r="G722" s="157"/>
    </row>
    <row r="723" spans="1:7">
      <c r="A723" s="13"/>
      <c r="B723" s="91"/>
      <c r="C723" s="92"/>
      <c r="D723" s="97"/>
      <c r="E723" s="33"/>
      <c r="F723" s="141"/>
      <c r="G723" s="157"/>
    </row>
    <row r="724" spans="1:7">
      <c r="A724" s="13"/>
      <c r="B724" s="91"/>
      <c r="C724" s="92"/>
      <c r="D724" s="97"/>
      <c r="E724" s="33"/>
      <c r="F724" s="141"/>
      <c r="G724" s="157"/>
    </row>
    <row r="725" spans="1:7">
      <c r="A725" s="13"/>
      <c r="B725" s="91"/>
      <c r="C725" s="92"/>
      <c r="D725" s="97"/>
      <c r="E725" s="33"/>
      <c r="F725" s="141"/>
      <c r="G725" s="157"/>
    </row>
    <row r="726" spans="1:7">
      <c r="A726" s="13"/>
      <c r="B726" s="91"/>
      <c r="C726" s="92"/>
      <c r="D726" s="97"/>
      <c r="E726" s="33"/>
      <c r="F726" s="141"/>
      <c r="G726" s="157"/>
    </row>
    <row r="727" spans="1:7">
      <c r="A727" s="13"/>
      <c r="B727" s="91"/>
      <c r="C727" s="92"/>
      <c r="D727" s="97"/>
      <c r="E727" s="33"/>
      <c r="F727" s="141"/>
      <c r="G727" s="157"/>
    </row>
    <row r="728" spans="1:7">
      <c r="A728" s="13"/>
      <c r="B728" s="91"/>
      <c r="C728" s="92"/>
      <c r="D728" s="97"/>
      <c r="E728" s="33"/>
      <c r="F728" s="141"/>
      <c r="G728" s="157"/>
    </row>
    <row r="729" spans="1:7">
      <c r="A729" s="13"/>
      <c r="B729" s="91"/>
      <c r="C729" s="92"/>
      <c r="D729" s="97"/>
      <c r="E729" s="33"/>
      <c r="F729" s="141"/>
      <c r="G729" s="157"/>
    </row>
    <row r="730" spans="1:7">
      <c r="A730" s="13"/>
      <c r="B730" s="91"/>
      <c r="C730" s="92"/>
      <c r="D730" s="97"/>
      <c r="E730" s="33"/>
      <c r="F730" s="141"/>
      <c r="G730" s="157"/>
    </row>
    <row r="731" spans="1:7">
      <c r="A731" s="13"/>
      <c r="B731" s="91"/>
      <c r="C731" s="92"/>
      <c r="D731" s="97"/>
      <c r="E731" s="33"/>
      <c r="F731" s="141"/>
      <c r="G731" s="157"/>
    </row>
    <row r="732" spans="1:7">
      <c r="A732" s="13"/>
      <c r="B732" s="91"/>
      <c r="C732" s="92"/>
      <c r="D732" s="97"/>
      <c r="E732" s="33"/>
      <c r="F732" s="141"/>
      <c r="G732" s="157"/>
    </row>
    <row r="733" spans="1:7">
      <c r="A733" s="13"/>
      <c r="B733" s="91"/>
      <c r="C733" s="87"/>
      <c r="D733" s="97"/>
      <c r="E733" s="33"/>
      <c r="F733" s="141"/>
      <c r="G733" s="141"/>
    </row>
    <row r="734" spans="1:7">
      <c r="A734" s="13"/>
      <c r="B734" s="91"/>
      <c r="C734" s="87"/>
      <c r="D734" s="12"/>
      <c r="E734" s="12"/>
      <c r="F734" s="12"/>
      <c r="G734" s="12"/>
    </row>
    <row r="735" spans="1:7">
      <c r="A735" s="13"/>
      <c r="B735" s="91"/>
      <c r="C735" s="92"/>
      <c r="D735" s="97"/>
      <c r="E735" s="33"/>
      <c r="F735" s="141"/>
      <c r="G735" s="157"/>
    </row>
    <row r="736" spans="1:7">
      <c r="A736" s="13"/>
      <c r="B736" s="91"/>
      <c r="C736" s="87"/>
      <c r="D736" s="97"/>
      <c r="E736" s="33"/>
      <c r="F736" s="141"/>
      <c r="G736" s="141"/>
    </row>
    <row r="737" spans="1:7">
      <c r="A737" s="13"/>
      <c r="B737" s="91"/>
      <c r="C737" s="87"/>
      <c r="D737" s="12"/>
      <c r="E737" s="12"/>
      <c r="F737" s="12"/>
      <c r="G737" s="12"/>
    </row>
    <row r="738" spans="1:7">
      <c r="A738" s="13"/>
      <c r="B738" s="91"/>
      <c r="C738" s="92"/>
      <c r="D738" s="97"/>
      <c r="E738" s="33"/>
      <c r="F738" s="141"/>
      <c r="G738" s="157"/>
    </row>
    <row r="739" spans="1:7">
      <c r="A739" s="13"/>
      <c r="B739" s="91"/>
      <c r="C739" s="92"/>
      <c r="D739" s="97"/>
      <c r="E739" s="33"/>
      <c r="F739" s="141"/>
      <c r="G739" s="157"/>
    </row>
    <row r="740" spans="1:7">
      <c r="A740" s="13"/>
      <c r="B740" s="91"/>
      <c r="C740" s="87"/>
      <c r="D740" s="12"/>
      <c r="E740" s="12"/>
      <c r="F740" s="12"/>
      <c r="G740" s="12"/>
    </row>
    <row r="741" spans="1:7">
      <c r="A741" s="13"/>
      <c r="B741" s="91"/>
      <c r="C741" s="92"/>
      <c r="D741" s="97"/>
      <c r="E741" s="33"/>
      <c r="F741" s="141"/>
      <c r="G741" s="157"/>
    </row>
    <row r="742" spans="1:7">
      <c r="A742" s="93"/>
      <c r="B742" s="15"/>
      <c r="C742" s="87"/>
      <c r="D742" s="97"/>
      <c r="E742" s="33"/>
      <c r="F742" s="141"/>
      <c r="G742" s="157"/>
    </row>
    <row r="743" spans="1:7" ht="13.5">
      <c r="A743" s="93"/>
      <c r="B743" s="15"/>
      <c r="C743" s="50"/>
      <c r="D743" s="12"/>
      <c r="E743" s="12"/>
      <c r="F743" s="12"/>
      <c r="G743" s="12"/>
    </row>
    <row r="744" spans="1:7">
      <c r="A744" s="93"/>
      <c r="B744" s="15"/>
      <c r="C744" s="87"/>
      <c r="D744" s="12"/>
      <c r="E744" s="12"/>
      <c r="F744" s="12"/>
      <c r="G744" s="12"/>
    </row>
    <row r="745" spans="1:7">
      <c r="A745" s="93"/>
      <c r="B745" s="15"/>
      <c r="C745" s="87"/>
      <c r="D745" s="97"/>
      <c r="E745" s="33"/>
      <c r="F745" s="141"/>
      <c r="G745" s="157"/>
    </row>
    <row r="746" spans="1:7">
      <c r="A746" s="13"/>
      <c r="B746" s="15"/>
      <c r="C746" s="92"/>
      <c r="D746" s="97"/>
      <c r="E746" s="33"/>
      <c r="F746" s="141"/>
      <c r="G746" s="157"/>
    </row>
    <row r="747" spans="1:7">
      <c r="A747" s="13"/>
      <c r="B747" s="15"/>
      <c r="C747" s="87"/>
      <c r="D747" s="97"/>
      <c r="E747" s="33"/>
    </row>
    <row r="748" spans="1:7">
      <c r="A748" s="13"/>
      <c r="B748" s="15"/>
      <c r="C748" s="87"/>
      <c r="D748" s="97"/>
      <c r="E748" s="33"/>
    </row>
    <row r="749" spans="1:7">
      <c r="A749" s="13"/>
      <c r="B749" s="15"/>
      <c r="C749" s="87"/>
      <c r="D749" s="97"/>
      <c r="E749" s="33"/>
      <c r="F749" s="141"/>
      <c r="G749" s="157"/>
    </row>
    <row r="750" spans="1:7">
      <c r="A750" s="13"/>
      <c r="B750" s="15"/>
      <c r="C750" s="87"/>
      <c r="D750" s="97"/>
      <c r="E750" s="33"/>
      <c r="F750" s="141"/>
      <c r="G750" s="157"/>
    </row>
    <row r="751" spans="1:7" ht="13.5">
      <c r="A751" s="13"/>
      <c r="B751" s="15"/>
      <c r="C751" s="50"/>
      <c r="D751" s="97"/>
      <c r="E751" s="33"/>
      <c r="F751" s="141"/>
      <c r="G751" s="157"/>
    </row>
    <row r="752" spans="1:7">
      <c r="A752" s="13"/>
      <c r="B752" s="15"/>
      <c r="C752" s="87"/>
      <c r="D752" s="97"/>
      <c r="E752" s="33"/>
      <c r="F752" s="141"/>
      <c r="G752" s="157"/>
    </row>
    <row r="753" spans="1:7">
      <c r="A753" s="13"/>
      <c r="B753" s="15"/>
      <c r="C753" s="87"/>
      <c r="D753" s="97"/>
      <c r="E753" s="33"/>
      <c r="F753" s="141"/>
      <c r="G753" s="157"/>
    </row>
    <row r="754" spans="1:7">
      <c r="A754" s="13"/>
      <c r="B754" s="15"/>
      <c r="C754" s="87"/>
      <c r="D754" s="97"/>
      <c r="E754" s="33"/>
      <c r="F754" s="141"/>
      <c r="G754" s="157"/>
    </row>
    <row r="755" spans="1:7">
      <c r="A755" s="13"/>
      <c r="B755" s="91"/>
      <c r="C755" s="87"/>
      <c r="D755" s="97"/>
      <c r="E755" s="33"/>
      <c r="F755" s="141"/>
      <c r="G755" s="157"/>
    </row>
    <row r="756" spans="1:7">
      <c r="A756" s="13"/>
      <c r="B756" s="88"/>
      <c r="C756" s="3"/>
      <c r="D756" s="84"/>
      <c r="E756" s="17"/>
      <c r="F756" s="137"/>
      <c r="G756" s="135"/>
    </row>
    <row r="757" spans="1:7">
      <c r="A757" s="13"/>
      <c r="B757" s="88"/>
      <c r="C757" s="3"/>
      <c r="D757" s="84"/>
      <c r="E757" s="17"/>
      <c r="F757" s="137"/>
      <c r="G757" s="135"/>
    </row>
    <row r="759" spans="1:7">
      <c r="B759" s="88"/>
      <c r="C759" s="3"/>
      <c r="D759" s="84"/>
      <c r="E759" s="53"/>
      <c r="F759" s="141"/>
      <c r="G759" s="141"/>
    </row>
    <row r="760" spans="1:7">
      <c r="B760" s="91"/>
      <c r="C760" s="95"/>
      <c r="D760" s="96"/>
      <c r="E760" s="54"/>
      <c r="F760" s="2"/>
      <c r="G760" s="157"/>
    </row>
    <row r="761" spans="1:7" ht="13.5">
      <c r="B761" s="91"/>
      <c r="C761" s="50"/>
      <c r="D761" s="96"/>
      <c r="E761" s="54"/>
      <c r="F761" s="2"/>
      <c r="G761" s="157"/>
    </row>
    <row r="762" spans="1:7" ht="13.5">
      <c r="B762" s="91"/>
      <c r="C762" s="50"/>
      <c r="D762" s="96"/>
      <c r="E762" s="54"/>
      <c r="F762" s="2"/>
      <c r="G762" s="157"/>
    </row>
    <row r="763" spans="1:7" ht="13.5">
      <c r="B763" s="91"/>
      <c r="C763" s="50"/>
      <c r="D763" s="96"/>
      <c r="E763" s="54"/>
      <c r="F763" s="2"/>
      <c r="G763" s="157"/>
    </row>
    <row r="764" spans="1:7">
      <c r="B764" s="91"/>
      <c r="C764" s="95"/>
      <c r="D764" s="96"/>
      <c r="E764" s="54"/>
      <c r="F764" s="2"/>
      <c r="G764" s="157"/>
    </row>
    <row r="765" spans="1:7">
      <c r="B765" s="91"/>
      <c r="C765" s="95"/>
      <c r="D765" s="96"/>
      <c r="E765" s="54"/>
      <c r="F765" s="2"/>
      <c r="G765" s="157"/>
    </row>
    <row r="766" spans="1:7">
      <c r="B766" s="91"/>
      <c r="C766" s="95"/>
      <c r="D766" s="96"/>
      <c r="E766" s="54"/>
      <c r="F766" s="2"/>
      <c r="G766" s="157"/>
    </row>
    <row r="767" spans="1:7">
      <c r="B767" s="91"/>
      <c r="C767" s="95"/>
      <c r="D767" s="96"/>
      <c r="E767" s="54"/>
      <c r="F767" s="2"/>
      <c r="G767" s="157"/>
    </row>
    <row r="768" spans="1:7">
      <c r="B768" s="91"/>
      <c r="C768" s="55"/>
      <c r="D768" s="96"/>
      <c r="E768" s="54"/>
      <c r="F768" s="2"/>
      <c r="G768" s="157"/>
    </row>
    <row r="769" spans="1:7" s="10" customFormat="1">
      <c r="A769" s="5"/>
      <c r="B769" s="15"/>
      <c r="C769" s="87"/>
      <c r="D769" s="97"/>
      <c r="E769" s="33"/>
      <c r="F769" s="141"/>
      <c r="G769" s="157"/>
    </row>
    <row r="770" spans="1:7">
      <c r="B770" s="91"/>
      <c r="C770" s="55"/>
      <c r="D770" s="96"/>
      <c r="E770" s="54"/>
      <c r="F770" s="141"/>
      <c r="G770" s="141"/>
    </row>
    <row r="771" spans="1:7">
      <c r="B771" s="15"/>
      <c r="C771" s="87"/>
      <c r="D771" s="97"/>
      <c r="E771" s="33"/>
      <c r="F771" s="141"/>
      <c r="G771" s="157"/>
    </row>
    <row r="772" spans="1:7">
      <c r="B772" s="15"/>
      <c r="C772" s="87"/>
      <c r="D772" s="97"/>
      <c r="E772" s="33"/>
      <c r="F772" s="141"/>
      <c r="G772" s="157"/>
    </row>
    <row r="773" spans="1:7">
      <c r="B773" s="15"/>
      <c r="C773" s="87"/>
      <c r="D773" s="97"/>
      <c r="E773" s="33"/>
      <c r="F773" s="141"/>
      <c r="G773" s="157"/>
    </row>
    <row r="774" spans="1:7">
      <c r="B774" s="15"/>
      <c r="C774" s="87"/>
      <c r="D774" s="97"/>
      <c r="E774" s="33"/>
      <c r="F774" s="141"/>
      <c r="G774" s="157"/>
    </row>
    <row r="775" spans="1:7">
      <c r="B775" s="15"/>
      <c r="C775" s="87"/>
      <c r="D775" s="97"/>
      <c r="E775" s="33"/>
      <c r="F775" s="141"/>
      <c r="G775" s="157"/>
    </row>
    <row r="776" spans="1:7">
      <c r="B776" s="91"/>
      <c r="C776" s="55"/>
      <c r="D776" s="96"/>
      <c r="E776" s="54"/>
      <c r="F776" s="141"/>
      <c r="G776" s="157"/>
    </row>
    <row r="777" spans="1:7">
      <c r="B777" s="91"/>
      <c r="C777" s="55"/>
      <c r="D777" s="12"/>
      <c r="E777" s="12"/>
      <c r="F777" s="12"/>
      <c r="G777" s="12"/>
    </row>
    <row r="778" spans="1:7">
      <c r="B778" s="91"/>
      <c r="C778" s="55"/>
      <c r="D778" s="96"/>
      <c r="E778" s="54"/>
      <c r="F778" s="141"/>
      <c r="G778" s="157"/>
    </row>
    <row r="779" spans="1:7">
      <c r="B779" s="91"/>
      <c r="C779" s="55"/>
      <c r="D779" s="96"/>
      <c r="E779" s="54"/>
      <c r="F779" s="141"/>
      <c r="G779" s="157"/>
    </row>
    <row r="780" spans="1:7">
      <c r="B780" s="91"/>
      <c r="C780" s="55"/>
      <c r="D780" s="96"/>
      <c r="E780" s="54"/>
      <c r="F780" s="141"/>
      <c r="G780" s="157"/>
    </row>
    <row r="781" spans="1:7">
      <c r="B781" s="91"/>
      <c r="C781" s="55"/>
      <c r="D781" s="12"/>
      <c r="E781" s="12"/>
      <c r="F781" s="12"/>
      <c r="G781" s="12"/>
    </row>
    <row r="782" spans="1:7">
      <c r="B782" s="91"/>
      <c r="C782" s="55"/>
      <c r="D782" s="96"/>
      <c r="E782" s="54"/>
      <c r="F782" s="141"/>
      <c r="G782" s="157"/>
    </row>
    <row r="783" spans="1:7">
      <c r="B783" s="91"/>
      <c r="C783" s="55"/>
      <c r="D783" s="96"/>
      <c r="E783" s="54"/>
      <c r="F783" s="141"/>
      <c r="G783" s="157"/>
    </row>
    <row r="784" spans="1:7">
      <c r="B784" s="91"/>
      <c r="C784" s="55"/>
      <c r="D784" s="96"/>
      <c r="E784" s="54"/>
      <c r="F784" s="141"/>
      <c r="G784" s="157"/>
    </row>
    <row r="785" spans="2:7">
      <c r="B785" s="91"/>
      <c r="C785" s="55"/>
      <c r="D785" s="12"/>
      <c r="E785" s="12"/>
      <c r="F785" s="12"/>
      <c r="G785" s="12"/>
    </row>
    <row r="786" spans="2:7">
      <c r="B786" s="91"/>
      <c r="C786" s="55"/>
      <c r="D786" s="96"/>
      <c r="E786" s="54"/>
      <c r="F786" s="141"/>
      <c r="G786" s="157"/>
    </row>
    <row r="787" spans="2:7">
      <c r="B787" s="91"/>
      <c r="C787" s="55"/>
      <c r="D787" s="96"/>
      <c r="E787" s="54"/>
      <c r="F787" s="141"/>
      <c r="G787" s="157"/>
    </row>
    <row r="788" spans="2:7">
      <c r="B788" s="91"/>
      <c r="C788" s="55"/>
      <c r="D788" s="96"/>
      <c r="E788" s="54"/>
      <c r="F788" s="141"/>
      <c r="G788" s="157"/>
    </row>
    <row r="789" spans="2:7">
      <c r="B789" s="91"/>
      <c r="C789" s="55"/>
      <c r="D789" s="12"/>
      <c r="E789" s="12"/>
      <c r="F789" s="12"/>
      <c r="G789" s="12"/>
    </row>
    <row r="790" spans="2:7">
      <c r="B790" s="91"/>
      <c r="C790" s="55"/>
      <c r="D790" s="96"/>
      <c r="E790" s="54"/>
      <c r="F790" s="141"/>
      <c r="G790" s="157"/>
    </row>
    <row r="791" spans="2:7">
      <c r="B791" s="91"/>
      <c r="C791" s="55"/>
      <c r="D791" s="96"/>
      <c r="E791" s="54"/>
      <c r="F791" s="141"/>
      <c r="G791" s="157"/>
    </row>
    <row r="792" spans="2:7">
      <c r="B792" s="91"/>
      <c r="C792" s="55"/>
      <c r="D792" s="96"/>
      <c r="E792" s="54"/>
      <c r="F792" s="141"/>
      <c r="G792" s="157"/>
    </row>
    <row r="793" spans="2:7">
      <c r="B793" s="91"/>
      <c r="C793" s="55"/>
      <c r="D793" s="96"/>
      <c r="E793" s="54"/>
      <c r="F793" s="141"/>
      <c r="G793" s="157"/>
    </row>
    <row r="794" spans="2:7">
      <c r="B794" s="91"/>
      <c r="C794" s="55"/>
      <c r="D794" s="96"/>
      <c r="E794" s="54"/>
      <c r="F794" s="141"/>
      <c r="G794" s="157"/>
    </row>
    <row r="795" spans="2:7">
      <c r="B795" s="91"/>
      <c r="C795" s="55"/>
      <c r="D795" s="96"/>
      <c r="E795" s="54"/>
      <c r="F795" s="141"/>
      <c r="G795" s="157"/>
    </row>
    <row r="796" spans="2:7">
      <c r="B796" s="91"/>
      <c r="C796" s="55"/>
      <c r="D796" s="96"/>
      <c r="E796" s="54"/>
      <c r="F796" s="141"/>
      <c r="G796" s="141"/>
    </row>
    <row r="797" spans="2:7">
      <c r="B797" s="15"/>
      <c r="C797" s="87"/>
      <c r="D797" s="97"/>
      <c r="E797" s="33"/>
      <c r="F797" s="141"/>
      <c r="G797" s="157"/>
    </row>
    <row r="798" spans="2:7">
      <c r="B798" s="15"/>
      <c r="C798" s="55"/>
      <c r="D798" s="96"/>
      <c r="E798" s="54"/>
      <c r="F798" s="141"/>
      <c r="G798" s="141"/>
    </row>
    <row r="799" spans="2:7">
      <c r="B799" s="15"/>
      <c r="C799" s="87"/>
      <c r="D799" s="97"/>
      <c r="E799" s="33"/>
      <c r="F799" s="141"/>
      <c r="G799" s="157"/>
    </row>
    <row r="800" spans="2:7">
      <c r="B800" s="91"/>
      <c r="C800" s="55"/>
      <c r="D800" s="96"/>
      <c r="E800" s="54"/>
      <c r="F800" s="141"/>
      <c r="G800" s="157"/>
    </row>
    <row r="801" spans="2:7">
      <c r="B801" s="91"/>
      <c r="C801" s="55"/>
      <c r="D801" s="96"/>
      <c r="E801" s="54"/>
      <c r="F801" s="141"/>
      <c r="G801" s="157"/>
    </row>
    <row r="802" spans="2:7">
      <c r="B802" s="91"/>
      <c r="C802" s="55"/>
      <c r="D802" s="96"/>
      <c r="E802" s="54"/>
      <c r="F802" s="151"/>
      <c r="G802" s="151"/>
    </row>
    <row r="803" spans="2:7">
      <c r="B803" s="91"/>
      <c r="C803" s="55"/>
      <c r="D803" s="96"/>
      <c r="E803" s="54"/>
      <c r="F803" s="151"/>
      <c r="G803" s="151"/>
    </row>
    <row r="804" spans="2:7">
      <c r="B804" s="91"/>
      <c r="C804" s="55"/>
      <c r="D804" s="96"/>
      <c r="E804" s="54"/>
      <c r="F804" s="151"/>
      <c r="G804" s="157"/>
    </row>
    <row r="805" spans="2:7">
      <c r="B805" s="91"/>
      <c r="C805" s="55"/>
      <c r="D805" s="96"/>
      <c r="E805" s="54"/>
      <c r="F805" s="151"/>
      <c r="G805" s="157"/>
    </row>
    <row r="806" spans="2:7">
      <c r="B806" s="91"/>
      <c r="C806" s="55"/>
      <c r="D806" s="96"/>
      <c r="E806" s="54"/>
      <c r="F806" s="151"/>
      <c r="G806" s="157"/>
    </row>
    <row r="807" spans="2:7">
      <c r="B807" s="91"/>
      <c r="C807" s="55"/>
      <c r="D807" s="96"/>
      <c r="E807" s="54"/>
      <c r="F807" s="151"/>
      <c r="G807" s="157"/>
    </row>
    <row r="808" spans="2:7">
      <c r="B808" s="91"/>
      <c r="C808" s="55"/>
      <c r="D808" s="96"/>
      <c r="E808" s="54"/>
      <c r="F808" s="151"/>
      <c r="G808" s="157"/>
    </row>
    <row r="809" spans="2:7">
      <c r="B809" s="91"/>
      <c r="C809" s="55"/>
      <c r="D809" s="96"/>
      <c r="E809" s="54"/>
      <c r="F809" s="151"/>
      <c r="G809" s="157"/>
    </row>
    <row r="810" spans="2:7">
      <c r="B810" s="91"/>
      <c r="C810" s="55"/>
      <c r="D810" s="96"/>
      <c r="E810" s="54"/>
      <c r="F810" s="151"/>
      <c r="G810" s="157"/>
    </row>
    <row r="811" spans="2:7">
      <c r="B811" s="91"/>
      <c r="C811" s="55"/>
      <c r="D811" s="96"/>
      <c r="E811" s="54"/>
      <c r="F811" s="151"/>
      <c r="G811" s="157"/>
    </row>
    <row r="812" spans="2:7">
      <c r="B812" s="91"/>
      <c r="C812" s="55"/>
      <c r="D812" s="96"/>
      <c r="E812" s="54"/>
      <c r="F812" s="151"/>
      <c r="G812" s="157"/>
    </row>
    <row r="813" spans="2:7">
      <c r="B813" s="91"/>
      <c r="C813" s="55"/>
      <c r="D813" s="96"/>
      <c r="E813" s="54"/>
      <c r="F813" s="151"/>
      <c r="G813" s="157"/>
    </row>
    <row r="814" spans="2:7">
      <c r="B814" s="91"/>
      <c r="C814" s="55"/>
      <c r="D814" s="12"/>
      <c r="E814" s="12"/>
      <c r="F814" s="12"/>
      <c r="G814" s="12"/>
    </row>
    <row r="815" spans="2:7">
      <c r="B815" s="91"/>
      <c r="C815" s="55"/>
      <c r="D815" s="96"/>
      <c r="E815" s="54"/>
      <c r="F815" s="151"/>
      <c r="G815" s="157"/>
    </row>
    <row r="816" spans="2:7">
      <c r="B816" s="91"/>
      <c r="C816" s="55"/>
      <c r="D816" s="96"/>
      <c r="E816" s="54"/>
      <c r="F816" s="151"/>
      <c r="G816" s="157"/>
    </row>
    <row r="817" spans="2:7">
      <c r="B817" s="91"/>
      <c r="C817" s="55"/>
      <c r="D817" s="96"/>
      <c r="E817" s="54"/>
      <c r="F817" s="151"/>
      <c r="G817" s="157"/>
    </row>
    <row r="818" spans="2:7">
      <c r="B818" s="91"/>
      <c r="C818" s="55"/>
      <c r="D818" s="96"/>
      <c r="E818" s="54"/>
      <c r="F818" s="151"/>
      <c r="G818" s="157"/>
    </row>
    <row r="819" spans="2:7">
      <c r="B819" s="91"/>
      <c r="C819" s="55"/>
      <c r="D819" s="96"/>
      <c r="E819" s="54"/>
      <c r="F819" s="151"/>
      <c r="G819" s="157"/>
    </row>
    <row r="820" spans="2:7">
      <c r="B820" s="91"/>
      <c r="C820" s="55"/>
      <c r="D820" s="96"/>
      <c r="E820" s="54"/>
      <c r="F820" s="151"/>
      <c r="G820" s="157"/>
    </row>
    <row r="821" spans="2:7">
      <c r="B821" s="91"/>
      <c r="C821" s="55"/>
      <c r="D821" s="96"/>
      <c r="E821" s="54"/>
      <c r="F821" s="151"/>
      <c r="G821" s="157"/>
    </row>
    <row r="822" spans="2:7">
      <c r="B822" s="91"/>
      <c r="C822" s="55"/>
      <c r="D822" s="96"/>
      <c r="E822" s="54"/>
      <c r="F822" s="151"/>
      <c r="G822" s="157"/>
    </row>
    <row r="823" spans="2:7">
      <c r="B823" s="91"/>
      <c r="C823" s="55"/>
      <c r="D823" s="12"/>
      <c r="E823" s="12"/>
      <c r="F823" s="12"/>
      <c r="G823" s="12"/>
    </row>
    <row r="824" spans="2:7">
      <c r="B824" s="91"/>
      <c r="C824" s="55"/>
      <c r="D824" s="96"/>
      <c r="E824" s="54"/>
      <c r="F824" s="151"/>
      <c r="G824" s="157"/>
    </row>
    <row r="825" spans="2:7">
      <c r="B825" s="91"/>
      <c r="C825" s="55"/>
      <c r="D825" s="96"/>
      <c r="E825" s="54"/>
      <c r="F825" s="151"/>
      <c r="G825" s="157"/>
    </row>
    <row r="826" spans="2:7">
      <c r="B826" s="91"/>
      <c r="C826" s="55"/>
      <c r="D826" s="96"/>
      <c r="E826" s="54"/>
      <c r="F826" s="151"/>
      <c r="G826" s="157"/>
    </row>
    <row r="827" spans="2:7">
      <c r="B827" s="91"/>
      <c r="C827" s="55"/>
      <c r="D827" s="96"/>
      <c r="E827" s="54"/>
      <c r="F827" s="151"/>
      <c r="G827" s="157"/>
    </row>
    <row r="828" spans="2:7">
      <c r="B828" s="15"/>
      <c r="C828" s="55"/>
      <c r="D828" s="96"/>
      <c r="E828" s="54"/>
      <c r="F828" s="151"/>
      <c r="G828" s="157"/>
    </row>
    <row r="829" spans="2:7">
      <c r="B829" s="91"/>
      <c r="C829" s="55"/>
      <c r="D829" s="96"/>
      <c r="E829" s="54"/>
      <c r="F829" s="151"/>
      <c r="G829" s="157"/>
    </row>
    <row r="830" spans="2:7">
      <c r="B830" s="91"/>
      <c r="C830" s="55"/>
      <c r="D830" s="96"/>
      <c r="E830" s="54"/>
      <c r="F830" s="151"/>
      <c r="G830" s="151"/>
    </row>
    <row r="831" spans="2:7">
      <c r="B831" s="91"/>
      <c r="C831" s="55"/>
      <c r="D831" s="96"/>
      <c r="E831" s="54"/>
      <c r="F831" s="151"/>
      <c r="G831" s="151"/>
    </row>
    <row r="832" spans="2:7">
      <c r="B832" s="91"/>
      <c r="C832" s="55"/>
      <c r="D832" s="96"/>
      <c r="E832" s="54"/>
      <c r="F832" s="151"/>
      <c r="G832" s="157"/>
    </row>
    <row r="833" spans="2:7">
      <c r="B833" s="91"/>
      <c r="C833" s="55"/>
      <c r="D833" s="96"/>
      <c r="E833" s="54"/>
      <c r="F833" s="151"/>
      <c r="G833" s="157"/>
    </row>
    <row r="834" spans="2:7">
      <c r="B834" s="91"/>
      <c r="C834" s="55"/>
      <c r="D834" s="96"/>
      <c r="E834" s="54"/>
      <c r="F834" s="151"/>
      <c r="G834" s="151"/>
    </row>
    <row r="835" spans="2:7">
      <c r="B835" s="91"/>
      <c r="C835" s="55"/>
      <c r="D835" s="96"/>
      <c r="E835" s="54"/>
      <c r="F835" s="141"/>
      <c r="G835" s="157"/>
    </row>
    <row r="836" spans="2:7">
      <c r="B836" s="91"/>
      <c r="C836" s="55"/>
      <c r="D836" s="96"/>
      <c r="E836" s="54"/>
      <c r="F836" s="141"/>
      <c r="G836" s="141"/>
    </row>
    <row r="837" spans="2:7">
      <c r="B837" s="91"/>
      <c r="C837" s="55"/>
      <c r="D837" s="96"/>
      <c r="E837" s="54"/>
      <c r="F837" s="141"/>
      <c r="G837" s="141"/>
    </row>
    <row r="838" spans="2:7">
      <c r="B838" s="91"/>
      <c r="C838" s="55"/>
      <c r="D838" s="96"/>
      <c r="E838" s="54"/>
      <c r="F838" s="141"/>
      <c r="G838" s="157"/>
    </row>
    <row r="839" spans="2:7">
      <c r="B839" s="15"/>
      <c r="C839" s="55"/>
      <c r="D839" s="96"/>
      <c r="E839" s="54"/>
      <c r="F839" s="141"/>
      <c r="G839" s="157"/>
    </row>
    <row r="840" spans="2:7">
      <c r="B840" s="15"/>
      <c r="C840" s="55"/>
      <c r="D840" s="96"/>
      <c r="E840" s="54"/>
      <c r="F840" s="141"/>
      <c r="G840" s="141"/>
    </row>
    <row r="841" spans="2:7">
      <c r="B841" s="91"/>
      <c r="C841" s="55"/>
      <c r="D841" s="96"/>
      <c r="E841" s="54"/>
      <c r="F841" s="2"/>
      <c r="G841" s="157"/>
    </row>
    <row r="842" spans="2:7">
      <c r="B842" s="91"/>
      <c r="C842" s="55"/>
      <c r="D842" s="96"/>
      <c r="E842" s="54"/>
      <c r="F842" s="2"/>
      <c r="G842" s="157"/>
    </row>
    <row r="843" spans="2:7">
      <c r="B843" s="91"/>
      <c r="C843" s="55"/>
      <c r="D843" s="96"/>
      <c r="E843" s="54"/>
      <c r="F843" s="2"/>
      <c r="G843" s="157"/>
    </row>
    <row r="844" spans="2:7">
      <c r="B844" s="91"/>
      <c r="C844" s="55"/>
      <c r="D844" s="96"/>
      <c r="E844" s="54"/>
      <c r="F844" s="2"/>
      <c r="G844" s="157"/>
    </row>
    <row r="845" spans="2:7">
      <c r="B845" s="91"/>
      <c r="C845" s="55"/>
      <c r="D845" s="96"/>
      <c r="E845" s="54"/>
      <c r="F845" s="2"/>
      <c r="G845" s="157"/>
    </row>
    <row r="846" spans="2:7">
      <c r="B846" s="91"/>
      <c r="C846" s="31"/>
      <c r="D846" s="96"/>
      <c r="E846" s="54"/>
      <c r="F846" s="2"/>
      <c r="G846" s="157"/>
    </row>
    <row r="847" spans="2:7">
      <c r="B847" s="91"/>
      <c r="C847" s="31"/>
      <c r="D847" s="96"/>
      <c r="E847" s="54"/>
      <c r="F847" s="2"/>
      <c r="G847" s="157"/>
    </row>
    <row r="848" spans="2:7">
      <c r="B848" s="91"/>
      <c r="C848" s="56"/>
      <c r="D848" s="57"/>
      <c r="E848" s="58"/>
      <c r="F848" s="147"/>
      <c r="G848" s="139"/>
    </row>
    <row r="849" spans="1:7">
      <c r="B849" s="91"/>
      <c r="C849" s="56"/>
      <c r="D849" s="57"/>
      <c r="E849" s="58"/>
      <c r="F849" s="147"/>
      <c r="G849" s="139"/>
    </row>
    <row r="850" spans="1:7">
      <c r="B850" s="59"/>
      <c r="C850" s="56"/>
      <c r="D850" s="57"/>
      <c r="E850" s="58"/>
      <c r="F850" s="147"/>
      <c r="G850" s="139"/>
    </row>
    <row r="851" spans="1:7">
      <c r="B851" s="59"/>
      <c r="C851" s="56"/>
      <c r="D851" s="57"/>
      <c r="E851" s="58"/>
      <c r="F851" s="147"/>
      <c r="G851" s="139"/>
    </row>
    <row r="852" spans="1:7">
      <c r="B852" s="91"/>
      <c r="C852" s="55"/>
      <c r="D852" s="96"/>
      <c r="E852" s="54"/>
      <c r="F852" s="141"/>
      <c r="G852" s="141"/>
    </row>
    <row r="853" spans="1:7">
      <c r="B853" s="88"/>
      <c r="C853" s="3"/>
      <c r="D853" s="84"/>
      <c r="E853" s="53"/>
      <c r="F853" s="141"/>
      <c r="G853" s="135"/>
    </row>
    <row r="854" spans="1:7">
      <c r="A854" s="42"/>
      <c r="B854" s="43"/>
      <c r="C854" s="44"/>
      <c r="D854" s="45"/>
      <c r="E854" s="46"/>
      <c r="F854" s="145"/>
      <c r="G854" s="145"/>
    </row>
  </sheetData>
  <sheetProtection algorithmName="SHA-512" hashValue="uVF7PkES1W46XDyheduhpqNIIaULHQY4ZzYmRHqz843E6kgFE39wL+ptCdytdFj7Wq+xJJP4gZ+xJKdOeCn7Dw==" saltValue="x0CVf1vYa4DylAK/ATuJww==" spinCount="100000" sheet="1" formatCells="0" formatColumns="0" formatRows="0" insertColumns="0" insertRows="0"/>
  <protectedRanges>
    <protectedRange sqref="F173:G173 G66 G68 F171:G171 F54:G58 F175:G176 F499:G500 F855:G65545 F227:G228 F272:G272 F59 F69:G123 F134:G135 F132:G132 F164:G164 F152:G162 F167:G167 F169:G169" name="Obseg5_11"/>
    <protectedRange sqref="F113:G113" name="Range1"/>
    <protectedRange sqref="F114:G114" name="Range1_2"/>
    <protectedRange sqref="G59:G65 G67" name="Obseg5_4_1_3"/>
    <protectedRange sqref="F225:G226" name="Obseg5_8_1"/>
    <protectedRange sqref="F241:F245 F270:G271 F229:G240" name="Obseg5_2_3"/>
    <protectedRange sqref="G241:G243 G245" name="Obseg5_4_1_3_2"/>
    <protectedRange sqref="F257:G257 F194:F196 F246:F256 F133 F125 F127:F131 F138:F140 F136 F163 F166 F168 F170 F172 F174 F177:F187 F189:F192 F198:F202 F258:F268 F204:F224" name="Obseg5_3_1"/>
    <protectedRange sqref="G256 G133 G125 G127:G131 G138:G140 G136 G163 G166 G168 G170 G172 G174 G177:G187 G189:G192 G198:G202 G194:G196 G244 G246:G254 G258:G268 G204:G224" name="Obseg5_4_2"/>
    <protectedRange sqref="F273:G273 F498:G498 F274:F276" name="Obseg5_6_2"/>
    <protectedRange sqref="G274:G276" name="Obseg5_4_1_5"/>
    <protectedRange sqref="F279:F281" name="Obseg5_1_3"/>
    <protectedRange sqref="G281" name="Obseg5_4_2_2"/>
    <protectedRange sqref="F445:G446 F328:G329 F443:F444 F330:F331 F421 F441:G442 F439:F440 F437:G438 F435:F436 F433:G434 F431:F432 F430:G430 F428:F429 F426:G427 F332:G332 F424:F425 F479:F481 F478:G478 F489:F490 F459:F460 F457:G458 F455:F456 F453:G454 F451:F452 F449:G450 F447:F448 F482:G482 F483:F484 F494:G494 F773 F461:G462 F647:F653 F656:F661 F663:F665 F745:F746 F476 F488:G488 F313:F323 F333:F337 F338:G338 F341:G341 F339:F340 F342:F346 F348:F352 F385:F419 F302:F303 F382 F324:G324 F325:F326 F356:F357 F359:F360 F362:F363 F305:F309 F422:G423 F475:G475 F473:F474 F471:G472 F469:F470 F468:G468 F466:F467 F465:G465 F463:F464 F495:F497 F709:G709 F541:G542 F704:G704 F679:F684 F738:F739 F673:F677 F692:F694 F733:G733 F667:F671 F696:F698 F749 F566:G566 F536:F537 F533:F534 F578:F581 F584 F587:F599 F686:F690 F700:F703 F706:F708 F711:F714 F716:F720 F722:F732 F735 F736:G736 F753 F508:F518 F520:F521 F524:F525 F530:F531 F539 F741:F742 F550:G550 F544:F546 F548:F549 F552:F554 F560:F562 F556:F558 F564:F565 F568:F569 F572:F574 F605:F607 F610:F616 F618:F626 F629:F633 F635:F637 F639:F645" name="Obseg5_1_3_3"/>
    <protectedRange sqref="G369:G370 G435:G436 G431:G432 G428:G429 G424:G425 G380:G421 G376:G377 G373:G374 G469:G470 G466:G467 G463:G464 G459:G460 G455:G456 G451:G452 G447:G448 G443:G444 G439:G440 G483:G484 G773 G473:G474 G686:G690 G679:G684 G692:G694 G696:G698 G700:G703 G738:G739 G745:G746 G476 G479:G481 G313:G323 G330:G331 G333:G337 G339:G340 G342:G346 G348:G352 G302:G303 G325:G326 G356:G357 G359:G360 G362:G363 G305:G309 G489:G490 G495:G497 G706:G708 G711:G714 G716:G720 G722:G732 G735 G536:G537 G578:G581 G584 G587:G599 G749 G753 G508:G518 G520:G521 G524:G525 G530:G531 G533:G534 G539 G741:G742 G544:G546 G548:G549 G552:G554 G560:G562 G556:G558 G564:G565 G568:G569 G572:G574 G605:G607 G610:G616 G618:G626 G629:G633 G635:G637 G639:G645 G647:G653 G656:G661 G663:G665 G667:G671 G673:G677" name="Obseg5_4_2_4"/>
    <protectedRange sqref="F758:G758 F854:G854" name="Obseg5"/>
    <protectedRange sqref="F854:G854" name="Range1_3"/>
    <protectedRange sqref="F756:G757 F501:G501 F502:F504 F754:F755" name="Obseg5_6"/>
    <protectedRange sqref="G502:G504 G754:G755" name="Obseg5_4_1_5_1"/>
    <protectedRange sqref="F759:G759 F852:G853" name="Obseg5_10"/>
    <protectedRange sqref="F760:F768" name="Obseg5_2_6_1"/>
    <protectedRange sqref="G760:G768" name="Obseg5_4_4_6_1"/>
    <protectedRange sqref="F770:G770 F769 F796:G796 F798:G798 F797 F802:G803 F830:G831 F834:G834 F771:F772 F774:F776 F778 F799:F801 F832:F833 F782 F786 F790 F804:F813 F815:F822 F824:F829 F794" name="Obseg5_3_1_2"/>
    <protectedRange sqref="G769 G797 G824:G829 G771:G772 G838:G839 G774:G776 G799:G801 G832:G833 G782:G783 G778:G779 G786:G787 G790:G791 G804:G813 G815:G822 G835 G793:G795 G841:G851" name="Obseg5_4_6_1"/>
    <protectedRange sqref="F840:G840 F841:F851 F838:F839 F836:G837 F835" name="Obseg5_5_1_2"/>
    <protectedRange sqref="F2:G53" name="Obseg5_11_1"/>
  </protectedRanges>
  <pageMargins left="0.70866141732283472" right="0.70866141732283472" top="0.94488188976377963" bottom="0.74803149606299213" header="0.31496062992125984" footer="0.31496062992125984"/>
  <pageSetup paperSize="9"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I56"/>
  <sheetViews>
    <sheetView tabSelected="1" view="pageBreakPreview" zoomScale="80" zoomScaleNormal="80" zoomScaleSheetLayoutView="80" zoomScalePageLayoutView="80" workbookViewId="0">
      <selection activeCell="D22" sqref="D22"/>
    </sheetView>
  </sheetViews>
  <sheetFormatPr defaultRowHeight="16.5"/>
  <cols>
    <col min="1" max="1" width="4.7109375" style="79" customWidth="1"/>
    <col min="2" max="2" width="4.7109375" style="1358" customWidth="1"/>
    <col min="3" max="3" width="54.85546875" style="1358" customWidth="1"/>
    <col min="4" max="4" width="20.140625" style="1358" customWidth="1"/>
    <col min="5" max="5" width="14" style="79" bestFit="1" customWidth="1"/>
    <col min="6" max="6" width="12.5703125" style="79" bestFit="1" customWidth="1"/>
    <col min="7" max="16384" width="9.140625" style="79"/>
  </cols>
  <sheetData>
    <row r="1" spans="2:5" ht="17.25" thickBot="1"/>
    <row r="2" spans="2:5" ht="26.25" thickBot="1">
      <c r="B2" s="1359"/>
      <c r="C2" s="1360" t="s">
        <v>1618</v>
      </c>
      <c r="D2" s="1361"/>
    </row>
    <row r="3" spans="2:5" ht="18.75" customHeight="1" thickTop="1">
      <c r="C3" s="1362"/>
      <c r="D3" s="1363"/>
    </row>
    <row r="4" spans="2:5" ht="18">
      <c r="C4" s="1364" t="s">
        <v>199</v>
      </c>
      <c r="D4" s="1363"/>
    </row>
    <row r="5" spans="2:5">
      <c r="C5" s="1365"/>
      <c r="D5" s="1363"/>
    </row>
    <row r="6" spans="2:5" s="126" customFormat="1" ht="33">
      <c r="B6" s="1366" t="s">
        <v>604</v>
      </c>
      <c r="C6" s="1367" t="s">
        <v>605</v>
      </c>
      <c r="D6" s="1368" t="s">
        <v>606</v>
      </c>
    </row>
    <row r="7" spans="2:5">
      <c r="B7" s="1369" t="s">
        <v>2</v>
      </c>
      <c r="C7" s="1370" t="s">
        <v>3</v>
      </c>
      <c r="D7" s="1371">
        <f>'A-Gradbena dela'!G14</f>
        <v>0</v>
      </c>
    </row>
    <row r="8" spans="2:5">
      <c r="B8" s="1369" t="s">
        <v>1695</v>
      </c>
      <c r="C8" s="1370" t="s">
        <v>1694</v>
      </c>
      <c r="D8" s="1371">
        <f>'B-Obrtniška dela2+3aF'!G15</f>
        <v>0</v>
      </c>
    </row>
    <row r="9" spans="2:5">
      <c r="B9" s="1369" t="s">
        <v>1696</v>
      </c>
      <c r="C9" s="1370" t="s">
        <v>1697</v>
      </c>
      <c r="D9" s="1371">
        <f>'B-Obrtniška dela3bF'!G12</f>
        <v>0</v>
      </c>
    </row>
    <row r="10" spans="2:5">
      <c r="B10" s="1369" t="s">
        <v>1615</v>
      </c>
      <c r="C10" s="1369" t="s">
        <v>2146</v>
      </c>
      <c r="D10" s="1371">
        <f>'C-Elektro inst. objekta 2F'!G23</f>
        <v>0</v>
      </c>
    </row>
    <row r="11" spans="2:5">
      <c r="B11" s="1369" t="s">
        <v>2147</v>
      </c>
      <c r="C11" s="1369" t="s">
        <v>1616</v>
      </c>
      <c r="D11" s="1371">
        <f>'C-Elektro inst. objekta 3F'!G20</f>
        <v>0</v>
      </c>
      <c r="E11" s="209"/>
    </row>
    <row r="12" spans="2:5">
      <c r="B12" s="1369" t="s">
        <v>597</v>
      </c>
      <c r="C12" s="1370" t="s">
        <v>2143</v>
      </c>
      <c r="D12" s="1371">
        <f>SUM(D13:D15)</f>
        <v>0</v>
      </c>
    </row>
    <row r="13" spans="2:5">
      <c r="B13" s="1372" t="s">
        <v>2136</v>
      </c>
      <c r="C13" s="1373" t="s">
        <v>245</v>
      </c>
      <c r="D13" s="1374">
        <f>'D-SI - ogr in hla 2F'!G9</f>
        <v>0</v>
      </c>
    </row>
    <row r="14" spans="2:5">
      <c r="B14" s="1372" t="s">
        <v>2137</v>
      </c>
      <c r="C14" s="1373" t="s">
        <v>281</v>
      </c>
      <c r="D14" s="1374">
        <f>'D-SI - prezrač 2F'!G9</f>
        <v>0</v>
      </c>
    </row>
    <row r="15" spans="2:5">
      <c r="B15" s="1372" t="s">
        <v>2138</v>
      </c>
      <c r="C15" s="1373" t="s">
        <v>589</v>
      </c>
      <c r="D15" s="1374">
        <f>'D-SI - voka 2F'!G8</f>
        <v>0</v>
      </c>
    </row>
    <row r="16" spans="2:5">
      <c r="B16" s="1369" t="s">
        <v>2139</v>
      </c>
      <c r="C16" s="1370" t="s">
        <v>1617</v>
      </c>
      <c r="D16" s="1371">
        <f>SUM(D17:D19)</f>
        <v>0</v>
      </c>
      <c r="E16" s="209"/>
    </row>
    <row r="17" spans="2:6">
      <c r="B17" s="1372" t="s">
        <v>2140</v>
      </c>
      <c r="C17" s="1373" t="s">
        <v>245</v>
      </c>
      <c r="D17" s="1374">
        <f>'D-SI - ogr in hla 3F'!G9</f>
        <v>0</v>
      </c>
      <c r="E17" s="209"/>
    </row>
    <row r="18" spans="2:6">
      <c r="B18" s="1372" t="s">
        <v>2141</v>
      </c>
      <c r="C18" s="1373" t="s">
        <v>281</v>
      </c>
      <c r="D18" s="1374">
        <f>'D-SI - prezrač 3F'!G10</f>
        <v>0</v>
      </c>
      <c r="E18" s="209"/>
    </row>
    <row r="19" spans="2:6">
      <c r="B19" s="1372" t="s">
        <v>2142</v>
      </c>
      <c r="C19" s="1373" t="s">
        <v>589</v>
      </c>
      <c r="D19" s="1374">
        <f>'D-SI - voka 3F'!G10</f>
        <v>0</v>
      </c>
      <c r="E19" s="209"/>
    </row>
    <row r="20" spans="2:6" ht="28.5" customHeight="1">
      <c r="B20" s="1369" t="s">
        <v>239</v>
      </c>
      <c r="C20" s="1370" t="s">
        <v>841</v>
      </c>
      <c r="D20" s="1371">
        <f>'E-OKOLJE'!G14</f>
        <v>0</v>
      </c>
    </row>
    <row r="21" spans="2:6" ht="28.5" customHeight="1">
      <c r="B21" s="1369" t="s">
        <v>591</v>
      </c>
      <c r="C21" s="1370" t="s">
        <v>590</v>
      </c>
      <c r="D21" s="1371">
        <f>'F-PROJEKT'!G8</f>
        <v>0</v>
      </c>
    </row>
    <row r="22" spans="2:6" ht="44.25" customHeight="1" thickBot="1">
      <c r="B22" s="1375"/>
      <c r="C22" s="1376" t="s">
        <v>612</v>
      </c>
      <c r="D22" s="1377">
        <f>D20+D12+D9+D10+D8+D7+D11+D16+D21</f>
        <v>0</v>
      </c>
      <c r="E22" s="209"/>
      <c r="F22" s="209"/>
    </row>
    <row r="23" spans="2:6" ht="17.25" thickTop="1">
      <c r="B23" s="1369"/>
      <c r="C23" s="1378" t="s">
        <v>907</v>
      </c>
      <c r="D23" s="1371">
        <f>D22*0.22</f>
        <v>0</v>
      </c>
      <c r="E23" s="228"/>
      <c r="F23" s="228"/>
    </row>
    <row r="24" spans="2:6" ht="38.25" customHeight="1" thickBot="1">
      <c r="B24" s="1375"/>
      <c r="C24" s="1376" t="s">
        <v>906</v>
      </c>
      <c r="D24" s="1379">
        <f>D22+D23</f>
        <v>0</v>
      </c>
      <c r="E24" s="228"/>
      <c r="F24" s="228"/>
    </row>
    <row r="25" spans="2:6" ht="17.25" thickTop="1"/>
    <row r="52" spans="1:9" s="682" customFormat="1" ht="15" customHeight="1">
      <c r="A52" s="1345" t="s">
        <v>1109</v>
      </c>
      <c r="B52" s="1380"/>
      <c r="C52" s="1380">
        <f>1479.31+380</f>
        <v>1859.31</v>
      </c>
      <c r="D52" s="1381" t="s">
        <v>242</v>
      </c>
      <c r="F52" s="1346"/>
      <c r="G52" s="1347"/>
      <c r="H52" s="1347"/>
      <c r="I52" s="1348"/>
    </row>
    <row r="53" spans="1:9" s="682" customFormat="1" ht="15" customHeight="1">
      <c r="A53" s="1345" t="s">
        <v>1110</v>
      </c>
      <c r="B53" s="1380"/>
      <c r="C53" s="1380">
        <f>1637.6+420</f>
        <v>2057.6</v>
      </c>
      <c r="D53" s="1381" t="s">
        <v>242</v>
      </c>
      <c r="F53" s="1349"/>
      <c r="G53" s="1350"/>
      <c r="H53" s="1351"/>
      <c r="I53" s="1352"/>
    </row>
    <row r="54" spans="1:9">
      <c r="D54" s="1382" t="s">
        <v>1111</v>
      </c>
    </row>
    <row r="55" spans="1:9" s="682" customFormat="1" ht="17.25">
      <c r="A55" s="1345" t="s">
        <v>1108</v>
      </c>
      <c r="B55" s="1380"/>
      <c r="C55" s="1380"/>
      <c r="D55" s="1383">
        <f>D22/C52</f>
        <v>0</v>
      </c>
      <c r="F55" s="1353"/>
      <c r="G55" s="1350"/>
      <c r="H55" s="1351"/>
      <c r="I55" s="1354"/>
    </row>
    <row r="56" spans="1:9" s="682" customFormat="1" ht="17.25">
      <c r="A56" s="1345" t="s">
        <v>1108</v>
      </c>
      <c r="B56" s="1380"/>
      <c r="C56" s="1380"/>
      <c r="D56" s="1383">
        <f>D22/C53</f>
        <v>0</v>
      </c>
      <c r="F56" s="1353"/>
      <c r="G56" s="1355"/>
      <c r="H56" s="1356"/>
      <c r="I56" s="1357"/>
    </row>
  </sheetData>
  <sheetProtection algorithmName="SHA-512" hashValue="NGHVCFOwxy0VKaHK1uBNpfo3ZzBESw+Ohw1E8PwRgVRRQ6AsmP89KKQueIUzl66VrUG1vWikZmuoW7jqXYaaUg==" saltValue="OgqSqwcnBvuXacWEEMO1zA==" spinCount="100000" sheet="1" formatCells="0" formatColumns="0" formatRows="0"/>
  <pageMargins left="0.70866141732283472" right="0.70866141732283472" top="0.94488188976377963" bottom="0.74803149606299213" header="0.31496062992125984" footer="0.31496062992125984"/>
  <pageSetup paperSize="9" orientation="portrait" r:id="rId1"/>
  <rowBreaks count="1" manualBreakCount="1">
    <brk id="25"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C00000"/>
  </sheetPr>
  <dimension ref="A1:H740"/>
  <sheetViews>
    <sheetView showZeros="0" view="pageBreakPreview" topLeftCell="A562" zoomScaleNormal="80" zoomScaleSheetLayoutView="100" workbookViewId="0">
      <selection activeCell="G571" sqref="G571"/>
    </sheetView>
  </sheetViews>
  <sheetFormatPr defaultRowHeight="12.75"/>
  <cols>
    <col min="1" max="1" width="4.7109375" style="329" customWidth="1"/>
    <col min="2" max="2" width="4.7109375" style="504" customWidth="1"/>
    <col min="3" max="3" width="32.85546875" style="517" customWidth="1"/>
    <col min="4" max="4" width="5.7109375" style="469" customWidth="1"/>
    <col min="5" max="5" width="10" style="328" bestFit="1" customWidth="1"/>
    <col min="6" max="6" width="9.5703125" style="40" customWidth="1"/>
    <col min="7" max="7" width="13.5703125" style="328" customWidth="1"/>
    <col min="8" max="8" width="10" style="40" bestFit="1" customWidth="1"/>
    <col min="9" max="16384" width="9.140625" style="40"/>
  </cols>
  <sheetData>
    <row r="1" spans="1:7">
      <c r="A1" s="457"/>
      <c r="B1" s="458"/>
      <c r="C1" s="459"/>
      <c r="D1" s="460"/>
    </row>
    <row r="2" spans="1:7" s="62" customFormat="1" ht="18.75" thickBot="1">
      <c r="A2" s="461" t="s">
        <v>2</v>
      </c>
      <c r="B2" s="462" t="s">
        <v>1</v>
      </c>
      <c r="C2" s="463"/>
      <c r="D2" s="464"/>
      <c r="E2" s="464"/>
      <c r="F2" s="454"/>
      <c r="G2" s="525"/>
    </row>
    <row r="3" spans="1:7" s="73" customFormat="1">
      <c r="A3" s="465"/>
      <c r="B3" s="466"/>
      <c r="C3" s="467"/>
      <c r="D3" s="468"/>
      <c r="E3" s="468"/>
      <c r="F3" s="455"/>
      <c r="G3" s="510"/>
    </row>
    <row r="4" spans="1:7">
      <c r="B4" s="317" t="s">
        <v>2</v>
      </c>
      <c r="C4" s="318" t="s">
        <v>607</v>
      </c>
      <c r="E4" s="469"/>
      <c r="F4" s="456"/>
    </row>
    <row r="5" spans="1:7">
      <c r="B5" s="317"/>
      <c r="C5" s="318"/>
      <c r="E5" s="469"/>
      <c r="F5" s="456"/>
    </row>
    <row r="6" spans="1:7">
      <c r="B6" s="470" t="str">
        <f>B33</f>
        <v>I.</v>
      </c>
      <c r="C6" s="358" t="str">
        <f>C33</f>
        <v>PRIPRAVLJALNA DELA:</v>
      </c>
      <c r="E6" s="469"/>
      <c r="F6" s="456"/>
      <c r="G6" s="329">
        <f>G49</f>
        <v>0</v>
      </c>
    </row>
    <row r="7" spans="1:7">
      <c r="B7" s="470" t="str">
        <f>B52</f>
        <v>II.</v>
      </c>
      <c r="C7" s="470" t="str">
        <f>C52</f>
        <v>RUŠITVENA DELA:</v>
      </c>
      <c r="E7" s="469"/>
      <c r="F7" s="456"/>
      <c r="G7" s="329">
        <f>G91</f>
        <v>0</v>
      </c>
    </row>
    <row r="8" spans="1:7">
      <c r="B8" s="470" t="str">
        <f>B94</f>
        <v>III.</v>
      </c>
      <c r="C8" s="358" t="str">
        <f>C94</f>
        <v>ZEMELJSKA DELA:</v>
      </c>
      <c r="E8" s="469"/>
      <c r="F8" s="456"/>
      <c r="G8" s="329">
        <f>G143</f>
        <v>0</v>
      </c>
    </row>
    <row r="9" spans="1:7" ht="25.5">
      <c r="B9" s="470" t="str">
        <f>B146</f>
        <v>IV.</v>
      </c>
      <c r="C9" s="358" t="str">
        <f>C146</f>
        <v>BETONSKA IN ARMIRANOBETONSKA DELA:</v>
      </c>
      <c r="E9" s="469"/>
      <c r="F9" s="456"/>
      <c r="G9" s="329">
        <f>G347</f>
        <v>0</v>
      </c>
    </row>
    <row r="10" spans="1:7">
      <c r="B10" s="470" t="str">
        <f>B349</f>
        <v>V.</v>
      </c>
      <c r="C10" s="358" t="str">
        <f>C349</f>
        <v>TESARSKA DELA:</v>
      </c>
      <c r="E10" s="469"/>
      <c r="F10" s="456"/>
      <c r="G10" s="329">
        <f>G469</f>
        <v>0</v>
      </c>
    </row>
    <row r="11" spans="1:7">
      <c r="B11" s="470" t="str">
        <f>B472</f>
        <v>VI.</v>
      </c>
      <c r="C11" s="358" t="str">
        <f>C472</f>
        <v>ZIDARSKA DELA:</v>
      </c>
      <c r="E11" s="469"/>
      <c r="F11" s="456"/>
      <c r="G11" s="329">
        <f>G561</f>
        <v>0</v>
      </c>
    </row>
    <row r="12" spans="1:7">
      <c r="B12" s="470" t="s">
        <v>75</v>
      </c>
      <c r="C12" s="358" t="s">
        <v>89</v>
      </c>
      <c r="E12" s="469"/>
      <c r="F12" s="456"/>
      <c r="G12" s="329">
        <f>G571</f>
        <v>0</v>
      </c>
    </row>
    <row r="13" spans="1:7">
      <c r="B13" s="470"/>
      <c r="C13" s="358"/>
      <c r="E13" s="469"/>
      <c r="F13" s="456"/>
      <c r="G13" s="329"/>
    </row>
    <row r="14" spans="1:7" s="69" customFormat="1" ht="13.5" thickBot="1">
      <c r="A14" s="471"/>
      <c r="B14" s="317"/>
      <c r="C14" s="472" t="s">
        <v>4</v>
      </c>
      <c r="D14" s="332"/>
      <c r="E14" s="332"/>
      <c r="F14" s="268"/>
      <c r="G14" s="404">
        <f>SUM(G6:G13)</f>
        <v>0</v>
      </c>
    </row>
    <row r="15" spans="1:7" ht="13.5" thickTop="1">
      <c r="B15" s="322"/>
      <c r="C15" s="318"/>
    </row>
    <row r="16" spans="1:7">
      <c r="A16" s="473"/>
      <c r="B16" s="474"/>
      <c r="C16" s="475"/>
      <c r="D16" s="476"/>
    </row>
    <row r="17" spans="1:7" s="75" customFormat="1" ht="25.5">
      <c r="A17" s="477"/>
      <c r="B17" s="478"/>
      <c r="C17" s="479" t="s">
        <v>5</v>
      </c>
      <c r="D17" s="480" t="s">
        <v>600</v>
      </c>
      <c r="E17" s="481" t="s">
        <v>6</v>
      </c>
      <c r="F17" s="74" t="s">
        <v>7</v>
      </c>
      <c r="G17" s="526" t="s">
        <v>8</v>
      </c>
    </row>
    <row r="18" spans="1:7">
      <c r="A18" s="78"/>
      <c r="B18" s="322"/>
      <c r="C18" s="482"/>
      <c r="D18" s="483"/>
      <c r="E18" s="484"/>
      <c r="F18" s="8"/>
      <c r="G18" s="527"/>
    </row>
    <row r="19" spans="1:7" s="69" customFormat="1">
      <c r="A19" s="485" t="s">
        <v>2</v>
      </c>
      <c r="B19" s="486"/>
      <c r="C19" s="487" t="s">
        <v>3</v>
      </c>
      <c r="D19" s="488"/>
      <c r="E19" s="489"/>
      <c r="F19" s="9"/>
      <c r="G19" s="528"/>
    </row>
    <row r="20" spans="1:7" s="69" customFormat="1">
      <c r="A20" s="490"/>
      <c r="B20" s="491"/>
      <c r="C20" s="310"/>
      <c r="D20" s="492"/>
      <c r="E20" s="493"/>
      <c r="F20" s="239"/>
      <c r="G20" s="529"/>
    </row>
    <row r="21" spans="1:7" s="69" customFormat="1" ht="191.25">
      <c r="A21" s="490"/>
      <c r="B21" s="491"/>
      <c r="C21" s="310" t="s">
        <v>2371</v>
      </c>
      <c r="D21" s="492"/>
      <c r="E21" s="493"/>
      <c r="F21" s="239"/>
      <c r="G21" s="529"/>
    </row>
    <row r="22" spans="1:7" s="69" customFormat="1">
      <c r="A22" s="494"/>
      <c r="B22" s="317"/>
      <c r="C22" s="389"/>
      <c r="D22" s="495"/>
      <c r="E22" s="496"/>
      <c r="F22" s="115"/>
      <c r="G22" s="530"/>
    </row>
    <row r="23" spans="1:7" s="69" customFormat="1">
      <c r="A23" s="494"/>
      <c r="B23" s="317"/>
      <c r="C23" s="389" t="s">
        <v>291</v>
      </c>
      <c r="D23" s="495"/>
      <c r="E23" s="496"/>
      <c r="F23" s="115"/>
      <c r="G23" s="530"/>
    </row>
    <row r="24" spans="1:7" s="69" customFormat="1">
      <c r="A24" s="494"/>
      <c r="B24" s="317"/>
      <c r="C24" s="389"/>
      <c r="D24" s="495"/>
      <c r="E24" s="496"/>
      <c r="F24" s="115"/>
      <c r="G24" s="530"/>
    </row>
    <row r="25" spans="1:7" s="69" customFormat="1" ht="269.25" customHeight="1">
      <c r="A25" s="494"/>
      <c r="B25" s="497" t="s">
        <v>243</v>
      </c>
      <c r="C25" s="498" t="s">
        <v>879</v>
      </c>
      <c r="D25" s="495"/>
      <c r="E25" s="496"/>
      <c r="F25" s="115"/>
      <c r="G25" s="530"/>
    </row>
    <row r="26" spans="1:7" s="69" customFormat="1" ht="250.5" customHeight="1">
      <c r="A26" s="494"/>
      <c r="B26" s="497" t="s">
        <v>243</v>
      </c>
      <c r="C26" s="498" t="s">
        <v>880</v>
      </c>
      <c r="D26" s="495"/>
      <c r="E26" s="496"/>
      <c r="F26" s="115"/>
      <c r="G26" s="530"/>
    </row>
    <row r="27" spans="1:7" s="69" customFormat="1" ht="76.5">
      <c r="A27" s="494"/>
      <c r="B27" s="499" t="s">
        <v>243</v>
      </c>
      <c r="C27" s="498" t="s">
        <v>292</v>
      </c>
      <c r="D27" s="495"/>
      <c r="E27" s="496"/>
      <c r="F27" s="115"/>
      <c r="G27" s="530"/>
    </row>
    <row r="28" spans="1:7" s="69" customFormat="1" ht="153">
      <c r="A28" s="494"/>
      <c r="B28" s="497" t="s">
        <v>243</v>
      </c>
      <c r="C28" s="498" t="s">
        <v>293</v>
      </c>
      <c r="D28" s="495"/>
      <c r="E28" s="496"/>
      <c r="F28" s="115"/>
      <c r="G28" s="530"/>
    </row>
    <row r="29" spans="1:7" s="69" customFormat="1" ht="101.25" customHeight="1">
      <c r="A29" s="494"/>
      <c r="B29" s="497" t="s">
        <v>243</v>
      </c>
      <c r="C29" s="498" t="s">
        <v>881</v>
      </c>
      <c r="D29" s="495"/>
      <c r="E29" s="496"/>
      <c r="F29" s="115"/>
      <c r="G29" s="530"/>
    </row>
    <row r="30" spans="1:7" s="69" customFormat="1" ht="207.75" customHeight="1">
      <c r="A30" s="494"/>
      <c r="B30" s="497" t="s">
        <v>243</v>
      </c>
      <c r="C30" s="498" t="s">
        <v>882</v>
      </c>
      <c r="D30" s="495"/>
      <c r="E30" s="496"/>
      <c r="F30" s="115"/>
      <c r="G30" s="530"/>
    </row>
    <row r="31" spans="1:7" s="69" customFormat="1" ht="280.5">
      <c r="A31" s="494"/>
      <c r="B31" s="497" t="s">
        <v>243</v>
      </c>
      <c r="C31" s="498" t="s">
        <v>294</v>
      </c>
      <c r="D31" s="495"/>
      <c r="E31" s="496"/>
      <c r="F31" s="115"/>
      <c r="G31" s="530"/>
    </row>
    <row r="32" spans="1:7" s="69" customFormat="1">
      <c r="A32" s="494"/>
      <c r="B32" s="317"/>
      <c r="C32" s="389"/>
      <c r="D32" s="495"/>
      <c r="E32" s="496"/>
      <c r="F32" s="115"/>
      <c r="G32" s="530"/>
    </row>
    <row r="33" spans="1:7" s="69" customFormat="1">
      <c r="A33" s="494"/>
      <c r="B33" s="500" t="s">
        <v>0</v>
      </c>
      <c r="C33" s="501" t="s">
        <v>9</v>
      </c>
      <c r="D33" s="502"/>
      <c r="E33" s="503"/>
      <c r="F33" s="116"/>
      <c r="G33" s="531"/>
    </row>
    <row r="34" spans="1:7" s="69" customFormat="1">
      <c r="A34" s="494"/>
      <c r="B34" s="317"/>
      <c r="C34" s="389"/>
      <c r="D34" s="495"/>
      <c r="E34" s="496"/>
      <c r="F34" s="115"/>
      <c r="G34" s="530"/>
    </row>
    <row r="35" spans="1:7" s="69" customFormat="1">
      <c r="A35" s="494"/>
      <c r="B35" s="504"/>
      <c r="C35" s="389" t="s">
        <v>10</v>
      </c>
      <c r="D35" s="469"/>
      <c r="E35" s="377"/>
      <c r="F35" s="4"/>
      <c r="G35" s="532"/>
    </row>
    <row r="36" spans="1:7" s="69" customFormat="1" ht="89.25">
      <c r="A36" s="494"/>
      <c r="B36" s="504"/>
      <c r="C36" s="358" t="s">
        <v>11</v>
      </c>
      <c r="D36" s="469"/>
      <c r="E36" s="377"/>
      <c r="F36" s="4"/>
      <c r="G36" s="532"/>
    </row>
    <row r="37" spans="1:7" s="69" customFormat="1" ht="63.75" customHeight="1">
      <c r="A37" s="494"/>
      <c r="B37" s="504"/>
      <c r="C37" s="358" t="s">
        <v>12</v>
      </c>
      <c r="D37" s="469"/>
      <c r="E37" s="377"/>
      <c r="F37" s="4"/>
      <c r="G37" s="532"/>
    </row>
    <row r="38" spans="1:7" s="69" customFormat="1" ht="63.75">
      <c r="A38" s="494"/>
      <c r="B38" s="504"/>
      <c r="C38" s="358" t="s">
        <v>13</v>
      </c>
      <c r="D38" s="469"/>
      <c r="E38" s="377"/>
      <c r="F38" s="4"/>
      <c r="G38" s="532"/>
    </row>
    <row r="39" spans="1:7">
      <c r="A39" s="388"/>
      <c r="B39" s="322"/>
      <c r="C39" s="358"/>
      <c r="D39" s="505"/>
      <c r="E39" s="430"/>
      <c r="F39" s="117"/>
      <c r="G39" s="533"/>
    </row>
    <row r="40" spans="1:7" ht="54" customHeight="1">
      <c r="A40" s="388"/>
      <c r="B40" s="322" t="s">
        <v>14</v>
      </c>
      <c r="C40" s="323" t="s">
        <v>413</v>
      </c>
      <c r="D40" s="328"/>
      <c r="E40" s="505"/>
      <c r="F40" s="76"/>
      <c r="G40" s="453"/>
    </row>
    <row r="41" spans="1:7" ht="64.5" customHeight="1">
      <c r="A41" s="388"/>
      <c r="B41" s="322"/>
      <c r="C41" s="358" t="s">
        <v>15</v>
      </c>
      <c r="D41" s="505" t="s">
        <v>16</v>
      </c>
      <c r="E41" s="430">
        <v>1</v>
      </c>
      <c r="F41" s="119"/>
      <c r="G41" s="329">
        <f>E41*F41</f>
        <v>0</v>
      </c>
    </row>
    <row r="42" spans="1:7">
      <c r="A42" s="388"/>
      <c r="B42" s="322"/>
      <c r="C42" s="323"/>
      <c r="D42" s="505"/>
      <c r="E42" s="430"/>
      <c r="F42" s="119"/>
      <c r="G42" s="329"/>
    </row>
    <row r="43" spans="1:7" ht="95.25" customHeight="1">
      <c r="A43" s="388"/>
      <c r="B43" s="322" t="s">
        <v>37</v>
      </c>
      <c r="C43" s="358" t="s">
        <v>414</v>
      </c>
      <c r="D43" s="505"/>
      <c r="E43" s="430"/>
      <c r="F43" s="117"/>
      <c r="G43" s="533"/>
    </row>
    <row r="44" spans="1:7" ht="71.25" customHeight="1">
      <c r="A44" s="388"/>
      <c r="B44" s="506"/>
      <c r="C44" s="358" t="s">
        <v>19</v>
      </c>
      <c r="D44" s="505"/>
      <c r="E44" s="430"/>
      <c r="F44" s="117"/>
      <c r="G44" s="533"/>
    </row>
    <row r="45" spans="1:7" ht="46.5" customHeight="1">
      <c r="A45" s="388"/>
      <c r="B45" s="506"/>
      <c r="C45" s="358" t="s">
        <v>20</v>
      </c>
      <c r="D45" s="505" t="s">
        <v>21</v>
      </c>
      <c r="E45" s="430">
        <v>1</v>
      </c>
      <c r="F45" s="119"/>
      <c r="G45" s="329">
        <f>E45*F45</f>
        <v>0</v>
      </c>
    </row>
    <row r="46" spans="1:7">
      <c r="A46" s="388"/>
      <c r="B46" s="506"/>
      <c r="C46" s="358"/>
      <c r="D46" s="505"/>
      <c r="E46" s="430"/>
      <c r="F46" s="119"/>
      <c r="G46" s="329"/>
    </row>
    <row r="47" spans="1:7" ht="122.25" customHeight="1">
      <c r="A47" s="388"/>
      <c r="B47" s="506" t="s">
        <v>17</v>
      </c>
      <c r="C47" s="358" t="s">
        <v>290</v>
      </c>
      <c r="D47" s="505" t="s">
        <v>21</v>
      </c>
      <c r="E47" s="430">
        <v>1</v>
      </c>
      <c r="F47" s="119"/>
      <c r="G47" s="329">
        <f>E47*F47</f>
        <v>0</v>
      </c>
    </row>
    <row r="48" spans="1:7">
      <c r="A48" s="388"/>
      <c r="B48" s="506"/>
      <c r="C48" s="358"/>
      <c r="D48" s="505"/>
      <c r="E48" s="430" t="s">
        <v>244</v>
      </c>
      <c r="F48" s="119"/>
      <c r="G48" s="329"/>
    </row>
    <row r="49" spans="2:7" ht="13.5" thickBot="1">
      <c r="B49" s="330"/>
      <c r="C49" s="331" t="s">
        <v>23</v>
      </c>
      <c r="D49" s="332"/>
      <c r="E49" s="333"/>
      <c r="F49" s="118"/>
      <c r="G49" s="404">
        <f>SUM(G40:G48)</f>
        <v>0</v>
      </c>
    </row>
    <row r="50" spans="2:7" ht="13.5" thickTop="1">
      <c r="B50" s="322"/>
      <c r="C50" s="318"/>
      <c r="D50" s="507"/>
      <c r="E50" s="496"/>
      <c r="F50" s="119"/>
      <c r="G50" s="471"/>
    </row>
    <row r="51" spans="2:7">
      <c r="B51" s="322"/>
      <c r="C51" s="318"/>
      <c r="D51" s="507"/>
      <c r="E51" s="496"/>
      <c r="F51" s="119"/>
      <c r="G51" s="471"/>
    </row>
    <row r="52" spans="2:7">
      <c r="B52" s="500" t="s">
        <v>101</v>
      </c>
      <c r="C52" s="501" t="s">
        <v>1487</v>
      </c>
      <c r="D52" s="502"/>
      <c r="E52" s="508"/>
      <c r="F52" s="196"/>
      <c r="G52" s="508">
        <v>0</v>
      </c>
    </row>
    <row r="53" spans="2:7">
      <c r="B53" s="317"/>
      <c r="C53" s="389"/>
      <c r="D53" s="495"/>
      <c r="E53" s="356"/>
      <c r="F53" s="197"/>
      <c r="G53" s="409"/>
    </row>
    <row r="54" spans="2:7">
      <c r="B54" s="470"/>
      <c r="C54" s="389" t="s">
        <v>10</v>
      </c>
      <c r="D54" s="509"/>
      <c r="E54" s="510"/>
      <c r="F54" s="113"/>
      <c r="G54" s="534"/>
    </row>
    <row r="55" spans="2:7">
      <c r="B55" s="470"/>
      <c r="C55" s="358" t="s">
        <v>1488</v>
      </c>
      <c r="D55" s="509"/>
      <c r="E55" s="510"/>
      <c r="F55" s="113"/>
      <c r="G55" s="534"/>
    </row>
    <row r="56" spans="2:7" ht="63.75">
      <c r="B56" s="470"/>
      <c r="C56" s="358" t="s">
        <v>1489</v>
      </c>
      <c r="D56" s="509"/>
      <c r="E56" s="510"/>
      <c r="F56" s="113"/>
      <c r="G56" s="534"/>
    </row>
    <row r="57" spans="2:7" ht="38.25">
      <c r="B57" s="470"/>
      <c r="C57" s="358" t="s">
        <v>1490</v>
      </c>
      <c r="D57" s="509"/>
      <c r="E57" s="510"/>
      <c r="F57" s="113"/>
      <c r="G57" s="534"/>
    </row>
    <row r="58" spans="2:7" ht="76.5">
      <c r="B58" s="470"/>
      <c r="C58" s="358" t="s">
        <v>1491</v>
      </c>
      <c r="D58" s="509"/>
      <c r="E58" s="510"/>
      <c r="F58" s="113"/>
      <c r="G58" s="534"/>
    </row>
    <row r="59" spans="2:7" ht="38.25">
      <c r="B59" s="470"/>
      <c r="C59" s="358" t="s">
        <v>1492</v>
      </c>
      <c r="D59" s="509"/>
      <c r="E59" s="510"/>
      <c r="F59" s="113"/>
      <c r="G59" s="534"/>
    </row>
    <row r="60" spans="2:7" ht="76.5">
      <c r="B60" s="470"/>
      <c r="C60" s="358" t="s">
        <v>1493</v>
      </c>
      <c r="D60" s="509"/>
      <c r="E60" s="510"/>
      <c r="F60" s="113"/>
      <c r="G60" s="534"/>
    </row>
    <row r="61" spans="2:7">
      <c r="B61" s="470"/>
      <c r="C61" s="358"/>
      <c r="D61" s="509"/>
      <c r="E61" s="510"/>
      <c r="F61" s="113"/>
      <c r="G61" s="534"/>
    </row>
    <row r="62" spans="2:7">
      <c r="B62" s="506"/>
      <c r="C62" s="389" t="s">
        <v>1494</v>
      </c>
      <c r="D62" s="505"/>
      <c r="E62" s="262"/>
      <c r="F62" s="198"/>
      <c r="G62" s="329"/>
    </row>
    <row r="63" spans="2:7" ht="38.25">
      <c r="B63" s="322" t="s">
        <v>14</v>
      </c>
      <c r="C63" s="358" t="s">
        <v>1495</v>
      </c>
      <c r="D63" s="505" t="s">
        <v>66</v>
      </c>
      <c r="E63" s="262">
        <v>5</v>
      </c>
      <c r="F63" s="198"/>
      <c r="G63" s="329">
        <f>E63*F63</f>
        <v>0</v>
      </c>
    </row>
    <row r="64" spans="2:7">
      <c r="B64" s="322"/>
      <c r="C64" s="358"/>
      <c r="D64" s="505"/>
      <c r="E64" s="262"/>
      <c r="F64" s="198"/>
      <c r="G64" s="329"/>
    </row>
    <row r="65" spans="2:8">
      <c r="B65" s="470"/>
      <c r="C65" s="389" t="s">
        <v>1496</v>
      </c>
      <c r="D65" s="509"/>
      <c r="E65" s="510"/>
      <c r="F65" s="113"/>
      <c r="G65" s="409"/>
    </row>
    <row r="66" spans="2:8" ht="102">
      <c r="B66" s="470" t="s">
        <v>37</v>
      </c>
      <c r="C66" s="358" t="s">
        <v>1508</v>
      </c>
      <c r="D66" s="505"/>
      <c r="E66" s="262"/>
      <c r="F66" s="198"/>
      <c r="G66" s="329"/>
    </row>
    <row r="67" spans="2:8" ht="15">
      <c r="B67" s="470"/>
      <c r="C67" s="511" t="s">
        <v>1497</v>
      </c>
      <c r="D67" s="505" t="s">
        <v>36</v>
      </c>
      <c r="E67" s="262">
        <v>55.5</v>
      </c>
      <c r="F67" s="198"/>
      <c r="G67" s="329">
        <f>E67*F67</f>
        <v>0</v>
      </c>
    </row>
    <row r="68" spans="2:8" ht="25.5">
      <c r="B68" s="470"/>
      <c r="C68" s="511" t="s">
        <v>1498</v>
      </c>
      <c r="D68" s="505" t="s">
        <v>36</v>
      </c>
      <c r="E68" s="262">
        <v>7.86</v>
      </c>
      <c r="F68" s="198"/>
      <c r="G68" s="329">
        <f>E68*F68</f>
        <v>0</v>
      </c>
    </row>
    <row r="69" spans="2:8" ht="15">
      <c r="B69" s="470"/>
      <c r="C69" s="511" t="s">
        <v>1499</v>
      </c>
      <c r="D69" s="505" t="s">
        <v>53</v>
      </c>
      <c r="E69" s="262">
        <v>434</v>
      </c>
      <c r="F69" s="198"/>
      <c r="G69" s="329">
        <f>E69*F69</f>
        <v>0</v>
      </c>
    </row>
    <row r="70" spans="2:8">
      <c r="B70" s="470"/>
      <c r="C70" s="511" t="s">
        <v>1500</v>
      </c>
      <c r="D70" s="505" t="s">
        <v>241</v>
      </c>
      <c r="E70" s="262">
        <v>1</v>
      </c>
      <c r="F70" s="198"/>
      <c r="G70" s="329">
        <f>E70*F70</f>
        <v>0</v>
      </c>
    </row>
    <row r="71" spans="2:8">
      <c r="B71" s="470"/>
      <c r="C71" s="358"/>
      <c r="D71" s="505"/>
      <c r="E71" s="262"/>
      <c r="F71" s="198"/>
      <c r="G71" s="329"/>
    </row>
    <row r="72" spans="2:8" ht="127.5">
      <c r="B72" s="470" t="s">
        <v>17</v>
      </c>
      <c r="C72" s="358" t="s">
        <v>1509</v>
      </c>
      <c r="D72" s="505"/>
      <c r="E72" s="262"/>
      <c r="F72" s="198"/>
      <c r="G72" s="329"/>
    </row>
    <row r="73" spans="2:8" ht="15">
      <c r="B73" s="470"/>
      <c r="C73" s="511" t="s">
        <v>1501</v>
      </c>
      <c r="D73" s="505" t="s">
        <v>36</v>
      </c>
      <c r="E73" s="262">
        <v>80</v>
      </c>
      <c r="F73" s="198"/>
      <c r="G73" s="329">
        <f>E73*F73</f>
        <v>0</v>
      </c>
    </row>
    <row r="74" spans="2:8" ht="15">
      <c r="B74" s="470"/>
      <c r="C74" s="511" t="s">
        <v>1502</v>
      </c>
      <c r="D74" s="505" t="s">
        <v>36</v>
      </c>
      <c r="E74" s="262">
        <v>50</v>
      </c>
      <c r="F74" s="198"/>
      <c r="G74" s="329">
        <f>E74*F74</f>
        <v>0</v>
      </c>
    </row>
    <row r="75" spans="2:8" ht="15">
      <c r="B75" s="470"/>
      <c r="C75" s="511" t="s">
        <v>1503</v>
      </c>
      <c r="D75" s="505" t="s">
        <v>36</v>
      </c>
      <c r="E75" s="262">
        <v>40</v>
      </c>
      <c r="F75" s="198"/>
      <c r="G75" s="329">
        <f>E75*F75</f>
        <v>0</v>
      </c>
    </row>
    <row r="76" spans="2:8" ht="15">
      <c r="B76" s="470"/>
      <c r="C76" s="511" t="s">
        <v>1504</v>
      </c>
      <c r="D76" s="505" t="s">
        <v>53</v>
      </c>
      <c r="E76" s="262">
        <v>165</v>
      </c>
      <c r="F76" s="198"/>
      <c r="G76" s="329">
        <f>E76*F76</f>
        <v>0</v>
      </c>
    </row>
    <row r="77" spans="2:8">
      <c r="B77" s="470"/>
      <c r="C77" s="511" t="s">
        <v>1505</v>
      </c>
      <c r="D77" s="505" t="s">
        <v>66</v>
      </c>
      <c r="E77" s="262">
        <v>2</v>
      </c>
      <c r="F77" s="198"/>
      <c r="G77" s="329">
        <f>E77*F77</f>
        <v>0</v>
      </c>
      <c r="H77" s="77"/>
    </row>
    <row r="78" spans="2:8">
      <c r="B78" s="470"/>
      <c r="C78" s="358"/>
      <c r="D78" s="505"/>
      <c r="E78" s="262"/>
      <c r="F78" s="198"/>
      <c r="G78" s="329"/>
    </row>
    <row r="79" spans="2:8" ht="76.5">
      <c r="B79" s="470" t="s">
        <v>18</v>
      </c>
      <c r="C79" s="358" t="s">
        <v>1510</v>
      </c>
      <c r="D79" s="505"/>
      <c r="E79" s="262"/>
      <c r="F79" s="198"/>
      <c r="G79" s="329"/>
    </row>
    <row r="80" spans="2:8" ht="15">
      <c r="B80" s="470"/>
      <c r="C80" s="511" t="s">
        <v>1506</v>
      </c>
      <c r="D80" s="505" t="s">
        <v>36</v>
      </c>
      <c r="E80" s="262">
        <v>35</v>
      </c>
      <c r="F80" s="198"/>
      <c r="G80" s="329">
        <f>E80*F80</f>
        <v>0</v>
      </c>
    </row>
    <row r="81" spans="1:7">
      <c r="B81" s="470"/>
      <c r="C81" s="511"/>
      <c r="D81" s="505"/>
      <c r="E81" s="262"/>
      <c r="F81" s="198"/>
      <c r="G81" s="329"/>
    </row>
    <row r="82" spans="1:7" ht="89.25">
      <c r="B82" s="470" t="s">
        <v>22</v>
      </c>
      <c r="C82" s="358" t="s">
        <v>1515</v>
      </c>
      <c r="D82" s="505"/>
      <c r="E82" s="262"/>
      <c r="F82" s="198"/>
      <c r="G82" s="329"/>
    </row>
    <row r="83" spans="1:7">
      <c r="B83" s="470"/>
      <c r="C83" s="511" t="s">
        <v>1516</v>
      </c>
      <c r="D83" s="505" t="s">
        <v>65</v>
      </c>
      <c r="E83" s="262">
        <v>33</v>
      </c>
      <c r="F83" s="198"/>
      <c r="G83" s="329">
        <f>E83*F83</f>
        <v>0</v>
      </c>
    </row>
    <row r="84" spans="1:7" ht="15">
      <c r="B84" s="470"/>
      <c r="C84" s="511" t="s">
        <v>1514</v>
      </c>
      <c r="D84" s="505" t="s">
        <v>36</v>
      </c>
      <c r="E84" s="262">
        <v>30</v>
      </c>
      <c r="F84" s="198"/>
      <c r="G84" s="329">
        <f>E84*F84</f>
        <v>0</v>
      </c>
    </row>
    <row r="85" spans="1:7">
      <c r="B85" s="470"/>
      <c r="C85" s="511"/>
      <c r="D85" s="505"/>
      <c r="E85" s="262"/>
      <c r="F85" s="198"/>
      <c r="G85" s="329"/>
    </row>
    <row r="86" spans="1:7" ht="114.75">
      <c r="B86" s="470" t="s">
        <v>45</v>
      </c>
      <c r="C86" s="358" t="s">
        <v>2352</v>
      </c>
      <c r="D86" s="505"/>
      <c r="E86" s="262"/>
      <c r="F86" s="198"/>
      <c r="G86" s="329"/>
    </row>
    <row r="87" spans="1:7" ht="15">
      <c r="B87" s="470"/>
      <c r="C87" s="511" t="s">
        <v>2345</v>
      </c>
      <c r="D87" s="505" t="s">
        <v>36</v>
      </c>
      <c r="E87" s="262">
        <v>100</v>
      </c>
      <c r="F87" s="198"/>
      <c r="G87" s="329">
        <f>E87*F87</f>
        <v>0</v>
      </c>
    </row>
    <row r="88" spans="1:7" ht="15">
      <c r="B88" s="470"/>
      <c r="C88" s="511" t="s">
        <v>2346</v>
      </c>
      <c r="D88" s="505" t="s">
        <v>36</v>
      </c>
      <c r="E88" s="262">
        <v>10.5</v>
      </c>
      <c r="F88" s="198"/>
      <c r="G88" s="329">
        <f>E88*F88</f>
        <v>0</v>
      </c>
    </row>
    <row r="89" spans="1:7">
      <c r="B89" s="470"/>
      <c r="C89" s="512"/>
      <c r="D89" s="505"/>
      <c r="E89" s="262"/>
      <c r="F89" s="198"/>
      <c r="G89" s="329"/>
    </row>
    <row r="90" spans="1:7">
      <c r="B90" s="470"/>
      <c r="C90" s="321"/>
      <c r="D90" s="505"/>
      <c r="E90" s="262"/>
      <c r="F90" s="198"/>
      <c r="G90" s="534"/>
    </row>
    <row r="91" spans="1:7" ht="13.5" thickBot="1">
      <c r="B91" s="513"/>
      <c r="C91" s="331" t="s">
        <v>1507</v>
      </c>
      <c r="D91" s="332"/>
      <c r="E91" s="352"/>
      <c r="F91" s="199"/>
      <c r="G91" s="404">
        <f>SUM(G63:G90)</f>
        <v>0</v>
      </c>
    </row>
    <row r="92" spans="1:7" ht="13.5" thickTop="1">
      <c r="B92" s="322"/>
      <c r="C92" s="318"/>
      <c r="D92" s="507"/>
      <c r="E92" s="356"/>
      <c r="F92" s="200"/>
      <c r="G92" s="471"/>
    </row>
    <row r="93" spans="1:7">
      <c r="B93" s="322"/>
      <c r="C93" s="318"/>
      <c r="D93" s="507"/>
      <c r="E93" s="496"/>
      <c r="F93" s="119"/>
      <c r="G93" s="471"/>
    </row>
    <row r="94" spans="1:7" s="69" customFormat="1">
      <c r="A94" s="514"/>
      <c r="B94" s="500" t="s">
        <v>24</v>
      </c>
      <c r="C94" s="501" t="s">
        <v>25</v>
      </c>
      <c r="D94" s="502"/>
      <c r="E94" s="503"/>
      <c r="F94" s="120"/>
      <c r="G94" s="535"/>
    </row>
    <row r="95" spans="1:7">
      <c r="A95" s="515"/>
      <c r="B95" s="322"/>
      <c r="C95" s="358"/>
      <c r="D95" s="505"/>
      <c r="E95" s="430"/>
      <c r="F95" s="119"/>
      <c r="G95" s="536"/>
    </row>
    <row r="96" spans="1:7">
      <c r="A96" s="515"/>
      <c r="B96" s="322"/>
      <c r="C96" s="389" t="s">
        <v>10</v>
      </c>
      <c r="D96" s="505"/>
      <c r="E96" s="430"/>
      <c r="F96" s="119"/>
      <c r="G96" s="536"/>
    </row>
    <row r="97" spans="1:7" ht="63" customHeight="1">
      <c r="A97" s="515"/>
      <c r="B97" s="322"/>
      <c r="C97" s="358" t="s">
        <v>26</v>
      </c>
      <c r="D97" s="505"/>
      <c r="E97" s="430"/>
      <c r="F97" s="119"/>
      <c r="G97" s="536"/>
    </row>
    <row r="98" spans="1:7" ht="25.5">
      <c r="A98" s="515"/>
      <c r="B98" s="322"/>
      <c r="C98" s="358" t="s">
        <v>27</v>
      </c>
      <c r="D98" s="505"/>
      <c r="E98" s="430"/>
      <c r="F98" s="119"/>
      <c r="G98" s="536"/>
    </row>
    <row r="99" spans="1:7" ht="25.5">
      <c r="A99" s="515"/>
      <c r="B99" s="322"/>
      <c r="C99" s="358" t="s">
        <v>28</v>
      </c>
      <c r="D99" s="505"/>
      <c r="E99" s="430"/>
      <c r="F99" s="119"/>
      <c r="G99" s="536"/>
    </row>
    <row r="100" spans="1:7" ht="38.25">
      <c r="A100" s="515"/>
      <c r="B100" s="322"/>
      <c r="C100" s="358" t="s">
        <v>29</v>
      </c>
      <c r="D100" s="505"/>
      <c r="E100" s="430"/>
      <c r="F100" s="119"/>
      <c r="G100" s="536"/>
    </row>
    <row r="101" spans="1:7">
      <c r="A101" s="515"/>
      <c r="B101" s="322"/>
      <c r="C101" s="358" t="s">
        <v>30</v>
      </c>
      <c r="D101" s="505"/>
      <c r="E101" s="430"/>
      <c r="F101" s="119"/>
      <c r="G101" s="536"/>
    </row>
    <row r="102" spans="1:7" ht="25.5">
      <c r="A102" s="515"/>
      <c r="B102" s="322"/>
      <c r="C102" s="358" t="s">
        <v>31</v>
      </c>
      <c r="D102" s="505"/>
      <c r="E102" s="430"/>
      <c r="F102" s="119"/>
      <c r="G102" s="536"/>
    </row>
    <row r="103" spans="1:7" ht="38.25">
      <c r="A103" s="515"/>
      <c r="B103" s="322"/>
      <c r="C103" s="358" t="s">
        <v>32</v>
      </c>
      <c r="D103" s="505"/>
      <c r="E103" s="430"/>
      <c r="F103" s="119"/>
      <c r="G103" s="536"/>
    </row>
    <row r="104" spans="1:7" ht="51">
      <c r="A104" s="515"/>
      <c r="B104" s="322"/>
      <c r="C104" s="358" t="s">
        <v>33</v>
      </c>
      <c r="D104" s="505"/>
      <c r="E104" s="430"/>
      <c r="F104" s="119"/>
      <c r="G104" s="536"/>
    </row>
    <row r="105" spans="1:7" ht="87.75" customHeight="1">
      <c r="A105" s="515"/>
      <c r="B105" s="322"/>
      <c r="C105" s="358" t="s">
        <v>283</v>
      </c>
      <c r="D105" s="505"/>
      <c r="E105" s="430"/>
      <c r="F105" s="119"/>
      <c r="G105" s="536"/>
    </row>
    <row r="106" spans="1:7" ht="54" customHeight="1">
      <c r="A106" s="515"/>
      <c r="B106" s="322"/>
      <c r="C106" s="358" t="s">
        <v>34</v>
      </c>
      <c r="D106" s="505"/>
      <c r="E106" s="430"/>
      <c r="F106" s="119"/>
      <c r="G106" s="536"/>
    </row>
    <row r="107" spans="1:7" ht="169.5" customHeight="1">
      <c r="A107" s="515"/>
      <c r="B107" s="322"/>
      <c r="C107" s="358" t="s">
        <v>295</v>
      </c>
      <c r="D107" s="505"/>
      <c r="E107" s="430"/>
      <c r="F107" s="119"/>
      <c r="G107" s="536"/>
    </row>
    <row r="108" spans="1:7" ht="113.25" customHeight="1">
      <c r="A108" s="515"/>
      <c r="B108" s="322"/>
      <c r="C108" s="358" t="s">
        <v>296</v>
      </c>
      <c r="D108" s="505"/>
      <c r="E108" s="430"/>
      <c r="F108" s="119"/>
      <c r="G108" s="536"/>
    </row>
    <row r="109" spans="1:7" ht="384.75" customHeight="1">
      <c r="A109" s="515"/>
      <c r="B109" s="322"/>
      <c r="C109" s="358" t="s">
        <v>297</v>
      </c>
      <c r="D109" s="505"/>
      <c r="E109" s="430"/>
      <c r="F109" s="119"/>
      <c r="G109" s="536"/>
    </row>
    <row r="110" spans="1:7" ht="33.75" customHeight="1">
      <c r="A110" s="515"/>
      <c r="B110" s="322"/>
      <c r="C110" s="358" t="s">
        <v>35</v>
      </c>
      <c r="D110" s="505"/>
      <c r="E110" s="430"/>
      <c r="F110" s="119"/>
      <c r="G110" s="536"/>
    </row>
    <row r="111" spans="1:7" ht="48" customHeight="1">
      <c r="A111" s="515"/>
      <c r="B111" s="322"/>
      <c r="C111" s="389" t="s">
        <v>415</v>
      </c>
      <c r="D111" s="505"/>
      <c r="E111" s="430"/>
      <c r="F111" s="119"/>
      <c r="G111" s="536"/>
    </row>
    <row r="112" spans="1:7">
      <c r="A112" s="515"/>
      <c r="B112" s="322"/>
      <c r="C112" s="358"/>
      <c r="D112" s="505"/>
      <c r="E112" s="430"/>
      <c r="F112" s="119"/>
      <c r="G112" s="329"/>
    </row>
    <row r="113" spans="1:7" ht="44.25" customHeight="1">
      <c r="A113" s="515"/>
      <c r="B113" s="322" t="s">
        <v>14</v>
      </c>
      <c r="C113" s="358" t="s">
        <v>416</v>
      </c>
      <c r="D113" s="505" t="s">
        <v>36</v>
      </c>
      <c r="E113" s="430">
        <v>580</v>
      </c>
      <c r="F113" s="160"/>
      <c r="G113" s="329">
        <f>E113*F113</f>
        <v>0</v>
      </c>
    </row>
    <row r="114" spans="1:7">
      <c r="A114" s="515"/>
      <c r="B114" s="322"/>
      <c r="C114" s="358"/>
      <c r="D114" s="505"/>
      <c r="E114" s="430"/>
      <c r="F114" s="119"/>
      <c r="G114" s="329"/>
    </row>
    <row r="115" spans="1:7" ht="25.5">
      <c r="A115" s="515"/>
      <c r="B115" s="322"/>
      <c r="C115" s="389" t="s">
        <v>1511</v>
      </c>
      <c r="D115" s="505"/>
      <c r="E115" s="430"/>
      <c r="F115" s="119"/>
      <c r="G115" s="329"/>
    </row>
    <row r="116" spans="1:7" ht="123.75" customHeight="1">
      <c r="A116" s="515"/>
      <c r="B116" s="322" t="s">
        <v>37</v>
      </c>
      <c r="C116" s="323" t="s">
        <v>1135</v>
      </c>
      <c r="D116" s="328"/>
      <c r="F116" s="158"/>
    </row>
    <row r="117" spans="1:7" ht="15">
      <c r="A117" s="515"/>
      <c r="B117" s="322"/>
      <c r="C117" s="346" t="s">
        <v>305</v>
      </c>
      <c r="D117" s="505" t="s">
        <v>36</v>
      </c>
      <c r="E117" s="430">
        <v>10150</v>
      </c>
      <c r="F117" s="119"/>
      <c r="G117" s="329">
        <f>E117*F117</f>
        <v>0</v>
      </c>
    </row>
    <row r="118" spans="1:7">
      <c r="A118" s="515"/>
      <c r="B118" s="322"/>
      <c r="C118" s="346"/>
      <c r="D118" s="505"/>
      <c r="E118" s="430"/>
      <c r="F118" s="119"/>
      <c r="G118" s="329"/>
    </row>
    <row r="119" spans="1:7" ht="25.5">
      <c r="A119" s="515"/>
      <c r="B119" s="322"/>
      <c r="C119" s="389" t="s">
        <v>1513</v>
      </c>
      <c r="D119" s="505"/>
      <c r="E119" s="262"/>
      <c r="F119" s="198"/>
      <c r="G119" s="329"/>
    </row>
    <row r="120" spans="1:7" ht="114.75">
      <c r="A120" s="515"/>
      <c r="B120" s="322" t="s">
        <v>17</v>
      </c>
      <c r="C120" s="323" t="s">
        <v>1512</v>
      </c>
      <c r="D120" s="328"/>
      <c r="F120" s="158"/>
    </row>
    <row r="121" spans="1:7" ht="15">
      <c r="A121" s="515"/>
      <c r="B121" s="322"/>
      <c r="C121" s="346" t="s">
        <v>305</v>
      </c>
      <c r="D121" s="505" t="s">
        <v>36</v>
      </c>
      <c r="E121" s="262">
        <v>2695</v>
      </c>
      <c r="F121" s="198"/>
      <c r="G121" s="329">
        <f>E121*F121</f>
        <v>0</v>
      </c>
    </row>
    <row r="122" spans="1:7">
      <c r="A122" s="515"/>
      <c r="B122" s="322"/>
      <c r="C122" s="323"/>
      <c r="D122" s="505"/>
      <c r="E122" s="430"/>
      <c r="F122" s="119"/>
      <c r="G122" s="329"/>
    </row>
    <row r="123" spans="1:7" ht="60.75" customHeight="1">
      <c r="A123" s="515"/>
      <c r="B123" s="322" t="s">
        <v>18</v>
      </c>
      <c r="C123" s="323" t="s">
        <v>417</v>
      </c>
      <c r="D123" s="505" t="s">
        <v>53</v>
      </c>
      <c r="E123" s="430">
        <f>1463+424</f>
        <v>1887</v>
      </c>
      <c r="F123" s="119"/>
      <c r="G123" s="329">
        <f>E123*F123</f>
        <v>0</v>
      </c>
    </row>
    <row r="124" spans="1:7">
      <c r="A124" s="515"/>
      <c r="B124" s="322"/>
      <c r="C124" s="323"/>
      <c r="D124" s="505"/>
      <c r="E124" s="430"/>
      <c r="F124" s="119"/>
      <c r="G124" s="329"/>
    </row>
    <row r="125" spans="1:7">
      <c r="A125" s="515"/>
      <c r="B125" s="322"/>
      <c r="C125" s="516"/>
      <c r="D125" s="505"/>
      <c r="E125" s="430"/>
      <c r="F125" s="119"/>
      <c r="G125" s="329"/>
    </row>
    <row r="126" spans="1:7" ht="28.5" customHeight="1">
      <c r="A126" s="515"/>
      <c r="B126" s="1216" t="s">
        <v>22</v>
      </c>
      <c r="C126" s="1217" t="s">
        <v>304</v>
      </c>
      <c r="D126" s="1218"/>
      <c r="E126" s="1218"/>
      <c r="F126" s="119"/>
      <c r="G126" s="329"/>
    </row>
    <row r="127" spans="1:7" ht="51">
      <c r="A127" s="515"/>
      <c r="B127" s="1216"/>
      <c r="C127" s="1510" t="s">
        <v>2606</v>
      </c>
      <c r="D127" s="1511"/>
      <c r="E127" s="1511"/>
      <c r="F127" s="1494"/>
      <c r="G127" s="1495"/>
    </row>
    <row r="128" spans="1:7" ht="57.75" customHeight="1">
      <c r="A128" s="515"/>
      <c r="B128" s="1219"/>
      <c r="C128" s="1506" t="s">
        <v>2488</v>
      </c>
      <c r="D128" s="1530"/>
      <c r="E128" s="1530"/>
      <c r="F128" s="1494"/>
      <c r="G128" s="1495"/>
    </row>
    <row r="129" spans="1:7" ht="39" customHeight="1">
      <c r="A129" s="515"/>
      <c r="B129" s="1219"/>
      <c r="C129" s="1506" t="s">
        <v>2489</v>
      </c>
      <c r="D129" s="1530"/>
      <c r="E129" s="1530"/>
      <c r="F129" s="1494"/>
      <c r="G129" s="1495"/>
    </row>
    <row r="130" spans="1:7" ht="127.5">
      <c r="A130" s="515"/>
      <c r="B130" s="1219"/>
      <c r="C130" s="1506" t="s">
        <v>2490</v>
      </c>
      <c r="D130" s="1511"/>
      <c r="E130" s="1511"/>
      <c r="F130" s="1494"/>
      <c r="G130" s="1495"/>
    </row>
    <row r="131" spans="1:7" ht="38.25">
      <c r="A131" s="515"/>
      <c r="B131" s="1219"/>
      <c r="C131" s="1506" t="s">
        <v>2491</v>
      </c>
      <c r="D131" s="1506" t="s">
        <v>2614</v>
      </c>
      <c r="E131" s="1509">
        <v>2048.6</v>
      </c>
      <c r="F131" s="1512"/>
      <c r="G131" s="1495">
        <f>E131*F131</f>
        <v>0</v>
      </c>
    </row>
    <row r="132" spans="1:7" ht="15">
      <c r="A132" s="515"/>
      <c r="B132" s="1219"/>
      <c r="C132" s="1506" t="s">
        <v>2492</v>
      </c>
      <c r="D132" s="1506" t="s">
        <v>2613</v>
      </c>
      <c r="E132" s="1513">
        <v>614.58000000000004</v>
      </c>
      <c r="F132" s="1494"/>
      <c r="G132" s="1495">
        <f>E132*F132</f>
        <v>0</v>
      </c>
    </row>
    <row r="133" spans="1:7" ht="15">
      <c r="A133" s="515"/>
      <c r="B133" s="1219"/>
      <c r="C133" s="1221"/>
      <c r="D133" s="1218"/>
      <c r="E133" s="1222"/>
      <c r="F133" s="119"/>
      <c r="G133" s="40"/>
    </row>
    <row r="134" spans="1:7" ht="127.5">
      <c r="A134" s="515"/>
      <c r="B134" s="1505" t="s">
        <v>45</v>
      </c>
      <c r="C134" s="1506" t="s">
        <v>2493</v>
      </c>
      <c r="D134" s="1531"/>
      <c r="E134" s="1531"/>
      <c r="F134" s="1494"/>
      <c r="G134" s="1495"/>
    </row>
    <row r="135" spans="1:7" ht="51.75" customHeight="1">
      <c r="A135" s="515"/>
      <c r="B135" s="1507"/>
      <c r="C135" s="1506" t="s">
        <v>2494</v>
      </c>
      <c r="D135" s="1531"/>
      <c r="E135" s="1531"/>
      <c r="F135" s="1494"/>
      <c r="G135" s="1495"/>
    </row>
    <row r="136" spans="1:7" ht="25.5">
      <c r="A136" s="515"/>
      <c r="B136" s="1508"/>
      <c r="C136" s="1506" t="s">
        <v>2495</v>
      </c>
      <c r="D136" s="1506" t="s">
        <v>2613</v>
      </c>
      <c r="E136" s="1509">
        <v>1024.3</v>
      </c>
      <c r="F136" s="1494"/>
      <c r="G136" s="1495">
        <f>E136*F136</f>
        <v>0</v>
      </c>
    </row>
    <row r="137" spans="1:7" ht="15">
      <c r="A137" s="515"/>
      <c r="B137" s="1508"/>
      <c r="C137" s="1506" t="s">
        <v>2496</v>
      </c>
      <c r="D137" s="1506" t="s">
        <v>2614</v>
      </c>
      <c r="E137" s="1509">
        <v>2048.6</v>
      </c>
      <c r="F137" s="1494"/>
      <c r="G137" s="1495">
        <f>E137*F137</f>
        <v>0</v>
      </c>
    </row>
    <row r="138" spans="1:7">
      <c r="A138" s="515"/>
      <c r="B138" s="322"/>
      <c r="C138" s="358"/>
      <c r="D138" s="505"/>
      <c r="E138" s="430"/>
      <c r="F138" s="119"/>
      <c r="G138" s="329"/>
    </row>
    <row r="139" spans="1:7" ht="102">
      <c r="A139" s="515"/>
      <c r="B139" s="506" t="s">
        <v>47</v>
      </c>
      <c r="C139" s="323" t="s">
        <v>614</v>
      </c>
      <c r="D139" s="328"/>
    </row>
    <row r="140" spans="1:7" ht="15">
      <c r="A140" s="515"/>
      <c r="B140" s="506"/>
      <c r="C140" s="346" t="s">
        <v>1517</v>
      </c>
      <c r="D140" s="505" t="s">
        <v>36</v>
      </c>
      <c r="E140" s="430">
        <v>2425</v>
      </c>
      <c r="F140" s="119"/>
      <c r="G140" s="329">
        <f>E140*F140</f>
        <v>0</v>
      </c>
    </row>
    <row r="141" spans="1:7" ht="15">
      <c r="A141" s="515"/>
      <c r="B141" s="506"/>
      <c r="C141" s="346" t="s">
        <v>1518</v>
      </c>
      <c r="D141" s="505" t="s">
        <v>36</v>
      </c>
      <c r="E141" s="430">
        <v>575</v>
      </c>
      <c r="F141" s="119"/>
      <c r="G141" s="329">
        <f>E141*F141</f>
        <v>0</v>
      </c>
    </row>
    <row r="142" spans="1:7">
      <c r="A142" s="515"/>
      <c r="B142" s="506"/>
      <c r="C142" s="323"/>
      <c r="D142" s="505"/>
      <c r="E142" s="430"/>
      <c r="F142" s="119"/>
      <c r="G142" s="329"/>
    </row>
    <row r="143" spans="1:7" ht="13.5" thickBot="1">
      <c r="B143" s="513"/>
      <c r="C143" s="331" t="s">
        <v>38</v>
      </c>
      <c r="D143" s="332"/>
      <c r="E143" s="333"/>
      <c r="F143" s="118"/>
      <c r="G143" s="404">
        <f>SUM(G112:G142)</f>
        <v>0</v>
      </c>
    </row>
    <row r="144" spans="1:7" s="69" customFormat="1" ht="13.5" thickTop="1">
      <c r="A144" s="514"/>
      <c r="B144" s="317"/>
      <c r="C144" s="389"/>
      <c r="D144" s="495"/>
      <c r="E144" s="496"/>
      <c r="F144" s="119"/>
      <c r="G144" s="471"/>
    </row>
    <row r="145" spans="1:7">
      <c r="E145" s="377"/>
      <c r="F145" s="119"/>
      <c r="G145" s="532"/>
    </row>
    <row r="146" spans="1:7" ht="25.5">
      <c r="A146" s="514"/>
      <c r="B146" s="500" t="s">
        <v>39</v>
      </c>
      <c r="C146" s="501" t="s">
        <v>40</v>
      </c>
      <c r="D146" s="502"/>
      <c r="E146" s="503"/>
      <c r="F146" s="120"/>
      <c r="G146" s="535"/>
    </row>
    <row r="147" spans="1:7">
      <c r="A147" s="514"/>
      <c r="B147" s="317"/>
      <c r="C147" s="389"/>
      <c r="D147" s="495"/>
      <c r="E147" s="496"/>
      <c r="F147" s="119"/>
      <c r="G147" s="536"/>
    </row>
    <row r="148" spans="1:7" ht="200.25" customHeight="1">
      <c r="A148" s="514"/>
      <c r="B148" s="317"/>
      <c r="C148" s="358" t="s">
        <v>298</v>
      </c>
      <c r="D148" s="495"/>
      <c r="E148" s="496"/>
      <c r="F148" s="119"/>
      <c r="G148" s="536"/>
    </row>
    <row r="149" spans="1:7" ht="89.25">
      <c r="A149" s="514"/>
      <c r="B149" s="317"/>
      <c r="C149" s="358" t="s">
        <v>299</v>
      </c>
      <c r="D149" s="495"/>
      <c r="E149" s="496"/>
      <c r="F149" s="119"/>
      <c r="G149" s="536"/>
    </row>
    <row r="150" spans="1:7" ht="165.75">
      <c r="A150" s="514"/>
      <c r="B150" s="317"/>
      <c r="C150" s="358" t="s">
        <v>2347</v>
      </c>
      <c r="D150" s="495"/>
      <c r="E150" s="496"/>
      <c r="F150" s="119"/>
      <c r="G150" s="536"/>
    </row>
    <row r="151" spans="1:7" ht="63.75">
      <c r="A151" s="514"/>
      <c r="B151" s="317"/>
      <c r="C151" s="358" t="s">
        <v>2348</v>
      </c>
      <c r="D151" s="495"/>
      <c r="E151" s="496"/>
      <c r="F151" s="119"/>
      <c r="G151" s="536"/>
    </row>
    <row r="152" spans="1:7" ht="375.75" customHeight="1">
      <c r="A152" s="514"/>
      <c r="B152" s="317"/>
      <c r="C152" s="358" t="s">
        <v>411</v>
      </c>
      <c r="D152" s="495"/>
      <c r="E152" s="496"/>
      <c r="F152" s="119"/>
      <c r="G152" s="536"/>
    </row>
    <row r="153" spans="1:7" ht="140.25">
      <c r="A153" s="514"/>
      <c r="B153" s="317"/>
      <c r="C153" s="358" t="s">
        <v>407</v>
      </c>
      <c r="D153" s="495"/>
      <c r="E153" s="496"/>
      <c r="F153" s="119"/>
      <c r="G153" s="536"/>
    </row>
    <row r="154" spans="1:7" ht="127.5">
      <c r="A154" s="514"/>
      <c r="B154" s="317"/>
      <c r="C154" s="358" t="s">
        <v>408</v>
      </c>
      <c r="D154" s="495"/>
      <c r="E154" s="496"/>
      <c r="F154" s="119"/>
      <c r="G154" s="536"/>
    </row>
    <row r="155" spans="1:7" ht="240.75" customHeight="1">
      <c r="A155" s="514"/>
      <c r="B155" s="317"/>
      <c r="C155" s="358" t="s">
        <v>406</v>
      </c>
      <c r="D155" s="495"/>
      <c r="E155" s="496"/>
      <c r="F155" s="119"/>
      <c r="G155" s="536"/>
    </row>
    <row r="156" spans="1:7" ht="39.75" customHeight="1">
      <c r="A156" s="514"/>
      <c r="B156" s="317"/>
      <c r="C156" s="358" t="s">
        <v>404</v>
      </c>
      <c r="D156" s="495"/>
      <c r="E156" s="496"/>
      <c r="F156" s="119"/>
      <c r="G156" s="536"/>
    </row>
    <row r="157" spans="1:7" ht="17.25" customHeight="1">
      <c r="A157" s="514"/>
      <c r="B157" s="317"/>
      <c r="C157" s="358" t="s">
        <v>405</v>
      </c>
      <c r="D157" s="495"/>
      <c r="E157" s="496"/>
      <c r="F157" s="119"/>
      <c r="G157" s="536"/>
    </row>
    <row r="158" spans="1:7" ht="55.5" customHeight="1">
      <c r="A158" s="514"/>
      <c r="B158" s="317"/>
      <c r="C158" s="358" t="s">
        <v>300</v>
      </c>
      <c r="D158" s="495"/>
      <c r="E158" s="496"/>
      <c r="F158" s="119"/>
      <c r="G158" s="536"/>
    </row>
    <row r="159" spans="1:7" ht="351" customHeight="1">
      <c r="A159" s="514"/>
      <c r="B159" s="317"/>
      <c r="C159" s="358" t="s">
        <v>301</v>
      </c>
      <c r="D159" s="495"/>
      <c r="E159" s="496"/>
      <c r="F159" s="119"/>
      <c r="G159" s="536"/>
    </row>
    <row r="160" spans="1:7" ht="232.5" customHeight="1">
      <c r="A160" s="514"/>
      <c r="B160" s="317"/>
      <c r="C160" s="358" t="s">
        <v>409</v>
      </c>
      <c r="D160" s="495"/>
      <c r="E160" s="496"/>
      <c r="F160" s="119"/>
      <c r="G160" s="536"/>
    </row>
    <row r="161" spans="1:7" ht="245.25" customHeight="1">
      <c r="A161" s="514"/>
      <c r="B161" s="317"/>
      <c r="C161" s="358" t="s">
        <v>410</v>
      </c>
      <c r="D161" s="495"/>
      <c r="E161" s="496"/>
      <c r="F161" s="119"/>
      <c r="G161" s="536"/>
    </row>
    <row r="162" spans="1:7" ht="289.5" customHeight="1">
      <c r="A162" s="514"/>
      <c r="B162" s="317"/>
      <c r="C162" s="358" t="s">
        <v>302</v>
      </c>
      <c r="D162" s="495"/>
      <c r="E162" s="496"/>
      <c r="F162" s="119"/>
      <c r="G162" s="536"/>
    </row>
    <row r="163" spans="1:7">
      <c r="A163" s="514"/>
      <c r="B163" s="317"/>
      <c r="C163" s="389"/>
      <c r="D163" s="495"/>
      <c r="E163" s="496"/>
      <c r="F163" s="119"/>
      <c r="G163" s="536"/>
    </row>
    <row r="164" spans="1:7" ht="378.75" customHeight="1">
      <c r="A164" s="514"/>
      <c r="B164" s="317"/>
      <c r="C164" s="358" t="s">
        <v>412</v>
      </c>
      <c r="D164" s="495"/>
      <c r="E164" s="496"/>
      <c r="F164" s="119"/>
      <c r="G164" s="536"/>
    </row>
    <row r="165" spans="1:7" ht="66.75" customHeight="1">
      <c r="A165" s="515"/>
      <c r="B165" s="322"/>
      <c r="C165" s="358" t="s">
        <v>76</v>
      </c>
      <c r="D165" s="505"/>
      <c r="E165" s="430"/>
      <c r="F165" s="119"/>
      <c r="G165" s="329"/>
    </row>
    <row r="166" spans="1:7" ht="117.75" customHeight="1">
      <c r="A166" s="515"/>
      <c r="B166" s="322"/>
      <c r="C166" s="358" t="s">
        <v>420</v>
      </c>
      <c r="D166" s="505"/>
      <c r="E166" s="430"/>
      <c r="F166" s="119"/>
      <c r="G166" s="329"/>
    </row>
    <row r="167" spans="1:7" ht="31.5" customHeight="1">
      <c r="A167" s="515"/>
      <c r="B167" s="322"/>
      <c r="C167" s="358" t="s">
        <v>41</v>
      </c>
      <c r="D167" s="505"/>
      <c r="E167" s="430"/>
      <c r="F167" s="119"/>
      <c r="G167" s="329"/>
    </row>
    <row r="168" spans="1:7" ht="28.5" customHeight="1">
      <c r="A168" s="515"/>
      <c r="B168" s="322"/>
      <c r="C168" s="358" t="s">
        <v>42</v>
      </c>
      <c r="D168" s="505"/>
      <c r="E168" s="430"/>
      <c r="F168" s="119"/>
      <c r="G168" s="329"/>
    </row>
    <row r="169" spans="1:7" ht="72" customHeight="1">
      <c r="A169" s="515"/>
      <c r="B169" s="322"/>
      <c r="C169" s="358" t="s">
        <v>78</v>
      </c>
      <c r="D169" s="505"/>
      <c r="E169" s="430"/>
      <c r="F169" s="119"/>
      <c r="G169" s="329"/>
    </row>
    <row r="170" spans="1:7" ht="76.5">
      <c r="A170" s="515"/>
      <c r="B170" s="322"/>
      <c r="C170" s="358" t="s">
        <v>2353</v>
      </c>
      <c r="D170" s="505"/>
      <c r="E170" s="430"/>
      <c r="F170" s="119"/>
      <c r="G170" s="329"/>
    </row>
    <row r="171" spans="1:7" ht="25.5">
      <c r="A171" s="515"/>
      <c r="B171" s="322"/>
      <c r="C171" s="358" t="s">
        <v>2354</v>
      </c>
      <c r="D171" s="505"/>
      <c r="E171" s="430"/>
      <c r="F171" s="119"/>
      <c r="G171" s="329"/>
    </row>
    <row r="172" spans="1:7">
      <c r="A172" s="515"/>
      <c r="B172" s="322"/>
      <c r="C172" s="358"/>
      <c r="D172" s="505"/>
      <c r="E172" s="430"/>
      <c r="F172" s="119"/>
      <c r="G172" s="329"/>
    </row>
    <row r="173" spans="1:7">
      <c r="A173" s="514"/>
      <c r="B173" s="322"/>
      <c r="C173" s="389" t="s">
        <v>403</v>
      </c>
      <c r="D173" s="495"/>
      <c r="E173" s="518"/>
      <c r="F173" s="119"/>
      <c r="G173" s="536"/>
    </row>
    <row r="174" spans="1:7" ht="63.75" customHeight="1">
      <c r="A174" s="514"/>
      <c r="B174" s="322" t="s">
        <v>14</v>
      </c>
      <c r="C174" s="358" t="s">
        <v>644</v>
      </c>
      <c r="D174" s="328"/>
      <c r="F174" s="158"/>
    </row>
    <row r="175" spans="1:7" ht="25.5">
      <c r="A175" s="514"/>
      <c r="B175" s="322"/>
      <c r="C175" s="346" t="s">
        <v>1519</v>
      </c>
      <c r="D175" s="505" t="s">
        <v>36</v>
      </c>
      <c r="E175" s="430">
        <v>150</v>
      </c>
      <c r="F175" s="119"/>
      <c r="G175" s="329">
        <f>E175*F175</f>
        <v>0</v>
      </c>
    </row>
    <row r="176" spans="1:7" ht="25.5">
      <c r="A176" s="514"/>
      <c r="B176" s="322"/>
      <c r="C176" s="346" t="s">
        <v>1520</v>
      </c>
      <c r="D176" s="505" t="s">
        <v>36</v>
      </c>
      <c r="E176" s="430">
        <v>42.4</v>
      </c>
      <c r="F176" s="119"/>
      <c r="G176" s="329">
        <f>E176*F176</f>
        <v>0</v>
      </c>
    </row>
    <row r="177" spans="1:7">
      <c r="A177" s="514"/>
      <c r="B177" s="322"/>
      <c r="C177" s="346"/>
      <c r="D177" s="505"/>
      <c r="E177" s="430"/>
      <c r="F177" s="119"/>
      <c r="G177" s="329"/>
    </row>
    <row r="178" spans="1:7">
      <c r="A178" s="514"/>
      <c r="B178" s="322"/>
      <c r="C178" s="389" t="s">
        <v>43</v>
      </c>
      <c r="D178" s="505"/>
      <c r="E178" s="430"/>
      <c r="F178" s="119"/>
      <c r="G178" s="329"/>
    </row>
    <row r="179" spans="1:7" ht="80.25" customHeight="1">
      <c r="A179" s="514"/>
      <c r="B179" s="322"/>
      <c r="C179" s="358" t="s">
        <v>44</v>
      </c>
      <c r="D179" s="505"/>
      <c r="E179" s="430"/>
      <c r="F179" s="119"/>
      <c r="G179" s="329"/>
    </row>
    <row r="180" spans="1:7" ht="136.5" customHeight="1">
      <c r="A180" s="514"/>
      <c r="B180" s="322"/>
      <c r="C180" s="358" t="s">
        <v>418</v>
      </c>
      <c r="D180" s="505"/>
      <c r="E180" s="430"/>
      <c r="F180" s="119"/>
      <c r="G180" s="329"/>
    </row>
    <row r="181" spans="1:7">
      <c r="A181" s="514"/>
      <c r="B181" s="322"/>
      <c r="C181" s="358"/>
      <c r="D181" s="505"/>
      <c r="E181" s="430"/>
      <c r="F181" s="119"/>
      <c r="G181" s="329"/>
    </row>
    <row r="182" spans="1:7">
      <c r="A182" s="514"/>
      <c r="B182" s="322"/>
      <c r="C182" s="358"/>
      <c r="D182" s="505"/>
      <c r="E182" s="430"/>
      <c r="F182" s="119"/>
      <c r="G182" s="329"/>
    </row>
    <row r="183" spans="1:7">
      <c r="A183" s="514"/>
      <c r="B183" s="317" t="s">
        <v>888</v>
      </c>
      <c r="C183" s="358"/>
      <c r="D183" s="505"/>
      <c r="E183" s="430"/>
      <c r="F183" s="119"/>
      <c r="G183" s="329"/>
    </row>
    <row r="184" spans="1:7" ht="25.5">
      <c r="A184" s="514"/>
      <c r="B184" s="317"/>
      <c r="C184" s="358" t="s">
        <v>1123</v>
      </c>
      <c r="D184" s="505"/>
      <c r="E184" s="430"/>
      <c r="F184" s="119"/>
      <c r="G184" s="329"/>
    </row>
    <row r="185" spans="1:7" ht="102">
      <c r="A185" s="514"/>
      <c r="B185" s="317"/>
      <c r="C185" s="358" t="s">
        <v>1128</v>
      </c>
      <c r="D185" s="505"/>
      <c r="E185" s="430"/>
      <c r="F185" s="119"/>
      <c r="G185" s="329"/>
    </row>
    <row r="186" spans="1:7" ht="165.75">
      <c r="A186" s="514"/>
      <c r="B186" s="317"/>
      <c r="C186" s="389" t="s">
        <v>2593</v>
      </c>
      <c r="D186" s="505"/>
      <c r="E186" s="430"/>
      <c r="F186" s="119"/>
      <c r="G186" s="329"/>
    </row>
    <row r="187" spans="1:7" ht="89.25">
      <c r="A187" s="514"/>
      <c r="B187" s="317"/>
      <c r="C187" s="358" t="s">
        <v>1124</v>
      </c>
      <c r="D187" s="505"/>
      <c r="E187" s="430"/>
      <c r="F187" s="119"/>
      <c r="G187" s="329"/>
    </row>
    <row r="188" spans="1:7" ht="76.5">
      <c r="A188" s="514"/>
      <c r="B188" s="317"/>
      <c r="C188" s="358" t="s">
        <v>1125</v>
      </c>
      <c r="D188" s="505"/>
      <c r="E188" s="430"/>
      <c r="F188" s="119"/>
      <c r="G188" s="329"/>
    </row>
    <row r="189" spans="1:7" ht="25.5">
      <c r="A189" s="514"/>
      <c r="B189" s="317"/>
      <c r="C189" s="358" t="s">
        <v>1126</v>
      </c>
      <c r="D189" s="505"/>
      <c r="E189" s="430"/>
      <c r="F189" s="119"/>
      <c r="G189" s="329"/>
    </row>
    <row r="190" spans="1:7" ht="129.75" customHeight="1">
      <c r="A190" s="514"/>
      <c r="B190" s="317"/>
      <c r="C190" s="358" t="s">
        <v>1127</v>
      </c>
      <c r="D190" s="505"/>
      <c r="E190" s="430"/>
      <c r="F190" s="119"/>
      <c r="G190" s="329"/>
    </row>
    <row r="191" spans="1:7">
      <c r="A191" s="514"/>
      <c r="B191" s="317"/>
      <c r="C191" s="358"/>
      <c r="D191" s="505"/>
      <c r="E191" s="430"/>
      <c r="F191" s="119"/>
      <c r="G191" s="329"/>
    </row>
    <row r="192" spans="1:7" ht="25.5">
      <c r="A192" s="514"/>
      <c r="B192" s="322" t="s">
        <v>37</v>
      </c>
      <c r="C192" s="358" t="s">
        <v>1129</v>
      </c>
      <c r="D192" s="328"/>
    </row>
    <row r="193" spans="1:7" ht="25.5">
      <c r="A193" s="514"/>
      <c r="B193" s="322"/>
      <c r="C193" s="358" t="s">
        <v>1631</v>
      </c>
      <c r="D193" s="505" t="s">
        <v>36</v>
      </c>
      <c r="E193" s="430">
        <v>12.89</v>
      </c>
      <c r="F193" s="119"/>
      <c r="G193" s="329">
        <f>E193*F193</f>
        <v>0</v>
      </c>
    </row>
    <row r="194" spans="1:7" ht="25.5">
      <c r="A194" s="514"/>
      <c r="B194" s="322"/>
      <c r="C194" s="358" t="s">
        <v>1136</v>
      </c>
      <c r="D194" s="505" t="s">
        <v>36</v>
      </c>
      <c r="E194" s="430">
        <v>6.42</v>
      </c>
      <c r="F194" s="119"/>
      <c r="G194" s="329">
        <f>E194*F194</f>
        <v>0</v>
      </c>
    </row>
    <row r="195" spans="1:7" ht="25.5">
      <c r="A195" s="514"/>
      <c r="B195" s="322"/>
      <c r="C195" s="358" t="s">
        <v>1137</v>
      </c>
      <c r="D195" s="505" t="s">
        <v>36</v>
      </c>
      <c r="E195" s="430">
        <v>3.25</v>
      </c>
      <c r="F195" s="119"/>
      <c r="G195" s="329">
        <f t="shared" ref="G195:G203" si="0">E195*F195</f>
        <v>0</v>
      </c>
    </row>
    <row r="196" spans="1:7" ht="25.5">
      <c r="A196" s="514"/>
      <c r="B196" s="322"/>
      <c r="C196" s="358" t="s">
        <v>1138</v>
      </c>
      <c r="D196" s="505" t="s">
        <v>36</v>
      </c>
      <c r="E196" s="430">
        <v>1.95</v>
      </c>
      <c r="F196" s="119"/>
      <c r="G196" s="329">
        <f t="shared" si="0"/>
        <v>0</v>
      </c>
    </row>
    <row r="197" spans="1:7" ht="25.5">
      <c r="A197" s="514"/>
      <c r="B197" s="322"/>
      <c r="C197" s="358" t="s">
        <v>1139</v>
      </c>
      <c r="D197" s="505" t="s">
        <v>36</v>
      </c>
      <c r="E197" s="430">
        <v>1.95</v>
      </c>
      <c r="F197" s="119"/>
      <c r="G197" s="329">
        <f t="shared" si="0"/>
        <v>0</v>
      </c>
    </row>
    <row r="198" spans="1:7" ht="25.5">
      <c r="A198" s="514"/>
      <c r="B198" s="322"/>
      <c r="C198" s="358" t="s">
        <v>1140</v>
      </c>
      <c r="D198" s="505" t="s">
        <v>36</v>
      </c>
      <c r="E198" s="430">
        <v>1.95</v>
      </c>
      <c r="F198" s="119"/>
      <c r="G198" s="329">
        <f t="shared" ref="G198" si="1">E198*F198</f>
        <v>0</v>
      </c>
    </row>
    <row r="199" spans="1:7" ht="25.5">
      <c r="A199" s="514"/>
      <c r="B199" s="322"/>
      <c r="C199" s="358" t="s">
        <v>889</v>
      </c>
      <c r="D199" s="505" t="s">
        <v>36</v>
      </c>
      <c r="E199" s="430">
        <v>2.6</v>
      </c>
      <c r="F199" s="119"/>
      <c r="G199" s="329">
        <f t="shared" si="0"/>
        <v>0</v>
      </c>
    </row>
    <row r="200" spans="1:7" ht="25.5">
      <c r="A200" s="514"/>
      <c r="B200" s="322"/>
      <c r="C200" s="358" t="s">
        <v>1632</v>
      </c>
      <c r="D200" s="505" t="s">
        <v>36</v>
      </c>
      <c r="E200" s="430">
        <v>1.3</v>
      </c>
      <c r="F200" s="119"/>
      <c r="G200" s="329">
        <f t="shared" si="0"/>
        <v>0</v>
      </c>
    </row>
    <row r="201" spans="1:7" ht="25.5">
      <c r="A201" s="514"/>
      <c r="B201" s="322"/>
      <c r="C201" s="358" t="s">
        <v>1141</v>
      </c>
      <c r="D201" s="505" t="s">
        <v>36</v>
      </c>
      <c r="E201" s="430">
        <v>4.5</v>
      </c>
      <c r="F201" s="119"/>
      <c r="G201" s="329">
        <f t="shared" si="0"/>
        <v>0</v>
      </c>
    </row>
    <row r="202" spans="1:7" ht="25.5">
      <c r="A202" s="514"/>
      <c r="B202" s="322"/>
      <c r="C202" s="358" t="s">
        <v>1633</v>
      </c>
      <c r="D202" s="505" t="s">
        <v>36</v>
      </c>
      <c r="E202" s="430">
        <v>2.39</v>
      </c>
      <c r="F202" s="119"/>
      <c r="G202" s="329">
        <f t="shared" si="0"/>
        <v>0</v>
      </c>
    </row>
    <row r="203" spans="1:7" ht="25.5">
      <c r="A203" s="514"/>
      <c r="B203" s="322"/>
      <c r="C203" s="358" t="s">
        <v>1142</v>
      </c>
      <c r="D203" s="505" t="s">
        <v>36</v>
      </c>
      <c r="E203" s="430">
        <v>2.39</v>
      </c>
      <c r="F203" s="119"/>
      <c r="G203" s="329">
        <f t="shared" si="0"/>
        <v>0</v>
      </c>
    </row>
    <row r="204" spans="1:7" ht="38.25">
      <c r="A204" s="514"/>
      <c r="B204" s="322"/>
      <c r="C204" s="358" t="s">
        <v>1634</v>
      </c>
      <c r="D204" s="505" t="s">
        <v>36</v>
      </c>
      <c r="E204" s="430">
        <v>64.489999999999995</v>
      </c>
      <c r="F204" s="119"/>
      <c r="G204" s="329">
        <f t="shared" ref="G204" si="2">E204*F204</f>
        <v>0</v>
      </c>
    </row>
    <row r="205" spans="1:7" ht="25.5">
      <c r="A205" s="514"/>
      <c r="B205" s="322"/>
      <c r="C205" s="358" t="s">
        <v>1635</v>
      </c>
      <c r="D205" s="505" t="s">
        <v>36</v>
      </c>
      <c r="E205" s="430">
        <v>22.89</v>
      </c>
      <c r="F205" s="119"/>
      <c r="G205" s="329">
        <f t="shared" ref="G205" si="3">E205*F205</f>
        <v>0</v>
      </c>
    </row>
    <row r="206" spans="1:7">
      <c r="A206" s="514"/>
      <c r="B206" s="322"/>
      <c r="C206" s="358"/>
      <c r="D206" s="505"/>
      <c r="E206" s="430"/>
      <c r="F206" s="119"/>
      <c r="G206" s="329"/>
    </row>
    <row r="207" spans="1:7">
      <c r="A207" s="514"/>
      <c r="B207" s="322"/>
      <c r="C207" s="358"/>
      <c r="D207" s="505"/>
      <c r="E207" s="430"/>
      <c r="F207" s="119"/>
      <c r="G207" s="329"/>
    </row>
    <row r="208" spans="1:7">
      <c r="A208" s="514"/>
      <c r="B208" s="519" t="s">
        <v>419</v>
      </c>
      <c r="C208" s="323"/>
      <c r="D208" s="505"/>
      <c r="E208" s="430"/>
      <c r="F208" s="119"/>
      <c r="G208" s="329"/>
    </row>
    <row r="209" spans="1:7">
      <c r="A209" s="514"/>
      <c r="B209" s="519"/>
      <c r="C209" s="323"/>
      <c r="D209" s="505"/>
      <c r="E209" s="430"/>
      <c r="F209" s="119"/>
      <c r="G209" s="329"/>
    </row>
    <row r="210" spans="1:7">
      <c r="A210" s="514"/>
      <c r="B210" s="322"/>
      <c r="C210" s="389" t="s">
        <v>613</v>
      </c>
      <c r="D210" s="505"/>
      <c r="E210" s="430"/>
      <c r="F210" s="119"/>
      <c r="G210" s="329"/>
    </row>
    <row r="211" spans="1:7" ht="82.5" customHeight="1">
      <c r="A211" s="514"/>
      <c r="B211" s="322" t="s">
        <v>17</v>
      </c>
      <c r="C211" s="358" t="s">
        <v>878</v>
      </c>
      <c r="D211" s="328"/>
    </row>
    <row r="212" spans="1:7" ht="15">
      <c r="A212" s="514"/>
      <c r="B212" s="322"/>
      <c r="C212" s="346" t="s">
        <v>1517</v>
      </c>
      <c r="D212" s="505" t="s">
        <v>36</v>
      </c>
      <c r="E212" s="430">
        <v>590</v>
      </c>
      <c r="F212" s="119"/>
      <c r="G212" s="329">
        <f>E212*F212</f>
        <v>0</v>
      </c>
    </row>
    <row r="213" spans="1:7" ht="15">
      <c r="A213" s="514"/>
      <c r="B213" s="322"/>
      <c r="C213" s="346" t="s">
        <v>1518</v>
      </c>
      <c r="D213" s="505" t="s">
        <v>36</v>
      </c>
      <c r="E213" s="262">
        <v>165</v>
      </c>
      <c r="F213" s="198"/>
      <c r="G213" s="329">
        <f>E213*F213</f>
        <v>0</v>
      </c>
    </row>
    <row r="214" spans="1:7">
      <c r="A214" s="514"/>
      <c r="B214" s="322"/>
      <c r="C214" s="358"/>
      <c r="D214" s="505"/>
      <c r="E214" s="430"/>
      <c r="F214" s="119"/>
      <c r="G214" s="329"/>
    </row>
    <row r="215" spans="1:7">
      <c r="A215" s="514"/>
      <c r="B215" s="322"/>
      <c r="C215" s="389" t="s">
        <v>615</v>
      </c>
      <c r="D215" s="505"/>
      <c r="E215" s="430"/>
      <c r="F215" s="119"/>
      <c r="G215" s="329"/>
    </row>
    <row r="216" spans="1:7" ht="89.25">
      <c r="A216" s="514"/>
      <c r="B216" s="322" t="s">
        <v>18</v>
      </c>
      <c r="C216" s="358" t="s">
        <v>1143</v>
      </c>
      <c r="D216" s="328"/>
    </row>
    <row r="217" spans="1:7" ht="15">
      <c r="A217" s="514"/>
      <c r="B217" s="322"/>
      <c r="C217" s="346" t="s">
        <v>1517</v>
      </c>
      <c r="D217" s="505" t="s">
        <v>36</v>
      </c>
      <c r="E217" s="430">
        <v>22.85</v>
      </c>
      <c r="F217" s="119"/>
      <c r="G217" s="329">
        <f>E217*F217</f>
        <v>0</v>
      </c>
    </row>
    <row r="218" spans="1:7" ht="15">
      <c r="A218" s="514"/>
      <c r="B218" s="322"/>
      <c r="C218" s="346" t="s">
        <v>1518</v>
      </c>
      <c r="D218" s="505" t="s">
        <v>36</v>
      </c>
      <c r="E218" s="262">
        <v>95.65</v>
      </c>
      <c r="F218" s="198"/>
      <c r="G218" s="329">
        <f>E218*F218</f>
        <v>0</v>
      </c>
    </row>
    <row r="219" spans="1:7">
      <c r="A219" s="514"/>
      <c r="B219" s="470"/>
      <c r="C219" s="358"/>
      <c r="D219" s="505"/>
      <c r="E219" s="430"/>
      <c r="F219" s="119"/>
      <c r="G219" s="329"/>
    </row>
    <row r="220" spans="1:7" ht="25.5">
      <c r="A220" s="514"/>
      <c r="B220" s="470"/>
      <c r="C220" s="389" t="s">
        <v>1144</v>
      </c>
      <c r="D220" s="505"/>
      <c r="E220" s="430"/>
      <c r="F220" s="119"/>
      <c r="G220" s="329"/>
    </row>
    <row r="221" spans="1:7">
      <c r="A221" s="514"/>
      <c r="B221" s="470"/>
      <c r="C221" s="389"/>
      <c r="D221" s="505"/>
      <c r="E221" s="430"/>
      <c r="F221" s="119"/>
      <c r="G221" s="329"/>
    </row>
    <row r="222" spans="1:7" ht="63.75">
      <c r="A222" s="514"/>
      <c r="B222" s="470" t="s">
        <v>22</v>
      </c>
      <c r="C222" s="358" t="s">
        <v>894</v>
      </c>
      <c r="D222" s="505" t="s">
        <v>36</v>
      </c>
      <c r="E222" s="430">
        <v>2.5</v>
      </c>
      <c r="F222" s="119"/>
      <c r="G222" s="329">
        <f>E222*F222</f>
        <v>0</v>
      </c>
    </row>
    <row r="223" spans="1:7">
      <c r="A223" s="514"/>
      <c r="B223" s="470"/>
      <c r="C223" s="358"/>
      <c r="D223" s="505"/>
      <c r="E223" s="430"/>
      <c r="F223" s="119"/>
      <c r="G223" s="329"/>
    </row>
    <row r="224" spans="1:7">
      <c r="A224" s="514"/>
      <c r="B224" s="470"/>
      <c r="C224" s="389" t="s">
        <v>1521</v>
      </c>
      <c r="D224" s="505"/>
      <c r="E224" s="262"/>
      <c r="F224" s="198"/>
      <c r="G224" s="329"/>
    </row>
    <row r="225" spans="1:7">
      <c r="A225" s="514"/>
      <c r="B225" s="470"/>
      <c r="C225" s="389"/>
      <c r="D225" s="505"/>
      <c r="E225" s="262"/>
      <c r="F225" s="198"/>
      <c r="G225" s="329"/>
    </row>
    <row r="226" spans="1:7" ht="25.5">
      <c r="A226" s="514"/>
      <c r="B226" s="470"/>
      <c r="C226" s="389" t="s">
        <v>1524</v>
      </c>
      <c r="D226" s="505"/>
      <c r="E226" s="262"/>
      <c r="F226" s="198"/>
      <c r="G226" s="329"/>
    </row>
    <row r="227" spans="1:7" ht="63.75">
      <c r="A227" s="514"/>
      <c r="B227" s="470" t="s">
        <v>45</v>
      </c>
      <c r="C227" s="358" t="s">
        <v>1522</v>
      </c>
      <c r="D227" s="505" t="s">
        <v>36</v>
      </c>
      <c r="E227" s="262">
        <f>4.65/2</f>
        <v>2.3250000000000002</v>
      </c>
      <c r="F227" s="198"/>
      <c r="G227" s="329">
        <f>E227*F227</f>
        <v>0</v>
      </c>
    </row>
    <row r="228" spans="1:7">
      <c r="A228" s="514"/>
      <c r="B228" s="470"/>
      <c r="C228" s="389"/>
      <c r="D228" s="505"/>
      <c r="E228" s="262"/>
      <c r="F228" s="198"/>
      <c r="G228" s="329"/>
    </row>
    <row r="229" spans="1:7">
      <c r="A229" s="514"/>
      <c r="B229" s="470"/>
      <c r="C229" s="389" t="s">
        <v>1525</v>
      </c>
      <c r="D229" s="505"/>
      <c r="E229" s="262"/>
      <c r="F229" s="198"/>
      <c r="G229" s="329"/>
    </row>
    <row r="230" spans="1:7" ht="76.5">
      <c r="A230" s="514"/>
      <c r="B230" s="470" t="s">
        <v>47</v>
      </c>
      <c r="C230" s="358" t="s">
        <v>1523</v>
      </c>
      <c r="D230" s="505" t="s">
        <v>36</v>
      </c>
      <c r="E230" s="262">
        <f>3.65/2</f>
        <v>1.825</v>
      </c>
      <c r="F230" s="198"/>
      <c r="G230" s="329">
        <f>E230*F230</f>
        <v>0</v>
      </c>
    </row>
    <row r="231" spans="1:7">
      <c r="A231" s="514"/>
      <c r="B231" s="470"/>
      <c r="C231" s="358"/>
      <c r="D231" s="505"/>
      <c r="E231" s="262"/>
      <c r="F231" s="198"/>
      <c r="G231" s="329"/>
    </row>
    <row r="232" spans="1:7">
      <c r="A232" s="514"/>
      <c r="B232" s="470"/>
      <c r="C232" s="389" t="s">
        <v>1526</v>
      </c>
      <c r="D232" s="505"/>
      <c r="E232" s="262"/>
      <c r="F232" s="198"/>
      <c r="G232" s="329"/>
    </row>
    <row r="233" spans="1:7" ht="76.5">
      <c r="A233" s="514"/>
      <c r="B233" s="470" t="s">
        <v>48</v>
      </c>
      <c r="C233" s="358" t="s">
        <v>1527</v>
      </c>
      <c r="D233" s="505" t="s">
        <v>36</v>
      </c>
      <c r="E233" s="262">
        <v>8</v>
      </c>
      <c r="F233" s="198"/>
      <c r="G233" s="329">
        <f>E233*F233</f>
        <v>0</v>
      </c>
    </row>
    <row r="234" spans="1:7">
      <c r="A234" s="514"/>
      <c r="B234" s="470"/>
      <c r="C234" s="358"/>
      <c r="D234" s="505"/>
      <c r="E234" s="262"/>
      <c r="F234" s="198"/>
      <c r="G234" s="329"/>
    </row>
    <row r="235" spans="1:7">
      <c r="A235" s="514"/>
      <c r="B235" s="519" t="s">
        <v>425</v>
      </c>
      <c r="C235" s="358"/>
      <c r="D235" s="505"/>
      <c r="E235" s="430"/>
      <c r="F235" s="119"/>
      <c r="G235" s="329"/>
    </row>
    <row r="236" spans="1:7">
      <c r="A236" s="514"/>
      <c r="B236" s="519"/>
      <c r="C236" s="358"/>
      <c r="D236" s="505"/>
      <c r="E236" s="430"/>
      <c r="F236" s="119"/>
      <c r="G236" s="329"/>
    </row>
    <row r="237" spans="1:7" ht="25.5">
      <c r="A237" s="514"/>
      <c r="B237" s="470"/>
      <c r="C237" s="389" t="s">
        <v>1145</v>
      </c>
      <c r="D237" s="505"/>
      <c r="E237" s="430"/>
      <c r="F237" s="119"/>
      <c r="G237" s="329"/>
    </row>
    <row r="238" spans="1:7" ht="51">
      <c r="A238" s="514"/>
      <c r="B238" s="328" t="s">
        <v>49</v>
      </c>
      <c r="C238" s="358" t="s">
        <v>1146</v>
      </c>
      <c r="D238" s="505" t="s">
        <v>36</v>
      </c>
      <c r="E238" s="430">
        <v>167</v>
      </c>
      <c r="F238" s="119"/>
      <c r="G238" s="329">
        <f>E238*F238</f>
        <v>0</v>
      </c>
    </row>
    <row r="239" spans="1:7">
      <c r="A239" s="514"/>
      <c r="B239" s="328"/>
      <c r="C239" s="358"/>
      <c r="D239" s="505"/>
      <c r="E239" s="430"/>
      <c r="F239" s="119"/>
      <c r="G239" s="329"/>
    </row>
    <row r="240" spans="1:7" ht="25.5">
      <c r="A240" s="514"/>
      <c r="B240" s="328"/>
      <c r="C240" s="389" t="s">
        <v>1150</v>
      </c>
      <c r="D240" s="505"/>
      <c r="E240" s="430"/>
      <c r="F240" s="119"/>
      <c r="G240" s="329"/>
    </row>
    <row r="241" spans="1:7" ht="51">
      <c r="A241" s="514"/>
      <c r="B241" s="328" t="s">
        <v>50</v>
      </c>
      <c r="C241" s="358" t="s">
        <v>1151</v>
      </c>
      <c r="D241" s="505" t="s">
        <v>36</v>
      </c>
      <c r="E241" s="430">
        <v>19.100000000000001</v>
      </c>
      <c r="F241" s="119"/>
      <c r="G241" s="329">
        <f>E241*F241</f>
        <v>0</v>
      </c>
    </row>
    <row r="242" spans="1:7">
      <c r="A242" s="514"/>
      <c r="B242" s="328"/>
      <c r="C242" s="358"/>
      <c r="D242" s="505"/>
      <c r="E242" s="430"/>
      <c r="F242" s="119"/>
      <c r="G242" s="329"/>
    </row>
    <row r="243" spans="1:7" ht="25.5">
      <c r="A243" s="514"/>
      <c r="B243" s="322"/>
      <c r="C243" s="389" t="s">
        <v>1528</v>
      </c>
      <c r="D243" s="505"/>
      <c r="E243" s="262"/>
      <c r="F243" s="198"/>
      <c r="G243" s="329"/>
    </row>
    <row r="244" spans="1:7" ht="51">
      <c r="A244" s="514"/>
      <c r="B244" s="322" t="s">
        <v>51</v>
      </c>
      <c r="C244" s="358" t="s">
        <v>1529</v>
      </c>
      <c r="D244" s="505" t="s">
        <v>36</v>
      </c>
      <c r="E244" s="262">
        <v>65.45</v>
      </c>
      <c r="F244" s="198"/>
      <c r="G244" s="329">
        <f>E244*F244</f>
        <v>0</v>
      </c>
    </row>
    <row r="245" spans="1:7">
      <c r="A245" s="514"/>
      <c r="B245" s="322"/>
      <c r="C245" s="358"/>
      <c r="D245" s="505"/>
      <c r="E245" s="262"/>
      <c r="F245" s="198"/>
      <c r="G245" s="329"/>
    </row>
    <row r="246" spans="1:7" ht="25.5">
      <c r="A246" s="514"/>
      <c r="B246" s="470"/>
      <c r="C246" s="389" t="s">
        <v>1530</v>
      </c>
      <c r="D246" s="505"/>
      <c r="E246" s="262"/>
      <c r="F246" s="198"/>
      <c r="G246" s="329"/>
    </row>
    <row r="247" spans="1:7" ht="51">
      <c r="A247" s="514"/>
      <c r="B247" s="328" t="s">
        <v>52</v>
      </c>
      <c r="C247" s="358" t="s">
        <v>1531</v>
      </c>
      <c r="D247" s="505" t="s">
        <v>36</v>
      </c>
      <c r="E247" s="262">
        <v>205</v>
      </c>
      <c r="F247" s="198"/>
      <c r="G247" s="329">
        <f>E247*F247</f>
        <v>0</v>
      </c>
    </row>
    <row r="248" spans="1:7">
      <c r="A248" s="514"/>
      <c r="B248" s="328"/>
      <c r="C248" s="358"/>
      <c r="D248" s="505"/>
      <c r="E248" s="262"/>
      <c r="F248" s="198"/>
      <c r="G248" s="329"/>
    </row>
    <row r="249" spans="1:7" ht="25.5">
      <c r="A249" s="514"/>
      <c r="B249" s="328"/>
      <c r="C249" s="389" t="s">
        <v>616</v>
      </c>
      <c r="D249" s="505"/>
      <c r="E249" s="262"/>
      <c r="F249" s="198"/>
      <c r="G249" s="329"/>
    </row>
    <row r="250" spans="1:7" ht="51">
      <c r="A250" s="514"/>
      <c r="B250" s="322" t="s">
        <v>54</v>
      </c>
      <c r="C250" s="358" t="s">
        <v>617</v>
      </c>
      <c r="D250" s="505" t="s">
        <v>36</v>
      </c>
      <c r="E250" s="262">
        <v>29</v>
      </c>
      <c r="F250" s="198"/>
      <c r="G250" s="329">
        <f>E250*F250</f>
        <v>0</v>
      </c>
    </row>
    <row r="251" spans="1:7">
      <c r="A251" s="514"/>
      <c r="B251" s="328"/>
      <c r="C251" s="358"/>
      <c r="D251" s="505"/>
      <c r="E251" s="262"/>
      <c r="F251" s="198"/>
      <c r="G251" s="329"/>
    </row>
    <row r="252" spans="1:7" ht="25.5">
      <c r="A252" s="514"/>
      <c r="B252" s="328"/>
      <c r="C252" s="389" t="s">
        <v>1637</v>
      </c>
      <c r="D252" s="505"/>
      <c r="E252" s="430"/>
      <c r="F252" s="119"/>
      <c r="G252" s="329"/>
    </row>
    <row r="253" spans="1:7" ht="51">
      <c r="A253" s="514"/>
      <c r="B253" s="322" t="s">
        <v>67</v>
      </c>
      <c r="C253" s="358" t="s">
        <v>1636</v>
      </c>
      <c r="D253" s="505" t="s">
        <v>36</v>
      </c>
      <c r="E253" s="430">
        <v>112</v>
      </c>
      <c r="F253" s="119"/>
      <c r="G253" s="329">
        <f>E253*F253</f>
        <v>0</v>
      </c>
    </row>
    <row r="254" spans="1:7">
      <c r="A254" s="514"/>
      <c r="B254" s="328"/>
      <c r="C254" s="328"/>
      <c r="D254" s="328"/>
    </row>
    <row r="255" spans="1:7">
      <c r="A255" s="514"/>
      <c r="B255" s="322"/>
      <c r="C255" s="389" t="s">
        <v>2349</v>
      </c>
      <c r="D255" s="505"/>
      <c r="E255" s="262"/>
      <c r="F255" s="198"/>
      <c r="G255" s="329"/>
    </row>
    <row r="256" spans="1:7" ht="76.5">
      <c r="A256" s="514"/>
      <c r="B256" s="328" t="s">
        <v>72</v>
      </c>
      <c r="C256" s="358" t="s">
        <v>1533</v>
      </c>
      <c r="D256" s="505" t="s">
        <v>36</v>
      </c>
      <c r="E256" s="262">
        <v>0.43</v>
      </c>
      <c r="F256" s="198"/>
      <c r="G256" s="329">
        <f>E256*F256</f>
        <v>0</v>
      </c>
    </row>
    <row r="257" spans="1:7">
      <c r="A257" s="514"/>
      <c r="B257" s="328"/>
      <c r="C257" s="358"/>
      <c r="D257" s="505"/>
      <c r="E257" s="430"/>
      <c r="F257" s="119"/>
      <c r="G257" s="329"/>
    </row>
    <row r="258" spans="1:7">
      <c r="A258" s="514"/>
      <c r="B258" s="322"/>
      <c r="C258" s="358"/>
      <c r="D258" s="505"/>
      <c r="E258" s="430"/>
      <c r="F258" s="119"/>
      <c r="G258" s="329"/>
    </row>
    <row r="259" spans="1:7">
      <c r="A259" s="514"/>
      <c r="B259" s="322"/>
      <c r="C259" s="389" t="s">
        <v>1532</v>
      </c>
      <c r="D259" s="505"/>
      <c r="E259" s="262"/>
      <c r="F259" s="198"/>
      <c r="G259" s="329"/>
    </row>
    <row r="260" spans="1:7" ht="76.5">
      <c r="A260" s="514"/>
      <c r="B260" s="328" t="s">
        <v>72</v>
      </c>
      <c r="C260" s="358" t="s">
        <v>1533</v>
      </c>
      <c r="D260" s="505" t="s">
        <v>36</v>
      </c>
      <c r="E260" s="262">
        <v>0.63</v>
      </c>
      <c r="F260" s="198"/>
      <c r="G260" s="329">
        <f>E260*F260</f>
        <v>0</v>
      </c>
    </row>
    <row r="261" spans="1:7">
      <c r="A261" s="514"/>
      <c r="B261" s="328"/>
      <c r="C261" s="358"/>
      <c r="D261" s="505"/>
      <c r="E261" s="430"/>
      <c r="F261" s="119"/>
      <c r="G261" s="329"/>
    </row>
    <row r="262" spans="1:7">
      <c r="A262" s="514"/>
      <c r="B262" s="322"/>
      <c r="C262" s="389" t="s">
        <v>1534</v>
      </c>
      <c r="D262" s="505"/>
      <c r="E262" s="262"/>
      <c r="F262" s="198"/>
      <c r="G262" s="329"/>
    </row>
    <row r="263" spans="1:7" ht="76.5">
      <c r="A263" s="514"/>
      <c r="B263" s="328" t="s">
        <v>73</v>
      </c>
      <c r="C263" s="358" t="s">
        <v>1535</v>
      </c>
      <c r="D263" s="505" t="s">
        <v>36</v>
      </c>
      <c r="E263" s="262">
        <v>2.5099999999999998</v>
      </c>
      <c r="F263" s="198"/>
      <c r="G263" s="329">
        <f>E263*F263</f>
        <v>0</v>
      </c>
    </row>
    <row r="264" spans="1:7">
      <c r="A264" s="514"/>
      <c r="B264" s="328"/>
      <c r="C264" s="358"/>
      <c r="D264" s="505"/>
      <c r="E264" s="430"/>
      <c r="F264" s="119"/>
      <c r="G264" s="329"/>
    </row>
    <row r="265" spans="1:7">
      <c r="A265" s="514"/>
      <c r="B265" s="322"/>
      <c r="C265" s="389" t="s">
        <v>1536</v>
      </c>
      <c r="D265" s="505"/>
      <c r="E265" s="262"/>
      <c r="F265" s="198"/>
      <c r="G265" s="329"/>
    </row>
    <row r="266" spans="1:7" ht="76.5">
      <c r="A266" s="514"/>
      <c r="B266" s="328" t="s">
        <v>85</v>
      </c>
      <c r="C266" s="358" t="s">
        <v>1535</v>
      </c>
      <c r="D266" s="505" t="s">
        <v>36</v>
      </c>
      <c r="E266" s="262">
        <v>2.54</v>
      </c>
      <c r="F266" s="198"/>
      <c r="G266" s="329">
        <f>E266*F266</f>
        <v>0</v>
      </c>
    </row>
    <row r="267" spans="1:7">
      <c r="A267" s="514"/>
      <c r="B267" s="328"/>
      <c r="C267" s="358"/>
      <c r="D267" s="505"/>
      <c r="E267" s="430"/>
      <c r="F267" s="119"/>
      <c r="G267" s="329"/>
    </row>
    <row r="268" spans="1:7">
      <c r="A268" s="514"/>
      <c r="B268" s="322"/>
      <c r="C268" s="389" t="s">
        <v>1537</v>
      </c>
      <c r="D268" s="505"/>
      <c r="E268" s="262"/>
      <c r="F268" s="198"/>
      <c r="G268" s="329"/>
    </row>
    <row r="269" spans="1:7" ht="76.5">
      <c r="A269" s="514"/>
      <c r="B269" s="328" t="s">
        <v>86</v>
      </c>
      <c r="C269" s="358" t="s">
        <v>1535</v>
      </c>
      <c r="D269" s="505" t="s">
        <v>36</v>
      </c>
      <c r="E269" s="262">
        <v>2.67</v>
      </c>
      <c r="F269" s="198"/>
      <c r="G269" s="329">
        <f>E269*F269</f>
        <v>0</v>
      </c>
    </row>
    <row r="270" spans="1:7">
      <c r="A270" s="514"/>
      <c r="B270" s="322"/>
      <c r="C270" s="358"/>
      <c r="D270" s="505"/>
      <c r="E270" s="430"/>
      <c r="F270" s="119"/>
      <c r="G270" s="329"/>
    </row>
    <row r="271" spans="1:7">
      <c r="A271" s="514"/>
      <c r="B271" s="328"/>
      <c r="C271" s="358"/>
      <c r="D271" s="505"/>
      <c r="E271" s="430"/>
      <c r="F271" s="119"/>
      <c r="G271" s="329"/>
    </row>
    <row r="272" spans="1:7">
      <c r="A272" s="514"/>
      <c r="B272" s="322"/>
      <c r="C272" s="389" t="s">
        <v>877</v>
      </c>
      <c r="D272" s="505"/>
      <c r="E272" s="430"/>
      <c r="F272" s="119"/>
      <c r="G272" s="329"/>
    </row>
    <row r="273" spans="1:7" ht="76.5">
      <c r="A273" s="514"/>
      <c r="B273" s="322" t="s">
        <v>87</v>
      </c>
      <c r="C273" s="358" t="s">
        <v>2351</v>
      </c>
      <c r="D273" s="328"/>
      <c r="F273" s="158"/>
    </row>
    <row r="274" spans="1:7" ht="15">
      <c r="A274" s="514"/>
      <c r="B274" s="322"/>
      <c r="C274" s="511" t="s">
        <v>1147</v>
      </c>
      <c r="D274" s="505" t="s">
        <v>36</v>
      </c>
      <c r="E274" s="430">
        <v>61.6</v>
      </c>
      <c r="F274" s="119"/>
      <c r="G274" s="329">
        <f>E274*F274</f>
        <v>0</v>
      </c>
    </row>
    <row r="275" spans="1:7">
      <c r="A275" s="514"/>
      <c r="B275" s="322"/>
      <c r="C275" s="511"/>
      <c r="D275" s="505"/>
      <c r="E275" s="430"/>
      <c r="F275" s="119"/>
      <c r="G275" s="329"/>
    </row>
    <row r="276" spans="1:7" ht="89.25">
      <c r="A276" s="514"/>
      <c r="B276" s="322" t="s">
        <v>91</v>
      </c>
      <c r="C276" s="358" t="s">
        <v>2358</v>
      </c>
      <c r="D276" s="328"/>
      <c r="F276" s="158"/>
    </row>
    <row r="277" spans="1:7" ht="15">
      <c r="A277" s="514"/>
      <c r="B277" s="322"/>
      <c r="C277" s="511" t="s">
        <v>1625</v>
      </c>
      <c r="D277" s="505" t="s">
        <v>36</v>
      </c>
      <c r="E277" s="430">
        <v>39.159999999999997</v>
      </c>
      <c r="F277" s="119"/>
      <c r="G277" s="329">
        <f>E277*F277</f>
        <v>0</v>
      </c>
    </row>
    <row r="278" spans="1:7" ht="15">
      <c r="A278" s="514"/>
      <c r="B278" s="322"/>
      <c r="C278" s="511" t="s">
        <v>1626</v>
      </c>
      <c r="D278" s="505" t="s">
        <v>36</v>
      </c>
      <c r="E278" s="430">
        <v>6.11</v>
      </c>
      <c r="F278" s="119"/>
      <c r="G278" s="329">
        <f>E278*F278</f>
        <v>0</v>
      </c>
    </row>
    <row r="279" spans="1:7">
      <c r="A279" s="514"/>
      <c r="B279" s="322"/>
      <c r="C279" s="511"/>
      <c r="D279" s="505"/>
      <c r="E279" s="430"/>
      <c r="F279" s="119"/>
      <c r="G279" s="329"/>
    </row>
    <row r="280" spans="1:7" ht="89.25">
      <c r="A280" s="514"/>
      <c r="B280" s="322" t="s">
        <v>99</v>
      </c>
      <c r="C280" s="358" t="s">
        <v>2359</v>
      </c>
      <c r="D280" s="328"/>
      <c r="F280" s="158"/>
    </row>
    <row r="281" spans="1:7" ht="15">
      <c r="A281" s="514"/>
      <c r="B281" s="322"/>
      <c r="C281" s="511" t="s">
        <v>1625</v>
      </c>
      <c r="D281" s="505" t="s">
        <v>36</v>
      </c>
      <c r="E281" s="430">
        <v>2.36</v>
      </c>
      <c r="F281" s="119"/>
      <c r="G281" s="329">
        <f>E281*F281</f>
        <v>0</v>
      </c>
    </row>
    <row r="282" spans="1:7">
      <c r="A282" s="514"/>
      <c r="B282" s="322"/>
      <c r="C282" s="511"/>
      <c r="D282" s="505"/>
      <c r="E282" s="430"/>
      <c r="F282" s="119"/>
      <c r="G282" s="329"/>
    </row>
    <row r="283" spans="1:7" ht="89.25">
      <c r="A283" s="514"/>
      <c r="B283" s="322" t="s">
        <v>133</v>
      </c>
      <c r="C283" s="358" t="s">
        <v>2360</v>
      </c>
      <c r="D283" s="328"/>
      <c r="F283" s="158"/>
    </row>
    <row r="284" spans="1:7" ht="15">
      <c r="A284" s="514"/>
      <c r="B284" s="322"/>
      <c r="C284" s="511" t="s">
        <v>1147</v>
      </c>
      <c r="D284" s="505" t="s">
        <v>36</v>
      </c>
      <c r="E284" s="430">
        <v>39.200000000000003</v>
      </c>
      <c r="F284" s="119"/>
      <c r="G284" s="329">
        <f>E284*F284</f>
        <v>0</v>
      </c>
    </row>
    <row r="285" spans="1:7" ht="15">
      <c r="A285" s="514"/>
      <c r="B285" s="322"/>
      <c r="C285" s="511" t="s">
        <v>1627</v>
      </c>
      <c r="D285" s="505" t="s">
        <v>36</v>
      </c>
      <c r="E285" s="430">
        <v>24.84</v>
      </c>
      <c r="F285" s="119"/>
      <c r="G285" s="329">
        <f>E285*F285</f>
        <v>0</v>
      </c>
    </row>
    <row r="286" spans="1:7">
      <c r="A286" s="514"/>
      <c r="B286" s="322"/>
      <c r="C286" s="511"/>
      <c r="D286" s="505"/>
      <c r="E286" s="430"/>
      <c r="F286" s="119"/>
      <c r="G286" s="329"/>
    </row>
    <row r="287" spans="1:7" ht="89.25">
      <c r="A287" s="514"/>
      <c r="B287" s="322" t="s">
        <v>134</v>
      </c>
      <c r="C287" s="358" t="s">
        <v>2361</v>
      </c>
      <c r="D287" s="328"/>
      <c r="F287" s="158"/>
    </row>
    <row r="288" spans="1:7" ht="15">
      <c r="A288" s="514"/>
      <c r="B288" s="322"/>
      <c r="C288" s="511" t="s">
        <v>1627</v>
      </c>
      <c r="D288" s="505" t="s">
        <v>36</v>
      </c>
      <c r="E288" s="430">
        <v>2.98</v>
      </c>
      <c r="F288" s="119"/>
      <c r="G288" s="329">
        <f>E288*F288</f>
        <v>0</v>
      </c>
    </row>
    <row r="289" spans="1:7">
      <c r="A289" s="514"/>
      <c r="B289" s="322"/>
      <c r="C289" s="511"/>
      <c r="D289" s="505"/>
      <c r="E289" s="430"/>
      <c r="F289" s="119"/>
      <c r="G289" s="329"/>
    </row>
    <row r="290" spans="1:7">
      <c r="A290" s="514"/>
      <c r="B290" s="322"/>
      <c r="C290" s="389" t="s">
        <v>77</v>
      </c>
      <c r="D290" s="505"/>
      <c r="E290" s="430"/>
      <c r="F290" s="119"/>
      <c r="G290" s="329"/>
    </row>
    <row r="291" spans="1:7" ht="88.5" customHeight="1">
      <c r="A291" s="514"/>
      <c r="B291" s="322"/>
      <c r="C291" s="358" t="s">
        <v>427</v>
      </c>
      <c r="D291" s="505"/>
      <c r="E291" s="430"/>
      <c r="F291" s="119"/>
      <c r="G291" s="329"/>
    </row>
    <row r="292" spans="1:7">
      <c r="A292" s="514"/>
      <c r="B292" s="322"/>
      <c r="C292" s="358"/>
      <c r="D292" s="505"/>
      <c r="E292" s="430"/>
      <c r="F292" s="119"/>
      <c r="G292" s="329"/>
    </row>
    <row r="293" spans="1:7">
      <c r="A293" s="514"/>
      <c r="B293" s="322"/>
      <c r="C293" s="389" t="s">
        <v>1538</v>
      </c>
      <c r="D293" s="505"/>
      <c r="E293" s="430"/>
      <c r="F293" s="119"/>
      <c r="G293" s="329"/>
    </row>
    <row r="294" spans="1:7">
      <c r="A294" s="514"/>
      <c r="B294" s="322" t="s">
        <v>135</v>
      </c>
      <c r="C294" s="358" t="s">
        <v>1130</v>
      </c>
      <c r="D294" s="505"/>
      <c r="E294" s="430"/>
      <c r="F294" s="119"/>
      <c r="G294" s="329"/>
    </row>
    <row r="295" spans="1:7">
      <c r="A295" s="514"/>
      <c r="B295" s="322"/>
      <c r="C295" s="511" t="s">
        <v>1539</v>
      </c>
      <c r="D295" s="505" t="s">
        <v>46</v>
      </c>
      <c r="E295" s="430">
        <v>3102.7</v>
      </c>
      <c r="F295" s="119"/>
      <c r="G295" s="329">
        <f t="shared" ref="G295" si="4">E295*F295</f>
        <v>0</v>
      </c>
    </row>
    <row r="296" spans="1:7">
      <c r="A296" s="514"/>
      <c r="B296" s="322"/>
      <c r="C296" s="511" t="s">
        <v>1480</v>
      </c>
      <c r="D296" s="505" t="s">
        <v>46</v>
      </c>
      <c r="E296" s="430">
        <v>29925.599999999999</v>
      </c>
      <c r="F296" s="119"/>
      <c r="G296" s="329">
        <f t="shared" ref="G296" si="5">E296*F296</f>
        <v>0</v>
      </c>
    </row>
    <row r="297" spans="1:7">
      <c r="A297" s="514"/>
      <c r="B297" s="322"/>
      <c r="C297" s="511" t="s">
        <v>429</v>
      </c>
      <c r="D297" s="505" t="s">
        <v>46</v>
      </c>
      <c r="E297" s="430">
        <v>1047.2</v>
      </c>
      <c r="F297" s="119"/>
      <c r="G297" s="329">
        <f t="shared" ref="G297:G298" si="6">E297*F297</f>
        <v>0</v>
      </c>
    </row>
    <row r="298" spans="1:7">
      <c r="A298" s="514"/>
      <c r="B298" s="322"/>
      <c r="C298" s="511" t="s">
        <v>431</v>
      </c>
      <c r="D298" s="505" t="s">
        <v>46</v>
      </c>
      <c r="E298" s="430">
        <f>1274.4+2409.6</f>
        <v>3684</v>
      </c>
      <c r="F298" s="119"/>
      <c r="G298" s="329">
        <f t="shared" si="6"/>
        <v>0</v>
      </c>
    </row>
    <row r="299" spans="1:7">
      <c r="A299" s="514"/>
      <c r="B299" s="322"/>
      <c r="C299" s="511" t="s">
        <v>432</v>
      </c>
      <c r="D299" s="505" t="s">
        <v>46</v>
      </c>
      <c r="E299" s="430">
        <f>9109.7-E298</f>
        <v>5425.7000000000007</v>
      </c>
      <c r="F299" s="119"/>
      <c r="G299" s="329">
        <f t="shared" ref="G299" si="7">E299*F299</f>
        <v>0</v>
      </c>
    </row>
    <row r="300" spans="1:7">
      <c r="A300" s="514"/>
      <c r="B300" s="322"/>
      <c r="C300" s="511"/>
      <c r="D300" s="505"/>
      <c r="E300" s="430"/>
      <c r="F300" s="119"/>
      <c r="G300" s="329"/>
    </row>
    <row r="301" spans="1:7" ht="25.5">
      <c r="A301" s="514"/>
      <c r="B301" s="322"/>
      <c r="C301" s="389" t="s">
        <v>1629</v>
      </c>
      <c r="D301" s="505"/>
      <c r="E301" s="430"/>
      <c r="F301" s="119"/>
      <c r="G301" s="329"/>
    </row>
    <row r="302" spans="1:7">
      <c r="A302" s="514"/>
      <c r="B302" s="322" t="s">
        <v>200</v>
      </c>
      <c r="C302" s="358" t="s">
        <v>1130</v>
      </c>
      <c r="D302" s="505"/>
      <c r="E302" s="430"/>
      <c r="F302" s="119"/>
      <c r="G302" s="329"/>
    </row>
    <row r="303" spans="1:7">
      <c r="A303" s="514"/>
      <c r="B303" s="322"/>
      <c r="C303" s="1496" t="s">
        <v>1630</v>
      </c>
      <c r="D303" s="1492" t="s">
        <v>46</v>
      </c>
      <c r="E303" s="1493">
        <v>1054.5</v>
      </c>
      <c r="F303" s="1494"/>
      <c r="G303" s="1495">
        <f t="shared" ref="G303:G306" si="8">E303*F303</f>
        <v>0</v>
      </c>
    </row>
    <row r="304" spans="1:7">
      <c r="A304" s="514"/>
      <c r="B304" s="322"/>
      <c r="C304" s="1496" t="s">
        <v>1480</v>
      </c>
      <c r="D304" s="1492" t="s">
        <v>46</v>
      </c>
      <c r="E304" s="1493">
        <v>1332</v>
      </c>
      <c r="F304" s="1494"/>
      <c r="G304" s="1495">
        <f t="shared" si="8"/>
        <v>0</v>
      </c>
    </row>
    <row r="305" spans="1:7">
      <c r="A305" s="514"/>
      <c r="B305" s="322"/>
      <c r="C305" s="1496" t="s">
        <v>429</v>
      </c>
      <c r="D305" s="1492" t="s">
        <v>46</v>
      </c>
      <c r="E305" s="1493">
        <v>305.39999999999998</v>
      </c>
      <c r="F305" s="1494"/>
      <c r="G305" s="1495">
        <f t="shared" si="8"/>
        <v>0</v>
      </c>
    </row>
    <row r="306" spans="1:7">
      <c r="A306" s="514"/>
      <c r="B306" s="322"/>
      <c r="C306" s="1496" t="s">
        <v>431</v>
      </c>
      <c r="D306" s="1492" t="s">
        <v>46</v>
      </c>
      <c r="E306" s="1493">
        <v>539.9</v>
      </c>
      <c r="F306" s="1494"/>
      <c r="G306" s="1495">
        <f t="shared" si="8"/>
        <v>0</v>
      </c>
    </row>
    <row r="307" spans="1:7">
      <c r="A307" s="514"/>
      <c r="B307" s="322"/>
      <c r="C307" s="511"/>
      <c r="D307" s="505"/>
      <c r="E307" s="430"/>
      <c r="F307" s="119"/>
      <c r="G307" s="329"/>
    </row>
    <row r="308" spans="1:7" ht="25.5">
      <c r="A308" s="514"/>
      <c r="B308" s="322"/>
      <c r="C308" s="389" t="s">
        <v>2596</v>
      </c>
      <c r="D308" s="505"/>
      <c r="E308" s="430"/>
      <c r="F308" s="119"/>
      <c r="G308" s="329"/>
    </row>
    <row r="309" spans="1:7">
      <c r="A309" s="514"/>
      <c r="B309" s="322" t="s">
        <v>201</v>
      </c>
      <c r="C309" s="358" t="s">
        <v>1130</v>
      </c>
      <c r="D309" s="505"/>
      <c r="E309" s="430"/>
      <c r="F309" s="119"/>
      <c r="G309" s="329"/>
    </row>
    <row r="310" spans="1:7">
      <c r="A310" s="514"/>
      <c r="B310" s="322"/>
      <c r="C310" s="1496" t="s">
        <v>1478</v>
      </c>
      <c r="D310" s="1492" t="s">
        <v>46</v>
      </c>
      <c r="E310" s="1493">
        <v>395.1</v>
      </c>
      <c r="F310" s="1494"/>
      <c r="G310" s="1495">
        <f t="shared" ref="G310:G318" si="9">E310*F310</f>
        <v>0</v>
      </c>
    </row>
    <row r="311" spans="1:7">
      <c r="A311" s="514"/>
      <c r="B311" s="322"/>
      <c r="C311" s="1497" t="s">
        <v>2597</v>
      </c>
      <c r="D311" s="1498" t="s">
        <v>46</v>
      </c>
      <c r="E311" s="1493">
        <v>9333</v>
      </c>
      <c r="F311" s="1494"/>
      <c r="G311" s="1499">
        <f t="shared" si="9"/>
        <v>0</v>
      </c>
    </row>
    <row r="312" spans="1:7">
      <c r="A312" s="514"/>
      <c r="B312" s="322"/>
      <c r="C312" s="1497" t="s">
        <v>1480</v>
      </c>
      <c r="D312" s="1498" t="s">
        <v>46</v>
      </c>
      <c r="E312" s="1493">
        <v>3818.4</v>
      </c>
      <c r="F312" s="1494"/>
      <c r="G312" s="1499">
        <f t="shared" si="9"/>
        <v>0</v>
      </c>
    </row>
    <row r="313" spans="1:7">
      <c r="A313" s="514"/>
      <c r="B313" s="322"/>
      <c r="C313" s="1496" t="s">
        <v>428</v>
      </c>
      <c r="D313" s="1492" t="s">
        <v>46</v>
      </c>
      <c r="E313" s="1493">
        <v>2671.4</v>
      </c>
      <c r="F313" s="1494"/>
      <c r="G313" s="1495">
        <f t="shared" si="9"/>
        <v>0</v>
      </c>
    </row>
    <row r="314" spans="1:7">
      <c r="A314" s="514"/>
      <c r="B314" s="322"/>
      <c r="C314" s="1496" t="s">
        <v>1479</v>
      </c>
      <c r="D314" s="1492" t="s">
        <v>46</v>
      </c>
      <c r="E314" s="1493">
        <v>679.2</v>
      </c>
      <c r="F314" s="1494"/>
      <c r="G314" s="1495">
        <f t="shared" si="9"/>
        <v>0</v>
      </c>
    </row>
    <row r="315" spans="1:7">
      <c r="A315" s="514"/>
      <c r="B315" s="322"/>
      <c r="C315" s="1496" t="s">
        <v>429</v>
      </c>
      <c r="D315" s="1492" t="s">
        <v>46</v>
      </c>
      <c r="E315" s="1493">
        <v>945.6</v>
      </c>
      <c r="F315" s="1494"/>
      <c r="G315" s="1495">
        <f t="shared" si="9"/>
        <v>0</v>
      </c>
    </row>
    <row r="316" spans="1:7">
      <c r="A316" s="514"/>
      <c r="B316" s="322"/>
      <c r="C316" s="1496" t="s">
        <v>430</v>
      </c>
      <c r="D316" s="1492" t="s">
        <v>46</v>
      </c>
      <c r="E316" s="1493">
        <v>1638</v>
      </c>
      <c r="F316" s="1494"/>
      <c r="G316" s="1495">
        <f t="shared" si="9"/>
        <v>0</v>
      </c>
    </row>
    <row r="317" spans="1:7">
      <c r="A317" s="514"/>
      <c r="B317" s="322"/>
      <c r="C317" s="1496" t="s">
        <v>431</v>
      </c>
      <c r="D317" s="1492" t="s">
        <v>46</v>
      </c>
      <c r="E317" s="1493">
        <v>3389.3</v>
      </c>
      <c r="F317" s="1494"/>
      <c r="G317" s="1495">
        <f t="shared" si="9"/>
        <v>0</v>
      </c>
    </row>
    <row r="318" spans="1:7">
      <c r="A318" s="514"/>
      <c r="B318" s="322"/>
      <c r="C318" s="1496" t="s">
        <v>432</v>
      </c>
      <c r="D318" s="1492" t="s">
        <v>46</v>
      </c>
      <c r="E318" s="1493">
        <v>2075</v>
      </c>
      <c r="F318" s="1494"/>
      <c r="G318" s="1495">
        <f t="shared" si="9"/>
        <v>0</v>
      </c>
    </row>
    <row r="319" spans="1:7">
      <c r="A319" s="514"/>
      <c r="B319" s="322"/>
      <c r="C319" s="511"/>
      <c r="D319" s="505"/>
      <c r="E319" s="430"/>
      <c r="F319" s="119"/>
      <c r="G319" s="329"/>
    </row>
    <row r="320" spans="1:7">
      <c r="A320" s="514"/>
      <c r="B320" s="322"/>
      <c r="C320" s="389" t="s">
        <v>1481</v>
      </c>
      <c r="D320" s="505"/>
      <c r="E320" s="430"/>
      <c r="F320" s="119"/>
      <c r="G320" s="329"/>
    </row>
    <row r="321" spans="1:7" ht="25.5">
      <c r="A321" s="514"/>
      <c r="B321" s="322" t="s">
        <v>202</v>
      </c>
      <c r="C321" s="358" t="s">
        <v>1482</v>
      </c>
      <c r="D321" s="505"/>
      <c r="E321" s="430"/>
      <c r="F321" s="119"/>
      <c r="G321" s="329"/>
    </row>
    <row r="322" spans="1:7">
      <c r="A322" s="514"/>
      <c r="B322" s="322"/>
      <c r="C322" s="1497" t="s">
        <v>431</v>
      </c>
      <c r="D322" s="1498" t="s">
        <v>46</v>
      </c>
      <c r="E322" s="1500">
        <f>244.7*1.08</f>
        <v>264.27600000000001</v>
      </c>
      <c r="F322" s="1501"/>
      <c r="G322" s="1499">
        <f>E322*F322</f>
        <v>0</v>
      </c>
    </row>
    <row r="323" spans="1:7">
      <c r="A323" s="514"/>
      <c r="B323" s="322"/>
      <c r="C323" s="1497" t="s">
        <v>432</v>
      </c>
      <c r="D323" s="1498" t="s">
        <v>46</v>
      </c>
      <c r="E323" s="1500">
        <f>879*1.08</f>
        <v>949.32</v>
      </c>
      <c r="F323" s="1501"/>
      <c r="G323" s="1499">
        <f>E323*F323</f>
        <v>0</v>
      </c>
    </row>
    <row r="324" spans="1:7">
      <c r="A324" s="514"/>
      <c r="B324" s="322"/>
      <c r="C324" s="511"/>
      <c r="D324" s="505"/>
      <c r="E324" s="430"/>
      <c r="F324" s="119"/>
      <c r="G324" s="329"/>
    </row>
    <row r="325" spans="1:7">
      <c r="A325" s="514"/>
      <c r="B325" s="322"/>
      <c r="C325" s="389" t="s">
        <v>1540</v>
      </c>
      <c r="D325" s="505"/>
      <c r="E325" s="262"/>
      <c r="F325" s="198"/>
      <c r="G325" s="329"/>
    </row>
    <row r="326" spans="1:7" ht="25.5">
      <c r="A326" s="514"/>
      <c r="B326" s="322" t="s">
        <v>203</v>
      </c>
      <c r="C326" s="358" t="s">
        <v>1541</v>
      </c>
      <c r="D326" s="505"/>
      <c r="E326" s="262"/>
      <c r="F326" s="198"/>
      <c r="G326" s="329"/>
    </row>
    <row r="327" spans="1:7">
      <c r="A327" s="514"/>
      <c r="B327" s="322"/>
      <c r="C327" s="1497" t="s">
        <v>431</v>
      </c>
      <c r="D327" s="1498" t="s">
        <v>46</v>
      </c>
      <c r="E327" s="1500">
        <v>244.7</v>
      </c>
      <c r="F327" s="1501"/>
      <c r="G327" s="1499">
        <f>E327*F327</f>
        <v>0</v>
      </c>
    </row>
    <row r="328" spans="1:7">
      <c r="A328" s="514"/>
      <c r="B328" s="322"/>
      <c r="C328" s="1497" t="s">
        <v>432</v>
      </c>
      <c r="D328" s="1498" t="s">
        <v>46</v>
      </c>
      <c r="E328" s="1500">
        <v>879</v>
      </c>
      <c r="F328" s="1501"/>
      <c r="G328" s="1499">
        <f>E328*F328</f>
        <v>0</v>
      </c>
    </row>
    <row r="329" spans="1:7">
      <c r="A329" s="514"/>
      <c r="B329" s="322"/>
      <c r="C329" s="511"/>
      <c r="D329" s="505"/>
      <c r="E329" s="1384"/>
      <c r="F329" s="198"/>
      <c r="G329" s="329"/>
    </row>
    <row r="330" spans="1:7">
      <c r="A330" s="514"/>
      <c r="B330" s="322"/>
      <c r="C330" s="511"/>
      <c r="D330" s="505"/>
      <c r="E330" s="430"/>
      <c r="F330" s="119"/>
      <c r="G330" s="329"/>
    </row>
    <row r="331" spans="1:7" ht="25.5">
      <c r="A331" s="514"/>
      <c r="B331" s="322"/>
      <c r="C331" s="389" t="s">
        <v>1132</v>
      </c>
      <c r="D331" s="505"/>
      <c r="E331" s="430"/>
      <c r="F331" s="119"/>
      <c r="G331" s="329"/>
    </row>
    <row r="332" spans="1:7" ht="25.5">
      <c r="A332" s="514"/>
      <c r="B332" s="322" t="s">
        <v>204</v>
      </c>
      <c r="C332" s="358" t="s">
        <v>1628</v>
      </c>
      <c r="D332" s="505"/>
      <c r="E332" s="430"/>
      <c r="F332" s="119"/>
      <c r="G332" s="329"/>
    </row>
    <row r="333" spans="1:7">
      <c r="A333" s="514"/>
      <c r="B333" s="322"/>
      <c r="C333" s="1497" t="s">
        <v>428</v>
      </c>
      <c r="D333" s="1498" t="s">
        <v>46</v>
      </c>
      <c r="E333" s="1493">
        <f>15606.6+421</f>
        <v>16027.6</v>
      </c>
      <c r="F333" s="1494"/>
      <c r="G333" s="1499">
        <f t="shared" ref="G333:G340" si="10">E333*F333</f>
        <v>0</v>
      </c>
    </row>
    <row r="334" spans="1:7">
      <c r="A334" s="514"/>
      <c r="B334" s="322"/>
      <c r="C334" s="1497" t="s">
        <v>1480</v>
      </c>
      <c r="D334" s="1498" t="s">
        <v>46</v>
      </c>
      <c r="E334" s="1524">
        <f>3552+11326.2</f>
        <v>14878.2</v>
      </c>
      <c r="F334" s="1494"/>
      <c r="G334" s="1499">
        <f t="shared" si="10"/>
        <v>0</v>
      </c>
    </row>
    <row r="335" spans="1:7">
      <c r="A335" s="514"/>
      <c r="B335" s="322"/>
      <c r="C335" s="1523" t="s">
        <v>2597</v>
      </c>
      <c r="D335" s="1498" t="s">
        <v>46</v>
      </c>
      <c r="E335" s="1493">
        <v>2745</v>
      </c>
      <c r="F335" s="1494"/>
      <c r="G335" s="1499">
        <f t="shared" si="10"/>
        <v>0</v>
      </c>
    </row>
    <row r="336" spans="1:7">
      <c r="A336" s="514"/>
      <c r="B336" s="322"/>
      <c r="C336" s="1497" t="s">
        <v>1478</v>
      </c>
      <c r="D336" s="1498" t="s">
        <v>46</v>
      </c>
      <c r="E336" s="1493">
        <v>19755</v>
      </c>
      <c r="F336" s="1494"/>
      <c r="G336" s="1499">
        <f t="shared" si="10"/>
        <v>0</v>
      </c>
    </row>
    <row r="337" spans="1:7">
      <c r="A337" s="514"/>
      <c r="B337" s="322"/>
      <c r="C337" s="1497" t="s">
        <v>429</v>
      </c>
      <c r="D337" s="1498" t="s">
        <v>46</v>
      </c>
      <c r="E337" s="1493">
        <f>741.2+1700</f>
        <v>2441.1999999999998</v>
      </c>
      <c r="F337" s="1494"/>
      <c r="G337" s="1499">
        <f t="shared" si="10"/>
        <v>0</v>
      </c>
    </row>
    <row r="338" spans="1:7">
      <c r="A338" s="514"/>
      <c r="B338" s="322"/>
      <c r="C338" s="1497" t="s">
        <v>430</v>
      </c>
      <c r="D338" s="1498" t="s">
        <v>46</v>
      </c>
      <c r="E338" s="1493">
        <f>734.3+7639.7+35955.7+885.8+276.6</f>
        <v>45492.1</v>
      </c>
      <c r="F338" s="1494"/>
      <c r="G338" s="1499">
        <f t="shared" si="10"/>
        <v>0</v>
      </c>
    </row>
    <row r="339" spans="1:7">
      <c r="A339" s="514"/>
      <c r="B339" s="322"/>
      <c r="C339" s="1497" t="s">
        <v>431</v>
      </c>
      <c r="D339" s="1498" t="s">
        <v>46</v>
      </c>
      <c r="E339" s="1493">
        <f>7840.8+4.1+1773.6</f>
        <v>9618.5</v>
      </c>
      <c r="F339" s="1494"/>
      <c r="G339" s="1499">
        <f t="shared" si="10"/>
        <v>0</v>
      </c>
    </row>
    <row r="340" spans="1:7">
      <c r="A340" s="514"/>
      <c r="B340" s="322"/>
      <c r="C340" s="1497" t="s">
        <v>432</v>
      </c>
      <c r="D340" s="1498" t="s">
        <v>46</v>
      </c>
      <c r="E340" s="1493">
        <f>1101.9+39.4+466.4</f>
        <v>1607.7000000000003</v>
      </c>
      <c r="F340" s="1494"/>
      <c r="G340" s="1499">
        <f t="shared" si="10"/>
        <v>0</v>
      </c>
    </row>
    <row r="341" spans="1:7">
      <c r="A341" s="514"/>
      <c r="B341" s="322"/>
      <c r="C341" s="511"/>
      <c r="D341" s="505"/>
      <c r="E341" s="430"/>
      <c r="F341" s="119"/>
      <c r="G341" s="329"/>
    </row>
    <row r="342" spans="1:7">
      <c r="A342" s="514"/>
      <c r="B342" s="322"/>
      <c r="C342" s="1295" t="s">
        <v>2504</v>
      </c>
      <c r="D342" s="505"/>
      <c r="E342" s="430"/>
      <c r="F342" s="119"/>
      <c r="G342" s="329"/>
    </row>
    <row r="343" spans="1:7" ht="102">
      <c r="A343" s="514"/>
      <c r="B343" s="1490" t="s">
        <v>268</v>
      </c>
      <c r="C343" s="1491" t="s">
        <v>2499</v>
      </c>
      <c r="D343" s="1492" t="s">
        <v>2613</v>
      </c>
      <c r="E343" s="1493">
        <v>4.8</v>
      </c>
      <c r="F343" s="1494"/>
      <c r="G343" s="1495">
        <f>E343*F343</f>
        <v>0</v>
      </c>
    </row>
    <row r="344" spans="1:7" ht="25.5">
      <c r="A344" s="514"/>
      <c r="B344" s="1490"/>
      <c r="C344" s="1496" t="s">
        <v>2500</v>
      </c>
      <c r="D344" s="1492" t="s">
        <v>2614</v>
      </c>
      <c r="E344" s="1493">
        <v>77</v>
      </c>
      <c r="F344" s="1494"/>
      <c r="G344" s="1495">
        <f>E344*F344</f>
        <v>0</v>
      </c>
    </row>
    <row r="345" spans="1:7">
      <c r="A345" s="514"/>
      <c r="B345" s="322"/>
      <c r="C345" s="511"/>
      <c r="D345" s="505"/>
      <c r="E345" s="430"/>
      <c r="F345" s="119"/>
      <c r="G345" s="329"/>
    </row>
    <row r="346" spans="1:7">
      <c r="A346" s="514"/>
      <c r="B346" s="322"/>
      <c r="C346" s="511"/>
      <c r="D346" s="505"/>
      <c r="E346" s="430"/>
      <c r="F346" s="119"/>
      <c r="G346" s="329"/>
    </row>
    <row r="347" spans="1:7" ht="13.5" thickBot="1">
      <c r="B347" s="513"/>
      <c r="C347" s="331" t="s">
        <v>56</v>
      </c>
      <c r="D347" s="332"/>
      <c r="E347" s="333"/>
      <c r="F347" s="118"/>
      <c r="G347" s="404">
        <f>SUM(G173:G346)</f>
        <v>0</v>
      </c>
    </row>
    <row r="348" spans="1:7" ht="13.5" thickTop="1">
      <c r="E348" s="377"/>
      <c r="F348" s="153"/>
      <c r="G348" s="532"/>
    </row>
    <row r="349" spans="1:7">
      <c r="A349" s="514"/>
      <c r="B349" s="500" t="s">
        <v>57</v>
      </c>
      <c r="C349" s="501" t="s">
        <v>58</v>
      </c>
      <c r="D349" s="502"/>
      <c r="E349" s="503"/>
      <c r="F349" s="120"/>
      <c r="G349" s="535"/>
    </row>
    <row r="350" spans="1:7">
      <c r="A350" s="515"/>
      <c r="B350" s="322"/>
      <c r="C350" s="358"/>
      <c r="D350" s="505"/>
      <c r="E350" s="430"/>
      <c r="F350" s="119"/>
      <c r="G350" s="329"/>
    </row>
    <row r="351" spans="1:7" ht="25.5">
      <c r="A351" s="515"/>
      <c r="B351" s="322"/>
      <c r="C351" s="389" t="s">
        <v>82</v>
      </c>
      <c r="D351" s="505"/>
      <c r="E351" s="430"/>
      <c r="F351" s="119"/>
      <c r="G351" s="329"/>
    </row>
    <row r="352" spans="1:7">
      <c r="A352" s="515"/>
      <c r="B352" s="322"/>
      <c r="C352" s="389" t="s">
        <v>59</v>
      </c>
      <c r="D352" s="505"/>
      <c r="E352" s="430"/>
      <c r="F352" s="119"/>
      <c r="G352" s="329"/>
    </row>
    <row r="353" spans="1:7" ht="63.75">
      <c r="A353" s="515"/>
      <c r="B353" s="322"/>
      <c r="C353" s="358" t="s">
        <v>433</v>
      </c>
      <c r="D353" s="505"/>
      <c r="E353" s="430"/>
      <c r="F353" s="119"/>
      <c r="G353" s="329"/>
    </row>
    <row r="354" spans="1:7" ht="51">
      <c r="A354" s="515"/>
      <c r="B354" s="322"/>
      <c r="C354" s="358" t="s">
        <v>60</v>
      </c>
      <c r="D354" s="505"/>
      <c r="E354" s="430"/>
      <c r="F354" s="119"/>
      <c r="G354" s="329"/>
    </row>
    <row r="355" spans="1:7" ht="63.75">
      <c r="A355" s="515"/>
      <c r="B355" s="322"/>
      <c r="C355" s="358" t="s">
        <v>61</v>
      </c>
      <c r="D355" s="505"/>
      <c r="E355" s="430"/>
      <c r="F355" s="119"/>
      <c r="G355" s="329"/>
    </row>
    <row r="356" spans="1:7">
      <c r="A356" s="515"/>
      <c r="B356" s="322"/>
      <c r="C356" s="358"/>
      <c r="D356" s="505"/>
      <c r="E356" s="430"/>
      <c r="F356" s="119"/>
      <c r="G356" s="329"/>
    </row>
    <row r="357" spans="1:7">
      <c r="A357" s="515"/>
      <c r="B357" s="322"/>
      <c r="C357" s="389" t="s">
        <v>79</v>
      </c>
      <c r="D357" s="505"/>
      <c r="E357" s="430"/>
      <c r="F357" s="119"/>
      <c r="G357" s="329"/>
    </row>
    <row r="358" spans="1:7" ht="63.75" customHeight="1">
      <c r="A358" s="515"/>
      <c r="B358" s="322"/>
      <c r="C358" s="498" t="s">
        <v>152</v>
      </c>
      <c r="D358" s="505"/>
      <c r="E358" s="430"/>
      <c r="F358" s="119"/>
      <c r="G358" s="329"/>
    </row>
    <row r="359" spans="1:7" ht="63.75">
      <c r="A359" s="515"/>
      <c r="B359" s="322"/>
      <c r="C359" s="498" t="s">
        <v>153</v>
      </c>
      <c r="D359" s="505"/>
      <c r="E359" s="430"/>
      <c r="F359" s="119"/>
      <c r="G359" s="329"/>
    </row>
    <row r="360" spans="1:7" ht="51">
      <c r="A360" s="515"/>
      <c r="B360" s="322"/>
      <c r="C360" s="498" t="s">
        <v>80</v>
      </c>
      <c r="D360" s="505"/>
      <c r="E360" s="430"/>
      <c r="F360" s="119"/>
      <c r="G360" s="329"/>
    </row>
    <row r="361" spans="1:7" ht="38.25">
      <c r="A361" s="515"/>
      <c r="B361" s="322"/>
      <c r="C361" s="498" t="s">
        <v>883</v>
      </c>
      <c r="D361" s="505"/>
      <c r="E361" s="430"/>
      <c r="F361" s="119"/>
      <c r="G361" s="329"/>
    </row>
    <row r="362" spans="1:7" ht="76.5">
      <c r="A362" s="515"/>
      <c r="B362" s="322"/>
      <c r="C362" s="498" t="s">
        <v>884</v>
      </c>
      <c r="D362" s="505"/>
      <c r="E362" s="430"/>
      <c r="F362" s="119"/>
      <c r="G362" s="329"/>
    </row>
    <row r="363" spans="1:7" ht="25.5">
      <c r="A363" s="515"/>
      <c r="B363" s="322"/>
      <c r="C363" s="498" t="s">
        <v>154</v>
      </c>
      <c r="D363" s="505"/>
      <c r="E363" s="430"/>
      <c r="F363" s="119"/>
      <c r="G363" s="329"/>
    </row>
    <row r="364" spans="1:7" ht="89.25">
      <c r="A364" s="515"/>
      <c r="B364" s="322"/>
      <c r="C364" s="498" t="s">
        <v>885</v>
      </c>
      <c r="D364" s="505"/>
      <c r="E364" s="430"/>
      <c r="F364" s="119"/>
      <c r="G364" s="329"/>
    </row>
    <row r="365" spans="1:7" ht="38.25">
      <c r="A365" s="515"/>
      <c r="B365" s="322"/>
      <c r="C365" s="498" t="s">
        <v>886</v>
      </c>
      <c r="D365" s="505"/>
      <c r="E365" s="430"/>
      <c r="F365" s="119"/>
      <c r="G365" s="329"/>
    </row>
    <row r="366" spans="1:7" ht="38.25">
      <c r="A366" s="515"/>
      <c r="B366" s="322"/>
      <c r="C366" s="498" t="s">
        <v>155</v>
      </c>
      <c r="D366" s="505"/>
      <c r="E366" s="430"/>
      <c r="F366" s="119"/>
      <c r="G366" s="329"/>
    </row>
    <row r="367" spans="1:7" ht="63.75">
      <c r="A367" s="515"/>
      <c r="B367" s="322"/>
      <c r="C367" s="498" t="s">
        <v>887</v>
      </c>
      <c r="D367" s="505"/>
      <c r="E367" s="430"/>
      <c r="F367" s="119"/>
      <c r="G367" s="329"/>
    </row>
    <row r="368" spans="1:7" ht="63.75">
      <c r="A368" s="515"/>
      <c r="B368" s="322"/>
      <c r="C368" s="498" t="s">
        <v>156</v>
      </c>
      <c r="D368" s="505"/>
      <c r="E368" s="430"/>
      <c r="F368" s="119"/>
      <c r="G368" s="329"/>
    </row>
    <row r="369" spans="1:7" ht="63.75">
      <c r="A369" s="515"/>
      <c r="B369" s="322"/>
      <c r="C369" s="498" t="s">
        <v>2362</v>
      </c>
      <c r="D369" s="505"/>
      <c r="E369" s="430"/>
      <c r="F369" s="119"/>
      <c r="G369" s="329"/>
    </row>
    <row r="370" spans="1:7">
      <c r="A370" s="515"/>
      <c r="B370" s="322"/>
      <c r="C370" s="358"/>
      <c r="D370" s="505"/>
      <c r="E370" s="430"/>
      <c r="F370" s="119"/>
      <c r="G370" s="329"/>
    </row>
    <row r="371" spans="1:7">
      <c r="A371" s="514"/>
      <c r="B371" s="322"/>
      <c r="C371" s="389" t="s">
        <v>422</v>
      </c>
      <c r="D371" s="505"/>
      <c r="E371" s="430"/>
      <c r="F371" s="119"/>
      <c r="G371" s="329"/>
    </row>
    <row r="372" spans="1:7" ht="64.5" customHeight="1">
      <c r="A372" s="514"/>
      <c r="B372" s="322" t="s">
        <v>14</v>
      </c>
      <c r="C372" s="358" t="s">
        <v>434</v>
      </c>
      <c r="D372" s="328"/>
    </row>
    <row r="373" spans="1:7" ht="15">
      <c r="A373" s="514"/>
      <c r="B373" s="322"/>
      <c r="C373" s="346" t="s">
        <v>1517</v>
      </c>
      <c r="D373" s="505" t="s">
        <v>53</v>
      </c>
      <c r="E373" s="430">
        <v>81.5</v>
      </c>
      <c r="F373" s="119"/>
      <c r="G373" s="329">
        <f>E373*F373</f>
        <v>0</v>
      </c>
    </row>
    <row r="374" spans="1:7" ht="15">
      <c r="A374" s="514"/>
      <c r="B374" s="322"/>
      <c r="C374" s="346" t="s">
        <v>1518</v>
      </c>
      <c r="D374" s="505" t="s">
        <v>53</v>
      </c>
      <c r="E374" s="262">
        <v>110</v>
      </c>
      <c r="F374" s="198"/>
      <c r="G374" s="329">
        <f>E374*F374</f>
        <v>0</v>
      </c>
    </row>
    <row r="375" spans="1:7">
      <c r="A375" s="514"/>
      <c r="B375" s="322"/>
      <c r="C375" s="358"/>
      <c r="D375" s="505"/>
      <c r="E375" s="430"/>
      <c r="F375" s="119"/>
      <c r="G375" s="329"/>
    </row>
    <row r="376" spans="1:7">
      <c r="A376" s="514"/>
      <c r="B376" s="322"/>
      <c r="C376" s="389" t="s">
        <v>643</v>
      </c>
      <c r="D376" s="505"/>
      <c r="E376" s="430"/>
      <c r="F376" s="119"/>
      <c r="G376" s="329"/>
    </row>
    <row r="377" spans="1:7" ht="139.5" customHeight="1">
      <c r="A377" s="514"/>
      <c r="B377" s="322" t="s">
        <v>37</v>
      </c>
      <c r="C377" s="358" t="s">
        <v>645</v>
      </c>
      <c r="D377" s="505"/>
      <c r="E377" s="430"/>
      <c r="F377" s="119"/>
      <c r="G377" s="329"/>
    </row>
    <row r="378" spans="1:7">
      <c r="A378" s="514"/>
      <c r="B378" s="322"/>
      <c r="C378" s="358" t="s">
        <v>435</v>
      </c>
      <c r="D378" s="328"/>
    </row>
    <row r="379" spans="1:7" ht="15">
      <c r="A379" s="514"/>
      <c r="B379" s="322"/>
      <c r="C379" s="346" t="s">
        <v>1517</v>
      </c>
      <c r="D379" s="505" t="s">
        <v>53</v>
      </c>
      <c r="E379" s="430">
        <v>117.6</v>
      </c>
      <c r="F379" s="119"/>
      <c r="G379" s="329">
        <f>E379*F379</f>
        <v>0</v>
      </c>
    </row>
    <row r="380" spans="1:7" ht="15">
      <c r="A380" s="514"/>
      <c r="B380" s="322"/>
      <c r="C380" s="346" t="s">
        <v>1518</v>
      </c>
      <c r="D380" s="505" t="s">
        <v>53</v>
      </c>
      <c r="E380" s="262">
        <v>319</v>
      </c>
      <c r="F380" s="198"/>
      <c r="G380" s="329">
        <f>E380*F380</f>
        <v>0</v>
      </c>
    </row>
    <row r="381" spans="1:7">
      <c r="A381" s="514"/>
      <c r="B381" s="322"/>
      <c r="C381" s="358"/>
      <c r="D381" s="505"/>
      <c r="E381" s="430"/>
      <c r="F381" s="119"/>
      <c r="G381" s="409"/>
    </row>
    <row r="382" spans="1:7" ht="25.5">
      <c r="A382" s="514"/>
      <c r="B382" s="322"/>
      <c r="C382" s="389" t="s">
        <v>1144</v>
      </c>
      <c r="D382" s="505"/>
      <c r="E382" s="430"/>
      <c r="F382" s="119"/>
      <c r="G382" s="329"/>
    </row>
    <row r="383" spans="1:7" ht="37.5" customHeight="1">
      <c r="A383" s="514"/>
      <c r="B383" s="322" t="s">
        <v>17</v>
      </c>
      <c r="C383" s="358" t="s">
        <v>892</v>
      </c>
      <c r="D383" s="505"/>
      <c r="E383" s="430"/>
      <c r="F383" s="119"/>
      <c r="G383" s="329"/>
    </row>
    <row r="384" spans="1:7" ht="25.5">
      <c r="A384" s="514"/>
      <c r="B384" s="322"/>
      <c r="C384" s="358" t="s">
        <v>98</v>
      </c>
      <c r="D384" s="505"/>
      <c r="E384" s="430"/>
      <c r="F384" s="119"/>
      <c r="G384" s="329"/>
    </row>
    <row r="385" spans="1:7">
      <c r="A385" s="514"/>
      <c r="B385" s="322"/>
      <c r="C385" s="358" t="s">
        <v>2501</v>
      </c>
      <c r="D385" s="505"/>
      <c r="E385" s="430"/>
      <c r="F385" s="119"/>
      <c r="G385" s="329"/>
    </row>
    <row r="386" spans="1:7">
      <c r="A386" s="514"/>
      <c r="B386" s="322"/>
      <c r="C386" s="358" t="s">
        <v>92</v>
      </c>
      <c r="D386" s="505"/>
      <c r="E386" s="430"/>
      <c r="F386" s="119"/>
      <c r="G386" s="329"/>
    </row>
    <row r="387" spans="1:7">
      <c r="A387" s="514"/>
      <c r="B387" s="322"/>
      <c r="C387" s="358" t="s">
        <v>93</v>
      </c>
      <c r="D387" s="505"/>
      <c r="E387" s="430"/>
      <c r="F387" s="119"/>
      <c r="G387" s="329"/>
    </row>
    <row r="388" spans="1:7">
      <c r="A388" s="514"/>
      <c r="B388" s="322"/>
      <c r="C388" s="358" t="s">
        <v>94</v>
      </c>
      <c r="D388" s="505"/>
      <c r="E388" s="430"/>
      <c r="F388" s="119"/>
      <c r="G388" s="329"/>
    </row>
    <row r="389" spans="1:7">
      <c r="A389" s="514"/>
      <c r="B389" s="322"/>
      <c r="C389" s="358" t="s">
        <v>95</v>
      </c>
      <c r="E389" s="377"/>
      <c r="F389" s="113"/>
      <c r="G389" s="532"/>
    </row>
    <row r="390" spans="1:7">
      <c r="A390" s="514"/>
      <c r="B390" s="322"/>
      <c r="C390" s="358" t="s">
        <v>96</v>
      </c>
      <c r="D390" s="505"/>
      <c r="E390" s="430"/>
      <c r="F390" s="119"/>
      <c r="G390" s="329"/>
    </row>
    <row r="391" spans="1:7">
      <c r="A391" s="514"/>
      <c r="B391" s="322"/>
      <c r="C391" s="358" t="s">
        <v>97</v>
      </c>
      <c r="D391" s="505"/>
      <c r="E391" s="430"/>
      <c r="F391" s="119"/>
      <c r="G391" s="329"/>
    </row>
    <row r="392" spans="1:7" ht="15">
      <c r="A392" s="514"/>
      <c r="B392" s="322"/>
      <c r="C392" s="511" t="s">
        <v>893</v>
      </c>
      <c r="D392" s="505" t="s">
        <v>53</v>
      </c>
      <c r="E392" s="430">
        <v>5</v>
      </c>
      <c r="F392" s="119"/>
      <c r="G392" s="329">
        <f>E392*F392</f>
        <v>0</v>
      </c>
    </row>
    <row r="393" spans="1:7">
      <c r="A393" s="514"/>
      <c r="B393" s="322"/>
      <c r="C393" s="511"/>
      <c r="D393" s="505"/>
      <c r="E393" s="430"/>
      <c r="F393" s="119"/>
      <c r="G393" s="329"/>
    </row>
    <row r="394" spans="1:7">
      <c r="A394" s="514"/>
      <c r="B394" s="322"/>
      <c r="C394" s="389" t="s">
        <v>1521</v>
      </c>
      <c r="D394" s="505"/>
      <c r="E394" s="262"/>
      <c r="F394" s="198"/>
      <c r="G394" s="329"/>
    </row>
    <row r="395" spans="1:7" ht="38.25">
      <c r="A395" s="514"/>
      <c r="B395" s="322" t="s">
        <v>18</v>
      </c>
      <c r="C395" s="358" t="s">
        <v>1542</v>
      </c>
      <c r="D395" s="505"/>
      <c r="E395" s="262"/>
      <c r="F395" s="198"/>
      <c r="G395" s="329"/>
    </row>
    <row r="396" spans="1:7" ht="25.5">
      <c r="A396" s="514"/>
      <c r="B396" s="322"/>
      <c r="C396" s="358" t="s">
        <v>98</v>
      </c>
      <c r="D396" s="505"/>
      <c r="E396" s="262"/>
      <c r="F396" s="198"/>
      <c r="G396" s="329"/>
    </row>
    <row r="397" spans="1:7">
      <c r="A397" s="514"/>
      <c r="B397" s="322"/>
      <c r="C397" s="358" t="s">
        <v>2501</v>
      </c>
      <c r="D397" s="505"/>
      <c r="E397" s="262"/>
      <c r="F397" s="198"/>
      <c r="G397" s="329"/>
    </row>
    <row r="398" spans="1:7">
      <c r="A398" s="514"/>
      <c r="B398" s="322"/>
      <c r="C398" s="358" t="s">
        <v>92</v>
      </c>
      <c r="D398" s="505"/>
      <c r="E398" s="262"/>
      <c r="F398" s="198"/>
      <c r="G398" s="329"/>
    </row>
    <row r="399" spans="1:7">
      <c r="A399" s="514"/>
      <c r="B399" s="322"/>
      <c r="C399" s="358" t="s">
        <v>93</v>
      </c>
      <c r="D399" s="505"/>
      <c r="E399" s="262"/>
      <c r="F399" s="198"/>
      <c r="G399" s="329"/>
    </row>
    <row r="400" spans="1:7">
      <c r="A400" s="514"/>
      <c r="B400" s="322"/>
      <c r="C400" s="358" t="s">
        <v>94</v>
      </c>
      <c r="D400" s="505"/>
      <c r="E400" s="262"/>
      <c r="F400" s="198"/>
      <c r="G400" s="329"/>
    </row>
    <row r="401" spans="1:7">
      <c r="A401" s="514"/>
      <c r="B401" s="322"/>
      <c r="C401" s="358" t="s">
        <v>95</v>
      </c>
      <c r="E401" s="377"/>
      <c r="F401" s="113"/>
      <c r="G401" s="532"/>
    </row>
    <row r="402" spans="1:7">
      <c r="A402" s="514"/>
      <c r="B402" s="322"/>
      <c r="C402" s="358" t="s">
        <v>96</v>
      </c>
      <c r="D402" s="505"/>
      <c r="E402" s="262"/>
      <c r="F402" s="198"/>
      <c r="G402" s="329"/>
    </row>
    <row r="403" spans="1:7">
      <c r="A403" s="514"/>
      <c r="B403" s="322"/>
      <c r="C403" s="358" t="s">
        <v>97</v>
      </c>
      <c r="D403" s="505"/>
      <c r="E403" s="262"/>
      <c r="F403" s="198"/>
      <c r="G403" s="329"/>
    </row>
    <row r="404" spans="1:7" ht="15">
      <c r="A404" s="514"/>
      <c r="B404" s="322"/>
      <c r="C404" s="511" t="s">
        <v>1543</v>
      </c>
      <c r="D404" s="505" t="s">
        <v>53</v>
      </c>
      <c r="E404" s="262">
        <f>39.9/2</f>
        <v>19.95</v>
      </c>
      <c r="F404" s="198"/>
      <c r="G404" s="329">
        <f>E404*F404</f>
        <v>0</v>
      </c>
    </row>
    <row r="405" spans="1:7" ht="15">
      <c r="A405" s="514"/>
      <c r="B405" s="322"/>
      <c r="C405" s="511" t="s">
        <v>1544</v>
      </c>
      <c r="D405" s="505" t="s">
        <v>53</v>
      </c>
      <c r="E405" s="262">
        <f>16.15/2</f>
        <v>8.0749999999999993</v>
      </c>
      <c r="F405" s="198"/>
      <c r="G405" s="329">
        <f>E405*F405</f>
        <v>0</v>
      </c>
    </row>
    <row r="406" spans="1:7">
      <c r="A406" s="514"/>
      <c r="B406" s="322"/>
      <c r="C406" s="358"/>
      <c r="D406" s="505"/>
      <c r="E406" s="430"/>
      <c r="F406" s="119"/>
      <c r="G406" s="329"/>
    </row>
    <row r="407" spans="1:7">
      <c r="A407" s="514"/>
      <c r="B407" s="519" t="s">
        <v>425</v>
      </c>
      <c r="C407" s="358"/>
      <c r="D407" s="505"/>
      <c r="E407" s="430"/>
      <c r="F407" s="119"/>
      <c r="G407" s="329"/>
    </row>
    <row r="408" spans="1:7">
      <c r="A408" s="514"/>
      <c r="B408" s="322"/>
      <c r="C408" s="389" t="s">
        <v>1545</v>
      </c>
      <c r="D408" s="505"/>
      <c r="E408" s="262"/>
      <c r="F408" s="198"/>
      <c r="G408" s="329"/>
    </row>
    <row r="409" spans="1:7" ht="25.5">
      <c r="A409" s="514"/>
      <c r="B409" s="322" t="s">
        <v>22</v>
      </c>
      <c r="C409" s="358" t="s">
        <v>1546</v>
      </c>
      <c r="D409" s="505"/>
      <c r="E409" s="262"/>
      <c r="F409" s="198"/>
      <c r="G409" s="329"/>
    </row>
    <row r="410" spans="1:7" ht="38.25">
      <c r="A410" s="514"/>
      <c r="B410" s="322"/>
      <c r="C410" s="358" t="s">
        <v>436</v>
      </c>
      <c r="D410" s="505" t="s">
        <v>53</v>
      </c>
      <c r="E410" s="262">
        <v>345</v>
      </c>
      <c r="F410" s="198"/>
      <c r="G410" s="329">
        <f>E410*F410</f>
        <v>0</v>
      </c>
    </row>
    <row r="411" spans="1:7">
      <c r="A411" s="514"/>
      <c r="B411" s="519"/>
      <c r="C411" s="358"/>
      <c r="D411" s="505"/>
      <c r="E411" s="430"/>
      <c r="F411" s="119"/>
      <c r="G411" s="329"/>
    </row>
    <row r="412" spans="1:7">
      <c r="A412" s="514"/>
      <c r="B412" s="470"/>
      <c r="C412" s="389" t="s">
        <v>1148</v>
      </c>
      <c r="D412" s="505"/>
      <c r="E412" s="430"/>
      <c r="F412" s="119"/>
      <c r="G412" s="329"/>
    </row>
    <row r="413" spans="1:7" ht="25.5">
      <c r="A413" s="514"/>
      <c r="B413" s="322" t="s">
        <v>45</v>
      </c>
      <c r="C413" s="358" t="s">
        <v>1149</v>
      </c>
      <c r="D413" s="505"/>
      <c r="E413" s="430"/>
      <c r="F413" s="119"/>
      <c r="G413" s="329"/>
    </row>
    <row r="414" spans="1:7" ht="38.25">
      <c r="A414" s="514"/>
      <c r="B414" s="322"/>
      <c r="C414" s="358" t="s">
        <v>436</v>
      </c>
      <c r="D414" s="505" t="s">
        <v>53</v>
      </c>
      <c r="E414" s="430">
        <v>750</v>
      </c>
      <c r="F414" s="119"/>
      <c r="G414" s="329">
        <f>E414*F414</f>
        <v>0</v>
      </c>
    </row>
    <row r="415" spans="1:7">
      <c r="A415" s="514"/>
      <c r="B415" s="322"/>
      <c r="C415" s="358"/>
      <c r="D415" s="505"/>
      <c r="E415" s="430"/>
      <c r="F415" s="119"/>
      <c r="G415" s="329"/>
    </row>
    <row r="416" spans="1:7" ht="25.5">
      <c r="A416" s="514"/>
      <c r="B416" s="470"/>
      <c r="C416" s="389" t="s">
        <v>1152</v>
      </c>
      <c r="D416" s="505"/>
      <c r="E416" s="430"/>
      <c r="F416" s="119"/>
      <c r="G416" s="329"/>
    </row>
    <row r="417" spans="1:7" ht="25.5">
      <c r="A417" s="514"/>
      <c r="B417" s="322" t="s">
        <v>47</v>
      </c>
      <c r="C417" s="358" t="s">
        <v>1153</v>
      </c>
      <c r="D417" s="505"/>
      <c r="E417" s="430"/>
      <c r="F417" s="119"/>
      <c r="G417" s="329"/>
    </row>
    <row r="418" spans="1:7" ht="38.25">
      <c r="A418" s="514"/>
      <c r="B418" s="322"/>
      <c r="C418" s="358" t="s">
        <v>436</v>
      </c>
      <c r="D418" s="505" t="s">
        <v>53</v>
      </c>
      <c r="E418" s="430">
        <v>200</v>
      </c>
      <c r="F418" s="119"/>
      <c r="G418" s="329">
        <f>E418*F418</f>
        <v>0</v>
      </c>
    </row>
    <row r="419" spans="1:7">
      <c r="A419" s="514"/>
      <c r="B419" s="322"/>
      <c r="C419" s="358"/>
      <c r="D419" s="505"/>
      <c r="E419" s="430"/>
      <c r="F419" s="119"/>
      <c r="G419" s="329"/>
    </row>
    <row r="420" spans="1:7">
      <c r="A420" s="514"/>
      <c r="B420" s="470"/>
      <c r="C420" s="389" t="s">
        <v>1547</v>
      </c>
      <c r="D420" s="505"/>
      <c r="E420" s="262"/>
      <c r="F420" s="198"/>
      <c r="G420" s="329"/>
    </row>
    <row r="421" spans="1:7" ht="25.5">
      <c r="A421" s="514"/>
      <c r="B421" s="322" t="s">
        <v>49</v>
      </c>
      <c r="C421" s="358" t="s">
        <v>1548</v>
      </c>
      <c r="D421" s="505"/>
      <c r="E421" s="262"/>
      <c r="F421" s="198"/>
      <c r="G421" s="329"/>
    </row>
    <row r="422" spans="1:7" ht="38.25">
      <c r="A422" s="514"/>
      <c r="B422" s="322"/>
      <c r="C422" s="358" t="s">
        <v>436</v>
      </c>
      <c r="D422" s="505" t="s">
        <v>53</v>
      </c>
      <c r="E422" s="262">
        <f>626.1+612</f>
        <v>1238.0999999999999</v>
      </c>
      <c r="F422" s="198"/>
      <c r="G422" s="329">
        <f>E422*F422</f>
        <v>0</v>
      </c>
    </row>
    <row r="423" spans="1:7">
      <c r="A423" s="514"/>
      <c r="B423" s="322"/>
      <c r="C423" s="358"/>
      <c r="D423" s="505"/>
      <c r="E423" s="262"/>
      <c r="F423" s="198"/>
      <c r="G423" s="329"/>
    </row>
    <row r="424" spans="1:7">
      <c r="A424" s="514"/>
      <c r="B424" s="322"/>
      <c r="C424" s="389" t="s">
        <v>646</v>
      </c>
      <c r="D424" s="505"/>
      <c r="E424" s="262"/>
      <c r="F424" s="198"/>
      <c r="G424" s="329"/>
    </row>
    <row r="425" spans="1:7" ht="25.5">
      <c r="A425" s="514"/>
      <c r="B425" s="322" t="s">
        <v>50</v>
      </c>
      <c r="C425" s="358" t="s">
        <v>2350</v>
      </c>
      <c r="D425" s="505"/>
      <c r="E425" s="262"/>
      <c r="F425" s="198"/>
      <c r="G425" s="329"/>
    </row>
    <row r="426" spans="1:7" ht="38.25">
      <c r="A426" s="514"/>
      <c r="B426" s="322"/>
      <c r="C426" s="358" t="s">
        <v>436</v>
      </c>
      <c r="D426" s="505" t="s">
        <v>53</v>
      </c>
      <c r="E426" s="262">
        <v>291</v>
      </c>
      <c r="F426" s="198"/>
      <c r="G426" s="329">
        <f>E426*F426</f>
        <v>0</v>
      </c>
    </row>
    <row r="427" spans="1:7">
      <c r="A427" s="514"/>
      <c r="B427" s="322"/>
      <c r="C427" s="358"/>
      <c r="D427" s="505"/>
      <c r="E427" s="262"/>
      <c r="F427" s="198"/>
      <c r="G427" s="329"/>
    </row>
    <row r="428" spans="1:7">
      <c r="A428" s="514"/>
      <c r="B428" s="322"/>
      <c r="C428" s="389" t="s">
        <v>1638</v>
      </c>
      <c r="D428" s="505"/>
      <c r="E428" s="262"/>
      <c r="F428" s="198"/>
      <c r="G428" s="329"/>
    </row>
    <row r="429" spans="1:7" ht="25.5">
      <c r="A429" s="514"/>
      <c r="B429" s="322" t="s">
        <v>51</v>
      </c>
      <c r="C429" s="358" t="s">
        <v>1639</v>
      </c>
      <c r="D429" s="505"/>
      <c r="E429" s="262"/>
      <c r="F429" s="198"/>
      <c r="G429" s="329"/>
    </row>
    <row r="430" spans="1:7" ht="51">
      <c r="A430" s="514"/>
      <c r="B430" s="322"/>
      <c r="C430" s="358" t="s">
        <v>1640</v>
      </c>
      <c r="D430" s="505" t="s">
        <v>53</v>
      </c>
      <c r="E430" s="262">
        <v>1113</v>
      </c>
      <c r="F430" s="198"/>
      <c r="G430" s="329">
        <f>E430*F430</f>
        <v>0</v>
      </c>
    </row>
    <row r="431" spans="1:7">
      <c r="A431" s="514"/>
      <c r="B431" s="322"/>
      <c r="C431" s="358"/>
      <c r="D431" s="505"/>
      <c r="E431" s="262"/>
      <c r="F431" s="198"/>
      <c r="G431" s="329"/>
    </row>
    <row r="432" spans="1:7">
      <c r="A432" s="514"/>
      <c r="B432" s="322"/>
      <c r="C432" s="358"/>
      <c r="D432" s="505"/>
      <c r="E432" s="262"/>
      <c r="F432" s="198"/>
      <c r="G432" s="329"/>
    </row>
    <row r="433" spans="1:7">
      <c r="A433" s="514"/>
      <c r="B433" s="317" t="s">
        <v>426</v>
      </c>
      <c r="C433" s="358"/>
      <c r="D433" s="505"/>
      <c r="E433" s="430"/>
      <c r="F433" s="119"/>
      <c r="G433" s="329"/>
    </row>
    <row r="434" spans="1:7" ht="39.75" customHeight="1">
      <c r="A434" s="514"/>
      <c r="B434" s="322" t="s">
        <v>52</v>
      </c>
      <c r="C434" s="358" t="s">
        <v>1154</v>
      </c>
      <c r="D434" s="505"/>
      <c r="E434" s="430"/>
      <c r="F434" s="119"/>
      <c r="G434" s="329"/>
    </row>
    <row r="435" spans="1:7" ht="15">
      <c r="A435" s="514"/>
      <c r="B435" s="322"/>
      <c r="C435" s="511" t="s">
        <v>1549</v>
      </c>
      <c r="D435" s="505" t="s">
        <v>53</v>
      </c>
      <c r="E435" s="262">
        <v>4.5999999999999996</v>
      </c>
      <c r="F435" s="198"/>
      <c r="G435" s="329">
        <f t="shared" ref="G435" si="11">E435*F435</f>
        <v>0</v>
      </c>
    </row>
    <row r="436" spans="1:7" ht="15">
      <c r="A436" s="514"/>
      <c r="B436" s="322"/>
      <c r="C436" s="511" t="s">
        <v>1549</v>
      </c>
      <c r="D436" s="505" t="s">
        <v>53</v>
      </c>
      <c r="E436" s="262">
        <v>5.0999999999999996</v>
      </c>
      <c r="F436" s="198"/>
      <c r="G436" s="329">
        <f t="shared" ref="G436:G437" si="12">E436*F436</f>
        <v>0</v>
      </c>
    </row>
    <row r="437" spans="1:7" ht="15">
      <c r="A437" s="514"/>
      <c r="B437" s="322"/>
      <c r="C437" s="511" t="s">
        <v>1550</v>
      </c>
      <c r="D437" s="505" t="s">
        <v>53</v>
      </c>
      <c r="E437" s="262">
        <v>69.2</v>
      </c>
      <c r="F437" s="198"/>
      <c r="G437" s="329">
        <f t="shared" si="12"/>
        <v>0</v>
      </c>
    </row>
    <row r="438" spans="1:7">
      <c r="A438" s="514"/>
      <c r="B438" s="322"/>
      <c r="C438" s="511"/>
      <c r="D438" s="505"/>
      <c r="E438" s="430"/>
      <c r="F438" s="119"/>
      <c r="G438" s="329"/>
    </row>
    <row r="439" spans="1:7">
      <c r="A439" s="514"/>
      <c r="B439" s="317" t="s">
        <v>877</v>
      </c>
      <c r="C439" s="358"/>
      <c r="D439" s="505"/>
      <c r="E439" s="430"/>
      <c r="F439" s="119"/>
      <c r="G439" s="329"/>
    </row>
    <row r="440" spans="1:7">
      <c r="A440" s="514"/>
      <c r="B440" s="322"/>
      <c r="C440" s="389" t="s">
        <v>421</v>
      </c>
      <c r="D440" s="505"/>
      <c r="E440" s="430"/>
      <c r="F440" s="119"/>
      <c r="G440" s="329"/>
    </row>
    <row r="441" spans="1:7" ht="38.25">
      <c r="A441" s="514"/>
      <c r="B441" s="322" t="s">
        <v>54</v>
      </c>
      <c r="C441" s="358" t="s">
        <v>1156</v>
      </c>
      <c r="D441" s="505"/>
      <c r="E441" s="430"/>
      <c r="F441" s="119"/>
      <c r="G441" s="329"/>
    </row>
    <row r="442" spans="1:7" ht="15">
      <c r="A442" s="514"/>
      <c r="B442" s="322"/>
      <c r="C442" s="511" t="s">
        <v>1155</v>
      </c>
      <c r="D442" s="505" t="s">
        <v>53</v>
      </c>
      <c r="E442" s="430">
        <v>565</v>
      </c>
      <c r="F442" s="119"/>
      <c r="G442" s="329">
        <f t="shared" ref="G442" si="13">E442*F442</f>
        <v>0</v>
      </c>
    </row>
    <row r="443" spans="1:7">
      <c r="A443" s="514"/>
      <c r="B443" s="322"/>
      <c r="C443" s="511"/>
      <c r="D443" s="505"/>
      <c r="E443" s="430"/>
      <c r="F443" s="119"/>
      <c r="G443" s="329"/>
    </row>
    <row r="444" spans="1:7" ht="38.25">
      <c r="A444" s="514"/>
      <c r="B444" s="322" t="s">
        <v>55</v>
      </c>
      <c r="C444" s="358" t="s">
        <v>2154</v>
      </c>
      <c r="D444" s="505"/>
      <c r="E444" s="430"/>
      <c r="F444" s="119"/>
      <c r="G444" s="329"/>
    </row>
    <row r="445" spans="1:7" ht="15">
      <c r="A445" s="514"/>
      <c r="B445" s="322"/>
      <c r="C445" s="511" t="s">
        <v>2153</v>
      </c>
      <c r="D445" s="505" t="s">
        <v>53</v>
      </c>
      <c r="E445" s="430">
        <v>72</v>
      </c>
      <c r="F445" s="119"/>
      <c r="G445" s="329">
        <f t="shared" ref="G445" si="14">E445*F445</f>
        <v>0</v>
      </c>
    </row>
    <row r="446" spans="1:7">
      <c r="A446" s="514"/>
      <c r="B446" s="322"/>
      <c r="C446" s="511"/>
      <c r="D446" s="505"/>
      <c r="E446" s="430"/>
      <c r="F446" s="119"/>
      <c r="G446" s="329"/>
    </row>
    <row r="447" spans="1:7" ht="38.25">
      <c r="A447" s="514"/>
      <c r="B447" s="322" t="s">
        <v>67</v>
      </c>
      <c r="C447" s="358" t="s">
        <v>2152</v>
      </c>
      <c r="D447" s="505"/>
      <c r="E447" s="430"/>
      <c r="F447" s="119"/>
      <c r="G447" s="329"/>
    </row>
    <row r="448" spans="1:7" ht="15">
      <c r="A448" s="514"/>
      <c r="B448" s="322"/>
      <c r="C448" s="511" t="s">
        <v>2153</v>
      </c>
      <c r="D448" s="505" t="s">
        <v>53</v>
      </c>
      <c r="E448" s="430">
        <v>455.85</v>
      </c>
      <c r="F448" s="119"/>
      <c r="G448" s="329">
        <f t="shared" ref="G448" si="15">E448*F448</f>
        <v>0</v>
      </c>
    </row>
    <row r="449" spans="1:7">
      <c r="A449" s="514"/>
      <c r="B449" s="322"/>
      <c r="C449" s="511"/>
      <c r="D449" s="505"/>
      <c r="E449" s="430"/>
      <c r="F449" s="119"/>
      <c r="G449" s="329"/>
    </row>
    <row r="450" spans="1:7" ht="38.25">
      <c r="A450" s="514"/>
      <c r="B450" s="322" t="s">
        <v>69</v>
      </c>
      <c r="C450" s="358" t="s">
        <v>2152</v>
      </c>
      <c r="D450" s="505"/>
      <c r="E450" s="430"/>
      <c r="F450" s="119"/>
      <c r="G450" s="329"/>
    </row>
    <row r="451" spans="1:7" ht="15">
      <c r="A451" s="514"/>
      <c r="B451" s="322"/>
      <c r="C451" s="511" t="s">
        <v>2155</v>
      </c>
      <c r="D451" s="505" t="s">
        <v>53</v>
      </c>
      <c r="E451" s="430">
        <v>23.7</v>
      </c>
      <c r="F451" s="119"/>
      <c r="G451" s="329">
        <f t="shared" ref="G451" si="16">E451*F451</f>
        <v>0</v>
      </c>
    </row>
    <row r="452" spans="1:7">
      <c r="A452" s="514"/>
      <c r="B452" s="322"/>
      <c r="C452" s="511"/>
      <c r="D452" s="505"/>
      <c r="E452" s="430"/>
      <c r="F452" s="119"/>
      <c r="G452" s="329"/>
    </row>
    <row r="453" spans="1:7">
      <c r="A453" s="514"/>
      <c r="B453" s="322"/>
      <c r="C453" s="511"/>
      <c r="D453" s="505"/>
      <c r="E453" s="430"/>
      <c r="F453" s="119"/>
      <c r="G453" s="329"/>
    </row>
    <row r="454" spans="1:7" ht="25.5">
      <c r="A454" s="514"/>
      <c r="B454" s="388"/>
      <c r="C454" s="520" t="s">
        <v>1259</v>
      </c>
      <c r="D454" s="429"/>
      <c r="E454" s="430"/>
      <c r="F454" s="119"/>
      <c r="G454" s="329"/>
    </row>
    <row r="455" spans="1:7">
      <c r="A455" s="514"/>
      <c r="B455" s="388" t="s">
        <v>71</v>
      </c>
      <c r="C455" s="1502" t="s">
        <v>2497</v>
      </c>
      <c r="D455" s="429"/>
      <c r="E455" s="430"/>
      <c r="F455" s="119"/>
      <c r="G455" s="329"/>
    </row>
    <row r="456" spans="1:7" ht="306" customHeight="1">
      <c r="A456" s="514"/>
      <c r="B456" s="388"/>
      <c r="C456" s="1503" t="s">
        <v>2607</v>
      </c>
      <c r="D456" s="429"/>
      <c r="E456" s="430"/>
      <c r="F456" s="119"/>
      <c r="G456" s="329"/>
    </row>
    <row r="457" spans="1:7" ht="229.5">
      <c r="A457" s="514"/>
      <c r="B457" s="388"/>
      <c r="C457" s="1503" t="s">
        <v>2486</v>
      </c>
      <c r="D457" s="429"/>
      <c r="E457" s="430"/>
      <c r="F457" s="119"/>
      <c r="G457" s="329"/>
    </row>
    <row r="458" spans="1:7" ht="15">
      <c r="A458" s="514"/>
      <c r="B458" s="388"/>
      <c r="C458" s="1502" t="s">
        <v>2487</v>
      </c>
      <c r="D458" s="429" t="s">
        <v>36</v>
      </c>
      <c r="E458" s="430">
        <v>222</v>
      </c>
      <c r="F458" s="119"/>
      <c r="G458" s="329">
        <f t="shared" ref="G458:G459" si="17">E458*F458</f>
        <v>0</v>
      </c>
    </row>
    <row r="459" spans="1:7" ht="38.25">
      <c r="A459" s="514"/>
      <c r="B459" s="388"/>
      <c r="C459" s="498" t="s">
        <v>2598</v>
      </c>
      <c r="D459" s="429" t="s">
        <v>46</v>
      </c>
      <c r="E459" s="430">
        <v>7000</v>
      </c>
      <c r="F459" s="119"/>
      <c r="G459" s="329">
        <f t="shared" si="17"/>
        <v>0</v>
      </c>
    </row>
    <row r="460" spans="1:7">
      <c r="A460" s="514"/>
      <c r="B460" s="322"/>
      <c r="C460" s="511"/>
      <c r="D460" s="505"/>
      <c r="E460" s="430"/>
      <c r="F460" s="119"/>
      <c r="G460" s="329"/>
    </row>
    <row r="461" spans="1:7">
      <c r="A461" s="514"/>
      <c r="B461" s="388" t="s">
        <v>72</v>
      </c>
      <c r="C461" s="498" t="s">
        <v>1260</v>
      </c>
      <c r="D461" s="429"/>
      <c r="E461" s="430"/>
      <c r="F461" s="119"/>
      <c r="G461" s="329"/>
    </row>
    <row r="462" spans="1:7" ht="76.5">
      <c r="A462" s="514"/>
      <c r="B462" s="388"/>
      <c r="C462" s="498" t="s">
        <v>1261</v>
      </c>
      <c r="D462" s="429"/>
      <c r="E462" s="430"/>
      <c r="F462" s="119"/>
      <c r="G462" s="329"/>
    </row>
    <row r="463" spans="1:7" ht="15">
      <c r="A463" s="514"/>
      <c r="B463" s="388"/>
      <c r="C463" s="1502" t="s">
        <v>2485</v>
      </c>
      <c r="D463" s="429" t="s">
        <v>53</v>
      </c>
      <c r="E463" s="430">
        <v>1374</v>
      </c>
      <c r="F463" s="119"/>
      <c r="G463" s="329">
        <f t="shared" ref="G463" si="18">E463*F463</f>
        <v>0</v>
      </c>
    </row>
    <row r="464" spans="1:7">
      <c r="A464" s="514"/>
      <c r="B464" s="388"/>
      <c r="C464" s="1296"/>
      <c r="D464" s="429"/>
      <c r="E464" s="430"/>
      <c r="F464" s="119"/>
      <c r="G464" s="329"/>
    </row>
    <row r="465" spans="1:7" ht="38.25">
      <c r="A465" s="514"/>
      <c r="B465" s="1490" t="s">
        <v>73</v>
      </c>
      <c r="C465" s="1491" t="s">
        <v>2502</v>
      </c>
      <c r="D465" s="1492"/>
      <c r="E465" s="1493"/>
      <c r="F465" s="1494"/>
      <c r="G465" s="1495"/>
    </row>
    <row r="466" spans="1:7" ht="15">
      <c r="A466" s="514"/>
      <c r="B466" s="1490"/>
      <c r="C466" s="1496" t="s">
        <v>2503</v>
      </c>
      <c r="D466" s="1492" t="s">
        <v>2614</v>
      </c>
      <c r="E466" s="1493">
        <v>161</v>
      </c>
      <c r="F466" s="1494"/>
      <c r="G466" s="1495">
        <f t="shared" ref="G466" si="19">E466*F466</f>
        <v>0</v>
      </c>
    </row>
    <row r="467" spans="1:7">
      <c r="A467" s="514"/>
      <c r="B467" s="388"/>
      <c r="C467" s="1220"/>
      <c r="D467" s="429"/>
      <c r="E467" s="430"/>
      <c r="F467" s="119"/>
      <c r="G467" s="329"/>
    </row>
    <row r="468" spans="1:7">
      <c r="A468" s="514"/>
      <c r="B468" s="322"/>
      <c r="C468" s="511"/>
      <c r="D468" s="505"/>
      <c r="E468" s="430"/>
      <c r="F468" s="119"/>
      <c r="G468" s="329"/>
    </row>
    <row r="469" spans="1:7" ht="13.5" thickBot="1">
      <c r="B469" s="513"/>
      <c r="C469" s="331" t="s">
        <v>62</v>
      </c>
      <c r="D469" s="332"/>
      <c r="E469" s="333"/>
      <c r="F469" s="118"/>
      <c r="G469" s="404">
        <f>SUM(G371:G468)</f>
        <v>0</v>
      </c>
    </row>
    <row r="470" spans="1:7" ht="13.5" thickTop="1">
      <c r="A470" s="515"/>
      <c r="B470" s="317"/>
      <c r="C470" s="318"/>
      <c r="D470" s="507"/>
      <c r="E470" s="522"/>
      <c r="F470" s="121"/>
      <c r="G470" s="471"/>
    </row>
    <row r="471" spans="1:7">
      <c r="E471" s="377"/>
      <c r="F471" s="119"/>
      <c r="G471" s="532"/>
    </row>
    <row r="472" spans="1:7">
      <c r="B472" s="500" t="s">
        <v>63</v>
      </c>
      <c r="C472" s="501" t="s">
        <v>64</v>
      </c>
      <c r="D472" s="502"/>
      <c r="E472" s="503"/>
      <c r="F472" s="116"/>
      <c r="G472" s="531"/>
    </row>
    <row r="473" spans="1:7">
      <c r="B473" s="491"/>
      <c r="C473" s="310"/>
      <c r="D473" s="492"/>
      <c r="E473" s="493"/>
      <c r="F473" s="239"/>
      <c r="G473" s="529"/>
    </row>
    <row r="474" spans="1:7" ht="63.75">
      <c r="B474" s="491"/>
      <c r="C474" s="1504" t="s">
        <v>2498</v>
      </c>
      <c r="D474" s="492"/>
      <c r="E474" s="493"/>
      <c r="F474" s="239"/>
      <c r="G474" s="529"/>
    </row>
    <row r="475" spans="1:7">
      <c r="B475" s="322"/>
      <c r="C475" s="389"/>
      <c r="E475" s="345"/>
      <c r="F475" s="160"/>
      <c r="G475" s="329"/>
    </row>
    <row r="476" spans="1:7">
      <c r="A476" s="328"/>
      <c r="B476" s="322"/>
      <c r="C476" s="389" t="s">
        <v>442</v>
      </c>
      <c r="D476" s="505"/>
      <c r="E476" s="430"/>
      <c r="F476" s="119"/>
      <c r="G476" s="329"/>
    </row>
    <row r="477" spans="1:7" ht="76.5">
      <c r="A477" s="328"/>
      <c r="B477" s="322" t="s">
        <v>37</v>
      </c>
      <c r="C477" s="358" t="s">
        <v>438</v>
      </c>
      <c r="D477" s="328"/>
      <c r="F477" s="158"/>
    </row>
    <row r="478" spans="1:7">
      <c r="A478" s="328"/>
      <c r="B478" s="322"/>
      <c r="C478" s="358" t="s">
        <v>437</v>
      </c>
      <c r="D478" s="328"/>
      <c r="F478" s="158"/>
    </row>
    <row r="479" spans="1:7" ht="191.25">
      <c r="A479" s="328"/>
      <c r="B479" s="322"/>
      <c r="C479" s="358" t="s">
        <v>439</v>
      </c>
      <c r="D479" s="328"/>
    </row>
    <row r="480" spans="1:7" ht="15">
      <c r="A480" s="328"/>
      <c r="B480" s="322"/>
      <c r="C480" s="346" t="s">
        <v>1517</v>
      </c>
      <c r="D480" s="505" t="s">
        <v>53</v>
      </c>
      <c r="E480" s="430">
        <v>805</v>
      </c>
      <c r="F480" s="119"/>
      <c r="G480" s="329">
        <f>E480*F480</f>
        <v>0</v>
      </c>
    </row>
    <row r="481" spans="1:7" ht="15">
      <c r="A481" s="328"/>
      <c r="B481" s="322"/>
      <c r="C481" s="346" t="s">
        <v>1518</v>
      </c>
      <c r="D481" s="505" t="s">
        <v>53</v>
      </c>
      <c r="E481" s="262">
        <v>195</v>
      </c>
      <c r="F481" s="198"/>
      <c r="G481" s="329">
        <f>E481*F481</f>
        <v>0</v>
      </c>
    </row>
    <row r="482" spans="1:7">
      <c r="B482" s="322"/>
      <c r="C482" s="389"/>
      <c r="D482" s="505"/>
      <c r="E482" s="430"/>
      <c r="F482" s="119"/>
      <c r="G482" s="329"/>
    </row>
    <row r="483" spans="1:7" ht="86.25" customHeight="1">
      <c r="B483" s="322" t="s">
        <v>17</v>
      </c>
      <c r="C483" s="358" t="s">
        <v>647</v>
      </c>
      <c r="D483" s="505"/>
      <c r="E483" s="430"/>
      <c r="F483" s="119"/>
      <c r="G483" s="329"/>
    </row>
    <row r="484" spans="1:7">
      <c r="B484" s="322"/>
      <c r="C484" s="358" t="s">
        <v>440</v>
      </c>
      <c r="D484" s="505"/>
      <c r="E484" s="430"/>
      <c r="F484" s="119"/>
      <c r="G484" s="329"/>
    </row>
    <row r="485" spans="1:7" ht="38.25">
      <c r="B485" s="322"/>
      <c r="C485" s="511" t="s">
        <v>441</v>
      </c>
      <c r="D485" s="505" t="s">
        <v>53</v>
      </c>
      <c r="E485" s="430">
        <f>805+195</f>
        <v>1000</v>
      </c>
      <c r="F485" s="119"/>
      <c r="G485" s="329">
        <f t="shared" ref="G485" si="20">E485*F485</f>
        <v>0</v>
      </c>
    </row>
    <row r="486" spans="1:7">
      <c r="B486" s="322"/>
      <c r="C486" s="511"/>
      <c r="D486" s="505"/>
      <c r="E486" s="430"/>
      <c r="F486" s="119"/>
      <c r="G486" s="329"/>
    </row>
    <row r="487" spans="1:7" ht="63.75">
      <c r="B487" s="322" t="s">
        <v>18</v>
      </c>
      <c r="C487" s="358" t="s">
        <v>1551</v>
      </c>
      <c r="D487" s="505"/>
      <c r="E487" s="262"/>
      <c r="F487" s="198"/>
      <c r="G487" s="329"/>
    </row>
    <row r="488" spans="1:7" ht="15">
      <c r="B488" s="322"/>
      <c r="C488" s="511" t="s">
        <v>1552</v>
      </c>
      <c r="D488" s="505" t="s">
        <v>53</v>
      </c>
      <c r="E488" s="262">
        <v>76</v>
      </c>
      <c r="F488" s="198"/>
      <c r="G488" s="329">
        <f>E488*F488</f>
        <v>0</v>
      </c>
    </row>
    <row r="489" spans="1:7">
      <c r="B489" s="322"/>
      <c r="C489" s="511"/>
      <c r="D489" s="505"/>
      <c r="E489" s="262"/>
      <c r="F489" s="198"/>
      <c r="G489" s="329"/>
    </row>
    <row r="490" spans="1:7" ht="331.5">
      <c r="B490" s="322" t="s">
        <v>22</v>
      </c>
      <c r="C490" s="358" t="s">
        <v>1553</v>
      </c>
      <c r="D490" s="328"/>
      <c r="F490" s="159"/>
    </row>
    <row r="491" spans="1:7" ht="25.5">
      <c r="B491" s="322"/>
      <c r="C491" s="358" t="s">
        <v>1554</v>
      </c>
      <c r="D491" s="505" t="s">
        <v>53</v>
      </c>
      <c r="E491" s="262">
        <v>218</v>
      </c>
      <c r="F491" s="198"/>
      <c r="G491" s="329">
        <f>E491*F491</f>
        <v>0</v>
      </c>
    </row>
    <row r="492" spans="1:7">
      <c r="B492" s="322"/>
      <c r="C492" s="389"/>
      <c r="D492" s="505"/>
      <c r="E492" s="430"/>
      <c r="F492" s="119"/>
      <c r="G492" s="329"/>
    </row>
    <row r="493" spans="1:7">
      <c r="B493" s="322"/>
      <c r="C493" s="389" t="s">
        <v>81</v>
      </c>
      <c r="D493" s="505"/>
      <c r="E493" s="430"/>
      <c r="F493" s="119"/>
      <c r="G493" s="329"/>
    </row>
    <row r="494" spans="1:7" ht="25.5">
      <c r="B494" s="322"/>
      <c r="C494" s="358" t="s">
        <v>444</v>
      </c>
      <c r="D494" s="505"/>
      <c r="E494" s="430"/>
      <c r="F494" s="119"/>
      <c r="G494" s="329"/>
    </row>
    <row r="496" spans="1:7">
      <c r="B496" s="322"/>
      <c r="C496" s="358"/>
      <c r="D496" s="523"/>
      <c r="E496" s="377"/>
      <c r="F496" s="119"/>
      <c r="G496" s="329"/>
    </row>
    <row r="497" spans="2:7">
      <c r="B497" s="322"/>
      <c r="C497" s="389" t="s">
        <v>1483</v>
      </c>
      <c r="D497" s="505"/>
      <c r="E497" s="430"/>
      <c r="F497" s="119"/>
      <c r="G497" s="329"/>
    </row>
    <row r="498" spans="2:7" ht="89.25">
      <c r="B498" s="322" t="s">
        <v>45</v>
      </c>
      <c r="C498" s="358" t="s">
        <v>1484</v>
      </c>
      <c r="D498" s="505"/>
      <c r="E498" s="430"/>
      <c r="F498" s="119"/>
      <c r="G498" s="329"/>
    </row>
    <row r="499" spans="2:7" ht="117">
      <c r="B499" s="322"/>
      <c r="C499" s="358" t="s">
        <v>2156</v>
      </c>
      <c r="D499" s="505"/>
      <c r="E499" s="430"/>
      <c r="F499" s="119"/>
      <c r="G499" s="329"/>
    </row>
    <row r="500" spans="2:7" ht="127.5">
      <c r="B500" s="322"/>
      <c r="C500" s="358" t="s">
        <v>2157</v>
      </c>
      <c r="D500" s="328"/>
      <c r="F500" s="159"/>
      <c r="G500" s="329"/>
    </row>
    <row r="501" spans="2:7" ht="63.75">
      <c r="B501" s="322"/>
      <c r="C501" s="358" t="s">
        <v>445</v>
      </c>
      <c r="D501" s="328"/>
    </row>
    <row r="502" spans="2:7" ht="25.5">
      <c r="B502" s="322"/>
      <c r="C502" s="511" t="s">
        <v>2363</v>
      </c>
      <c r="D502" s="523" t="s">
        <v>443</v>
      </c>
      <c r="E502" s="377">
        <v>102.06</v>
      </c>
      <c r="F502" s="119"/>
      <c r="G502" s="329">
        <f>E502*F502</f>
        <v>0</v>
      </c>
    </row>
    <row r="503" spans="2:7" ht="25.5">
      <c r="B503" s="322"/>
      <c r="C503" s="511" t="s">
        <v>2364</v>
      </c>
      <c r="D503" s="523" t="s">
        <v>443</v>
      </c>
      <c r="E503" s="377">
        <v>218.25</v>
      </c>
      <c r="F503" s="119"/>
      <c r="G503" s="329">
        <f>E503*F503</f>
        <v>0</v>
      </c>
    </row>
    <row r="504" spans="2:7">
      <c r="B504" s="322"/>
      <c r="C504" s="358"/>
      <c r="D504" s="523"/>
      <c r="E504" s="377"/>
      <c r="F504" s="119"/>
      <c r="G504" s="329"/>
    </row>
    <row r="505" spans="2:7" ht="25.5">
      <c r="B505" s="322"/>
      <c r="C505" s="389" t="s">
        <v>1157</v>
      </c>
      <c r="D505" s="505"/>
      <c r="E505" s="430"/>
      <c r="F505" s="119"/>
      <c r="G505" s="329"/>
    </row>
    <row r="506" spans="2:7" ht="63.75">
      <c r="B506" s="322" t="s">
        <v>47</v>
      </c>
      <c r="C506" s="358" t="s">
        <v>642</v>
      </c>
      <c r="D506" s="505"/>
      <c r="E506" s="430"/>
      <c r="F506" s="119"/>
      <c r="G506" s="329"/>
    </row>
    <row r="507" spans="2:7" ht="113.25" customHeight="1">
      <c r="B507" s="322"/>
      <c r="C507" s="358" t="s">
        <v>648</v>
      </c>
      <c r="D507" s="505"/>
      <c r="E507" s="430"/>
      <c r="F507" s="119"/>
      <c r="G507" s="329"/>
    </row>
    <row r="508" spans="2:7" ht="127.5">
      <c r="B508" s="322"/>
      <c r="C508" s="358" t="s">
        <v>649</v>
      </c>
      <c r="D508" s="328"/>
      <c r="F508" s="159"/>
    </row>
    <row r="509" spans="2:7" ht="63.75">
      <c r="B509" s="322"/>
      <c r="C509" s="358" t="s">
        <v>445</v>
      </c>
      <c r="D509" s="523" t="s">
        <v>443</v>
      </c>
      <c r="E509" s="377">
        <v>1308.7</v>
      </c>
      <c r="F509" s="119"/>
      <c r="G509" s="329">
        <f>E509*F509</f>
        <v>0</v>
      </c>
    </row>
    <row r="510" spans="2:7">
      <c r="B510" s="322"/>
      <c r="C510" s="358"/>
      <c r="D510" s="523"/>
      <c r="E510" s="377"/>
      <c r="F510" s="119"/>
      <c r="G510" s="329"/>
    </row>
    <row r="511" spans="2:7">
      <c r="B511" s="322" t="s">
        <v>48</v>
      </c>
      <c r="C511" s="389" t="s">
        <v>1555</v>
      </c>
      <c r="D511" s="523"/>
      <c r="E511" s="377"/>
      <c r="F511" s="148"/>
      <c r="G511" s="329"/>
    </row>
    <row r="512" spans="2:7" ht="63.75">
      <c r="B512" s="322"/>
      <c r="C512" s="358" t="s">
        <v>1556</v>
      </c>
      <c r="D512" s="523"/>
      <c r="E512" s="377"/>
      <c r="F512" s="148"/>
      <c r="G512" s="329"/>
    </row>
    <row r="513" spans="2:7" ht="76.5">
      <c r="B513" s="322"/>
      <c r="C513" s="358" t="s">
        <v>1557</v>
      </c>
      <c r="D513" s="523"/>
      <c r="E513" s="377"/>
      <c r="F513" s="148"/>
      <c r="G513" s="329"/>
    </row>
    <row r="514" spans="2:7" ht="140.25">
      <c r="B514" s="322"/>
      <c r="C514" s="358" t="s">
        <v>1558</v>
      </c>
      <c r="D514" s="523"/>
      <c r="E514" s="377"/>
      <c r="F514" s="148"/>
      <c r="G514" s="329"/>
    </row>
    <row r="515" spans="2:7" ht="25.5">
      <c r="B515" s="322"/>
      <c r="C515" s="358" t="s">
        <v>1559</v>
      </c>
      <c r="D515" s="523" t="s">
        <v>443</v>
      </c>
      <c r="E515" s="377">
        <v>188.5</v>
      </c>
      <c r="F515" s="198"/>
      <c r="G515" s="329">
        <f>E515*F515</f>
        <v>0</v>
      </c>
    </row>
    <row r="516" spans="2:7">
      <c r="B516" s="322"/>
      <c r="C516" s="358"/>
      <c r="D516" s="523"/>
      <c r="E516" s="377"/>
      <c r="F516" s="198"/>
      <c r="G516" s="329"/>
    </row>
    <row r="517" spans="2:7">
      <c r="B517" s="322" t="s">
        <v>49</v>
      </c>
      <c r="C517" s="389" t="s">
        <v>2365</v>
      </c>
      <c r="D517" s="523"/>
      <c r="E517" s="377"/>
      <c r="F517" s="148"/>
      <c r="G517" s="329"/>
    </row>
    <row r="518" spans="2:7" ht="76.5">
      <c r="B518" s="322"/>
      <c r="C518" s="358" t="s">
        <v>2366</v>
      </c>
      <c r="D518" s="523"/>
      <c r="E518" s="377"/>
      <c r="F518" s="148"/>
      <c r="G518" s="329"/>
    </row>
    <row r="519" spans="2:7" ht="127.5">
      <c r="B519" s="322"/>
      <c r="C519" s="358" t="s">
        <v>2367</v>
      </c>
      <c r="D519" s="523"/>
      <c r="E519" s="377"/>
      <c r="F519" s="148"/>
      <c r="G519" s="329"/>
    </row>
    <row r="520" spans="2:7" ht="25.5">
      <c r="B520" s="322"/>
      <c r="C520" s="358" t="s">
        <v>1559</v>
      </c>
      <c r="D520" s="523" t="s">
        <v>443</v>
      </c>
      <c r="E520" s="377">
        <v>110.7</v>
      </c>
      <c r="F520" s="198"/>
      <c r="G520" s="329">
        <f>E520*F520</f>
        <v>0</v>
      </c>
    </row>
    <row r="521" spans="2:7">
      <c r="B521" s="322"/>
      <c r="C521" s="358"/>
      <c r="D521" s="523"/>
      <c r="E521" s="377"/>
      <c r="F521" s="198"/>
      <c r="G521" s="329"/>
    </row>
    <row r="522" spans="2:7" ht="25.5">
      <c r="B522" s="322" t="s">
        <v>50</v>
      </c>
      <c r="C522" s="389" t="s">
        <v>1560</v>
      </c>
      <c r="D522" s="523"/>
      <c r="E522" s="377"/>
      <c r="F522" s="198"/>
      <c r="G522" s="329"/>
    </row>
    <row r="523" spans="2:7" ht="76.5">
      <c r="B523" s="328"/>
      <c r="C523" s="358" t="s">
        <v>1561</v>
      </c>
      <c r="D523" s="523"/>
      <c r="E523" s="377"/>
      <c r="F523" s="198"/>
      <c r="G523" s="329"/>
    </row>
    <row r="524" spans="2:7" ht="76.5">
      <c r="B524" s="322"/>
      <c r="C524" s="358" t="s">
        <v>1562</v>
      </c>
      <c r="D524" s="523"/>
      <c r="E524" s="377"/>
      <c r="F524" s="198"/>
      <c r="G524" s="329"/>
    </row>
    <row r="525" spans="2:7" ht="15">
      <c r="B525" s="322"/>
      <c r="C525" s="511" t="s">
        <v>1543</v>
      </c>
      <c r="D525" s="505" t="s">
        <v>53</v>
      </c>
      <c r="E525" s="262">
        <f>36/2</f>
        <v>18</v>
      </c>
      <c r="F525" s="198"/>
      <c r="G525" s="329">
        <f>E525*F525</f>
        <v>0</v>
      </c>
    </row>
    <row r="526" spans="2:7" ht="15">
      <c r="B526" s="322"/>
      <c r="C526" s="511" t="s">
        <v>1544</v>
      </c>
      <c r="D526" s="505" t="s">
        <v>53</v>
      </c>
      <c r="E526" s="262">
        <f>20.65/2</f>
        <v>10.324999999999999</v>
      </c>
      <c r="F526" s="198"/>
      <c r="G526" s="329">
        <f>E526*F526</f>
        <v>0</v>
      </c>
    </row>
    <row r="527" spans="2:7">
      <c r="B527" s="322"/>
      <c r="C527" s="358"/>
      <c r="D527" s="505"/>
      <c r="E527" s="430"/>
      <c r="F527" s="119"/>
      <c r="G527" s="329"/>
    </row>
    <row r="528" spans="2:7">
      <c r="B528" s="322"/>
      <c r="C528" s="389" t="s">
        <v>423</v>
      </c>
      <c r="D528" s="523"/>
      <c r="E528" s="377"/>
      <c r="F528" s="148"/>
      <c r="G528" s="329"/>
    </row>
    <row r="529" spans="1:7">
      <c r="B529" s="322"/>
      <c r="C529" s="323"/>
      <c r="D529" s="523"/>
      <c r="E529" s="377"/>
      <c r="F529" s="148"/>
      <c r="G529" s="329"/>
    </row>
    <row r="530" spans="1:7">
      <c r="B530" s="521" t="s">
        <v>51</v>
      </c>
      <c r="C530" s="321" t="s">
        <v>449</v>
      </c>
      <c r="E530" s="345"/>
      <c r="F530" s="119"/>
      <c r="G530" s="409"/>
    </row>
    <row r="531" spans="1:7">
      <c r="B531" s="521"/>
      <c r="C531" s="321" t="s">
        <v>450</v>
      </c>
      <c r="D531" s="469" t="s">
        <v>66</v>
      </c>
      <c r="E531" s="345">
        <v>6</v>
      </c>
      <c r="F531" s="119"/>
      <c r="G531" s="329">
        <f>E531*F531</f>
        <v>0</v>
      </c>
    </row>
    <row r="532" spans="1:7">
      <c r="B532" s="521"/>
      <c r="C532" s="321" t="s">
        <v>451</v>
      </c>
      <c r="D532" s="469" t="s">
        <v>66</v>
      </c>
      <c r="E532" s="345">
        <v>8</v>
      </c>
      <c r="F532" s="119"/>
      <c r="G532" s="329">
        <f>E532*F532</f>
        <v>0</v>
      </c>
    </row>
    <row r="533" spans="1:7">
      <c r="B533" s="521"/>
      <c r="C533" s="321"/>
      <c r="E533" s="345"/>
      <c r="F533" s="119"/>
      <c r="G533" s="329"/>
    </row>
    <row r="534" spans="1:7" ht="25.5">
      <c r="B534" s="322"/>
      <c r="C534" s="389" t="s">
        <v>895</v>
      </c>
      <c r="D534" s="523"/>
      <c r="E534" s="377"/>
      <c r="F534" s="194"/>
      <c r="G534" s="329"/>
    </row>
    <row r="535" spans="1:7" ht="89.25">
      <c r="B535" s="322" t="s">
        <v>52</v>
      </c>
      <c r="C535" s="323" t="s">
        <v>1641</v>
      </c>
      <c r="D535" s="328"/>
    </row>
    <row r="536" spans="1:7">
      <c r="B536" s="322"/>
      <c r="C536" s="346" t="s">
        <v>1642</v>
      </c>
      <c r="D536" s="523" t="s">
        <v>443</v>
      </c>
      <c r="E536" s="377">
        <v>53.3</v>
      </c>
      <c r="F536" s="195"/>
      <c r="G536" s="329">
        <f>E536*F536</f>
        <v>0</v>
      </c>
    </row>
    <row r="537" spans="1:7">
      <c r="B537" s="322"/>
      <c r="C537" s="346" t="s">
        <v>1643</v>
      </c>
      <c r="D537" s="523" t="s">
        <v>443</v>
      </c>
      <c r="E537" s="377">
        <v>68</v>
      </c>
      <c r="F537" s="195"/>
      <c r="G537" s="329">
        <f>E537*F537</f>
        <v>0</v>
      </c>
    </row>
    <row r="538" spans="1:7">
      <c r="B538" s="322"/>
      <c r="C538" s="389"/>
      <c r="D538" s="523"/>
      <c r="E538" s="377"/>
      <c r="F538" s="148"/>
      <c r="G538" s="329"/>
    </row>
    <row r="539" spans="1:7">
      <c r="B539" s="322"/>
      <c r="C539" s="389" t="s">
        <v>424</v>
      </c>
      <c r="D539" s="523"/>
      <c r="E539" s="377"/>
      <c r="F539" s="148"/>
      <c r="G539" s="329"/>
    </row>
    <row r="540" spans="1:7" ht="48.75" customHeight="1">
      <c r="B540" s="322" t="s">
        <v>54</v>
      </c>
      <c r="C540" s="323" t="s">
        <v>452</v>
      </c>
      <c r="D540" s="523" t="s">
        <v>443</v>
      </c>
      <c r="E540" s="377">
        <f>616+400</f>
        <v>1016</v>
      </c>
      <c r="F540" s="119"/>
      <c r="G540" s="329">
        <f>E540*F540</f>
        <v>0</v>
      </c>
    </row>
    <row r="541" spans="1:7">
      <c r="B541" s="322"/>
      <c r="C541" s="389"/>
      <c r="D541" s="523"/>
      <c r="E541" s="377"/>
      <c r="F541" s="148"/>
      <c r="G541" s="329"/>
    </row>
    <row r="542" spans="1:7">
      <c r="A542" s="328"/>
      <c r="B542" s="322"/>
      <c r="C542" s="389" t="s">
        <v>83</v>
      </c>
      <c r="E542" s="345"/>
      <c r="F542" s="160"/>
      <c r="G542" s="329"/>
    </row>
    <row r="543" spans="1:7" ht="25.5">
      <c r="A543" s="328"/>
      <c r="B543" s="322" t="s">
        <v>55</v>
      </c>
      <c r="C543" s="358" t="s">
        <v>68</v>
      </c>
      <c r="D543" s="505" t="s">
        <v>66</v>
      </c>
      <c r="E543" s="430">
        <v>6</v>
      </c>
      <c r="F543" s="119"/>
      <c r="G543" s="329">
        <f>E543*F543</f>
        <v>0</v>
      </c>
    </row>
    <row r="544" spans="1:7">
      <c r="A544" s="328"/>
      <c r="B544" s="322"/>
      <c r="C544" s="358"/>
      <c r="E544" s="345"/>
      <c r="F544" s="160"/>
      <c r="G544" s="329"/>
    </row>
    <row r="545" spans="1:7" ht="25.5">
      <c r="A545" s="328"/>
      <c r="B545" s="322" t="s">
        <v>67</v>
      </c>
      <c r="C545" s="358" t="s">
        <v>70</v>
      </c>
      <c r="D545" s="505" t="s">
        <v>66</v>
      </c>
      <c r="E545" s="430">
        <v>6</v>
      </c>
      <c r="F545" s="119"/>
      <c r="G545" s="329">
        <f>E545*F545</f>
        <v>0</v>
      </c>
    </row>
    <row r="546" spans="1:7">
      <c r="A546" s="328"/>
      <c r="B546" s="322"/>
      <c r="C546" s="358"/>
      <c r="E546" s="345"/>
      <c r="F546" s="160"/>
      <c r="G546" s="329"/>
    </row>
    <row r="547" spans="1:7">
      <c r="A547" s="328"/>
      <c r="B547" s="322" t="s">
        <v>69</v>
      </c>
      <c r="C547" s="358" t="s">
        <v>84</v>
      </c>
      <c r="D547" s="505" t="s">
        <v>66</v>
      </c>
      <c r="E547" s="430">
        <v>24</v>
      </c>
      <c r="F547" s="119"/>
      <c r="G547" s="329">
        <f>E547*F547</f>
        <v>0</v>
      </c>
    </row>
    <row r="548" spans="1:7">
      <c r="A548" s="328"/>
      <c r="B548" s="322"/>
      <c r="C548" s="358"/>
      <c r="D548" s="505"/>
      <c r="E548" s="430"/>
      <c r="F548" s="119"/>
      <c r="G548" s="329"/>
    </row>
    <row r="549" spans="1:7" ht="40.5" customHeight="1">
      <c r="A549" s="328"/>
      <c r="B549" s="322" t="s">
        <v>71</v>
      </c>
      <c r="C549" s="358" t="s">
        <v>446</v>
      </c>
      <c r="D549" s="505" t="s">
        <v>66</v>
      </c>
      <c r="E549" s="430">
        <v>88</v>
      </c>
      <c r="F549" s="119"/>
      <c r="G549" s="329">
        <f>E549*F549</f>
        <v>0</v>
      </c>
    </row>
    <row r="550" spans="1:7">
      <c r="A550" s="328"/>
      <c r="B550" s="322"/>
      <c r="C550" s="358"/>
      <c r="D550" s="505"/>
      <c r="E550" s="430"/>
      <c r="F550" s="119"/>
      <c r="G550" s="329"/>
    </row>
    <row r="551" spans="1:7" ht="30.75" customHeight="1">
      <c r="A551" s="328"/>
      <c r="B551" s="328" t="s">
        <v>72</v>
      </c>
      <c r="C551" s="358" t="s">
        <v>447</v>
      </c>
      <c r="D551" s="505" t="s">
        <v>448</v>
      </c>
      <c r="E551" s="430">
        <v>1000</v>
      </c>
      <c r="F551" s="119"/>
      <c r="G551" s="329">
        <f>E551*F551</f>
        <v>0</v>
      </c>
    </row>
    <row r="552" spans="1:7">
      <c r="A552" s="328"/>
      <c r="B552" s="328"/>
      <c r="C552" s="358"/>
      <c r="D552" s="505"/>
      <c r="E552" s="430"/>
      <c r="F552" s="119"/>
      <c r="G552" s="329"/>
    </row>
    <row r="553" spans="1:7" ht="25.5">
      <c r="A553" s="328"/>
      <c r="B553" s="328" t="s">
        <v>73</v>
      </c>
      <c r="C553" s="358" t="s">
        <v>1683</v>
      </c>
      <c r="D553" s="505"/>
      <c r="E553" s="377"/>
      <c r="F553" s="195"/>
      <c r="G553" s="329"/>
    </row>
    <row r="554" spans="1:7" ht="15">
      <c r="A554" s="328"/>
      <c r="B554" s="328"/>
      <c r="C554" s="511" t="s">
        <v>1684</v>
      </c>
      <c r="D554" s="505" t="s">
        <v>36</v>
      </c>
      <c r="E554" s="377">
        <v>3.7</v>
      </c>
      <c r="F554" s="195"/>
      <c r="G554" s="329">
        <f>E554*F554</f>
        <v>0</v>
      </c>
    </row>
    <row r="555" spans="1:7">
      <c r="A555" s="328"/>
      <c r="B555" s="328"/>
      <c r="C555" s="511"/>
      <c r="D555" s="505"/>
      <c r="E555" s="377"/>
      <c r="F555" s="195"/>
      <c r="G555" s="329"/>
    </row>
    <row r="556" spans="1:7" ht="63.75">
      <c r="A556" s="328"/>
      <c r="B556" s="328" t="s">
        <v>85</v>
      </c>
      <c r="C556" s="512" t="s">
        <v>2370</v>
      </c>
      <c r="D556" s="505" t="s">
        <v>945</v>
      </c>
      <c r="E556" s="377">
        <v>1</v>
      </c>
      <c r="F556" s="195"/>
      <c r="G556" s="329">
        <f>E556*F556</f>
        <v>0</v>
      </c>
    </row>
    <row r="557" spans="1:7">
      <c r="A557" s="328"/>
      <c r="B557" s="328"/>
      <c r="C557" s="512"/>
      <c r="D557" s="505"/>
      <c r="E557" s="377"/>
      <c r="F557" s="195"/>
      <c r="G557" s="329"/>
    </row>
    <row r="558" spans="1:7" ht="25.5">
      <c r="A558" s="328"/>
      <c r="B558" s="328" t="s">
        <v>86</v>
      </c>
      <c r="C558" s="512" t="s">
        <v>2481</v>
      </c>
      <c r="D558" s="523" t="s">
        <v>443</v>
      </c>
      <c r="E558" s="377">
        <v>1905</v>
      </c>
      <c r="F558" s="119"/>
      <c r="G558" s="329">
        <f>E558*F558</f>
        <v>0</v>
      </c>
    </row>
    <row r="559" spans="1:7" ht="14.25" customHeight="1">
      <c r="A559" s="328"/>
      <c r="B559" s="322"/>
      <c r="C559" s="358"/>
      <c r="D559" s="505"/>
      <c r="E559" s="430"/>
      <c r="F559" s="119"/>
      <c r="G559" s="329"/>
    </row>
    <row r="560" spans="1:7">
      <c r="B560" s="322"/>
      <c r="C560" s="358"/>
      <c r="D560" s="505"/>
      <c r="E560" s="430"/>
      <c r="F560" s="119"/>
      <c r="G560" s="329"/>
    </row>
    <row r="561" spans="1:7" ht="13.5" thickBot="1">
      <c r="B561" s="513"/>
      <c r="C561" s="331" t="s">
        <v>74</v>
      </c>
      <c r="D561" s="332"/>
      <c r="E561" s="333"/>
      <c r="F561" s="118"/>
      <c r="G561" s="404">
        <f>SUM(G475:G560)</f>
        <v>0</v>
      </c>
    </row>
    <row r="562" spans="1:7" ht="13.5" thickTop="1">
      <c r="A562" s="473"/>
      <c r="B562" s="474"/>
      <c r="C562" s="475"/>
      <c r="D562" s="476"/>
      <c r="E562" s="442"/>
      <c r="F562" s="114"/>
      <c r="G562" s="537"/>
    </row>
    <row r="563" spans="1:7">
      <c r="A563" s="328"/>
      <c r="B563" s="500" t="s">
        <v>88</v>
      </c>
      <c r="C563" s="501" t="s">
        <v>89</v>
      </c>
      <c r="D563" s="502"/>
      <c r="E563" s="503"/>
      <c r="F563" s="116"/>
      <c r="G563" s="531"/>
    </row>
    <row r="564" spans="1:7">
      <c r="A564" s="328"/>
      <c r="B564" s="317"/>
      <c r="C564" s="389"/>
      <c r="D564" s="495"/>
      <c r="E564" s="496"/>
      <c r="F564" s="115"/>
      <c r="G564" s="530"/>
    </row>
    <row r="565" spans="1:7" ht="234.75" customHeight="1">
      <c r="A565" s="328"/>
      <c r="B565" s="317"/>
      <c r="C565" s="321" t="s">
        <v>303</v>
      </c>
      <c r="D565" s="495"/>
      <c r="E565" s="496"/>
      <c r="F565" s="115"/>
      <c r="G565" s="530"/>
    </row>
    <row r="566" spans="1:7">
      <c r="A566" s="328"/>
      <c r="B566" s="317"/>
      <c r="C566" s="389"/>
      <c r="D566" s="495"/>
      <c r="E566" s="496"/>
      <c r="F566" s="115"/>
      <c r="G566" s="530"/>
    </row>
    <row r="567" spans="1:7" ht="89.25">
      <c r="A567" s="328"/>
      <c r="B567" s="322" t="s">
        <v>14</v>
      </c>
      <c r="C567" s="321" t="s">
        <v>1158</v>
      </c>
      <c r="D567" s="505" t="s">
        <v>53</v>
      </c>
      <c r="E567" s="430">
        <v>1441.5</v>
      </c>
      <c r="F567" s="119"/>
      <c r="G567" s="329">
        <f>E567*F567</f>
        <v>0</v>
      </c>
    </row>
    <row r="568" spans="1:7">
      <c r="A568" s="328"/>
      <c r="B568" s="322"/>
      <c r="C568" s="321"/>
      <c r="E568" s="345"/>
      <c r="F568" s="160"/>
      <c r="G568" s="329"/>
    </row>
    <row r="569" spans="1:7" ht="38.25">
      <c r="A569" s="328"/>
      <c r="B569" s="322" t="s">
        <v>37</v>
      </c>
      <c r="C569" s="321" t="s">
        <v>1159</v>
      </c>
      <c r="D569" s="505" t="s">
        <v>53</v>
      </c>
      <c r="E569" s="430">
        <f>1377.25+400</f>
        <v>1777.25</v>
      </c>
      <c r="F569" s="119"/>
      <c r="G569" s="329">
        <f>E569*F569</f>
        <v>0</v>
      </c>
    </row>
    <row r="570" spans="1:7">
      <c r="A570" s="328"/>
      <c r="B570" s="322"/>
      <c r="C570" s="321"/>
      <c r="E570" s="345"/>
      <c r="F570" s="18"/>
      <c r="G570" s="329"/>
    </row>
    <row r="571" spans="1:7" ht="13.5" thickBot="1">
      <c r="B571" s="524"/>
      <c r="C571" s="331" t="s">
        <v>90</v>
      </c>
      <c r="D571" s="332"/>
      <c r="E571" s="333"/>
      <c r="F571" s="118"/>
      <c r="G571" s="404">
        <f>SUM(G567:G569)</f>
        <v>0</v>
      </c>
    </row>
    <row r="572" spans="1:7" ht="13.5" thickTop="1">
      <c r="A572" s="328"/>
      <c r="B572" s="322"/>
      <c r="C572" s="321"/>
      <c r="F572" s="18"/>
    </row>
    <row r="573" spans="1:7">
      <c r="A573" s="328"/>
      <c r="B573" s="322"/>
      <c r="C573" s="321"/>
      <c r="F573" s="18"/>
    </row>
    <row r="574" spans="1:7">
      <c r="A574" s="328"/>
      <c r="B574" s="322"/>
      <c r="C574" s="321"/>
      <c r="F574" s="18"/>
    </row>
    <row r="575" spans="1:7">
      <c r="A575" s="328"/>
      <c r="B575" s="322"/>
      <c r="C575" s="321"/>
      <c r="F575" s="18"/>
    </row>
    <row r="576" spans="1:7">
      <c r="A576" s="328"/>
      <c r="B576" s="322"/>
      <c r="C576" s="321"/>
      <c r="F576" s="18"/>
    </row>
    <row r="577" spans="1:6">
      <c r="A577" s="328"/>
      <c r="B577" s="322"/>
      <c r="C577" s="321"/>
      <c r="F577" s="18"/>
    </row>
    <row r="578" spans="1:6">
      <c r="A578" s="328"/>
      <c r="B578" s="322"/>
      <c r="C578" s="321"/>
      <c r="F578" s="18"/>
    </row>
    <row r="579" spans="1:6">
      <c r="A579" s="328"/>
      <c r="B579" s="322"/>
      <c r="C579" s="321"/>
      <c r="F579" s="18"/>
    </row>
    <row r="580" spans="1:6">
      <c r="A580" s="328"/>
      <c r="B580" s="322"/>
      <c r="C580" s="321"/>
      <c r="F580" s="18"/>
    </row>
    <row r="581" spans="1:6">
      <c r="A581" s="328"/>
      <c r="B581" s="322"/>
      <c r="C581" s="321"/>
      <c r="F581" s="18"/>
    </row>
    <row r="582" spans="1:6">
      <c r="A582" s="328"/>
      <c r="B582" s="322"/>
      <c r="C582" s="321"/>
      <c r="F582" s="18"/>
    </row>
    <row r="583" spans="1:6">
      <c r="A583" s="328"/>
      <c r="B583" s="322"/>
      <c r="C583" s="321"/>
      <c r="F583" s="18"/>
    </row>
    <row r="584" spans="1:6">
      <c r="A584" s="328"/>
      <c r="B584" s="322"/>
      <c r="C584" s="321"/>
      <c r="F584" s="18"/>
    </row>
    <row r="585" spans="1:6">
      <c r="A585" s="328"/>
      <c r="B585" s="322"/>
      <c r="C585" s="321"/>
      <c r="F585" s="18"/>
    </row>
    <row r="586" spans="1:6">
      <c r="A586" s="328"/>
      <c r="B586" s="322"/>
      <c r="C586" s="321"/>
      <c r="F586" s="18"/>
    </row>
    <row r="587" spans="1:6">
      <c r="A587" s="328"/>
      <c r="B587" s="322"/>
      <c r="C587" s="321"/>
      <c r="F587" s="18"/>
    </row>
    <row r="588" spans="1:6">
      <c r="A588" s="328"/>
      <c r="B588" s="322"/>
      <c r="C588" s="321"/>
      <c r="F588" s="18"/>
    </row>
    <row r="589" spans="1:6">
      <c r="A589" s="328"/>
      <c r="B589" s="322"/>
      <c r="C589" s="321"/>
      <c r="F589" s="18"/>
    </row>
    <row r="590" spans="1:6">
      <c r="A590" s="328"/>
      <c r="B590" s="322"/>
      <c r="C590" s="321"/>
      <c r="F590" s="18"/>
    </row>
    <row r="591" spans="1:6">
      <c r="A591" s="328"/>
      <c r="B591" s="322"/>
      <c r="C591" s="321"/>
      <c r="F591" s="18"/>
    </row>
    <row r="592" spans="1:6">
      <c r="A592" s="328"/>
      <c r="B592" s="322"/>
      <c r="C592" s="321"/>
      <c r="F592" s="18"/>
    </row>
    <row r="593" spans="1:6">
      <c r="A593" s="328"/>
      <c r="B593" s="322"/>
      <c r="C593" s="321"/>
      <c r="F593" s="18"/>
    </row>
    <row r="594" spans="1:6">
      <c r="A594" s="328"/>
      <c r="B594" s="322"/>
      <c r="C594" s="321"/>
      <c r="F594" s="18"/>
    </row>
    <row r="595" spans="1:6">
      <c r="A595" s="328"/>
      <c r="B595" s="322"/>
      <c r="C595" s="321"/>
      <c r="F595" s="18"/>
    </row>
    <row r="596" spans="1:6">
      <c r="A596" s="328"/>
      <c r="B596" s="322"/>
      <c r="C596" s="321"/>
      <c r="F596" s="18"/>
    </row>
    <row r="597" spans="1:6">
      <c r="A597" s="328"/>
      <c r="B597" s="322"/>
      <c r="C597" s="321"/>
      <c r="F597" s="18"/>
    </row>
    <row r="598" spans="1:6">
      <c r="A598" s="328"/>
      <c r="B598" s="322"/>
      <c r="C598" s="321"/>
      <c r="F598" s="18"/>
    </row>
    <row r="599" spans="1:6">
      <c r="A599" s="328"/>
      <c r="B599" s="322"/>
      <c r="C599" s="321"/>
      <c r="F599" s="18"/>
    </row>
    <row r="600" spans="1:6">
      <c r="A600" s="328"/>
      <c r="B600" s="322"/>
      <c r="C600" s="321"/>
      <c r="F600" s="18"/>
    </row>
    <row r="601" spans="1:6">
      <c r="A601" s="328"/>
      <c r="B601" s="322"/>
      <c r="C601" s="321"/>
      <c r="F601" s="18"/>
    </row>
    <row r="602" spans="1:6">
      <c r="A602" s="328"/>
      <c r="B602" s="322"/>
      <c r="C602" s="321"/>
      <c r="F602" s="18"/>
    </row>
    <row r="603" spans="1:6">
      <c r="A603" s="328"/>
      <c r="B603" s="322"/>
      <c r="C603" s="321"/>
      <c r="F603" s="18"/>
    </row>
    <row r="604" spans="1:6">
      <c r="A604" s="328"/>
      <c r="B604" s="322"/>
      <c r="C604" s="321"/>
      <c r="F604" s="18"/>
    </row>
    <row r="605" spans="1:6">
      <c r="A605" s="328"/>
      <c r="B605" s="322"/>
      <c r="C605" s="321"/>
      <c r="F605" s="18"/>
    </row>
    <row r="606" spans="1:6">
      <c r="A606" s="328"/>
      <c r="B606" s="322"/>
      <c r="C606" s="321"/>
      <c r="F606" s="18"/>
    </row>
    <row r="607" spans="1:6">
      <c r="A607" s="328"/>
      <c r="B607" s="322"/>
      <c r="C607" s="321"/>
      <c r="F607" s="18"/>
    </row>
    <row r="608" spans="1:6">
      <c r="A608" s="328"/>
      <c r="B608" s="322"/>
      <c r="C608" s="321"/>
      <c r="F608" s="18"/>
    </row>
    <row r="609" spans="1:6">
      <c r="A609" s="328"/>
      <c r="B609" s="322"/>
      <c r="C609" s="321"/>
      <c r="F609" s="18"/>
    </row>
    <row r="610" spans="1:6">
      <c r="A610" s="328"/>
      <c r="B610" s="322"/>
      <c r="C610" s="321"/>
      <c r="F610" s="18"/>
    </row>
    <row r="611" spans="1:6">
      <c r="A611" s="328"/>
      <c r="B611" s="322"/>
      <c r="C611" s="321"/>
      <c r="F611" s="18"/>
    </row>
    <row r="612" spans="1:6">
      <c r="A612" s="328"/>
      <c r="B612" s="322"/>
      <c r="C612" s="321"/>
      <c r="F612" s="18"/>
    </row>
    <row r="613" spans="1:6">
      <c r="A613" s="328"/>
      <c r="B613" s="322"/>
      <c r="C613" s="321"/>
      <c r="F613" s="18"/>
    </row>
    <row r="614" spans="1:6">
      <c r="A614" s="328"/>
      <c r="B614" s="322"/>
      <c r="C614" s="321"/>
      <c r="F614" s="18"/>
    </row>
    <row r="615" spans="1:6">
      <c r="A615" s="328"/>
      <c r="B615" s="322"/>
      <c r="C615" s="321"/>
      <c r="F615" s="18"/>
    </row>
    <row r="616" spans="1:6">
      <c r="A616" s="328"/>
      <c r="B616" s="322"/>
      <c r="C616" s="321"/>
      <c r="F616" s="18"/>
    </row>
    <row r="617" spans="1:6">
      <c r="A617" s="328"/>
      <c r="B617" s="322"/>
      <c r="C617" s="321"/>
      <c r="F617" s="18"/>
    </row>
    <row r="618" spans="1:6">
      <c r="A618" s="328"/>
      <c r="B618" s="322"/>
      <c r="C618" s="321"/>
      <c r="F618" s="18"/>
    </row>
    <row r="619" spans="1:6">
      <c r="A619" s="328"/>
      <c r="B619" s="322"/>
      <c r="C619" s="321"/>
      <c r="F619" s="18"/>
    </row>
    <row r="620" spans="1:6">
      <c r="A620" s="328"/>
      <c r="B620" s="322"/>
      <c r="C620" s="321"/>
      <c r="F620" s="18"/>
    </row>
    <row r="621" spans="1:6">
      <c r="A621" s="328"/>
      <c r="B621" s="322"/>
      <c r="C621" s="321"/>
      <c r="F621" s="18"/>
    </row>
    <row r="622" spans="1:6">
      <c r="A622" s="328"/>
      <c r="B622" s="322"/>
      <c r="C622" s="321"/>
      <c r="F622" s="18"/>
    </row>
    <row r="623" spans="1:6">
      <c r="A623" s="328"/>
      <c r="B623" s="322"/>
      <c r="C623" s="321"/>
      <c r="F623" s="18"/>
    </row>
    <row r="624" spans="1:6">
      <c r="A624" s="328"/>
      <c r="B624" s="322"/>
      <c r="C624" s="321"/>
      <c r="F624" s="18"/>
    </row>
    <row r="625" spans="1:6">
      <c r="A625" s="328"/>
      <c r="B625" s="322"/>
      <c r="C625" s="321"/>
      <c r="F625" s="18"/>
    </row>
    <row r="626" spans="1:6">
      <c r="A626" s="328"/>
      <c r="B626" s="322"/>
      <c r="C626" s="321"/>
      <c r="F626" s="18"/>
    </row>
    <row r="627" spans="1:6">
      <c r="A627" s="328"/>
      <c r="B627" s="322"/>
      <c r="C627" s="321"/>
      <c r="F627" s="18"/>
    </row>
    <row r="628" spans="1:6">
      <c r="A628" s="328"/>
      <c r="B628" s="322"/>
      <c r="C628" s="321"/>
      <c r="F628" s="18"/>
    </row>
    <row r="629" spans="1:6">
      <c r="A629" s="328"/>
      <c r="B629" s="322"/>
      <c r="C629" s="321"/>
      <c r="F629" s="18"/>
    </row>
    <row r="630" spans="1:6">
      <c r="A630" s="328"/>
      <c r="B630" s="322"/>
      <c r="C630" s="321"/>
      <c r="F630" s="18"/>
    </row>
    <row r="631" spans="1:6">
      <c r="A631" s="328"/>
      <c r="B631" s="322"/>
      <c r="C631" s="321"/>
      <c r="F631" s="18"/>
    </row>
    <row r="632" spans="1:6">
      <c r="A632" s="328"/>
      <c r="B632" s="322"/>
      <c r="C632" s="321"/>
      <c r="F632" s="18"/>
    </row>
    <row r="633" spans="1:6">
      <c r="A633" s="328"/>
      <c r="B633" s="322"/>
      <c r="C633" s="321"/>
      <c r="F633" s="18"/>
    </row>
    <row r="634" spans="1:6">
      <c r="A634" s="328"/>
      <c r="B634" s="322"/>
      <c r="C634" s="321"/>
      <c r="F634" s="18"/>
    </row>
    <row r="635" spans="1:6">
      <c r="A635" s="328"/>
      <c r="B635" s="322"/>
      <c r="C635" s="321"/>
      <c r="F635" s="18"/>
    </row>
    <row r="636" spans="1:6">
      <c r="A636" s="328"/>
      <c r="B636" s="322"/>
      <c r="C636" s="321"/>
      <c r="F636" s="18"/>
    </row>
    <row r="637" spans="1:6">
      <c r="A637" s="328"/>
      <c r="B637" s="322"/>
      <c r="C637" s="321"/>
      <c r="F637" s="18"/>
    </row>
    <row r="638" spans="1:6">
      <c r="A638" s="328"/>
      <c r="B638" s="322"/>
      <c r="C638" s="321"/>
      <c r="F638" s="18"/>
    </row>
    <row r="639" spans="1:6">
      <c r="A639" s="328"/>
      <c r="B639" s="322"/>
      <c r="C639" s="321"/>
      <c r="F639" s="18"/>
    </row>
    <row r="640" spans="1:6">
      <c r="A640" s="328"/>
      <c r="B640" s="322"/>
      <c r="C640" s="321"/>
      <c r="F640" s="18"/>
    </row>
    <row r="641" spans="1:6">
      <c r="A641" s="328"/>
      <c r="B641" s="322"/>
      <c r="C641" s="321"/>
      <c r="F641" s="18"/>
    </row>
    <row r="642" spans="1:6">
      <c r="A642" s="328"/>
      <c r="B642" s="322"/>
      <c r="C642" s="321"/>
      <c r="F642" s="18"/>
    </row>
    <row r="643" spans="1:6">
      <c r="A643" s="328"/>
      <c r="B643" s="322"/>
      <c r="C643" s="321"/>
      <c r="F643" s="18"/>
    </row>
    <row r="644" spans="1:6">
      <c r="A644" s="328"/>
      <c r="B644" s="322"/>
      <c r="C644" s="321"/>
      <c r="F644" s="18"/>
    </row>
    <row r="645" spans="1:6">
      <c r="A645" s="328"/>
      <c r="B645" s="322"/>
      <c r="C645" s="321"/>
      <c r="F645" s="18"/>
    </row>
    <row r="646" spans="1:6">
      <c r="A646" s="328"/>
      <c r="B646" s="322"/>
      <c r="C646" s="321"/>
      <c r="F646" s="18"/>
    </row>
    <row r="647" spans="1:6">
      <c r="A647" s="328"/>
      <c r="B647" s="322"/>
      <c r="C647" s="321"/>
      <c r="F647" s="18"/>
    </row>
    <row r="648" spans="1:6">
      <c r="A648" s="328"/>
      <c r="B648" s="322"/>
      <c r="C648" s="321"/>
      <c r="F648" s="18"/>
    </row>
    <row r="649" spans="1:6">
      <c r="A649" s="328"/>
      <c r="B649" s="322"/>
      <c r="C649" s="321"/>
      <c r="F649" s="18"/>
    </row>
    <row r="650" spans="1:6">
      <c r="A650" s="328"/>
      <c r="B650" s="322"/>
      <c r="C650" s="321"/>
      <c r="F650" s="18"/>
    </row>
    <row r="651" spans="1:6">
      <c r="A651" s="328"/>
      <c r="B651" s="322"/>
      <c r="C651" s="321"/>
      <c r="F651" s="18"/>
    </row>
    <row r="652" spans="1:6">
      <c r="A652" s="328"/>
      <c r="B652" s="322"/>
      <c r="C652" s="321"/>
      <c r="F652" s="18"/>
    </row>
    <row r="653" spans="1:6">
      <c r="A653" s="328"/>
      <c r="B653" s="322"/>
      <c r="C653" s="321"/>
      <c r="F653" s="18"/>
    </row>
    <row r="654" spans="1:6">
      <c r="A654" s="328"/>
      <c r="B654" s="322"/>
      <c r="C654" s="321"/>
      <c r="F654" s="18"/>
    </row>
    <row r="655" spans="1:6">
      <c r="A655" s="328"/>
      <c r="B655" s="322"/>
      <c r="C655" s="321"/>
      <c r="F655" s="18"/>
    </row>
    <row r="656" spans="1:6">
      <c r="A656" s="328"/>
      <c r="B656" s="322"/>
      <c r="C656" s="321"/>
      <c r="F656" s="18"/>
    </row>
    <row r="657" spans="1:6">
      <c r="A657" s="328"/>
      <c r="B657" s="322"/>
      <c r="C657" s="321"/>
      <c r="F657" s="18"/>
    </row>
    <row r="658" spans="1:6">
      <c r="A658" s="328"/>
      <c r="B658" s="322"/>
      <c r="C658" s="321"/>
      <c r="F658" s="18"/>
    </row>
    <row r="659" spans="1:6">
      <c r="A659" s="328"/>
      <c r="B659" s="322"/>
      <c r="C659" s="321"/>
      <c r="F659" s="18"/>
    </row>
    <row r="660" spans="1:6">
      <c r="A660" s="328"/>
      <c r="B660" s="322"/>
      <c r="C660" s="321"/>
      <c r="F660" s="18"/>
    </row>
    <row r="661" spans="1:6">
      <c r="A661" s="328"/>
      <c r="B661" s="322"/>
      <c r="C661" s="321"/>
      <c r="F661" s="18"/>
    </row>
    <row r="662" spans="1:6">
      <c r="A662" s="328"/>
      <c r="B662" s="322"/>
      <c r="C662" s="321"/>
      <c r="F662" s="18"/>
    </row>
    <row r="663" spans="1:6">
      <c r="A663" s="328"/>
      <c r="B663" s="322"/>
      <c r="C663" s="321"/>
      <c r="F663" s="18"/>
    </row>
    <row r="664" spans="1:6">
      <c r="A664" s="328"/>
      <c r="B664" s="322"/>
      <c r="C664" s="321"/>
      <c r="F664" s="18"/>
    </row>
    <row r="665" spans="1:6">
      <c r="A665" s="328"/>
      <c r="B665" s="322"/>
      <c r="C665" s="321"/>
      <c r="F665" s="18"/>
    </row>
    <row r="666" spans="1:6">
      <c r="A666" s="328"/>
      <c r="B666" s="322"/>
      <c r="C666" s="321"/>
      <c r="F666" s="18"/>
    </row>
    <row r="667" spans="1:6">
      <c r="A667" s="328"/>
      <c r="B667" s="322"/>
      <c r="C667" s="321"/>
      <c r="F667" s="18"/>
    </row>
    <row r="668" spans="1:6">
      <c r="A668" s="328"/>
      <c r="B668" s="322"/>
      <c r="C668" s="321"/>
      <c r="F668" s="18"/>
    </row>
    <row r="669" spans="1:6">
      <c r="A669" s="328"/>
      <c r="B669" s="322"/>
      <c r="C669" s="321"/>
      <c r="F669" s="18"/>
    </row>
    <row r="670" spans="1:6">
      <c r="A670" s="328"/>
      <c r="B670" s="322"/>
      <c r="C670" s="321"/>
      <c r="F670" s="18"/>
    </row>
    <row r="671" spans="1:6">
      <c r="A671" s="328"/>
      <c r="B671" s="322"/>
      <c r="C671" s="321"/>
      <c r="F671" s="18"/>
    </row>
    <row r="672" spans="1:6">
      <c r="A672" s="328"/>
      <c r="B672" s="322"/>
      <c r="C672" s="321"/>
      <c r="F672" s="18"/>
    </row>
    <row r="673" spans="1:6">
      <c r="A673" s="328"/>
      <c r="B673" s="322"/>
      <c r="C673" s="321"/>
      <c r="F673" s="18"/>
    </row>
    <row r="674" spans="1:6">
      <c r="A674" s="328"/>
      <c r="B674" s="322"/>
      <c r="C674" s="321"/>
      <c r="F674" s="18"/>
    </row>
    <row r="675" spans="1:6">
      <c r="A675" s="328"/>
      <c r="B675" s="322"/>
      <c r="C675" s="321"/>
      <c r="F675" s="18"/>
    </row>
    <row r="676" spans="1:6">
      <c r="A676" s="328"/>
      <c r="B676" s="322"/>
      <c r="C676" s="321"/>
      <c r="F676" s="18"/>
    </row>
    <row r="677" spans="1:6">
      <c r="A677" s="328"/>
      <c r="B677" s="322"/>
      <c r="C677" s="321"/>
      <c r="F677" s="18"/>
    </row>
    <row r="678" spans="1:6">
      <c r="A678" s="328"/>
      <c r="B678" s="322"/>
      <c r="C678" s="321"/>
      <c r="F678" s="18"/>
    </row>
    <row r="679" spans="1:6">
      <c r="A679" s="328"/>
      <c r="B679" s="322"/>
      <c r="C679" s="321"/>
      <c r="F679" s="18"/>
    </row>
    <row r="680" spans="1:6">
      <c r="A680" s="328"/>
      <c r="B680" s="322"/>
      <c r="C680" s="321"/>
      <c r="F680" s="18"/>
    </row>
    <row r="681" spans="1:6">
      <c r="A681" s="328"/>
      <c r="B681" s="322"/>
      <c r="C681" s="321"/>
      <c r="F681" s="18"/>
    </row>
    <row r="682" spans="1:6">
      <c r="A682" s="328"/>
      <c r="B682" s="322"/>
      <c r="C682" s="321"/>
      <c r="F682" s="18"/>
    </row>
    <row r="683" spans="1:6">
      <c r="A683" s="328"/>
      <c r="B683" s="322"/>
      <c r="C683" s="321"/>
      <c r="F683" s="18"/>
    </row>
    <row r="684" spans="1:6">
      <c r="A684" s="328"/>
      <c r="B684" s="322"/>
      <c r="C684" s="321"/>
      <c r="F684" s="18"/>
    </row>
    <row r="685" spans="1:6">
      <c r="A685" s="328"/>
      <c r="B685" s="322"/>
      <c r="C685" s="321"/>
      <c r="F685" s="18"/>
    </row>
    <row r="686" spans="1:6">
      <c r="A686" s="328"/>
      <c r="B686" s="322"/>
      <c r="C686" s="321"/>
      <c r="F686" s="18"/>
    </row>
    <row r="687" spans="1:6">
      <c r="A687" s="328"/>
      <c r="B687" s="322"/>
      <c r="C687" s="321"/>
      <c r="F687" s="18"/>
    </row>
    <row r="688" spans="1:6">
      <c r="A688" s="328"/>
      <c r="B688" s="322"/>
      <c r="C688" s="321"/>
      <c r="F688" s="18"/>
    </row>
    <row r="689" spans="1:6">
      <c r="A689" s="328"/>
      <c r="B689" s="322"/>
      <c r="C689" s="321"/>
      <c r="F689" s="18"/>
    </row>
    <row r="690" spans="1:6">
      <c r="A690" s="328"/>
      <c r="B690" s="322"/>
      <c r="C690" s="321"/>
      <c r="F690" s="18"/>
    </row>
    <row r="691" spans="1:6">
      <c r="A691" s="328"/>
      <c r="B691" s="322"/>
      <c r="C691" s="321"/>
      <c r="F691" s="18"/>
    </row>
    <row r="692" spans="1:6">
      <c r="A692" s="328"/>
      <c r="B692" s="322"/>
      <c r="C692" s="321"/>
      <c r="F692" s="18"/>
    </row>
    <row r="693" spans="1:6">
      <c r="A693" s="328"/>
      <c r="B693" s="322"/>
      <c r="C693" s="321"/>
      <c r="F693" s="18"/>
    </row>
    <row r="694" spans="1:6">
      <c r="A694" s="328"/>
      <c r="B694" s="322"/>
      <c r="C694" s="321"/>
      <c r="F694" s="18"/>
    </row>
    <row r="695" spans="1:6">
      <c r="A695" s="328"/>
      <c r="B695" s="322"/>
      <c r="C695" s="321"/>
      <c r="F695" s="18"/>
    </row>
    <row r="696" spans="1:6">
      <c r="A696" s="328"/>
      <c r="B696" s="322"/>
      <c r="C696" s="321"/>
      <c r="F696" s="18"/>
    </row>
    <row r="697" spans="1:6">
      <c r="A697" s="328"/>
      <c r="B697" s="322"/>
      <c r="C697" s="321"/>
      <c r="F697" s="18"/>
    </row>
    <row r="698" spans="1:6">
      <c r="A698" s="328"/>
      <c r="B698" s="322"/>
      <c r="C698" s="321"/>
      <c r="F698" s="18"/>
    </row>
    <row r="699" spans="1:6">
      <c r="A699" s="328"/>
      <c r="B699" s="322"/>
      <c r="C699" s="321"/>
      <c r="F699" s="18"/>
    </row>
    <row r="700" spans="1:6">
      <c r="A700" s="328"/>
      <c r="B700" s="322"/>
      <c r="C700" s="321"/>
      <c r="F700" s="18"/>
    </row>
    <row r="701" spans="1:6">
      <c r="A701" s="328"/>
      <c r="B701" s="322"/>
      <c r="C701" s="321"/>
      <c r="F701" s="18"/>
    </row>
    <row r="702" spans="1:6">
      <c r="A702" s="328"/>
      <c r="B702" s="322"/>
      <c r="C702" s="321"/>
      <c r="F702" s="18"/>
    </row>
    <row r="703" spans="1:6">
      <c r="A703" s="328"/>
      <c r="B703" s="322"/>
      <c r="C703" s="321"/>
      <c r="F703" s="18"/>
    </row>
    <row r="704" spans="1:6">
      <c r="A704" s="328"/>
      <c r="B704" s="322"/>
      <c r="C704" s="321"/>
      <c r="F704" s="18"/>
    </row>
    <row r="705" spans="1:6">
      <c r="A705" s="328"/>
      <c r="B705" s="322"/>
      <c r="C705" s="321"/>
      <c r="F705" s="18"/>
    </row>
    <row r="706" spans="1:6">
      <c r="A706" s="328"/>
      <c r="B706" s="322"/>
      <c r="C706" s="321"/>
      <c r="F706" s="18"/>
    </row>
    <row r="707" spans="1:6">
      <c r="A707" s="328"/>
      <c r="B707" s="322"/>
      <c r="C707" s="321"/>
      <c r="F707" s="18"/>
    </row>
    <row r="708" spans="1:6">
      <c r="A708" s="328"/>
      <c r="B708" s="322"/>
      <c r="C708" s="321"/>
      <c r="F708" s="18"/>
    </row>
    <row r="709" spans="1:6">
      <c r="A709" s="328"/>
      <c r="B709" s="322"/>
      <c r="C709" s="321"/>
      <c r="F709" s="18"/>
    </row>
    <row r="710" spans="1:6">
      <c r="A710" s="328"/>
      <c r="B710" s="322"/>
      <c r="C710" s="321"/>
      <c r="F710" s="18"/>
    </row>
    <row r="711" spans="1:6">
      <c r="A711" s="328"/>
      <c r="B711" s="322"/>
      <c r="C711" s="321"/>
      <c r="F711" s="18"/>
    </row>
    <row r="712" spans="1:6">
      <c r="A712" s="328"/>
      <c r="B712" s="322"/>
      <c r="C712" s="321"/>
      <c r="F712" s="18"/>
    </row>
    <row r="713" spans="1:6">
      <c r="A713" s="328"/>
      <c r="B713" s="322"/>
      <c r="C713" s="321"/>
      <c r="F713" s="18"/>
    </row>
    <row r="714" spans="1:6">
      <c r="A714" s="328"/>
      <c r="B714" s="322"/>
      <c r="C714" s="321"/>
      <c r="F714" s="18"/>
    </row>
    <row r="715" spans="1:6">
      <c r="A715" s="328"/>
      <c r="B715" s="322"/>
      <c r="C715" s="321"/>
      <c r="F715" s="18"/>
    </row>
    <row r="716" spans="1:6">
      <c r="A716" s="328"/>
      <c r="B716" s="322"/>
      <c r="C716" s="321"/>
      <c r="F716" s="18"/>
    </row>
    <row r="717" spans="1:6">
      <c r="A717" s="328"/>
      <c r="B717" s="322"/>
      <c r="C717" s="321"/>
      <c r="F717" s="18"/>
    </row>
    <row r="718" spans="1:6">
      <c r="A718" s="328"/>
      <c r="B718" s="322"/>
      <c r="C718" s="321"/>
      <c r="F718" s="18"/>
    </row>
    <row r="719" spans="1:6">
      <c r="A719" s="328"/>
      <c r="B719" s="322"/>
      <c r="C719" s="321"/>
      <c r="F719" s="18"/>
    </row>
    <row r="720" spans="1:6">
      <c r="A720" s="328"/>
      <c r="B720" s="322"/>
      <c r="C720" s="321"/>
      <c r="F720" s="18"/>
    </row>
    <row r="721" spans="1:6">
      <c r="A721" s="328"/>
      <c r="B721" s="322"/>
      <c r="C721" s="321"/>
      <c r="F721" s="18"/>
    </row>
    <row r="722" spans="1:6">
      <c r="A722" s="328"/>
      <c r="B722" s="322"/>
      <c r="C722" s="321"/>
      <c r="F722" s="18"/>
    </row>
    <row r="723" spans="1:6">
      <c r="A723" s="328"/>
      <c r="B723" s="322"/>
      <c r="C723" s="321"/>
      <c r="F723" s="18"/>
    </row>
    <row r="724" spans="1:6">
      <c r="A724" s="328"/>
      <c r="B724" s="322"/>
      <c r="C724" s="321"/>
      <c r="F724" s="18"/>
    </row>
    <row r="725" spans="1:6">
      <c r="A725" s="328"/>
      <c r="B725" s="322"/>
      <c r="C725" s="321"/>
      <c r="F725" s="18"/>
    </row>
    <row r="726" spans="1:6">
      <c r="A726" s="328"/>
      <c r="B726" s="322"/>
      <c r="C726" s="321"/>
      <c r="F726" s="18"/>
    </row>
    <row r="727" spans="1:6">
      <c r="A727" s="328"/>
      <c r="B727" s="322"/>
      <c r="C727" s="321"/>
      <c r="F727" s="18"/>
    </row>
    <row r="728" spans="1:6">
      <c r="A728" s="328"/>
      <c r="B728" s="322"/>
      <c r="C728" s="321"/>
      <c r="F728" s="18"/>
    </row>
    <row r="729" spans="1:6">
      <c r="A729" s="328"/>
      <c r="B729" s="322"/>
      <c r="C729" s="321"/>
      <c r="F729" s="18"/>
    </row>
    <row r="730" spans="1:6">
      <c r="A730" s="328"/>
      <c r="B730" s="322"/>
      <c r="C730" s="321"/>
      <c r="F730" s="18"/>
    </row>
    <row r="731" spans="1:6">
      <c r="A731" s="328"/>
      <c r="B731" s="322"/>
      <c r="C731" s="321"/>
      <c r="F731" s="18"/>
    </row>
    <row r="732" spans="1:6">
      <c r="A732" s="328"/>
      <c r="B732" s="322"/>
      <c r="C732" s="321"/>
      <c r="F732" s="18"/>
    </row>
    <row r="733" spans="1:6">
      <c r="A733" s="328"/>
      <c r="B733" s="322"/>
      <c r="C733" s="321"/>
      <c r="F733" s="18"/>
    </row>
    <row r="734" spans="1:6">
      <c r="A734" s="328"/>
      <c r="B734" s="322"/>
      <c r="C734" s="321"/>
      <c r="F734" s="18"/>
    </row>
    <row r="735" spans="1:6">
      <c r="A735" s="328"/>
      <c r="B735" s="322"/>
      <c r="C735" s="321"/>
      <c r="F735" s="18"/>
    </row>
    <row r="736" spans="1:6">
      <c r="A736" s="328"/>
      <c r="B736" s="322"/>
      <c r="C736" s="321"/>
      <c r="F736" s="18"/>
    </row>
    <row r="737" spans="1:6">
      <c r="A737" s="328"/>
      <c r="B737" s="322"/>
      <c r="C737" s="321"/>
      <c r="F737" s="18"/>
    </row>
    <row r="738" spans="1:6">
      <c r="A738" s="328"/>
      <c r="B738" s="322"/>
      <c r="C738" s="321"/>
      <c r="F738" s="18"/>
    </row>
    <row r="739" spans="1:6">
      <c r="A739" s="328"/>
      <c r="B739" s="322"/>
      <c r="C739" s="321"/>
      <c r="F739" s="18"/>
    </row>
    <row r="740" spans="1:6">
      <c r="A740" s="328"/>
      <c r="B740" s="322"/>
      <c r="C740" s="321"/>
      <c r="F740" s="18"/>
    </row>
  </sheetData>
  <sheetProtection algorithmName="SHA-512" hashValue="kBlc2G3PmKtZlFwGafRihiNJ1DKLUgaj88+73XagS7tLGGojg2p/PODKaUMdlEWdYVCEyrLFzYCb/pmtDr37EA==" saltValue="1y3T9w7GLTpRIqWRHhQ3XQ==" spinCount="100000" sheet="1" formatCells="0" formatColumns="0" formatRows="0"/>
  <mergeCells count="4">
    <mergeCell ref="D128:D129"/>
    <mergeCell ref="E128:E129"/>
    <mergeCell ref="D134:D135"/>
    <mergeCell ref="E134:E135"/>
  </mergeCells>
  <pageMargins left="0.70866141732283472" right="0.70866141732283472" top="0.94488188976377963" bottom="0.74803149606299213" header="0.31496062992125984" footer="0.31496062992125984"/>
  <pageSetup paperSize="9" orientation="portrait" r:id="rId1"/>
  <rowBreaks count="18" manualBreakCount="18">
    <brk id="16" max="16383" man="1"/>
    <brk id="32" max="16383" man="1"/>
    <brk id="64" max="16383" man="1"/>
    <brk id="125" max="16383" man="1"/>
    <brk id="138" max="16383" man="1"/>
    <brk id="177" max="16383" man="1"/>
    <brk id="207" max="16383" man="1"/>
    <brk id="231" max="16383" man="1"/>
    <brk id="254" max="16383" man="1"/>
    <brk id="341" max="16383" man="1"/>
    <brk id="375" max="16383" man="1"/>
    <brk id="406" max="16383" man="1"/>
    <brk id="453" max="16383" man="1"/>
    <brk id="460" max="16383" man="1"/>
    <brk id="496" max="16383" man="1"/>
    <brk id="504" max="16383" man="1"/>
    <brk id="510" max="16383" man="1"/>
    <brk id="5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7" tint="0.39997558519241921"/>
  </sheetPr>
  <dimension ref="A1:J482"/>
  <sheetViews>
    <sheetView showZeros="0" view="pageBreakPreview" zoomScaleNormal="80" zoomScaleSheetLayoutView="100" zoomScalePageLayoutView="85" workbookViewId="0">
      <selection activeCell="G446" sqref="G446"/>
    </sheetView>
  </sheetViews>
  <sheetFormatPr defaultRowHeight="12.75"/>
  <cols>
    <col min="1" max="1" width="4.7109375" style="288" customWidth="1"/>
    <col min="2" max="2" width="4.7109375" style="282" customWidth="1"/>
    <col min="3" max="3" width="36.5703125" style="334" customWidth="1"/>
    <col min="4" max="4" width="5.7109375" style="335" customWidth="1"/>
    <col min="5" max="5" width="8.140625" style="276" bestFit="1" customWidth="1"/>
    <col min="6" max="6" width="13.42578125" style="61" bestFit="1" customWidth="1"/>
    <col min="7" max="7" width="12.140625" style="276" customWidth="1"/>
    <col min="8" max="8" width="10.85546875" style="61" customWidth="1"/>
    <col min="9" max="11" width="10" style="61" bestFit="1" customWidth="1"/>
    <col min="12" max="13" width="5.7109375" style="61" customWidth="1"/>
    <col min="14" max="14" width="47" style="61" customWidth="1"/>
    <col min="15" max="15" width="6.7109375" style="61" customWidth="1"/>
    <col min="16" max="16" width="9.7109375" style="61" customWidth="1"/>
    <col min="17" max="17" width="12.7109375" style="61" customWidth="1"/>
    <col min="18" max="18" width="14.140625" style="61" customWidth="1"/>
    <col min="19" max="267" width="9.140625" style="61"/>
    <col min="268" max="269" width="5.7109375" style="61" customWidth="1"/>
    <col min="270" max="270" width="47" style="61" customWidth="1"/>
    <col min="271" max="271" width="6.7109375" style="61" customWidth="1"/>
    <col min="272" max="272" width="9.7109375" style="61" customWidth="1"/>
    <col min="273" max="273" width="12.7109375" style="61" customWidth="1"/>
    <col min="274" max="274" width="14.140625" style="61" customWidth="1"/>
    <col min="275" max="523" width="9.140625" style="61"/>
    <col min="524" max="525" width="5.7109375" style="61" customWidth="1"/>
    <col min="526" max="526" width="47" style="61" customWidth="1"/>
    <col min="527" max="527" width="6.7109375" style="61" customWidth="1"/>
    <col min="528" max="528" width="9.7109375" style="61" customWidth="1"/>
    <col min="529" max="529" width="12.7109375" style="61" customWidth="1"/>
    <col min="530" max="530" width="14.140625" style="61" customWidth="1"/>
    <col min="531" max="779" width="9.140625" style="61"/>
    <col min="780" max="781" width="5.7109375" style="61" customWidth="1"/>
    <col min="782" max="782" width="47" style="61" customWidth="1"/>
    <col min="783" max="783" width="6.7109375" style="61" customWidth="1"/>
    <col min="784" max="784" width="9.7109375" style="61" customWidth="1"/>
    <col min="785" max="785" width="12.7109375" style="61" customWidth="1"/>
    <col min="786" max="786" width="14.140625" style="61" customWidth="1"/>
    <col min="787" max="1035" width="9.140625" style="61"/>
    <col min="1036" max="1037" width="5.7109375" style="61" customWidth="1"/>
    <col min="1038" max="1038" width="47" style="61" customWidth="1"/>
    <col min="1039" max="1039" width="6.7109375" style="61" customWidth="1"/>
    <col min="1040" max="1040" width="9.7109375" style="61" customWidth="1"/>
    <col min="1041" max="1041" width="12.7109375" style="61" customWidth="1"/>
    <col min="1042" max="1042" width="14.140625" style="61" customWidth="1"/>
    <col min="1043" max="1291" width="9.140625" style="61"/>
    <col min="1292" max="1293" width="5.7109375" style="61" customWidth="1"/>
    <col min="1294" max="1294" width="47" style="61" customWidth="1"/>
    <col min="1295" max="1295" width="6.7109375" style="61" customWidth="1"/>
    <col min="1296" max="1296" width="9.7109375" style="61" customWidth="1"/>
    <col min="1297" max="1297" width="12.7109375" style="61" customWidth="1"/>
    <col min="1298" max="1298" width="14.140625" style="61" customWidth="1"/>
    <col min="1299" max="1547" width="9.140625" style="61"/>
    <col min="1548" max="1549" width="5.7109375" style="61" customWidth="1"/>
    <col min="1550" max="1550" width="47" style="61" customWidth="1"/>
    <col min="1551" max="1551" width="6.7109375" style="61" customWidth="1"/>
    <col min="1552" max="1552" width="9.7109375" style="61" customWidth="1"/>
    <col min="1553" max="1553" width="12.7109375" style="61" customWidth="1"/>
    <col min="1554" max="1554" width="14.140625" style="61" customWidth="1"/>
    <col min="1555" max="1803" width="9.140625" style="61"/>
    <col min="1804" max="1805" width="5.7109375" style="61" customWidth="1"/>
    <col min="1806" max="1806" width="47" style="61" customWidth="1"/>
    <col min="1807" max="1807" width="6.7109375" style="61" customWidth="1"/>
    <col min="1808" max="1808" width="9.7109375" style="61" customWidth="1"/>
    <col min="1809" max="1809" width="12.7109375" style="61" customWidth="1"/>
    <col min="1810" max="1810" width="14.140625" style="61" customWidth="1"/>
    <col min="1811" max="2059" width="9.140625" style="61"/>
    <col min="2060" max="2061" width="5.7109375" style="61" customWidth="1"/>
    <col min="2062" max="2062" width="47" style="61" customWidth="1"/>
    <col min="2063" max="2063" width="6.7109375" style="61" customWidth="1"/>
    <col min="2064" max="2064" width="9.7109375" style="61" customWidth="1"/>
    <col min="2065" max="2065" width="12.7109375" style="61" customWidth="1"/>
    <col min="2066" max="2066" width="14.140625" style="61" customWidth="1"/>
    <col min="2067" max="2315" width="9.140625" style="61"/>
    <col min="2316" max="2317" width="5.7109375" style="61" customWidth="1"/>
    <col min="2318" max="2318" width="47" style="61" customWidth="1"/>
    <col min="2319" max="2319" width="6.7109375" style="61" customWidth="1"/>
    <col min="2320" max="2320" width="9.7109375" style="61" customWidth="1"/>
    <col min="2321" max="2321" width="12.7109375" style="61" customWidth="1"/>
    <col min="2322" max="2322" width="14.140625" style="61" customWidth="1"/>
    <col min="2323" max="2571" width="9.140625" style="61"/>
    <col min="2572" max="2573" width="5.7109375" style="61" customWidth="1"/>
    <col min="2574" max="2574" width="47" style="61" customWidth="1"/>
    <col min="2575" max="2575" width="6.7109375" style="61" customWidth="1"/>
    <col min="2576" max="2576" width="9.7109375" style="61" customWidth="1"/>
    <col min="2577" max="2577" width="12.7109375" style="61" customWidth="1"/>
    <col min="2578" max="2578" width="14.140625" style="61" customWidth="1"/>
    <col min="2579" max="2827" width="9.140625" style="61"/>
    <col min="2828" max="2829" width="5.7109375" style="61" customWidth="1"/>
    <col min="2830" max="2830" width="47" style="61" customWidth="1"/>
    <col min="2831" max="2831" width="6.7109375" style="61" customWidth="1"/>
    <col min="2832" max="2832" width="9.7109375" style="61" customWidth="1"/>
    <col min="2833" max="2833" width="12.7109375" style="61" customWidth="1"/>
    <col min="2834" max="2834" width="14.140625" style="61" customWidth="1"/>
    <col min="2835" max="3083" width="9.140625" style="61"/>
    <col min="3084" max="3085" width="5.7109375" style="61" customWidth="1"/>
    <col min="3086" max="3086" width="47" style="61" customWidth="1"/>
    <col min="3087" max="3087" width="6.7109375" style="61" customWidth="1"/>
    <col min="3088" max="3088" width="9.7109375" style="61" customWidth="1"/>
    <col min="3089" max="3089" width="12.7109375" style="61" customWidth="1"/>
    <col min="3090" max="3090" width="14.140625" style="61" customWidth="1"/>
    <col min="3091" max="3339" width="9.140625" style="61"/>
    <col min="3340" max="3341" width="5.7109375" style="61" customWidth="1"/>
    <col min="3342" max="3342" width="47" style="61" customWidth="1"/>
    <col min="3343" max="3343" width="6.7109375" style="61" customWidth="1"/>
    <col min="3344" max="3344" width="9.7109375" style="61" customWidth="1"/>
    <col min="3345" max="3345" width="12.7109375" style="61" customWidth="1"/>
    <col min="3346" max="3346" width="14.140625" style="61" customWidth="1"/>
    <col min="3347" max="3595" width="9.140625" style="61"/>
    <col min="3596" max="3597" width="5.7109375" style="61" customWidth="1"/>
    <col min="3598" max="3598" width="47" style="61" customWidth="1"/>
    <col min="3599" max="3599" width="6.7109375" style="61" customWidth="1"/>
    <col min="3600" max="3600" width="9.7109375" style="61" customWidth="1"/>
    <col min="3601" max="3601" width="12.7109375" style="61" customWidth="1"/>
    <col min="3602" max="3602" width="14.140625" style="61" customWidth="1"/>
    <col min="3603" max="3851" width="9.140625" style="61"/>
    <col min="3852" max="3853" width="5.7109375" style="61" customWidth="1"/>
    <col min="3854" max="3854" width="47" style="61" customWidth="1"/>
    <col min="3855" max="3855" width="6.7109375" style="61" customWidth="1"/>
    <col min="3856" max="3856" width="9.7109375" style="61" customWidth="1"/>
    <col min="3857" max="3857" width="12.7109375" style="61" customWidth="1"/>
    <col min="3858" max="3858" width="14.140625" style="61" customWidth="1"/>
    <col min="3859" max="4107" width="9.140625" style="61"/>
    <col min="4108" max="4109" width="5.7109375" style="61" customWidth="1"/>
    <col min="4110" max="4110" width="47" style="61" customWidth="1"/>
    <col min="4111" max="4111" width="6.7109375" style="61" customWidth="1"/>
    <col min="4112" max="4112" width="9.7109375" style="61" customWidth="1"/>
    <col min="4113" max="4113" width="12.7109375" style="61" customWidth="1"/>
    <col min="4114" max="4114" width="14.140625" style="61" customWidth="1"/>
    <col min="4115" max="4363" width="9.140625" style="61"/>
    <col min="4364" max="4365" width="5.7109375" style="61" customWidth="1"/>
    <col min="4366" max="4366" width="47" style="61" customWidth="1"/>
    <col min="4367" max="4367" width="6.7109375" style="61" customWidth="1"/>
    <col min="4368" max="4368" width="9.7109375" style="61" customWidth="1"/>
    <col min="4369" max="4369" width="12.7109375" style="61" customWidth="1"/>
    <col min="4370" max="4370" width="14.140625" style="61" customWidth="1"/>
    <col min="4371" max="4619" width="9.140625" style="61"/>
    <col min="4620" max="4621" width="5.7109375" style="61" customWidth="1"/>
    <col min="4622" max="4622" width="47" style="61" customWidth="1"/>
    <col min="4623" max="4623" width="6.7109375" style="61" customWidth="1"/>
    <col min="4624" max="4624" width="9.7109375" style="61" customWidth="1"/>
    <col min="4625" max="4625" width="12.7109375" style="61" customWidth="1"/>
    <col min="4626" max="4626" width="14.140625" style="61" customWidth="1"/>
    <col min="4627" max="4875" width="9.140625" style="61"/>
    <col min="4876" max="4877" width="5.7109375" style="61" customWidth="1"/>
    <col min="4878" max="4878" width="47" style="61" customWidth="1"/>
    <col min="4879" max="4879" width="6.7109375" style="61" customWidth="1"/>
    <col min="4880" max="4880" width="9.7109375" style="61" customWidth="1"/>
    <col min="4881" max="4881" width="12.7109375" style="61" customWidth="1"/>
    <col min="4882" max="4882" width="14.140625" style="61" customWidth="1"/>
    <col min="4883" max="5131" width="9.140625" style="61"/>
    <col min="5132" max="5133" width="5.7109375" style="61" customWidth="1"/>
    <col min="5134" max="5134" width="47" style="61" customWidth="1"/>
    <col min="5135" max="5135" width="6.7109375" style="61" customWidth="1"/>
    <col min="5136" max="5136" width="9.7109375" style="61" customWidth="1"/>
    <col min="5137" max="5137" width="12.7109375" style="61" customWidth="1"/>
    <col min="5138" max="5138" width="14.140625" style="61" customWidth="1"/>
    <col min="5139" max="5387" width="9.140625" style="61"/>
    <col min="5388" max="5389" width="5.7109375" style="61" customWidth="1"/>
    <col min="5390" max="5390" width="47" style="61" customWidth="1"/>
    <col min="5391" max="5391" width="6.7109375" style="61" customWidth="1"/>
    <col min="5392" max="5392" width="9.7109375" style="61" customWidth="1"/>
    <col min="5393" max="5393" width="12.7109375" style="61" customWidth="1"/>
    <col min="5394" max="5394" width="14.140625" style="61" customWidth="1"/>
    <col min="5395" max="5643" width="9.140625" style="61"/>
    <col min="5644" max="5645" width="5.7109375" style="61" customWidth="1"/>
    <col min="5646" max="5646" width="47" style="61" customWidth="1"/>
    <col min="5647" max="5647" width="6.7109375" style="61" customWidth="1"/>
    <col min="5648" max="5648" width="9.7109375" style="61" customWidth="1"/>
    <col min="5649" max="5649" width="12.7109375" style="61" customWidth="1"/>
    <col min="5650" max="5650" width="14.140625" style="61" customWidth="1"/>
    <col min="5651" max="5899" width="9.140625" style="61"/>
    <col min="5900" max="5901" width="5.7109375" style="61" customWidth="1"/>
    <col min="5902" max="5902" width="47" style="61" customWidth="1"/>
    <col min="5903" max="5903" width="6.7109375" style="61" customWidth="1"/>
    <col min="5904" max="5904" width="9.7109375" style="61" customWidth="1"/>
    <col min="5905" max="5905" width="12.7109375" style="61" customWidth="1"/>
    <col min="5906" max="5906" width="14.140625" style="61" customWidth="1"/>
    <col min="5907" max="6155" width="9.140625" style="61"/>
    <col min="6156" max="6157" width="5.7109375" style="61" customWidth="1"/>
    <col min="6158" max="6158" width="47" style="61" customWidth="1"/>
    <col min="6159" max="6159" width="6.7109375" style="61" customWidth="1"/>
    <col min="6160" max="6160" width="9.7109375" style="61" customWidth="1"/>
    <col min="6161" max="6161" width="12.7109375" style="61" customWidth="1"/>
    <col min="6162" max="6162" width="14.140625" style="61" customWidth="1"/>
    <col min="6163" max="6411" width="9.140625" style="61"/>
    <col min="6412" max="6413" width="5.7109375" style="61" customWidth="1"/>
    <col min="6414" max="6414" width="47" style="61" customWidth="1"/>
    <col min="6415" max="6415" width="6.7109375" style="61" customWidth="1"/>
    <col min="6416" max="6416" width="9.7109375" style="61" customWidth="1"/>
    <col min="6417" max="6417" width="12.7109375" style="61" customWidth="1"/>
    <col min="6418" max="6418" width="14.140625" style="61" customWidth="1"/>
    <col min="6419" max="6667" width="9.140625" style="61"/>
    <col min="6668" max="6669" width="5.7109375" style="61" customWidth="1"/>
    <col min="6670" max="6670" width="47" style="61" customWidth="1"/>
    <col min="6671" max="6671" width="6.7109375" style="61" customWidth="1"/>
    <col min="6672" max="6672" width="9.7109375" style="61" customWidth="1"/>
    <col min="6673" max="6673" width="12.7109375" style="61" customWidth="1"/>
    <col min="6674" max="6674" width="14.140625" style="61" customWidth="1"/>
    <col min="6675" max="6923" width="9.140625" style="61"/>
    <col min="6924" max="6925" width="5.7109375" style="61" customWidth="1"/>
    <col min="6926" max="6926" width="47" style="61" customWidth="1"/>
    <col min="6927" max="6927" width="6.7109375" style="61" customWidth="1"/>
    <col min="6928" max="6928" width="9.7109375" style="61" customWidth="1"/>
    <col min="6929" max="6929" width="12.7109375" style="61" customWidth="1"/>
    <col min="6930" max="6930" width="14.140625" style="61" customWidth="1"/>
    <col min="6931" max="7179" width="9.140625" style="61"/>
    <col min="7180" max="7181" width="5.7109375" style="61" customWidth="1"/>
    <col min="7182" max="7182" width="47" style="61" customWidth="1"/>
    <col min="7183" max="7183" width="6.7109375" style="61" customWidth="1"/>
    <col min="7184" max="7184" width="9.7109375" style="61" customWidth="1"/>
    <col min="7185" max="7185" width="12.7109375" style="61" customWidth="1"/>
    <col min="7186" max="7186" width="14.140625" style="61" customWidth="1"/>
    <col min="7187" max="7435" width="9.140625" style="61"/>
    <col min="7436" max="7437" width="5.7109375" style="61" customWidth="1"/>
    <col min="7438" max="7438" width="47" style="61" customWidth="1"/>
    <col min="7439" max="7439" width="6.7109375" style="61" customWidth="1"/>
    <col min="7440" max="7440" width="9.7109375" style="61" customWidth="1"/>
    <col min="7441" max="7441" width="12.7109375" style="61" customWidth="1"/>
    <col min="7442" max="7442" width="14.140625" style="61" customWidth="1"/>
    <col min="7443" max="7691" width="9.140625" style="61"/>
    <col min="7692" max="7693" width="5.7109375" style="61" customWidth="1"/>
    <col min="7694" max="7694" width="47" style="61" customWidth="1"/>
    <col min="7695" max="7695" width="6.7109375" style="61" customWidth="1"/>
    <col min="7696" max="7696" width="9.7109375" style="61" customWidth="1"/>
    <col min="7697" max="7697" width="12.7109375" style="61" customWidth="1"/>
    <col min="7698" max="7698" width="14.140625" style="61" customWidth="1"/>
    <col min="7699" max="7947" width="9.140625" style="61"/>
    <col min="7948" max="7949" width="5.7109375" style="61" customWidth="1"/>
    <col min="7950" max="7950" width="47" style="61" customWidth="1"/>
    <col min="7951" max="7951" width="6.7109375" style="61" customWidth="1"/>
    <col min="7952" max="7952" width="9.7109375" style="61" customWidth="1"/>
    <col min="7953" max="7953" width="12.7109375" style="61" customWidth="1"/>
    <col min="7954" max="7954" width="14.140625" style="61" customWidth="1"/>
    <col min="7955" max="8203" width="9.140625" style="61"/>
    <col min="8204" max="8205" width="5.7109375" style="61" customWidth="1"/>
    <col min="8206" max="8206" width="47" style="61" customWidth="1"/>
    <col min="8207" max="8207" width="6.7109375" style="61" customWidth="1"/>
    <col min="8208" max="8208" width="9.7109375" style="61" customWidth="1"/>
    <col min="8209" max="8209" width="12.7109375" style="61" customWidth="1"/>
    <col min="8210" max="8210" width="14.140625" style="61" customWidth="1"/>
    <col min="8211" max="8459" width="9.140625" style="61"/>
    <col min="8460" max="8461" width="5.7109375" style="61" customWidth="1"/>
    <col min="8462" max="8462" width="47" style="61" customWidth="1"/>
    <col min="8463" max="8463" width="6.7109375" style="61" customWidth="1"/>
    <col min="8464" max="8464" width="9.7109375" style="61" customWidth="1"/>
    <col min="8465" max="8465" width="12.7109375" style="61" customWidth="1"/>
    <col min="8466" max="8466" width="14.140625" style="61" customWidth="1"/>
    <col min="8467" max="8715" width="9.140625" style="61"/>
    <col min="8716" max="8717" width="5.7109375" style="61" customWidth="1"/>
    <col min="8718" max="8718" width="47" style="61" customWidth="1"/>
    <col min="8719" max="8719" width="6.7109375" style="61" customWidth="1"/>
    <col min="8720" max="8720" width="9.7109375" style="61" customWidth="1"/>
    <col min="8721" max="8721" width="12.7109375" style="61" customWidth="1"/>
    <col min="8722" max="8722" width="14.140625" style="61" customWidth="1"/>
    <col min="8723" max="8971" width="9.140625" style="61"/>
    <col min="8972" max="8973" width="5.7109375" style="61" customWidth="1"/>
    <col min="8974" max="8974" width="47" style="61" customWidth="1"/>
    <col min="8975" max="8975" width="6.7109375" style="61" customWidth="1"/>
    <col min="8976" max="8976" width="9.7109375" style="61" customWidth="1"/>
    <col min="8977" max="8977" width="12.7109375" style="61" customWidth="1"/>
    <col min="8978" max="8978" width="14.140625" style="61" customWidth="1"/>
    <col min="8979" max="9227" width="9.140625" style="61"/>
    <col min="9228" max="9229" width="5.7109375" style="61" customWidth="1"/>
    <col min="9230" max="9230" width="47" style="61" customWidth="1"/>
    <col min="9231" max="9231" width="6.7109375" style="61" customWidth="1"/>
    <col min="9232" max="9232" width="9.7109375" style="61" customWidth="1"/>
    <col min="9233" max="9233" width="12.7109375" style="61" customWidth="1"/>
    <col min="9234" max="9234" width="14.140625" style="61" customWidth="1"/>
    <col min="9235" max="9483" width="9.140625" style="61"/>
    <col min="9484" max="9485" width="5.7109375" style="61" customWidth="1"/>
    <col min="9486" max="9486" width="47" style="61" customWidth="1"/>
    <col min="9487" max="9487" width="6.7109375" style="61" customWidth="1"/>
    <col min="9488" max="9488" width="9.7109375" style="61" customWidth="1"/>
    <col min="9489" max="9489" width="12.7109375" style="61" customWidth="1"/>
    <col min="9490" max="9490" width="14.140625" style="61" customWidth="1"/>
    <col min="9491" max="9739" width="9.140625" style="61"/>
    <col min="9740" max="9741" width="5.7109375" style="61" customWidth="1"/>
    <col min="9742" max="9742" width="47" style="61" customWidth="1"/>
    <col min="9743" max="9743" width="6.7109375" style="61" customWidth="1"/>
    <col min="9744" max="9744" width="9.7109375" style="61" customWidth="1"/>
    <col min="9745" max="9745" width="12.7109375" style="61" customWidth="1"/>
    <col min="9746" max="9746" width="14.140625" style="61" customWidth="1"/>
    <col min="9747" max="9995" width="9.140625" style="61"/>
    <col min="9996" max="9997" width="5.7109375" style="61" customWidth="1"/>
    <col min="9998" max="9998" width="47" style="61" customWidth="1"/>
    <col min="9999" max="9999" width="6.7109375" style="61" customWidth="1"/>
    <col min="10000" max="10000" width="9.7109375" style="61" customWidth="1"/>
    <col min="10001" max="10001" width="12.7109375" style="61" customWidth="1"/>
    <col min="10002" max="10002" width="14.140625" style="61" customWidth="1"/>
    <col min="10003" max="10251" width="9.140625" style="61"/>
    <col min="10252" max="10253" width="5.7109375" style="61" customWidth="1"/>
    <col min="10254" max="10254" width="47" style="61" customWidth="1"/>
    <col min="10255" max="10255" width="6.7109375" style="61" customWidth="1"/>
    <col min="10256" max="10256" width="9.7109375" style="61" customWidth="1"/>
    <col min="10257" max="10257" width="12.7109375" style="61" customWidth="1"/>
    <col min="10258" max="10258" width="14.140625" style="61" customWidth="1"/>
    <col min="10259" max="10507" width="9.140625" style="61"/>
    <col min="10508" max="10509" width="5.7109375" style="61" customWidth="1"/>
    <col min="10510" max="10510" width="47" style="61" customWidth="1"/>
    <col min="10511" max="10511" width="6.7109375" style="61" customWidth="1"/>
    <col min="10512" max="10512" width="9.7109375" style="61" customWidth="1"/>
    <col min="10513" max="10513" width="12.7109375" style="61" customWidth="1"/>
    <col min="10514" max="10514" width="14.140625" style="61" customWidth="1"/>
    <col min="10515" max="10763" width="9.140625" style="61"/>
    <col min="10764" max="10765" width="5.7109375" style="61" customWidth="1"/>
    <col min="10766" max="10766" width="47" style="61" customWidth="1"/>
    <col min="10767" max="10767" width="6.7109375" style="61" customWidth="1"/>
    <col min="10768" max="10768" width="9.7109375" style="61" customWidth="1"/>
    <col min="10769" max="10769" width="12.7109375" style="61" customWidth="1"/>
    <col min="10770" max="10770" width="14.140625" style="61" customWidth="1"/>
    <col min="10771" max="11019" width="9.140625" style="61"/>
    <col min="11020" max="11021" width="5.7109375" style="61" customWidth="1"/>
    <col min="11022" max="11022" width="47" style="61" customWidth="1"/>
    <col min="11023" max="11023" width="6.7109375" style="61" customWidth="1"/>
    <col min="11024" max="11024" width="9.7109375" style="61" customWidth="1"/>
    <col min="11025" max="11025" width="12.7109375" style="61" customWidth="1"/>
    <col min="11026" max="11026" width="14.140625" style="61" customWidth="1"/>
    <col min="11027" max="11275" width="9.140625" style="61"/>
    <col min="11276" max="11277" width="5.7109375" style="61" customWidth="1"/>
    <col min="11278" max="11278" width="47" style="61" customWidth="1"/>
    <col min="11279" max="11279" width="6.7109375" style="61" customWidth="1"/>
    <col min="11280" max="11280" width="9.7109375" style="61" customWidth="1"/>
    <col min="11281" max="11281" width="12.7109375" style="61" customWidth="1"/>
    <col min="11282" max="11282" width="14.140625" style="61" customWidth="1"/>
    <col min="11283" max="11531" width="9.140625" style="61"/>
    <col min="11532" max="11533" width="5.7109375" style="61" customWidth="1"/>
    <col min="11534" max="11534" width="47" style="61" customWidth="1"/>
    <col min="11535" max="11535" width="6.7109375" style="61" customWidth="1"/>
    <col min="11536" max="11536" width="9.7109375" style="61" customWidth="1"/>
    <col min="11537" max="11537" width="12.7109375" style="61" customWidth="1"/>
    <col min="11538" max="11538" width="14.140625" style="61" customWidth="1"/>
    <col min="11539" max="11787" width="9.140625" style="61"/>
    <col min="11788" max="11789" width="5.7109375" style="61" customWidth="1"/>
    <col min="11790" max="11790" width="47" style="61" customWidth="1"/>
    <col min="11791" max="11791" width="6.7109375" style="61" customWidth="1"/>
    <col min="11792" max="11792" width="9.7109375" style="61" customWidth="1"/>
    <col min="11793" max="11793" width="12.7109375" style="61" customWidth="1"/>
    <col min="11794" max="11794" width="14.140625" style="61" customWidth="1"/>
    <col min="11795" max="12043" width="9.140625" style="61"/>
    <col min="12044" max="12045" width="5.7109375" style="61" customWidth="1"/>
    <col min="12046" max="12046" width="47" style="61" customWidth="1"/>
    <col min="12047" max="12047" width="6.7109375" style="61" customWidth="1"/>
    <col min="12048" max="12048" width="9.7109375" style="61" customWidth="1"/>
    <col min="12049" max="12049" width="12.7109375" style="61" customWidth="1"/>
    <col min="12050" max="12050" width="14.140625" style="61" customWidth="1"/>
    <col min="12051" max="12299" width="9.140625" style="61"/>
    <col min="12300" max="12301" width="5.7109375" style="61" customWidth="1"/>
    <col min="12302" max="12302" width="47" style="61" customWidth="1"/>
    <col min="12303" max="12303" width="6.7109375" style="61" customWidth="1"/>
    <col min="12304" max="12304" width="9.7109375" style="61" customWidth="1"/>
    <col min="12305" max="12305" width="12.7109375" style="61" customWidth="1"/>
    <col min="12306" max="12306" width="14.140625" style="61" customWidth="1"/>
    <col min="12307" max="12555" width="9.140625" style="61"/>
    <col min="12556" max="12557" width="5.7109375" style="61" customWidth="1"/>
    <col min="12558" max="12558" width="47" style="61" customWidth="1"/>
    <col min="12559" max="12559" width="6.7109375" style="61" customWidth="1"/>
    <col min="12560" max="12560" width="9.7109375" style="61" customWidth="1"/>
    <col min="12561" max="12561" width="12.7109375" style="61" customWidth="1"/>
    <col min="12562" max="12562" width="14.140625" style="61" customWidth="1"/>
    <col min="12563" max="12811" width="9.140625" style="61"/>
    <col min="12812" max="12813" width="5.7109375" style="61" customWidth="1"/>
    <col min="12814" max="12814" width="47" style="61" customWidth="1"/>
    <col min="12815" max="12815" width="6.7109375" style="61" customWidth="1"/>
    <col min="12816" max="12816" width="9.7109375" style="61" customWidth="1"/>
    <col min="12817" max="12817" width="12.7109375" style="61" customWidth="1"/>
    <col min="12818" max="12818" width="14.140625" style="61" customWidth="1"/>
    <col min="12819" max="13067" width="9.140625" style="61"/>
    <col min="13068" max="13069" width="5.7109375" style="61" customWidth="1"/>
    <col min="13070" max="13070" width="47" style="61" customWidth="1"/>
    <col min="13071" max="13071" width="6.7109375" style="61" customWidth="1"/>
    <col min="13072" max="13072" width="9.7109375" style="61" customWidth="1"/>
    <col min="13073" max="13073" width="12.7109375" style="61" customWidth="1"/>
    <col min="13074" max="13074" width="14.140625" style="61" customWidth="1"/>
    <col min="13075" max="13323" width="9.140625" style="61"/>
    <col min="13324" max="13325" width="5.7109375" style="61" customWidth="1"/>
    <col min="13326" max="13326" width="47" style="61" customWidth="1"/>
    <col min="13327" max="13327" width="6.7109375" style="61" customWidth="1"/>
    <col min="13328" max="13328" width="9.7109375" style="61" customWidth="1"/>
    <col min="13329" max="13329" width="12.7109375" style="61" customWidth="1"/>
    <col min="13330" max="13330" width="14.140625" style="61" customWidth="1"/>
    <col min="13331" max="13579" width="9.140625" style="61"/>
    <col min="13580" max="13581" width="5.7109375" style="61" customWidth="1"/>
    <col min="13582" max="13582" width="47" style="61" customWidth="1"/>
    <col min="13583" max="13583" width="6.7109375" style="61" customWidth="1"/>
    <col min="13584" max="13584" width="9.7109375" style="61" customWidth="1"/>
    <col min="13585" max="13585" width="12.7109375" style="61" customWidth="1"/>
    <col min="13586" max="13586" width="14.140625" style="61" customWidth="1"/>
    <col min="13587" max="13835" width="9.140625" style="61"/>
    <col min="13836" max="13837" width="5.7109375" style="61" customWidth="1"/>
    <col min="13838" max="13838" width="47" style="61" customWidth="1"/>
    <col min="13839" max="13839" width="6.7109375" style="61" customWidth="1"/>
    <col min="13840" max="13840" width="9.7109375" style="61" customWidth="1"/>
    <col min="13841" max="13841" width="12.7109375" style="61" customWidth="1"/>
    <col min="13842" max="13842" width="14.140625" style="61" customWidth="1"/>
    <col min="13843" max="14091" width="9.140625" style="61"/>
    <col min="14092" max="14093" width="5.7109375" style="61" customWidth="1"/>
    <col min="14094" max="14094" width="47" style="61" customWidth="1"/>
    <col min="14095" max="14095" width="6.7109375" style="61" customWidth="1"/>
    <col min="14096" max="14096" width="9.7109375" style="61" customWidth="1"/>
    <col min="14097" max="14097" width="12.7109375" style="61" customWidth="1"/>
    <col min="14098" max="14098" width="14.140625" style="61" customWidth="1"/>
    <col min="14099" max="14347" width="9.140625" style="61"/>
    <col min="14348" max="14349" width="5.7109375" style="61" customWidth="1"/>
    <col min="14350" max="14350" width="47" style="61" customWidth="1"/>
    <col min="14351" max="14351" width="6.7109375" style="61" customWidth="1"/>
    <col min="14352" max="14352" width="9.7109375" style="61" customWidth="1"/>
    <col min="14353" max="14353" width="12.7109375" style="61" customWidth="1"/>
    <col min="14354" max="14354" width="14.140625" style="61" customWidth="1"/>
    <col min="14355" max="14603" width="9.140625" style="61"/>
    <col min="14604" max="14605" width="5.7109375" style="61" customWidth="1"/>
    <col min="14606" max="14606" width="47" style="61" customWidth="1"/>
    <col min="14607" max="14607" width="6.7109375" style="61" customWidth="1"/>
    <col min="14608" max="14608" width="9.7109375" style="61" customWidth="1"/>
    <col min="14609" max="14609" width="12.7109375" style="61" customWidth="1"/>
    <col min="14610" max="14610" width="14.140625" style="61" customWidth="1"/>
    <col min="14611" max="14859" width="9.140625" style="61"/>
    <col min="14860" max="14861" width="5.7109375" style="61" customWidth="1"/>
    <col min="14862" max="14862" width="47" style="61" customWidth="1"/>
    <col min="14863" max="14863" width="6.7109375" style="61" customWidth="1"/>
    <col min="14864" max="14864" width="9.7109375" style="61" customWidth="1"/>
    <col min="14865" max="14865" width="12.7109375" style="61" customWidth="1"/>
    <col min="14866" max="14866" width="14.140625" style="61" customWidth="1"/>
    <col min="14867" max="15115" width="9.140625" style="61"/>
    <col min="15116" max="15117" width="5.7109375" style="61" customWidth="1"/>
    <col min="15118" max="15118" width="47" style="61" customWidth="1"/>
    <col min="15119" max="15119" width="6.7109375" style="61" customWidth="1"/>
    <col min="15120" max="15120" width="9.7109375" style="61" customWidth="1"/>
    <col min="15121" max="15121" width="12.7109375" style="61" customWidth="1"/>
    <col min="15122" max="15122" width="14.140625" style="61" customWidth="1"/>
    <col min="15123" max="15371" width="9.140625" style="61"/>
    <col min="15372" max="15373" width="5.7109375" style="61" customWidth="1"/>
    <col min="15374" max="15374" width="47" style="61" customWidth="1"/>
    <col min="15375" max="15375" width="6.7109375" style="61" customWidth="1"/>
    <col min="15376" max="15376" width="9.7109375" style="61" customWidth="1"/>
    <col min="15377" max="15377" width="12.7109375" style="61" customWidth="1"/>
    <col min="15378" max="15378" width="14.140625" style="61" customWidth="1"/>
    <col min="15379" max="15627" width="9.140625" style="61"/>
    <col min="15628" max="15629" width="5.7109375" style="61" customWidth="1"/>
    <col min="15630" max="15630" width="47" style="61" customWidth="1"/>
    <col min="15631" max="15631" width="6.7109375" style="61" customWidth="1"/>
    <col min="15632" max="15632" width="9.7109375" style="61" customWidth="1"/>
    <col min="15633" max="15633" width="12.7109375" style="61" customWidth="1"/>
    <col min="15634" max="15634" width="14.140625" style="61" customWidth="1"/>
    <col min="15635" max="15883" width="9.140625" style="61"/>
    <col min="15884" max="15885" width="5.7109375" style="61" customWidth="1"/>
    <col min="15886" max="15886" width="47" style="61" customWidth="1"/>
    <col min="15887" max="15887" width="6.7109375" style="61" customWidth="1"/>
    <col min="15888" max="15888" width="9.7109375" style="61" customWidth="1"/>
    <col min="15889" max="15889" width="12.7109375" style="61" customWidth="1"/>
    <col min="15890" max="15890" width="14.140625" style="61" customWidth="1"/>
    <col min="15891" max="16384" width="9.140625" style="61"/>
  </cols>
  <sheetData>
    <row r="1" spans="1:7">
      <c r="A1" s="272"/>
      <c r="B1" s="273"/>
      <c r="C1" s="274"/>
      <c r="D1" s="275"/>
    </row>
    <row r="2" spans="1:7" s="62" customFormat="1" ht="18.75" thickBot="1">
      <c r="A2" s="277" t="s">
        <v>103</v>
      </c>
      <c r="B2" s="278" t="s">
        <v>102</v>
      </c>
      <c r="C2" s="279"/>
      <c r="D2" s="280"/>
      <c r="E2" s="280"/>
      <c r="F2" s="263"/>
      <c r="G2" s="393"/>
    </row>
    <row r="3" spans="1:7" s="63" customFormat="1">
      <c r="A3" s="281"/>
      <c r="B3" s="282"/>
      <c r="C3" s="283"/>
      <c r="D3" s="284"/>
      <c r="E3" s="284"/>
      <c r="F3" s="264"/>
      <c r="G3" s="394"/>
    </row>
    <row r="4" spans="1:7">
      <c r="A4" s="276"/>
      <c r="B4" s="285" t="s">
        <v>103</v>
      </c>
      <c r="C4" s="286" t="s">
        <v>608</v>
      </c>
      <c r="D4" s="287"/>
      <c r="E4" s="287"/>
      <c r="F4" s="265"/>
      <c r="G4" s="395"/>
    </row>
    <row r="5" spans="1:7">
      <c r="B5" s="289"/>
      <c r="C5" s="286"/>
      <c r="D5" s="287"/>
      <c r="E5" s="287"/>
      <c r="F5" s="265"/>
      <c r="G5" s="395"/>
    </row>
    <row r="6" spans="1:7">
      <c r="B6" s="290" t="str">
        <f>B25</f>
        <v>I.</v>
      </c>
      <c r="C6" s="291" t="str">
        <f>C25</f>
        <v>KROVSKA IN KLEPARSKA DELA:</v>
      </c>
      <c r="D6" s="287"/>
      <c r="E6" s="287"/>
      <c r="F6" s="265"/>
      <c r="G6" s="396">
        <f>G168</f>
        <v>0</v>
      </c>
    </row>
    <row r="7" spans="1:7">
      <c r="B7" s="290" t="str">
        <f>B171</f>
        <v>II.</v>
      </c>
      <c r="C7" s="291" t="str">
        <f>C171</f>
        <v>KLJUČAVNIČARSKA DELA:</v>
      </c>
      <c r="D7" s="287"/>
      <c r="E7" s="287"/>
      <c r="F7" s="265"/>
      <c r="G7" s="396">
        <f>G257</f>
        <v>0</v>
      </c>
    </row>
    <row r="8" spans="1:7">
      <c r="B8" s="292" t="str">
        <f>B259</f>
        <v>III.</v>
      </c>
      <c r="C8" s="293" t="str">
        <f>C259</f>
        <v>FASADERSKA DELA:</v>
      </c>
      <c r="D8" s="287"/>
      <c r="E8" s="287"/>
      <c r="F8" s="265"/>
      <c r="G8" s="396">
        <f>G282</f>
        <v>0</v>
      </c>
    </row>
    <row r="9" spans="1:7">
      <c r="B9" s="290" t="str">
        <f>B284</f>
        <v>IV.</v>
      </c>
      <c r="C9" s="291" t="str">
        <f>C284</f>
        <v>STEKLARSKA in ALU DELA Z VRATI IN OKNI:</v>
      </c>
      <c r="D9" s="287"/>
      <c r="E9" s="287"/>
      <c r="F9" s="265"/>
      <c r="G9" s="396">
        <f>G384</f>
        <v>0</v>
      </c>
    </row>
    <row r="10" spans="1:7">
      <c r="B10" s="292" t="str">
        <f>B387</f>
        <v>V.</v>
      </c>
      <c r="C10" s="292" t="str">
        <f>C387</f>
        <v>MIZARSKA DELA</v>
      </c>
      <c r="D10" s="287"/>
      <c r="E10" s="287"/>
      <c r="F10" s="265"/>
      <c r="G10" s="396">
        <f>G398</f>
        <v>0</v>
      </c>
    </row>
    <row r="11" spans="1:7">
      <c r="B11" s="290" t="str">
        <f>B401</f>
        <v>VI.</v>
      </c>
      <c r="C11" s="291" t="str">
        <f>C401</f>
        <v>TALNE IN STENSKE OBLOGE</v>
      </c>
      <c r="D11" s="287"/>
      <c r="E11" s="287"/>
      <c r="F11" s="265"/>
      <c r="G11" s="396">
        <f>G436</f>
        <v>0</v>
      </c>
    </row>
    <row r="12" spans="1:7">
      <c r="B12" s="290" t="str">
        <f>B439</f>
        <v>VIII.</v>
      </c>
      <c r="C12" s="293" t="str">
        <f>C439</f>
        <v>GASILSKA OPREMA:</v>
      </c>
      <c r="D12" s="287"/>
      <c r="E12" s="287"/>
      <c r="F12" s="265"/>
      <c r="G12" s="396">
        <f>G446</f>
        <v>0</v>
      </c>
    </row>
    <row r="13" spans="1:7">
      <c r="B13" s="290"/>
      <c r="C13" s="293"/>
      <c r="D13" s="287"/>
      <c r="E13" s="287"/>
      <c r="F13" s="265"/>
      <c r="G13" s="396"/>
    </row>
    <row r="14" spans="1:7">
      <c r="B14" s="290"/>
      <c r="C14" s="291"/>
      <c r="D14" s="287"/>
      <c r="E14" s="287"/>
      <c r="F14" s="265"/>
      <c r="G14" s="395"/>
    </row>
    <row r="15" spans="1:7" s="235" customFormat="1" ht="13.5" thickBot="1">
      <c r="A15" s="294"/>
      <c r="B15" s="276"/>
      <c r="C15" s="295" t="s">
        <v>104</v>
      </c>
      <c r="D15" s="229"/>
      <c r="E15" s="229"/>
      <c r="F15" s="266"/>
      <c r="G15" s="397">
        <f>SUM(G6:G14)</f>
        <v>0</v>
      </c>
    </row>
    <row r="16" spans="1:7" ht="13.5" thickTop="1">
      <c r="B16" s="289"/>
      <c r="C16" s="286"/>
      <c r="D16" s="287"/>
    </row>
    <row r="17" spans="1:7" ht="201.75" customHeight="1">
      <c r="B17" s="289"/>
      <c r="C17" s="296" t="s">
        <v>611</v>
      </c>
      <c r="D17" s="287"/>
    </row>
    <row r="18" spans="1:7">
      <c r="B18" s="289"/>
      <c r="C18" s="286"/>
      <c r="D18" s="287"/>
    </row>
    <row r="19" spans="1:7" ht="25.5">
      <c r="A19" s="297"/>
      <c r="B19" s="298"/>
      <c r="C19" s="299" t="s">
        <v>5</v>
      </c>
      <c r="D19" s="300"/>
      <c r="E19" s="301" t="s">
        <v>6</v>
      </c>
      <c r="F19" s="122" t="s">
        <v>7</v>
      </c>
      <c r="G19" s="398" t="s">
        <v>8</v>
      </c>
    </row>
    <row r="20" spans="1:7">
      <c r="A20" s="302"/>
      <c r="B20" s="289"/>
      <c r="C20" s="303"/>
      <c r="D20" s="304"/>
      <c r="E20" s="305"/>
      <c r="F20" s="26"/>
      <c r="G20" s="399"/>
    </row>
    <row r="21" spans="1:7" s="235" customFormat="1">
      <c r="A21" s="230" t="s">
        <v>103</v>
      </c>
      <c r="B21" s="231"/>
      <c r="C21" s="306" t="s">
        <v>100</v>
      </c>
      <c r="D21" s="307"/>
      <c r="E21" s="308"/>
      <c r="F21" s="27"/>
      <c r="G21" s="400"/>
    </row>
    <row r="22" spans="1:7" s="235" customFormat="1">
      <c r="A22" s="241"/>
      <c r="B22" s="234"/>
      <c r="C22" s="424"/>
      <c r="D22" s="425"/>
      <c r="E22" s="426"/>
      <c r="F22" s="240"/>
      <c r="G22" s="450"/>
    </row>
    <row r="23" spans="1:7" s="235" customFormat="1" ht="153">
      <c r="A23" s="241"/>
      <c r="B23" s="234"/>
      <c r="C23" s="310" t="s">
        <v>2371</v>
      </c>
      <c r="D23" s="425"/>
      <c r="E23" s="426"/>
      <c r="F23" s="240"/>
      <c r="G23" s="450"/>
    </row>
    <row r="24" spans="1:7">
      <c r="B24" s="289"/>
      <c r="C24" s="291"/>
      <c r="D24" s="287"/>
      <c r="E24" s="309"/>
      <c r="F24" s="28"/>
      <c r="G24" s="401"/>
    </row>
    <row r="25" spans="1:7" s="235" customFormat="1">
      <c r="A25" s="232"/>
      <c r="B25" s="233" t="s">
        <v>0</v>
      </c>
      <c r="C25" s="313" t="s">
        <v>105</v>
      </c>
      <c r="D25" s="314"/>
      <c r="E25" s="315"/>
      <c r="F25" s="29"/>
      <c r="G25" s="402"/>
    </row>
    <row r="26" spans="1:7" s="235" customFormat="1">
      <c r="A26" s="232"/>
      <c r="B26" s="338"/>
      <c r="C26" s="339"/>
      <c r="D26" s="340"/>
      <c r="E26" s="357"/>
      <c r="F26" s="60"/>
      <c r="G26" s="411"/>
    </row>
    <row r="27" spans="1:7" s="235" customFormat="1">
      <c r="A27" s="232"/>
      <c r="B27" s="338"/>
      <c r="C27" s="339" t="s">
        <v>10</v>
      </c>
      <c r="D27" s="340"/>
      <c r="E27" s="357"/>
      <c r="F27" s="60"/>
      <c r="G27" s="411"/>
    </row>
    <row r="28" spans="1:7" s="235" customFormat="1">
      <c r="A28" s="232"/>
      <c r="B28" s="338"/>
      <c r="C28" s="339"/>
      <c r="D28" s="340"/>
      <c r="E28" s="357"/>
      <c r="F28" s="60"/>
      <c r="G28" s="411"/>
    </row>
    <row r="29" spans="1:7" s="235" customFormat="1" ht="342" customHeight="1">
      <c r="A29" s="232"/>
      <c r="B29" s="338"/>
      <c r="C29" s="293" t="s">
        <v>453</v>
      </c>
      <c r="D29" s="340"/>
      <c r="E29" s="357"/>
      <c r="F29" s="60"/>
      <c r="G29" s="411"/>
    </row>
    <row r="30" spans="1:7" s="235" customFormat="1" ht="409.5">
      <c r="A30" s="232"/>
      <c r="B30" s="338"/>
      <c r="C30" s="293" t="s">
        <v>454</v>
      </c>
      <c r="D30" s="340"/>
      <c r="E30" s="357"/>
      <c r="F30" s="60"/>
      <c r="G30" s="411"/>
    </row>
    <row r="31" spans="1:7" s="235" customFormat="1" ht="127.5">
      <c r="A31" s="232"/>
      <c r="B31" s="338"/>
      <c r="C31" s="339" t="s">
        <v>350</v>
      </c>
      <c r="D31" s="340"/>
      <c r="E31" s="357"/>
      <c r="F31" s="60"/>
      <c r="G31" s="411"/>
    </row>
    <row r="32" spans="1:7" s="235" customFormat="1" ht="165.75">
      <c r="A32" s="232"/>
      <c r="B32" s="338"/>
      <c r="C32" s="293" t="s">
        <v>351</v>
      </c>
      <c r="D32" s="340"/>
      <c r="E32" s="357"/>
      <c r="F32" s="60"/>
      <c r="G32" s="411"/>
    </row>
    <row r="33" spans="1:7" s="235" customFormat="1" ht="51">
      <c r="A33" s="232"/>
      <c r="B33" s="338"/>
      <c r="C33" s="293" t="s">
        <v>352</v>
      </c>
      <c r="D33" s="340"/>
      <c r="E33" s="357"/>
      <c r="F33" s="60"/>
      <c r="G33" s="411"/>
    </row>
    <row r="34" spans="1:7" s="235" customFormat="1" ht="44.25" customHeight="1">
      <c r="A34" s="232"/>
      <c r="B34" s="338"/>
      <c r="C34" s="293" t="s">
        <v>353</v>
      </c>
      <c r="D34" s="340"/>
      <c r="E34" s="357"/>
      <c r="F34" s="60"/>
      <c r="G34" s="411"/>
    </row>
    <row r="35" spans="1:7" s="235" customFormat="1" ht="63.75">
      <c r="A35" s="232"/>
      <c r="B35" s="338"/>
      <c r="C35" s="293" t="s">
        <v>354</v>
      </c>
      <c r="D35" s="340"/>
      <c r="E35" s="357"/>
      <c r="F35" s="60"/>
      <c r="G35" s="411"/>
    </row>
    <row r="36" spans="1:7" s="235" customFormat="1" ht="51">
      <c r="A36" s="232"/>
      <c r="B36" s="338"/>
      <c r="C36" s="293" t="s">
        <v>355</v>
      </c>
      <c r="D36" s="340"/>
      <c r="E36" s="357"/>
      <c r="F36" s="60"/>
      <c r="G36" s="411"/>
    </row>
    <row r="37" spans="1:7" s="235" customFormat="1">
      <c r="A37" s="232"/>
      <c r="B37" s="338"/>
      <c r="C37" s="293"/>
      <c r="D37" s="340"/>
      <c r="E37" s="357"/>
      <c r="F37" s="60"/>
      <c r="G37" s="411"/>
    </row>
    <row r="38" spans="1:7" s="235" customFormat="1">
      <c r="A38" s="232"/>
      <c r="B38" s="322" t="s">
        <v>14</v>
      </c>
      <c r="C38" s="389" t="s">
        <v>627</v>
      </c>
      <c r="D38" s="328"/>
      <c r="E38" s="328"/>
      <c r="F38" s="40"/>
      <c r="G38" s="328"/>
    </row>
    <row r="39" spans="1:7" s="235" customFormat="1" ht="38.25">
      <c r="A39" s="232"/>
      <c r="B39" s="322"/>
      <c r="C39" s="292" t="s">
        <v>629</v>
      </c>
      <c r="D39" s="328"/>
      <c r="E39" s="328"/>
      <c r="F39" s="40"/>
      <c r="G39" s="328"/>
    </row>
    <row r="40" spans="1:7" s="235" customFormat="1">
      <c r="A40" s="232"/>
      <c r="B40" s="322"/>
      <c r="C40" s="292" t="s">
        <v>628</v>
      </c>
      <c r="D40" s="328"/>
      <c r="E40" s="328"/>
      <c r="F40" s="40"/>
      <c r="G40" s="328"/>
    </row>
    <row r="41" spans="1:7" s="235" customFormat="1" ht="38.25">
      <c r="A41" s="232"/>
      <c r="B41" s="322"/>
      <c r="C41" s="292" t="s">
        <v>630</v>
      </c>
      <c r="D41" s="328"/>
      <c r="E41" s="328"/>
      <c r="F41" s="40"/>
      <c r="G41" s="328"/>
    </row>
    <row r="42" spans="1:7" s="235" customFormat="1" ht="38.25">
      <c r="A42" s="232"/>
      <c r="B42" s="322"/>
      <c r="C42" s="427" t="s">
        <v>1644</v>
      </c>
      <c r="D42" s="328"/>
      <c r="E42" s="328"/>
      <c r="F42" s="40"/>
      <c r="G42" s="328"/>
    </row>
    <row r="43" spans="1:7" s="235" customFormat="1" ht="51">
      <c r="A43" s="232"/>
      <c r="B43" s="322"/>
      <c r="C43" s="428" t="s">
        <v>631</v>
      </c>
      <c r="D43" s="328"/>
      <c r="E43" s="328"/>
      <c r="F43" s="40"/>
      <c r="G43" s="328"/>
    </row>
    <row r="44" spans="1:7" s="235" customFormat="1" ht="102">
      <c r="A44" s="232"/>
      <c r="B44" s="322"/>
      <c r="C44" s="427" t="s">
        <v>632</v>
      </c>
      <c r="D44" s="328"/>
      <c r="E44" s="328"/>
      <c r="F44" s="40"/>
      <c r="G44" s="328"/>
    </row>
    <row r="45" spans="1:7" s="235" customFormat="1">
      <c r="A45" s="232"/>
      <c r="B45" s="322"/>
      <c r="C45" s="427" t="s">
        <v>634</v>
      </c>
      <c r="D45" s="328"/>
      <c r="E45" s="328"/>
      <c r="F45" s="40"/>
      <c r="G45" s="328"/>
    </row>
    <row r="46" spans="1:7" s="235" customFormat="1" ht="15">
      <c r="A46" s="232"/>
      <c r="B46" s="322"/>
      <c r="C46" s="427" t="s">
        <v>633</v>
      </c>
      <c r="D46" s="429" t="s">
        <v>53</v>
      </c>
      <c r="E46" s="430">
        <v>1377</v>
      </c>
      <c r="F46" s="119"/>
      <c r="G46" s="329">
        <f>E46*F46</f>
        <v>0</v>
      </c>
    </row>
    <row r="47" spans="1:7" s="235" customFormat="1" ht="25.5">
      <c r="A47" s="232"/>
      <c r="B47" s="322"/>
      <c r="C47" s="427" t="s">
        <v>2369</v>
      </c>
      <c r="D47" s="429" t="s">
        <v>241</v>
      </c>
      <c r="E47" s="430">
        <v>1</v>
      </c>
      <c r="F47" s="119"/>
      <c r="G47" s="329">
        <f>E47*F47</f>
        <v>0</v>
      </c>
    </row>
    <row r="48" spans="1:7" s="235" customFormat="1">
      <c r="A48" s="232"/>
      <c r="B48" s="322"/>
      <c r="C48" s="427"/>
      <c r="D48" s="429"/>
      <c r="E48" s="430"/>
      <c r="F48" s="119"/>
      <c r="G48" s="329"/>
    </row>
    <row r="49" spans="1:8" s="235" customFormat="1" ht="25.5">
      <c r="A49" s="232"/>
      <c r="B49" s="322" t="s">
        <v>37</v>
      </c>
      <c r="C49" s="389" t="s">
        <v>1654</v>
      </c>
      <c r="D49" s="429"/>
      <c r="E49" s="430"/>
      <c r="F49" s="119"/>
      <c r="G49" s="329"/>
    </row>
    <row r="50" spans="1:8" s="235" customFormat="1" ht="38.25">
      <c r="A50" s="232"/>
      <c r="B50" s="322"/>
      <c r="C50" s="292" t="s">
        <v>1645</v>
      </c>
      <c r="D50" s="232"/>
      <c r="E50" s="232"/>
      <c r="G50" s="232"/>
    </row>
    <row r="51" spans="1:8" s="235" customFormat="1">
      <c r="A51" s="232"/>
      <c r="B51" s="322"/>
      <c r="C51" s="292" t="s">
        <v>628</v>
      </c>
      <c r="D51" s="429"/>
      <c r="E51" s="430"/>
      <c r="F51" s="119"/>
      <c r="G51" s="329"/>
    </row>
    <row r="52" spans="1:8" s="235" customFormat="1">
      <c r="A52" s="232"/>
      <c r="B52" s="322"/>
      <c r="C52" s="358" t="s">
        <v>437</v>
      </c>
      <c r="D52" s="429"/>
      <c r="E52" s="430"/>
      <c r="F52" s="119"/>
      <c r="G52" s="329"/>
    </row>
    <row r="53" spans="1:8" s="235" customFormat="1" ht="38.25">
      <c r="A53" s="232"/>
      <c r="B53" s="322"/>
      <c r="C53" s="358" t="s">
        <v>1646</v>
      </c>
      <c r="D53" s="429"/>
      <c r="E53" s="430"/>
      <c r="F53" s="119"/>
      <c r="G53" s="329"/>
    </row>
    <row r="54" spans="1:8" s="235" customFormat="1" ht="102">
      <c r="A54" s="232"/>
      <c r="B54" s="322"/>
      <c r="C54" s="358" t="s">
        <v>1649</v>
      </c>
      <c r="D54" s="429"/>
      <c r="E54" s="430"/>
      <c r="F54" s="119"/>
      <c r="G54" s="329"/>
    </row>
    <row r="55" spans="1:8" s="235" customFormat="1" ht="76.5">
      <c r="A55" s="232"/>
      <c r="B55" s="322"/>
      <c r="C55" s="358" t="s">
        <v>1650</v>
      </c>
      <c r="D55" s="429"/>
      <c r="E55" s="430"/>
      <c r="F55" s="119"/>
      <c r="G55" s="329"/>
    </row>
    <row r="56" spans="1:8" s="235" customFormat="1" ht="76.5">
      <c r="A56" s="232"/>
      <c r="B56" s="322"/>
      <c r="C56" s="358" t="s">
        <v>1648</v>
      </c>
      <c r="D56" s="429"/>
      <c r="E56" s="430"/>
      <c r="F56" s="119"/>
      <c r="G56" s="329"/>
    </row>
    <row r="57" spans="1:8" s="235" customFormat="1" ht="102">
      <c r="A57" s="232"/>
      <c r="B57" s="322"/>
      <c r="C57" s="358" t="s">
        <v>1647</v>
      </c>
      <c r="D57" s="429"/>
      <c r="E57" s="430"/>
      <c r="F57" s="119"/>
      <c r="G57" s="329"/>
    </row>
    <row r="58" spans="1:8" s="235" customFormat="1">
      <c r="A58" s="232"/>
      <c r="B58" s="322"/>
      <c r="C58" s="358" t="s">
        <v>1651</v>
      </c>
      <c r="D58" s="429"/>
      <c r="E58" s="430"/>
      <c r="F58" s="119"/>
      <c r="G58" s="329"/>
    </row>
    <row r="59" spans="1:8" s="235" customFormat="1" ht="15">
      <c r="A59" s="232"/>
      <c r="B59" s="322"/>
      <c r="C59" s="358" t="s">
        <v>1652</v>
      </c>
      <c r="D59" s="429" t="s">
        <v>53</v>
      </c>
      <c r="E59" s="430">
        <v>397.9</v>
      </c>
      <c r="F59" s="119"/>
      <c r="G59" s="329">
        <f>E59*F59</f>
        <v>0</v>
      </c>
    </row>
    <row r="60" spans="1:8" s="235" customFormat="1">
      <c r="A60" s="232"/>
      <c r="B60" s="322"/>
      <c r="C60" s="358"/>
      <c r="D60" s="429"/>
      <c r="E60" s="430"/>
      <c r="F60" s="119"/>
      <c r="G60" s="329"/>
    </row>
    <row r="61" spans="1:8" s="235" customFormat="1" ht="25.5">
      <c r="A61" s="232"/>
      <c r="B61" s="289" t="s">
        <v>17</v>
      </c>
      <c r="C61" s="293" t="s">
        <v>2505</v>
      </c>
      <c r="D61" s="429"/>
      <c r="E61" s="262"/>
      <c r="F61" s="195"/>
      <c r="G61" s="329"/>
      <c r="H61" s="61"/>
    </row>
    <row r="62" spans="1:8" s="235" customFormat="1" ht="63.75">
      <c r="A62" s="232"/>
      <c r="B62" s="289"/>
      <c r="C62" s="339" t="s">
        <v>2151</v>
      </c>
      <c r="D62" s="292"/>
      <c r="E62" s="292"/>
      <c r="F62" s="208"/>
      <c r="G62" s="329"/>
      <c r="H62" s="61"/>
    </row>
    <row r="63" spans="1:8" s="235" customFormat="1">
      <c r="A63" s="232"/>
      <c r="B63" s="289"/>
      <c r="C63" s="293" t="s">
        <v>1655</v>
      </c>
      <c r="D63" s="292"/>
      <c r="E63" s="292"/>
      <c r="F63" s="208"/>
      <c r="G63" s="329"/>
      <c r="H63" s="61"/>
    </row>
    <row r="64" spans="1:8" s="235" customFormat="1" ht="25.5">
      <c r="A64" s="232"/>
      <c r="B64" s="289"/>
      <c r="C64" s="293" t="s">
        <v>1656</v>
      </c>
      <c r="D64" s="431"/>
      <c r="E64" s="432"/>
      <c r="F64" s="208"/>
      <c r="G64" s="329"/>
      <c r="H64" s="61"/>
    </row>
    <row r="65" spans="1:8" s="235" customFormat="1" ht="38.25">
      <c r="A65" s="232"/>
      <c r="B65" s="289"/>
      <c r="C65" s="293" t="s">
        <v>1657</v>
      </c>
      <c r="D65" s="431"/>
      <c r="E65" s="432"/>
      <c r="F65" s="208"/>
      <c r="G65" s="329"/>
      <c r="H65" s="61"/>
    </row>
    <row r="66" spans="1:8" s="235" customFormat="1" ht="13.5">
      <c r="A66" s="232"/>
      <c r="B66" s="289"/>
      <c r="C66" s="293" t="s">
        <v>1658</v>
      </c>
      <c r="D66" s="433"/>
      <c r="E66" s="434"/>
      <c r="F66" s="208"/>
      <c r="G66" s="329"/>
      <c r="H66" s="61"/>
    </row>
    <row r="67" spans="1:8" s="235" customFormat="1" ht="13.5">
      <c r="A67" s="232"/>
      <c r="B67" s="289"/>
      <c r="C67" s="293" t="s">
        <v>1659</v>
      </c>
      <c r="D67" s="433"/>
      <c r="E67" s="434"/>
      <c r="F67" s="208"/>
      <c r="G67" s="329"/>
      <c r="H67" s="61"/>
    </row>
    <row r="68" spans="1:8" s="235" customFormat="1" ht="13.5">
      <c r="A68" s="232"/>
      <c r="B68" s="289"/>
      <c r="C68" s="293" t="s">
        <v>1660</v>
      </c>
      <c r="D68" s="433"/>
      <c r="E68" s="434"/>
      <c r="F68" s="208"/>
      <c r="G68" s="329"/>
      <c r="H68" s="61"/>
    </row>
    <row r="69" spans="1:8" s="235" customFormat="1" ht="15">
      <c r="A69" s="232"/>
      <c r="B69" s="289"/>
      <c r="C69" s="360" t="s">
        <v>520</v>
      </c>
      <c r="D69" s="429" t="s">
        <v>53</v>
      </c>
      <c r="E69" s="262">
        <v>22.13</v>
      </c>
      <c r="F69" s="195"/>
      <c r="G69" s="329">
        <f>E69*F69</f>
        <v>0</v>
      </c>
      <c r="H69" s="61"/>
    </row>
    <row r="70" spans="1:8" s="235" customFormat="1">
      <c r="A70" s="232"/>
      <c r="B70" s="289"/>
      <c r="C70" s="360"/>
      <c r="D70" s="429"/>
      <c r="E70" s="262"/>
      <c r="F70" s="195"/>
      <c r="G70" s="329"/>
      <c r="H70" s="61"/>
    </row>
    <row r="71" spans="1:8" s="235" customFormat="1" ht="25.5">
      <c r="A71" s="232"/>
      <c r="B71" s="289" t="s">
        <v>18</v>
      </c>
      <c r="C71" s="293" t="s">
        <v>2506</v>
      </c>
      <c r="D71" s="429"/>
      <c r="E71" s="262"/>
      <c r="F71" s="195"/>
      <c r="G71" s="329"/>
      <c r="H71" s="61"/>
    </row>
    <row r="72" spans="1:8" s="235" customFormat="1" ht="63.75">
      <c r="A72" s="232"/>
      <c r="B72" s="289"/>
      <c r="C72" s="339" t="s">
        <v>2148</v>
      </c>
      <c r="D72" s="292"/>
      <c r="E72" s="292"/>
      <c r="F72" s="208"/>
      <c r="G72" s="329"/>
      <c r="H72" s="61"/>
    </row>
    <row r="73" spans="1:8" s="235" customFormat="1">
      <c r="A73" s="232"/>
      <c r="B73" s="289"/>
      <c r="C73" s="293" t="s">
        <v>1655</v>
      </c>
      <c r="D73" s="292"/>
      <c r="E73" s="292"/>
      <c r="F73" s="208"/>
      <c r="G73" s="329"/>
      <c r="H73" s="61"/>
    </row>
    <row r="74" spans="1:8" s="235" customFormat="1">
      <c r="A74" s="232"/>
      <c r="B74" s="289"/>
      <c r="C74" s="358" t="s">
        <v>1652</v>
      </c>
      <c r="D74" s="292"/>
      <c r="E74" s="292"/>
      <c r="F74" s="208"/>
      <c r="G74" s="329"/>
      <c r="H74" s="61"/>
    </row>
    <row r="75" spans="1:8" s="235" customFormat="1">
      <c r="A75" s="232"/>
      <c r="B75" s="289"/>
      <c r="C75" s="358" t="s">
        <v>1651</v>
      </c>
      <c r="D75" s="292"/>
      <c r="E75" s="292"/>
      <c r="F75" s="208"/>
      <c r="G75" s="329"/>
      <c r="H75" s="61"/>
    </row>
    <row r="76" spans="1:8" s="235" customFormat="1" ht="102">
      <c r="A76" s="232"/>
      <c r="B76" s="289"/>
      <c r="C76" s="358" t="s">
        <v>1647</v>
      </c>
      <c r="D76" s="292"/>
      <c r="E76" s="292"/>
      <c r="F76" s="208"/>
      <c r="G76" s="329"/>
      <c r="H76" s="61"/>
    </row>
    <row r="77" spans="1:8" s="235" customFormat="1" ht="76.5">
      <c r="A77" s="232"/>
      <c r="B77" s="289"/>
      <c r="C77" s="358" t="s">
        <v>1648</v>
      </c>
      <c r="D77" s="292"/>
      <c r="E77" s="292"/>
      <c r="F77" s="208"/>
      <c r="G77" s="329"/>
      <c r="H77" s="61"/>
    </row>
    <row r="78" spans="1:8" s="235" customFormat="1">
      <c r="A78" s="232"/>
      <c r="B78" s="289"/>
      <c r="C78" s="358" t="s">
        <v>437</v>
      </c>
      <c r="D78" s="292"/>
      <c r="E78" s="292"/>
      <c r="F78" s="208"/>
      <c r="G78" s="329"/>
      <c r="H78" s="61"/>
    </row>
    <row r="79" spans="1:8" s="235" customFormat="1">
      <c r="A79" s="232"/>
      <c r="B79" s="289"/>
      <c r="C79" s="293" t="s">
        <v>2150</v>
      </c>
      <c r="D79" s="292"/>
      <c r="E79" s="292"/>
      <c r="F79" s="208"/>
      <c r="G79" s="329"/>
      <c r="H79" s="61"/>
    </row>
    <row r="80" spans="1:8" s="235" customFormat="1" ht="25.5">
      <c r="A80" s="232"/>
      <c r="B80" s="289"/>
      <c r="C80" s="293" t="s">
        <v>2149</v>
      </c>
      <c r="D80" s="431"/>
      <c r="E80" s="432"/>
      <c r="F80" s="208"/>
      <c r="G80" s="329"/>
      <c r="H80" s="61"/>
    </row>
    <row r="81" spans="1:8" s="235" customFormat="1" ht="13.5">
      <c r="A81" s="232"/>
      <c r="B81" s="289"/>
      <c r="C81" s="293" t="s">
        <v>1658</v>
      </c>
      <c r="D81" s="433"/>
      <c r="E81" s="434"/>
      <c r="F81" s="208"/>
      <c r="G81" s="329"/>
      <c r="H81" s="61"/>
    </row>
    <row r="82" spans="1:8" s="235" customFormat="1" ht="13.5">
      <c r="A82" s="232"/>
      <c r="B82" s="289"/>
      <c r="C82" s="293" t="s">
        <v>2150</v>
      </c>
      <c r="D82" s="433"/>
      <c r="E82" s="434"/>
      <c r="F82" s="208"/>
      <c r="G82" s="329"/>
      <c r="H82" s="61"/>
    </row>
    <row r="83" spans="1:8" s="235" customFormat="1" ht="13.5">
      <c r="A83" s="232"/>
      <c r="B83" s="289"/>
      <c r="C83" s="293" t="s">
        <v>1660</v>
      </c>
      <c r="D83" s="433"/>
      <c r="E83" s="434"/>
      <c r="F83" s="208"/>
      <c r="G83" s="329"/>
      <c r="H83" s="61"/>
    </row>
    <row r="84" spans="1:8" s="235" customFormat="1" ht="15">
      <c r="A84" s="232"/>
      <c r="B84" s="289"/>
      <c r="C84" s="360" t="s">
        <v>520</v>
      </c>
      <c r="D84" s="429" t="s">
        <v>53</v>
      </c>
      <c r="E84" s="262">
        <v>37.799999999999997</v>
      </c>
      <c r="F84" s="195"/>
      <c r="G84" s="329">
        <f>E84*F84</f>
        <v>0</v>
      </c>
      <c r="H84" s="61"/>
    </row>
    <row r="85" spans="1:8" s="235" customFormat="1">
      <c r="A85" s="232"/>
      <c r="B85" s="322"/>
      <c r="C85" s="427"/>
      <c r="D85" s="429"/>
      <c r="E85" s="430"/>
      <c r="F85" s="119"/>
      <c r="G85" s="329"/>
    </row>
    <row r="86" spans="1:8" ht="25.5">
      <c r="B86" s="289" t="s">
        <v>22</v>
      </c>
      <c r="C86" s="293" t="s">
        <v>635</v>
      </c>
      <c r="D86" s="359" t="s">
        <v>66</v>
      </c>
      <c r="E86" s="326">
        <v>6</v>
      </c>
      <c r="F86" s="111"/>
      <c r="G86" s="329">
        <f>E86*F86</f>
        <v>0</v>
      </c>
    </row>
    <row r="87" spans="1:8">
      <c r="B87" s="289"/>
      <c r="C87" s="293"/>
      <c r="D87" s="359"/>
      <c r="E87" s="326"/>
      <c r="F87" s="111"/>
      <c r="G87" s="329"/>
    </row>
    <row r="88" spans="1:8" ht="51">
      <c r="B88" s="289" t="s">
        <v>45</v>
      </c>
      <c r="C88" s="293" t="s">
        <v>157</v>
      </c>
      <c r="D88" s="359" t="s">
        <v>66</v>
      </c>
      <c r="E88" s="326">
        <v>6</v>
      </c>
      <c r="F88" s="111"/>
      <c r="G88" s="329">
        <f>E88*F88</f>
        <v>0</v>
      </c>
    </row>
    <row r="89" spans="1:8">
      <c r="B89" s="289"/>
      <c r="C89" s="293"/>
      <c r="D89" s="359"/>
      <c r="E89" s="326"/>
      <c r="F89" s="111"/>
      <c r="G89" s="329"/>
    </row>
    <row r="90" spans="1:8" ht="25.5">
      <c r="B90" s="289" t="s">
        <v>47</v>
      </c>
      <c r="C90" s="293" t="s">
        <v>636</v>
      </c>
      <c r="D90" s="359" t="s">
        <v>66</v>
      </c>
      <c r="E90" s="326">
        <v>6</v>
      </c>
      <c r="F90" s="111"/>
      <c r="G90" s="329">
        <f>E90*F90</f>
        <v>0</v>
      </c>
    </row>
    <row r="91" spans="1:8">
      <c r="B91" s="289"/>
      <c r="C91" s="293"/>
      <c r="D91" s="347"/>
      <c r="E91" s="326"/>
      <c r="F91" s="28"/>
      <c r="G91" s="396"/>
    </row>
    <row r="92" spans="1:8" ht="25.5">
      <c r="B92" s="289"/>
      <c r="C92" s="435" t="s">
        <v>331</v>
      </c>
      <c r="D92" s="359"/>
      <c r="E92" s="326"/>
      <c r="F92" s="111"/>
      <c r="G92" s="329"/>
    </row>
    <row r="93" spans="1:8" ht="107.25" customHeight="1">
      <c r="B93" s="289" t="s">
        <v>48</v>
      </c>
      <c r="C93" s="361" t="s">
        <v>1653</v>
      </c>
      <c r="D93" s="359"/>
      <c r="E93" s="326"/>
      <c r="F93" s="111"/>
      <c r="G93" s="329"/>
    </row>
    <row r="94" spans="1:8">
      <c r="B94" s="289"/>
      <c r="C94" s="361" t="s">
        <v>637</v>
      </c>
      <c r="D94" s="359" t="s">
        <v>66</v>
      </c>
      <c r="E94" s="326">
        <v>8</v>
      </c>
      <c r="F94" s="111"/>
      <c r="G94" s="329">
        <f>E94*F94</f>
        <v>0</v>
      </c>
    </row>
    <row r="95" spans="1:8">
      <c r="B95" s="289"/>
      <c r="C95" s="361" t="s">
        <v>332</v>
      </c>
      <c r="D95" s="359" t="s">
        <v>65</v>
      </c>
      <c r="E95" s="326">
        <v>126</v>
      </c>
      <c r="F95" s="111"/>
      <c r="G95" s="329">
        <f>E95*F95</f>
        <v>0</v>
      </c>
    </row>
    <row r="96" spans="1:8" ht="25.5">
      <c r="B96" s="289"/>
      <c r="C96" s="361" t="s">
        <v>333</v>
      </c>
      <c r="D96" s="359" t="s">
        <v>289</v>
      </c>
      <c r="E96" s="326">
        <v>8</v>
      </c>
      <c r="F96" s="111"/>
      <c r="G96" s="329">
        <f>E96*F96</f>
        <v>0</v>
      </c>
    </row>
    <row r="97" spans="2:7">
      <c r="B97" s="289"/>
      <c r="C97" s="361"/>
      <c r="D97" s="359"/>
      <c r="E97" s="326"/>
      <c r="F97" s="111"/>
      <c r="G97" s="329"/>
    </row>
    <row r="98" spans="2:7">
      <c r="B98" s="338"/>
      <c r="C98" s="339" t="s">
        <v>901</v>
      </c>
      <c r="D98" s="340"/>
      <c r="E98" s="357"/>
      <c r="F98" s="60"/>
      <c r="G98" s="411"/>
    </row>
    <row r="99" spans="2:7" ht="150.75" customHeight="1">
      <c r="B99" s="289"/>
      <c r="C99" s="293" t="s">
        <v>902</v>
      </c>
      <c r="D99" s="347"/>
      <c r="E99" s="326"/>
      <c r="F99" s="28"/>
      <c r="G99" s="396"/>
    </row>
    <row r="100" spans="2:7">
      <c r="B100" s="289"/>
      <c r="C100" s="293"/>
      <c r="D100" s="347"/>
      <c r="E100" s="326"/>
      <c r="F100" s="28"/>
      <c r="G100" s="396"/>
    </row>
    <row r="101" spans="2:7" ht="63.75">
      <c r="B101" s="289" t="s">
        <v>49</v>
      </c>
      <c r="C101" s="293" t="s">
        <v>1661</v>
      </c>
      <c r="D101" s="359" t="s">
        <v>65</v>
      </c>
      <c r="E101" s="326">
        <v>126.45</v>
      </c>
      <c r="F101" s="111"/>
      <c r="G101" s="329">
        <f>E101*F101</f>
        <v>0</v>
      </c>
    </row>
    <row r="102" spans="2:7">
      <c r="B102" s="289"/>
      <c r="C102" s="293"/>
      <c r="D102" s="359"/>
      <c r="E102" s="326"/>
      <c r="F102" s="111"/>
      <c r="G102" s="329"/>
    </row>
    <row r="103" spans="2:7" ht="63.75">
      <c r="B103" s="289" t="s">
        <v>50</v>
      </c>
      <c r="C103" s="293" t="s">
        <v>1662</v>
      </c>
      <c r="D103" s="359" t="s">
        <v>65</v>
      </c>
      <c r="E103" s="326">
        <v>30.05</v>
      </c>
      <c r="F103" s="111"/>
      <c r="G103" s="329">
        <f>E103*F103</f>
        <v>0</v>
      </c>
    </row>
    <row r="104" spans="2:7">
      <c r="B104" s="289"/>
      <c r="C104" s="293"/>
      <c r="D104" s="359"/>
      <c r="E104" s="326"/>
      <c r="F104" s="111"/>
      <c r="G104" s="329"/>
    </row>
    <row r="105" spans="2:7" ht="25.5">
      <c r="B105" s="436" t="s">
        <v>51</v>
      </c>
      <c r="C105" s="437" t="s">
        <v>1263</v>
      </c>
      <c r="D105" s="438"/>
      <c r="E105" s="439"/>
      <c r="F105" s="186"/>
      <c r="G105" s="451"/>
    </row>
    <row r="106" spans="2:7" ht="127.5">
      <c r="B106" s="436"/>
      <c r="C106" s="440" t="s">
        <v>1264</v>
      </c>
      <c r="D106" s="438"/>
      <c r="E106" s="439"/>
      <c r="F106" s="186"/>
      <c r="G106" s="451"/>
    </row>
    <row r="107" spans="2:7" ht="25.5">
      <c r="B107" s="436"/>
      <c r="C107" s="440" t="s">
        <v>1265</v>
      </c>
      <c r="D107" s="438"/>
      <c r="E107" s="439"/>
      <c r="F107" s="186"/>
      <c r="G107" s="451"/>
    </row>
    <row r="108" spans="2:7" ht="38.25">
      <c r="B108" s="436"/>
      <c r="C108" s="440" t="s">
        <v>624</v>
      </c>
      <c r="D108" s="438"/>
      <c r="E108" s="439"/>
      <c r="F108" s="186"/>
      <c r="G108" s="451"/>
    </row>
    <row r="109" spans="2:7" ht="25.5">
      <c r="B109" s="436"/>
      <c r="C109" s="440" t="s">
        <v>625</v>
      </c>
      <c r="D109" s="438"/>
      <c r="E109" s="439"/>
      <c r="F109" s="186"/>
      <c r="G109" s="451"/>
    </row>
    <row r="110" spans="2:7" ht="38.25">
      <c r="B110" s="436"/>
      <c r="C110" s="441" t="s">
        <v>1266</v>
      </c>
      <c r="D110" s="438" t="s">
        <v>66</v>
      </c>
      <c r="E110" s="439">
        <v>12</v>
      </c>
      <c r="F110" s="186"/>
      <c r="G110" s="452">
        <f>E110*F110</f>
        <v>0</v>
      </c>
    </row>
    <row r="111" spans="2:7">
      <c r="B111" s="436"/>
      <c r="C111" s="441"/>
      <c r="D111" s="438"/>
      <c r="E111" s="439"/>
      <c r="F111" s="186"/>
      <c r="G111" s="452"/>
    </row>
    <row r="112" spans="2:7" ht="25.5">
      <c r="B112" s="436" t="s">
        <v>52</v>
      </c>
      <c r="C112" s="437" t="s">
        <v>842</v>
      </c>
      <c r="D112" s="438"/>
      <c r="E112" s="439"/>
      <c r="F112" s="186"/>
      <c r="G112" s="451"/>
    </row>
    <row r="113" spans="2:8">
      <c r="B113" s="436"/>
      <c r="C113" s="437" t="s">
        <v>843</v>
      </c>
      <c r="D113" s="438"/>
      <c r="E113" s="439"/>
      <c r="F113" s="186"/>
      <c r="G113" s="451"/>
    </row>
    <row r="114" spans="2:8" ht="25.5">
      <c r="B114" s="436"/>
      <c r="C114" s="441" t="s">
        <v>844</v>
      </c>
      <c r="D114" s="438" t="s">
        <v>66</v>
      </c>
      <c r="E114" s="439">
        <v>6</v>
      </c>
      <c r="F114" s="186"/>
      <c r="G114" s="452">
        <f>E114*F114</f>
        <v>0</v>
      </c>
      <c r="H114" s="420"/>
    </row>
    <row r="115" spans="2:8" ht="25.5">
      <c r="B115" s="436"/>
      <c r="C115" s="441" t="s">
        <v>845</v>
      </c>
      <c r="D115" s="438" t="s">
        <v>66</v>
      </c>
      <c r="E115" s="439">
        <v>6</v>
      </c>
      <c r="F115" s="186"/>
      <c r="G115" s="452">
        <f>E115*F115</f>
        <v>0</v>
      </c>
      <c r="H115" s="420"/>
    </row>
    <row r="116" spans="2:8" ht="15">
      <c r="B116" s="436"/>
      <c r="C116" s="441" t="s">
        <v>846</v>
      </c>
      <c r="D116" s="438" t="s">
        <v>66</v>
      </c>
      <c r="E116" s="439">
        <v>6</v>
      </c>
      <c r="F116" s="186"/>
      <c r="G116" s="452">
        <f>E116*F116</f>
        <v>0</v>
      </c>
      <c r="H116" s="420"/>
    </row>
    <row r="117" spans="2:8" ht="15">
      <c r="B117" s="436"/>
      <c r="C117" s="437" t="s">
        <v>847</v>
      </c>
      <c r="D117" s="438"/>
      <c r="E117" s="439"/>
      <c r="F117" s="186"/>
      <c r="G117" s="452"/>
      <c r="H117" s="420"/>
    </row>
    <row r="118" spans="2:8" ht="15">
      <c r="B118" s="436"/>
      <c r="C118" s="441" t="s">
        <v>848</v>
      </c>
      <c r="D118" s="438" t="s">
        <v>215</v>
      </c>
      <c r="E118" s="439">
        <v>2</v>
      </c>
      <c r="F118" s="186"/>
      <c r="G118" s="452">
        <f>E118*F118</f>
        <v>0</v>
      </c>
      <c r="H118" s="421"/>
    </row>
    <row r="119" spans="2:8" ht="15">
      <c r="B119" s="436"/>
      <c r="C119" s="441" t="s">
        <v>849</v>
      </c>
      <c r="D119" s="438" t="s">
        <v>215</v>
      </c>
      <c r="E119" s="439">
        <v>2</v>
      </c>
      <c r="F119" s="186"/>
      <c r="G119" s="452">
        <f>E119*F119</f>
        <v>0</v>
      </c>
      <c r="H119" s="421"/>
    </row>
    <row r="120" spans="2:8" ht="15">
      <c r="B120" s="436"/>
      <c r="C120" s="441" t="s">
        <v>850</v>
      </c>
      <c r="D120" s="438" t="s">
        <v>215</v>
      </c>
      <c r="E120" s="439">
        <v>33.6</v>
      </c>
      <c r="F120" s="186"/>
      <c r="G120" s="452">
        <f>E120*F120</f>
        <v>0</v>
      </c>
      <c r="H120" s="421"/>
    </row>
    <row r="121" spans="2:8" ht="15">
      <c r="B121" s="436"/>
      <c r="C121" s="441" t="s">
        <v>1160</v>
      </c>
      <c r="D121" s="438" t="s">
        <v>215</v>
      </c>
      <c r="E121" s="439">
        <v>66</v>
      </c>
      <c r="F121" s="186"/>
      <c r="G121" s="452">
        <f>E121*F121</f>
        <v>0</v>
      </c>
      <c r="H121" s="421"/>
    </row>
    <row r="122" spans="2:8" ht="15">
      <c r="B122" s="436"/>
      <c r="C122" s="441" t="s">
        <v>1161</v>
      </c>
      <c r="D122" s="438" t="s">
        <v>215</v>
      </c>
      <c r="E122" s="439">
        <v>4</v>
      </c>
      <c r="F122" s="186"/>
      <c r="G122" s="452">
        <f>E122*F122</f>
        <v>0</v>
      </c>
      <c r="H122" s="421"/>
    </row>
    <row r="123" spans="2:8" ht="15">
      <c r="B123" s="436"/>
      <c r="C123" s="441" t="s">
        <v>851</v>
      </c>
      <c r="D123" s="438" t="s">
        <v>66</v>
      </c>
      <c r="E123" s="439">
        <v>2</v>
      </c>
      <c r="F123" s="186"/>
      <c r="G123" s="452">
        <f t="shared" ref="G123:G139" si="0">E123*F123</f>
        <v>0</v>
      </c>
      <c r="H123" s="422"/>
    </row>
    <row r="124" spans="2:8" ht="15">
      <c r="B124" s="436"/>
      <c r="C124" s="441" t="s">
        <v>852</v>
      </c>
      <c r="D124" s="438" t="s">
        <v>66</v>
      </c>
      <c r="E124" s="439">
        <v>2</v>
      </c>
      <c r="F124" s="186"/>
      <c r="G124" s="452">
        <f t="shared" si="0"/>
        <v>0</v>
      </c>
      <c r="H124" s="422"/>
    </row>
    <row r="125" spans="2:8" ht="15">
      <c r="B125" s="436"/>
      <c r="C125" s="441" t="s">
        <v>853</v>
      </c>
      <c r="D125" s="438" t="s">
        <v>66</v>
      </c>
      <c r="E125" s="439">
        <v>4</v>
      </c>
      <c r="F125" s="186"/>
      <c r="G125" s="452">
        <f t="shared" si="0"/>
        <v>0</v>
      </c>
      <c r="H125" s="422"/>
    </row>
    <row r="126" spans="2:8" ht="15">
      <c r="B126" s="436"/>
      <c r="C126" s="441" t="s">
        <v>854</v>
      </c>
      <c r="D126" s="438" t="s">
        <v>66</v>
      </c>
      <c r="E126" s="439">
        <v>2</v>
      </c>
      <c r="F126" s="186"/>
      <c r="G126" s="452">
        <f t="shared" si="0"/>
        <v>0</v>
      </c>
      <c r="H126" s="422"/>
    </row>
    <row r="127" spans="2:8" ht="15">
      <c r="B127" s="436"/>
      <c r="C127" s="441" t="s">
        <v>855</v>
      </c>
      <c r="D127" s="438" t="s">
        <v>66</v>
      </c>
      <c r="E127" s="439">
        <v>2</v>
      </c>
      <c r="F127" s="186"/>
      <c r="G127" s="452">
        <f t="shared" si="0"/>
        <v>0</v>
      </c>
      <c r="H127" s="422"/>
    </row>
    <row r="128" spans="2:8" ht="25.5">
      <c r="B128" s="436"/>
      <c r="C128" s="441" t="s">
        <v>856</v>
      </c>
      <c r="D128" s="438" t="s">
        <v>66</v>
      </c>
      <c r="E128" s="439">
        <v>2</v>
      </c>
      <c r="F128" s="186"/>
      <c r="G128" s="452">
        <f t="shared" si="0"/>
        <v>0</v>
      </c>
      <c r="H128" s="422"/>
    </row>
    <row r="129" spans="2:9" ht="15">
      <c r="B129" s="436"/>
      <c r="C129" s="441" t="s">
        <v>857</v>
      </c>
      <c r="D129" s="438" t="s">
        <v>66</v>
      </c>
      <c r="E129" s="439">
        <v>10</v>
      </c>
      <c r="F129" s="186"/>
      <c r="G129" s="452">
        <f t="shared" si="0"/>
        <v>0</v>
      </c>
      <c r="H129" s="422"/>
    </row>
    <row r="130" spans="2:9" ht="15">
      <c r="B130" s="436"/>
      <c r="C130" s="441" t="s">
        <v>858</v>
      </c>
      <c r="D130" s="438" t="s">
        <v>66</v>
      </c>
      <c r="E130" s="439">
        <v>4</v>
      </c>
      <c r="F130" s="186"/>
      <c r="G130" s="452">
        <f t="shared" si="0"/>
        <v>0</v>
      </c>
      <c r="H130" s="422"/>
    </row>
    <row r="131" spans="2:9" ht="15">
      <c r="B131" s="436"/>
      <c r="C131" s="441" t="s">
        <v>1162</v>
      </c>
      <c r="D131" s="438" t="s">
        <v>66</v>
      </c>
      <c r="E131" s="439">
        <v>2</v>
      </c>
      <c r="F131" s="186"/>
      <c r="G131" s="452">
        <f t="shared" ref="G131" si="1">E131*F131</f>
        <v>0</v>
      </c>
      <c r="H131" s="422"/>
    </row>
    <row r="132" spans="2:9" ht="25.5">
      <c r="B132" s="436"/>
      <c r="C132" s="441" t="s">
        <v>859</v>
      </c>
      <c r="D132" s="438" t="s">
        <v>66</v>
      </c>
      <c r="E132" s="439">
        <v>2</v>
      </c>
      <c r="F132" s="186"/>
      <c r="G132" s="452">
        <f t="shared" si="0"/>
        <v>0</v>
      </c>
      <c r="H132" s="422"/>
    </row>
    <row r="133" spans="2:9" ht="15">
      <c r="B133" s="436"/>
      <c r="C133" s="441" t="s">
        <v>860</v>
      </c>
      <c r="D133" s="438" t="s">
        <v>66</v>
      </c>
      <c r="E133" s="439">
        <v>8</v>
      </c>
      <c r="F133" s="186"/>
      <c r="G133" s="452">
        <f t="shared" si="0"/>
        <v>0</v>
      </c>
      <c r="H133" s="422"/>
    </row>
    <row r="134" spans="2:9" ht="15">
      <c r="B134" s="436"/>
      <c r="C134" s="441" t="s">
        <v>1163</v>
      </c>
      <c r="D134" s="438" t="s">
        <v>66</v>
      </c>
      <c r="E134" s="439">
        <v>8</v>
      </c>
      <c r="F134" s="186"/>
      <c r="G134" s="452">
        <f t="shared" ref="G134" si="2">E134*F134</f>
        <v>0</v>
      </c>
      <c r="H134" s="422"/>
    </row>
    <row r="135" spans="2:9" ht="15">
      <c r="B135" s="436"/>
      <c r="C135" s="441" t="s">
        <v>1164</v>
      </c>
      <c r="D135" s="438" t="s">
        <v>66</v>
      </c>
      <c r="E135" s="439">
        <v>2</v>
      </c>
      <c r="F135" s="186"/>
      <c r="G135" s="452">
        <f t="shared" ref="G135:G136" si="3">E135*F135</f>
        <v>0</v>
      </c>
      <c r="H135" s="422"/>
    </row>
    <row r="136" spans="2:9" ht="15">
      <c r="B136" s="436"/>
      <c r="C136" s="441" t="s">
        <v>1165</v>
      </c>
      <c r="D136" s="438" t="s">
        <v>66</v>
      </c>
      <c r="E136" s="439">
        <v>2</v>
      </c>
      <c r="F136" s="186"/>
      <c r="G136" s="452">
        <f t="shared" si="3"/>
        <v>0</v>
      </c>
      <c r="H136" s="422"/>
    </row>
    <row r="137" spans="2:9" ht="25.5">
      <c r="B137" s="436"/>
      <c r="C137" s="441" t="s">
        <v>1166</v>
      </c>
      <c r="D137" s="438" t="s">
        <v>66</v>
      </c>
      <c r="E137" s="439">
        <v>2</v>
      </c>
      <c r="F137" s="186"/>
      <c r="G137" s="452">
        <f t="shared" si="0"/>
        <v>0</v>
      </c>
      <c r="H137" s="422"/>
    </row>
    <row r="138" spans="2:9" ht="15">
      <c r="B138" s="436"/>
      <c r="C138" s="441" t="s">
        <v>1167</v>
      </c>
      <c r="D138" s="438" t="s">
        <v>66</v>
      </c>
      <c r="E138" s="439">
        <v>4</v>
      </c>
      <c r="F138" s="186"/>
      <c r="G138" s="452">
        <f>E138*F138</f>
        <v>0</v>
      </c>
      <c r="H138" s="422"/>
    </row>
    <row r="139" spans="2:9" ht="15">
      <c r="B139" s="436"/>
      <c r="C139" s="441" t="s">
        <v>1168</v>
      </c>
      <c r="D139" s="438" t="s">
        <v>66</v>
      </c>
      <c r="E139" s="439">
        <v>10</v>
      </c>
      <c r="F139" s="186"/>
      <c r="G139" s="452">
        <f t="shared" si="0"/>
        <v>0</v>
      </c>
      <c r="H139" s="422"/>
      <c r="I139" s="419"/>
    </row>
    <row r="140" spans="2:9" ht="25.5">
      <c r="B140" s="436"/>
      <c r="C140" s="441" t="s">
        <v>1169</v>
      </c>
      <c r="D140" s="438" t="s">
        <v>66</v>
      </c>
      <c r="E140" s="439">
        <v>2</v>
      </c>
      <c r="F140" s="186"/>
      <c r="G140" s="452">
        <f t="shared" ref="G140" si="4">E140*F140</f>
        <v>0</v>
      </c>
      <c r="H140" s="422"/>
      <c r="I140" s="419"/>
    </row>
    <row r="141" spans="2:9" ht="15">
      <c r="B141" s="436"/>
      <c r="C141" s="441" t="s">
        <v>1170</v>
      </c>
      <c r="D141" s="438" t="s">
        <v>66</v>
      </c>
      <c r="E141" s="439">
        <v>2</v>
      </c>
      <c r="F141" s="186"/>
      <c r="G141" s="452">
        <f t="shared" ref="G141:G144" si="5">E141*F141</f>
        <v>0</v>
      </c>
      <c r="H141" s="422"/>
      <c r="I141" s="419"/>
    </row>
    <row r="142" spans="2:9" ht="15">
      <c r="B142" s="436"/>
      <c r="C142" s="441" t="s">
        <v>1171</v>
      </c>
      <c r="D142" s="438" t="s">
        <v>66</v>
      </c>
      <c r="E142" s="439">
        <v>4</v>
      </c>
      <c r="F142" s="186"/>
      <c r="G142" s="452">
        <f t="shared" si="5"/>
        <v>0</v>
      </c>
      <c r="H142" s="422"/>
      <c r="I142" s="419"/>
    </row>
    <row r="143" spans="2:9" ht="25.5">
      <c r="B143" s="436"/>
      <c r="C143" s="441" t="s">
        <v>1172</v>
      </c>
      <c r="D143" s="438" t="s">
        <v>66</v>
      </c>
      <c r="E143" s="439">
        <v>2</v>
      </c>
      <c r="F143" s="186"/>
      <c r="G143" s="452">
        <f t="shared" si="5"/>
        <v>0</v>
      </c>
      <c r="H143" s="422"/>
      <c r="I143" s="419"/>
    </row>
    <row r="144" spans="2:9" ht="15">
      <c r="B144" s="436"/>
      <c r="C144" s="441" t="s">
        <v>1173</v>
      </c>
      <c r="D144" s="438" t="s">
        <v>66</v>
      </c>
      <c r="E144" s="439">
        <v>4</v>
      </c>
      <c r="F144" s="186"/>
      <c r="G144" s="452">
        <f t="shared" si="5"/>
        <v>0</v>
      </c>
      <c r="H144" s="422"/>
      <c r="I144" s="419"/>
    </row>
    <row r="145" spans="2:9" ht="15">
      <c r="B145" s="436"/>
      <c r="C145" s="276"/>
      <c r="D145" s="438"/>
      <c r="E145" s="439"/>
      <c r="F145" s="186"/>
      <c r="G145" s="452"/>
      <c r="H145" s="422"/>
      <c r="I145" s="419"/>
    </row>
    <row r="146" spans="2:9" ht="15">
      <c r="B146" s="436"/>
      <c r="C146" s="437" t="s">
        <v>861</v>
      </c>
      <c r="D146" s="438"/>
      <c r="E146" s="439"/>
      <c r="F146" s="186"/>
      <c r="G146" s="452"/>
      <c r="H146" s="422"/>
      <c r="I146" s="419"/>
    </row>
    <row r="147" spans="2:9" ht="25.5">
      <c r="B147" s="436"/>
      <c r="C147" s="441" t="s">
        <v>862</v>
      </c>
      <c r="D147" s="438" t="s">
        <v>66</v>
      </c>
      <c r="E147" s="439">
        <v>4</v>
      </c>
      <c r="F147" s="186"/>
      <c r="G147" s="452">
        <f t="shared" ref="G147:G163" si="6">E147*F147</f>
        <v>0</v>
      </c>
      <c r="H147" s="423"/>
      <c r="I147" s="419"/>
    </row>
    <row r="148" spans="2:9" ht="25.5">
      <c r="B148" s="436"/>
      <c r="C148" s="441" t="s">
        <v>863</v>
      </c>
      <c r="D148" s="438" t="s">
        <v>66</v>
      </c>
      <c r="E148" s="439">
        <v>20</v>
      </c>
      <c r="F148" s="186"/>
      <c r="G148" s="452">
        <f t="shared" si="6"/>
        <v>0</v>
      </c>
      <c r="H148" s="423"/>
      <c r="I148" s="419"/>
    </row>
    <row r="149" spans="2:9" ht="15">
      <c r="B149" s="436"/>
      <c r="C149" s="441" t="s">
        <v>864</v>
      </c>
      <c r="D149" s="438" t="s">
        <v>66</v>
      </c>
      <c r="E149" s="439">
        <v>34</v>
      </c>
      <c r="F149" s="186"/>
      <c r="G149" s="452">
        <f t="shared" si="6"/>
        <v>0</v>
      </c>
      <c r="H149" s="423"/>
      <c r="I149" s="419"/>
    </row>
    <row r="150" spans="2:9" ht="25.5">
      <c r="B150" s="436"/>
      <c r="C150" s="441" t="s">
        <v>865</v>
      </c>
      <c r="D150" s="438" t="s">
        <v>66</v>
      </c>
      <c r="E150" s="439">
        <v>20</v>
      </c>
      <c r="F150" s="186"/>
      <c r="G150" s="452">
        <f t="shared" si="6"/>
        <v>0</v>
      </c>
      <c r="H150" s="423"/>
      <c r="I150" s="419"/>
    </row>
    <row r="151" spans="2:9" ht="15">
      <c r="B151" s="436"/>
      <c r="C151" s="441" t="s">
        <v>866</v>
      </c>
      <c r="D151" s="438" t="s">
        <v>66</v>
      </c>
      <c r="E151" s="439">
        <v>14</v>
      </c>
      <c r="F151" s="186"/>
      <c r="G151" s="452">
        <f t="shared" si="6"/>
        <v>0</v>
      </c>
      <c r="H151" s="423"/>
      <c r="I151" s="419"/>
    </row>
    <row r="152" spans="2:9" ht="15">
      <c r="B152" s="436"/>
      <c r="C152" s="441" t="s">
        <v>867</v>
      </c>
      <c r="D152" s="438" t="s">
        <v>66</v>
      </c>
      <c r="E152" s="439">
        <v>20</v>
      </c>
      <c r="F152" s="186"/>
      <c r="G152" s="452">
        <f t="shared" si="6"/>
        <v>0</v>
      </c>
      <c r="H152" s="423"/>
      <c r="I152" s="419"/>
    </row>
    <row r="153" spans="2:9" ht="15">
      <c r="B153" s="436"/>
      <c r="C153" s="441" t="s">
        <v>868</v>
      </c>
      <c r="D153" s="438" t="s">
        <v>215</v>
      </c>
      <c r="E153" s="439">
        <v>79.2</v>
      </c>
      <c r="F153" s="186"/>
      <c r="G153" s="452">
        <f t="shared" si="6"/>
        <v>0</v>
      </c>
      <c r="H153" s="423"/>
      <c r="I153" s="419"/>
    </row>
    <row r="154" spans="2:9" ht="15">
      <c r="B154" s="436"/>
      <c r="C154" s="441" t="s">
        <v>869</v>
      </c>
      <c r="D154" s="438" t="s">
        <v>66</v>
      </c>
      <c r="E154" s="439">
        <v>14</v>
      </c>
      <c r="F154" s="186"/>
      <c r="G154" s="452">
        <f t="shared" si="6"/>
        <v>0</v>
      </c>
      <c r="H154" s="423"/>
      <c r="I154" s="419"/>
    </row>
    <row r="155" spans="2:9" ht="15">
      <c r="B155" s="436"/>
      <c r="C155" s="441" t="s">
        <v>870</v>
      </c>
      <c r="D155" s="438" t="s">
        <v>66</v>
      </c>
      <c r="E155" s="439">
        <v>180</v>
      </c>
      <c r="F155" s="186"/>
      <c r="G155" s="452">
        <f t="shared" si="6"/>
        <v>0</v>
      </c>
      <c r="H155" s="423"/>
      <c r="I155" s="419"/>
    </row>
    <row r="156" spans="2:9" ht="25.5">
      <c r="B156" s="436"/>
      <c r="C156" s="441" t="s">
        <v>871</v>
      </c>
      <c r="D156" s="438" t="s">
        <v>66</v>
      </c>
      <c r="E156" s="439">
        <v>4</v>
      </c>
      <c r="F156" s="186"/>
      <c r="G156" s="452">
        <f t="shared" si="6"/>
        <v>0</v>
      </c>
      <c r="H156" s="423"/>
      <c r="I156" s="419"/>
    </row>
    <row r="157" spans="2:9" ht="25.5">
      <c r="B157" s="436"/>
      <c r="C157" s="441" t="s">
        <v>872</v>
      </c>
      <c r="D157" s="438" t="s">
        <v>66</v>
      </c>
      <c r="E157" s="439">
        <v>8</v>
      </c>
      <c r="F157" s="186"/>
      <c r="G157" s="452">
        <f>E157*F157</f>
        <v>0</v>
      </c>
      <c r="H157" s="423"/>
      <c r="I157" s="419"/>
    </row>
    <row r="158" spans="2:9" ht="25.5">
      <c r="B158" s="436"/>
      <c r="C158" s="441" t="s">
        <v>874</v>
      </c>
      <c r="D158" s="438" t="s">
        <v>66</v>
      </c>
      <c r="E158" s="439">
        <v>2</v>
      </c>
      <c r="F158" s="186"/>
      <c r="G158" s="452">
        <f t="shared" si="6"/>
        <v>0</v>
      </c>
      <c r="H158" s="423"/>
      <c r="I158" s="419"/>
    </row>
    <row r="159" spans="2:9" ht="25.5">
      <c r="B159" s="436"/>
      <c r="C159" s="441" t="s">
        <v>875</v>
      </c>
      <c r="D159" s="438" t="s">
        <v>66</v>
      </c>
      <c r="E159" s="439">
        <v>44</v>
      </c>
      <c r="F159" s="186"/>
      <c r="G159" s="452">
        <f t="shared" ref="G159" si="7">E159*F159</f>
        <v>0</v>
      </c>
      <c r="H159" s="423"/>
      <c r="I159" s="419"/>
    </row>
    <row r="160" spans="2:9" ht="25.5">
      <c r="B160" s="436"/>
      <c r="C160" s="441" t="s">
        <v>1174</v>
      </c>
      <c r="D160" s="438" t="s">
        <v>66</v>
      </c>
      <c r="E160" s="439">
        <v>16</v>
      </c>
      <c r="F160" s="186"/>
      <c r="G160" s="452">
        <f t="shared" si="6"/>
        <v>0</v>
      </c>
      <c r="H160" s="423"/>
      <c r="I160" s="419"/>
    </row>
    <row r="161" spans="1:9" ht="25.5">
      <c r="B161" s="436"/>
      <c r="C161" s="441" t="s">
        <v>873</v>
      </c>
      <c r="D161" s="438" t="s">
        <v>66</v>
      </c>
      <c r="E161" s="439">
        <v>6</v>
      </c>
      <c r="F161" s="186"/>
      <c r="G161" s="452">
        <f t="shared" si="6"/>
        <v>0</v>
      </c>
      <c r="H161" s="423"/>
      <c r="I161" s="419"/>
    </row>
    <row r="162" spans="1:9" ht="25.5">
      <c r="B162" s="436"/>
      <c r="C162" s="441" t="s">
        <v>1175</v>
      </c>
      <c r="D162" s="438" t="s">
        <v>66</v>
      </c>
      <c r="E162" s="439">
        <v>12</v>
      </c>
      <c r="F162" s="186"/>
      <c r="G162" s="452">
        <f t="shared" si="6"/>
        <v>0</v>
      </c>
      <c r="H162" s="423"/>
      <c r="I162" s="419"/>
    </row>
    <row r="163" spans="1:9" ht="25.5">
      <c r="B163" s="436"/>
      <c r="C163" s="441" t="s">
        <v>1176</v>
      </c>
      <c r="D163" s="438" t="s">
        <v>66</v>
      </c>
      <c r="E163" s="439">
        <v>60</v>
      </c>
      <c r="F163" s="186"/>
      <c r="G163" s="452">
        <f t="shared" si="6"/>
        <v>0</v>
      </c>
      <c r="H163" s="423"/>
      <c r="I163" s="419"/>
    </row>
    <row r="164" spans="1:9" ht="15">
      <c r="B164" s="436"/>
      <c r="C164" s="441"/>
      <c r="D164" s="438"/>
      <c r="E164" s="439"/>
      <c r="F164" s="186"/>
      <c r="G164" s="452"/>
      <c r="H164" s="423"/>
      <c r="I164" s="419"/>
    </row>
    <row r="165" spans="1:9" ht="76.5">
      <c r="B165" s="436" t="s">
        <v>54</v>
      </c>
      <c r="C165" s="441" t="s">
        <v>1485</v>
      </c>
      <c r="D165" s="438" t="s">
        <v>241</v>
      </c>
      <c r="E165" s="1515">
        <v>6</v>
      </c>
      <c r="F165" s="186"/>
      <c r="G165" s="452">
        <f>E165*F165</f>
        <v>0</v>
      </c>
      <c r="H165" s="423"/>
      <c r="I165" s="419"/>
    </row>
    <row r="166" spans="1:9" ht="15">
      <c r="B166" s="436"/>
      <c r="C166" s="441"/>
      <c r="D166" s="438"/>
      <c r="E166" s="439"/>
      <c r="F166" s="186"/>
      <c r="G166" s="452"/>
      <c r="H166" s="423"/>
      <c r="I166" s="419"/>
    </row>
    <row r="167" spans="1:9" ht="15">
      <c r="B167" s="436"/>
      <c r="C167" s="441"/>
      <c r="D167" s="438"/>
      <c r="E167" s="439"/>
      <c r="F167" s="186"/>
      <c r="G167" s="452"/>
      <c r="H167" s="423"/>
      <c r="I167" s="419"/>
    </row>
    <row r="168" spans="1:9" s="40" customFormat="1" ht="13.5" thickBot="1">
      <c r="A168" s="329"/>
      <c r="B168" s="330"/>
      <c r="C168" s="331" t="s">
        <v>110</v>
      </c>
      <c r="D168" s="332"/>
      <c r="E168" s="333"/>
      <c r="F168" s="118"/>
      <c r="G168" s="404">
        <f>SUM(G26:G167)</f>
        <v>0</v>
      </c>
    </row>
    <row r="169" spans="1:9" ht="13.5" thickTop="1">
      <c r="B169" s="289"/>
      <c r="C169" s="286"/>
      <c r="D169" s="311"/>
      <c r="E169" s="312"/>
      <c r="F169" s="66"/>
      <c r="G169" s="411"/>
    </row>
    <row r="170" spans="1:9">
      <c r="B170" s="289"/>
      <c r="C170" s="286"/>
      <c r="D170" s="311"/>
      <c r="E170" s="312"/>
      <c r="F170" s="66"/>
      <c r="G170" s="411"/>
    </row>
    <row r="171" spans="1:9">
      <c r="B171" s="233" t="s">
        <v>101</v>
      </c>
      <c r="C171" s="313" t="s">
        <v>111</v>
      </c>
      <c r="D171" s="314"/>
      <c r="E171" s="315"/>
      <c r="F171" s="65"/>
      <c r="G171" s="402"/>
    </row>
    <row r="172" spans="1:9">
      <c r="B172" s="289"/>
      <c r="C172" s="286"/>
      <c r="D172" s="311"/>
      <c r="E172" s="312"/>
      <c r="F172" s="66"/>
      <c r="G172" s="396"/>
    </row>
    <row r="173" spans="1:9">
      <c r="B173" s="289"/>
      <c r="C173" s="286" t="s">
        <v>112</v>
      </c>
      <c r="D173" s="311"/>
      <c r="E173" s="312"/>
      <c r="F173" s="66"/>
      <c r="G173" s="396"/>
    </row>
    <row r="174" spans="1:9">
      <c r="B174" s="289"/>
      <c r="C174" s="286"/>
      <c r="D174" s="311"/>
      <c r="E174" s="312"/>
      <c r="F174" s="66"/>
      <c r="G174" s="396"/>
    </row>
    <row r="175" spans="1:9" ht="46.5" customHeight="1">
      <c r="B175" s="289"/>
      <c r="C175" s="286" t="s">
        <v>309</v>
      </c>
      <c r="D175" s="311"/>
      <c r="E175" s="312"/>
      <c r="F175" s="66"/>
      <c r="G175" s="396"/>
    </row>
    <row r="176" spans="1:9" ht="409.5" customHeight="1">
      <c r="B176" s="289"/>
      <c r="C176" s="291" t="s">
        <v>329</v>
      </c>
      <c r="D176" s="311"/>
      <c r="E176" s="312"/>
      <c r="F176" s="66"/>
      <c r="G176" s="396"/>
    </row>
    <row r="177" spans="2:7" ht="369.75">
      <c r="B177" s="289"/>
      <c r="C177" s="291" t="s">
        <v>330</v>
      </c>
      <c r="D177" s="311"/>
      <c r="E177" s="312"/>
      <c r="F177" s="66"/>
      <c r="G177" s="396"/>
    </row>
    <row r="178" spans="2:7" ht="25.5">
      <c r="B178" s="289"/>
      <c r="C178" s="286" t="s">
        <v>306</v>
      </c>
      <c r="D178" s="311"/>
      <c r="E178" s="312"/>
      <c r="F178" s="66"/>
      <c r="G178" s="396"/>
    </row>
    <row r="179" spans="2:7" ht="76.5">
      <c r="B179" s="289"/>
      <c r="C179" s="291" t="s">
        <v>113</v>
      </c>
      <c r="D179" s="311"/>
      <c r="E179" s="312"/>
      <c r="F179" s="66"/>
      <c r="G179" s="396"/>
    </row>
    <row r="180" spans="2:7" ht="114.75">
      <c r="B180" s="289"/>
      <c r="C180" s="291" t="s">
        <v>308</v>
      </c>
      <c r="D180" s="311"/>
      <c r="E180" s="312"/>
      <c r="F180" s="66"/>
      <c r="G180" s="396"/>
    </row>
    <row r="181" spans="2:7" ht="165.75">
      <c r="B181" s="289"/>
      <c r="C181" s="291" t="s">
        <v>307</v>
      </c>
      <c r="D181" s="311"/>
      <c r="E181" s="312"/>
      <c r="F181" s="66"/>
      <c r="G181" s="396"/>
    </row>
    <row r="182" spans="2:7" ht="132.75" customHeight="1">
      <c r="B182" s="289"/>
      <c r="C182" s="291" t="s">
        <v>311</v>
      </c>
      <c r="D182" s="311"/>
      <c r="E182" s="312"/>
      <c r="F182" s="66"/>
      <c r="G182" s="396"/>
    </row>
    <row r="183" spans="2:7" ht="76.5">
      <c r="B183" s="289"/>
      <c r="C183" s="291" t="s">
        <v>312</v>
      </c>
      <c r="D183" s="311"/>
      <c r="E183" s="312"/>
      <c r="F183" s="66"/>
      <c r="G183" s="396"/>
    </row>
    <row r="184" spans="2:7" ht="63.75" customHeight="1">
      <c r="B184" s="289"/>
      <c r="C184" s="291" t="s">
        <v>314</v>
      </c>
      <c r="D184" s="311"/>
      <c r="E184" s="312"/>
      <c r="F184" s="66"/>
      <c r="G184" s="396"/>
    </row>
    <row r="185" spans="2:7">
      <c r="B185" s="289"/>
      <c r="C185" s="291"/>
      <c r="D185" s="311"/>
      <c r="E185" s="312"/>
      <c r="F185" s="66"/>
      <c r="G185" s="396"/>
    </row>
    <row r="186" spans="2:7" ht="48.75" customHeight="1">
      <c r="B186" s="289"/>
      <c r="C186" s="291" t="s">
        <v>310</v>
      </c>
      <c r="D186" s="311"/>
      <c r="E186" s="312"/>
      <c r="F186" s="66"/>
      <c r="G186" s="396"/>
    </row>
    <row r="187" spans="2:7" ht="60" customHeight="1">
      <c r="B187" s="289"/>
      <c r="C187" s="291" t="s">
        <v>114</v>
      </c>
      <c r="D187" s="311"/>
      <c r="E187" s="312"/>
      <c r="F187" s="66"/>
      <c r="G187" s="396"/>
    </row>
    <row r="188" spans="2:7">
      <c r="B188" s="289"/>
      <c r="C188" s="291"/>
      <c r="D188" s="311"/>
      <c r="E188" s="312"/>
      <c r="F188" s="66"/>
      <c r="G188" s="396"/>
    </row>
    <row r="189" spans="2:7" ht="46.5" customHeight="1">
      <c r="B189" s="289"/>
      <c r="C189" s="291" t="s">
        <v>313</v>
      </c>
      <c r="D189" s="311"/>
      <c r="E189" s="312"/>
      <c r="F189" s="66"/>
      <c r="G189" s="396"/>
    </row>
    <row r="190" spans="2:7">
      <c r="B190" s="289"/>
      <c r="C190" s="361"/>
      <c r="D190" s="311"/>
      <c r="E190" s="312"/>
      <c r="F190" s="66"/>
      <c r="G190" s="396"/>
    </row>
    <row r="191" spans="2:7" ht="38.25">
      <c r="B191" s="289"/>
      <c r="C191" s="291" t="s">
        <v>115</v>
      </c>
      <c r="D191" s="311"/>
      <c r="E191" s="312"/>
      <c r="F191" s="66"/>
      <c r="G191" s="396"/>
    </row>
    <row r="192" spans="2:7">
      <c r="B192" s="289"/>
      <c r="C192" s="291" t="s">
        <v>116</v>
      </c>
      <c r="D192" s="311"/>
      <c r="E192" s="312"/>
      <c r="F192" s="66"/>
      <c r="G192" s="396"/>
    </row>
    <row r="193" spans="2:7">
      <c r="B193" s="289"/>
      <c r="C193" s="291" t="s">
        <v>117</v>
      </c>
      <c r="D193" s="311"/>
      <c r="E193" s="312"/>
      <c r="F193" s="66"/>
      <c r="G193" s="396"/>
    </row>
    <row r="194" spans="2:7">
      <c r="B194" s="289"/>
      <c r="C194" s="291"/>
      <c r="D194" s="311"/>
      <c r="E194" s="312"/>
      <c r="F194" s="66"/>
      <c r="G194" s="396"/>
    </row>
    <row r="195" spans="2:7" ht="76.5">
      <c r="B195" s="289"/>
      <c r="C195" s="291" t="s">
        <v>118</v>
      </c>
      <c r="D195" s="311"/>
      <c r="E195" s="312"/>
      <c r="F195" s="66"/>
      <c r="G195" s="396"/>
    </row>
    <row r="196" spans="2:7" ht="25.5">
      <c r="B196" s="289"/>
      <c r="C196" s="291" t="s">
        <v>455</v>
      </c>
      <c r="D196" s="311"/>
      <c r="E196" s="312"/>
      <c r="F196" s="66"/>
      <c r="G196" s="396"/>
    </row>
    <row r="197" spans="2:7">
      <c r="B197" s="289"/>
      <c r="C197" s="291"/>
      <c r="D197" s="311"/>
      <c r="E197" s="312"/>
      <c r="F197" s="66"/>
      <c r="G197" s="396"/>
    </row>
    <row r="198" spans="2:7" ht="51">
      <c r="B198" s="289"/>
      <c r="C198" s="291" t="s">
        <v>119</v>
      </c>
      <c r="D198" s="311"/>
      <c r="E198" s="312"/>
      <c r="F198" s="66"/>
      <c r="G198" s="396"/>
    </row>
    <row r="199" spans="2:7">
      <c r="B199" s="289"/>
      <c r="C199" s="291"/>
      <c r="D199" s="311"/>
      <c r="E199" s="312"/>
      <c r="F199" s="66"/>
      <c r="G199" s="396"/>
    </row>
    <row r="200" spans="2:7" ht="42.75" customHeight="1">
      <c r="B200" s="289"/>
      <c r="C200" s="291" t="s">
        <v>120</v>
      </c>
      <c r="D200" s="311"/>
      <c r="E200" s="312"/>
      <c r="F200" s="66"/>
      <c r="G200" s="396"/>
    </row>
    <row r="201" spans="2:7" ht="43.5" customHeight="1">
      <c r="B201" s="289"/>
      <c r="C201" s="291" t="s">
        <v>121</v>
      </c>
      <c r="D201" s="311"/>
      <c r="E201" s="312"/>
      <c r="F201" s="66"/>
      <c r="G201" s="396"/>
    </row>
    <row r="202" spans="2:7" ht="89.25">
      <c r="B202" s="289"/>
      <c r="C202" s="291" t="s">
        <v>122</v>
      </c>
      <c r="D202" s="311"/>
      <c r="E202" s="312"/>
      <c r="F202" s="66"/>
      <c r="G202" s="396"/>
    </row>
    <row r="203" spans="2:7" ht="38.25">
      <c r="B203" s="289"/>
      <c r="C203" s="291" t="s">
        <v>123</v>
      </c>
      <c r="D203" s="311"/>
      <c r="E203" s="312"/>
      <c r="F203" s="66"/>
      <c r="G203" s="396"/>
    </row>
    <row r="204" spans="2:7">
      <c r="B204" s="289"/>
      <c r="C204" s="291"/>
      <c r="D204" s="311"/>
      <c r="E204" s="312"/>
      <c r="F204" s="66"/>
      <c r="G204" s="396"/>
    </row>
    <row r="205" spans="2:7" ht="25.5">
      <c r="B205" s="289"/>
      <c r="C205" s="291" t="s">
        <v>2594</v>
      </c>
      <c r="D205" s="311"/>
      <c r="E205" s="312"/>
      <c r="F205" s="66"/>
      <c r="G205" s="396"/>
    </row>
    <row r="206" spans="2:7" ht="21" customHeight="1">
      <c r="B206" s="289"/>
      <c r="C206" s="291"/>
      <c r="D206" s="311"/>
      <c r="E206" s="312"/>
      <c r="F206" s="66"/>
      <c r="G206" s="396"/>
    </row>
    <row r="207" spans="2:7" ht="87" customHeight="1">
      <c r="B207" s="289" t="s">
        <v>14</v>
      </c>
      <c r="C207" s="291" t="s">
        <v>1663</v>
      </c>
      <c r="D207" s="311"/>
      <c r="E207" s="312"/>
      <c r="F207" s="66"/>
      <c r="G207" s="396"/>
    </row>
    <row r="208" spans="2:7" ht="51">
      <c r="B208" s="289"/>
      <c r="C208" s="291" t="s">
        <v>896</v>
      </c>
      <c r="D208" s="311"/>
      <c r="E208" s="312"/>
      <c r="F208" s="66"/>
      <c r="G208" s="396"/>
    </row>
    <row r="209" spans="2:7">
      <c r="B209" s="289"/>
      <c r="C209" s="364" t="s">
        <v>456</v>
      </c>
      <c r="D209" s="359" t="s">
        <v>46</v>
      </c>
      <c r="E209" s="326">
        <v>1320</v>
      </c>
      <c r="F209" s="111"/>
      <c r="G209" s="288">
        <f>E209*F209</f>
        <v>0</v>
      </c>
    </row>
    <row r="210" spans="2:7" ht="15">
      <c r="B210" s="289"/>
      <c r="C210" s="364" t="s">
        <v>1486</v>
      </c>
      <c r="D210" s="429" t="s">
        <v>458</v>
      </c>
      <c r="E210" s="442">
        <v>15.3</v>
      </c>
      <c r="F210" s="111"/>
      <c r="G210" s="288">
        <f>E210*F210</f>
        <v>0</v>
      </c>
    </row>
    <row r="211" spans="2:7">
      <c r="B211" s="289"/>
      <c r="C211" s="364"/>
      <c r="D211" s="359"/>
      <c r="E211" s="326"/>
      <c r="F211" s="111"/>
      <c r="G211" s="288"/>
    </row>
    <row r="212" spans="2:7">
      <c r="B212" s="289" t="s">
        <v>37</v>
      </c>
      <c r="C212" s="291" t="s">
        <v>287</v>
      </c>
      <c r="D212" s="359" t="s">
        <v>46</v>
      </c>
      <c r="E212" s="326">
        <v>100</v>
      </c>
      <c r="F212" s="111"/>
      <c r="G212" s="329">
        <f>E212*F212</f>
        <v>0</v>
      </c>
    </row>
    <row r="213" spans="2:7">
      <c r="B213" s="289"/>
      <c r="C213" s="291"/>
      <c r="D213" s="359"/>
      <c r="E213" s="326"/>
      <c r="F213" s="111"/>
      <c r="G213" s="329"/>
    </row>
    <row r="214" spans="2:7" ht="25.5">
      <c r="B214" s="289" t="s">
        <v>17</v>
      </c>
      <c r="C214" s="291" t="s">
        <v>288</v>
      </c>
      <c r="D214" s="359" t="s">
        <v>46</v>
      </c>
      <c r="E214" s="326">
        <v>100</v>
      </c>
      <c r="F214" s="111"/>
      <c r="G214" s="329">
        <f>E214*F214</f>
        <v>0</v>
      </c>
    </row>
    <row r="215" spans="2:7">
      <c r="B215" s="289"/>
      <c r="C215" s="291"/>
      <c r="D215" s="359"/>
      <c r="E215" s="326"/>
      <c r="F215" s="111"/>
      <c r="G215" s="329"/>
    </row>
    <row r="216" spans="2:7" ht="76.5">
      <c r="B216" s="289" t="s">
        <v>18</v>
      </c>
      <c r="C216" s="291" t="s">
        <v>890</v>
      </c>
      <c r="D216" s="287"/>
      <c r="E216" s="309"/>
      <c r="F216" s="67"/>
      <c r="G216" s="396"/>
    </row>
    <row r="217" spans="2:7" ht="51">
      <c r="B217" s="289"/>
      <c r="C217" s="291" t="s">
        <v>891</v>
      </c>
      <c r="D217" s="287"/>
      <c r="E217" s="309"/>
      <c r="F217" s="67"/>
      <c r="G217" s="396"/>
    </row>
    <row r="218" spans="2:7">
      <c r="B218" s="289"/>
      <c r="C218" s="291" t="s">
        <v>457</v>
      </c>
      <c r="D218" s="287"/>
      <c r="E218" s="309"/>
      <c r="F218" s="67"/>
      <c r="G218" s="396"/>
    </row>
    <row r="219" spans="2:7">
      <c r="B219" s="289"/>
      <c r="C219" s="364" t="s">
        <v>1664</v>
      </c>
      <c r="D219" s="359" t="s">
        <v>46</v>
      </c>
      <c r="E219" s="326">
        <v>330</v>
      </c>
      <c r="F219" s="111"/>
      <c r="G219" s="288">
        <f>E219*F219</f>
        <v>0</v>
      </c>
    </row>
    <row r="220" spans="2:7">
      <c r="B220" s="289"/>
      <c r="C220" s="364" t="s">
        <v>1665</v>
      </c>
      <c r="D220" s="359" t="s">
        <v>46</v>
      </c>
      <c r="E220" s="326">
        <v>320</v>
      </c>
      <c r="F220" s="111"/>
      <c r="G220" s="288">
        <f>E220*F220</f>
        <v>0</v>
      </c>
    </row>
    <row r="221" spans="2:7">
      <c r="B221" s="289"/>
      <c r="C221" s="364" t="s">
        <v>1134</v>
      </c>
      <c r="D221" s="359" t="s">
        <v>46</v>
      </c>
      <c r="E221" s="326">
        <v>170</v>
      </c>
      <c r="F221" s="111"/>
      <c r="G221" s="288">
        <f>E221*F221</f>
        <v>0</v>
      </c>
    </row>
    <row r="222" spans="2:7">
      <c r="B222" s="289"/>
      <c r="C222" s="364" t="s">
        <v>1133</v>
      </c>
      <c r="D222" s="359" t="s">
        <v>46</v>
      </c>
      <c r="E222" s="326">
        <v>110</v>
      </c>
      <c r="F222" s="111"/>
      <c r="G222" s="288">
        <f>E222*F222</f>
        <v>0</v>
      </c>
    </row>
    <row r="223" spans="2:7">
      <c r="B223" s="289"/>
      <c r="C223" s="364"/>
      <c r="D223" s="359"/>
      <c r="E223" s="326"/>
      <c r="F223" s="111"/>
      <c r="G223" s="288"/>
    </row>
    <row r="224" spans="2:7" ht="76.5">
      <c r="B224" s="289" t="s">
        <v>22</v>
      </c>
      <c r="C224" s="291" t="s">
        <v>890</v>
      </c>
      <c r="D224" s="287"/>
      <c r="E224" s="309"/>
      <c r="F224" s="106"/>
      <c r="G224" s="396"/>
    </row>
    <row r="225" spans="2:7" ht="51">
      <c r="B225" s="289"/>
      <c r="C225" s="291" t="s">
        <v>891</v>
      </c>
      <c r="D225" s="287"/>
      <c r="E225" s="309"/>
      <c r="F225" s="106"/>
      <c r="G225" s="396"/>
    </row>
    <row r="226" spans="2:7">
      <c r="B226" s="289"/>
      <c r="C226" s="291" t="s">
        <v>457</v>
      </c>
      <c r="D226" s="287"/>
      <c r="E226" s="309"/>
      <c r="F226" s="106"/>
      <c r="G226" s="396"/>
    </row>
    <row r="227" spans="2:7">
      <c r="B227" s="289"/>
      <c r="C227" s="364" t="s">
        <v>2166</v>
      </c>
      <c r="D227" s="359" t="s">
        <v>46</v>
      </c>
      <c r="E227" s="201">
        <f>115*3.34</f>
        <v>384.09999999999997</v>
      </c>
      <c r="F227" s="106"/>
      <c r="G227" s="288">
        <f>E227*F227</f>
        <v>0</v>
      </c>
    </row>
    <row r="228" spans="2:7">
      <c r="B228" s="289"/>
      <c r="C228" s="364" t="s">
        <v>2167</v>
      </c>
      <c r="D228" s="359" t="s">
        <v>46</v>
      </c>
      <c r="E228" s="201">
        <f>945*3.34</f>
        <v>3156.2999999999997</v>
      </c>
      <c r="F228" s="106"/>
      <c r="G228" s="288">
        <f>E228*F228</f>
        <v>0</v>
      </c>
    </row>
    <row r="229" spans="2:7" ht="25.5">
      <c r="B229" s="289"/>
      <c r="C229" s="364" t="s">
        <v>2168</v>
      </c>
      <c r="D229" s="359" t="s">
        <v>46</v>
      </c>
      <c r="E229" s="201">
        <f>567*3.34</f>
        <v>1893.78</v>
      </c>
      <c r="F229" s="106"/>
      <c r="G229" s="288">
        <f>E229*F229</f>
        <v>0</v>
      </c>
    </row>
    <row r="230" spans="2:7">
      <c r="B230" s="289"/>
      <c r="C230" s="364" t="s">
        <v>2169</v>
      </c>
      <c r="D230" s="359" t="s">
        <v>46</v>
      </c>
      <c r="E230" s="201">
        <f>37.5*3.34</f>
        <v>125.25</v>
      </c>
      <c r="F230" s="106"/>
      <c r="G230" s="288">
        <f>E230*F230</f>
        <v>0</v>
      </c>
    </row>
    <row r="231" spans="2:7">
      <c r="B231" s="289"/>
      <c r="C231" s="364"/>
      <c r="D231" s="359"/>
      <c r="E231" s="201"/>
      <c r="F231" s="106"/>
      <c r="G231" s="288"/>
    </row>
    <row r="232" spans="2:7" ht="76.5">
      <c r="B232" s="289" t="s">
        <v>47</v>
      </c>
      <c r="C232" s="291" t="s">
        <v>2159</v>
      </c>
      <c r="D232" s="287"/>
      <c r="E232" s="309"/>
      <c r="F232" s="106"/>
      <c r="G232" s="396"/>
    </row>
    <row r="233" spans="2:7" ht="51">
      <c r="B233" s="289"/>
      <c r="C233" s="291" t="s">
        <v>891</v>
      </c>
      <c r="D233" s="287"/>
      <c r="E233" s="309"/>
      <c r="F233" s="106"/>
      <c r="G233" s="396"/>
    </row>
    <row r="234" spans="2:7">
      <c r="B234" s="289"/>
      <c r="C234" s="291" t="s">
        <v>457</v>
      </c>
      <c r="D234" s="287"/>
      <c r="E234" s="309"/>
      <c r="F234" s="106"/>
      <c r="G234" s="396"/>
    </row>
    <row r="235" spans="2:7">
      <c r="B235" s="289"/>
      <c r="C235" s="364" t="s">
        <v>2162</v>
      </c>
      <c r="D235" s="359" t="s">
        <v>46</v>
      </c>
      <c r="E235" s="201">
        <f>60*4.73</f>
        <v>283.8</v>
      </c>
      <c r="F235" s="106"/>
      <c r="G235" s="288">
        <f>E235*F235</f>
        <v>0</v>
      </c>
    </row>
    <row r="236" spans="2:7">
      <c r="B236" s="289"/>
      <c r="C236" s="364" t="s">
        <v>2163</v>
      </c>
      <c r="D236" s="359" t="s">
        <v>46</v>
      </c>
      <c r="E236" s="201">
        <f>490*4.73</f>
        <v>2317.7000000000003</v>
      </c>
      <c r="F236" s="106"/>
      <c r="G236" s="288">
        <f>E236*F236</f>
        <v>0</v>
      </c>
    </row>
    <row r="237" spans="2:7" ht="25.5">
      <c r="B237" s="289"/>
      <c r="C237" s="364" t="s">
        <v>2164</v>
      </c>
      <c r="D237" s="359" t="s">
        <v>46</v>
      </c>
      <c r="E237" s="201">
        <f>295*4.73</f>
        <v>1395.3500000000001</v>
      </c>
      <c r="F237" s="106"/>
      <c r="G237" s="288">
        <f>E237*F237</f>
        <v>0</v>
      </c>
    </row>
    <row r="238" spans="2:7">
      <c r="B238" s="289"/>
      <c r="C238" s="364" t="s">
        <v>2165</v>
      </c>
      <c r="D238" s="359" t="s">
        <v>46</v>
      </c>
      <c r="E238" s="201">
        <f>19.5*4.73</f>
        <v>92.235000000000014</v>
      </c>
      <c r="F238" s="106"/>
      <c r="G238" s="288">
        <f>E238*F238</f>
        <v>0</v>
      </c>
    </row>
    <row r="239" spans="2:7">
      <c r="B239" s="289"/>
      <c r="C239" s="364"/>
      <c r="D239" s="359"/>
      <c r="E239" s="201"/>
      <c r="F239" s="106"/>
      <c r="G239" s="288"/>
    </row>
    <row r="240" spans="2:7" ht="76.5">
      <c r="B240" s="289" t="s">
        <v>48</v>
      </c>
      <c r="C240" s="291" t="s">
        <v>2160</v>
      </c>
      <c r="D240" s="276"/>
      <c r="F240" s="129"/>
    </row>
    <row r="241" spans="2:7" ht="25.5">
      <c r="B241" s="289"/>
      <c r="C241" s="291" t="s">
        <v>2161</v>
      </c>
      <c r="D241" s="359" t="s">
        <v>46</v>
      </c>
      <c r="E241" s="201">
        <f>585*1.27</f>
        <v>742.95</v>
      </c>
      <c r="F241" s="106"/>
      <c r="G241" s="329">
        <f>E241*F241</f>
        <v>0</v>
      </c>
    </row>
    <row r="242" spans="2:7">
      <c r="B242" s="289"/>
      <c r="C242" s="364"/>
      <c r="D242" s="359"/>
      <c r="E242" s="326"/>
      <c r="F242" s="111"/>
      <c r="G242" s="288"/>
    </row>
    <row r="243" spans="2:7" ht="89.25">
      <c r="B243" s="289" t="s">
        <v>49</v>
      </c>
      <c r="C243" s="291" t="s">
        <v>1693</v>
      </c>
      <c r="D243" s="287"/>
      <c r="E243" s="309"/>
      <c r="F243" s="106"/>
      <c r="G243" s="396"/>
    </row>
    <row r="244" spans="2:7" ht="51">
      <c r="B244" s="289"/>
      <c r="C244" s="291" t="s">
        <v>1689</v>
      </c>
      <c r="D244" s="287"/>
      <c r="E244" s="309"/>
      <c r="F244" s="106"/>
      <c r="G244" s="396"/>
    </row>
    <row r="245" spans="2:7">
      <c r="B245" s="289"/>
      <c r="C245" s="291" t="s">
        <v>457</v>
      </c>
      <c r="D245" s="287"/>
      <c r="E245" s="309"/>
      <c r="F245" s="106"/>
      <c r="G245" s="396"/>
    </row>
    <row r="246" spans="2:7">
      <c r="B246" s="289"/>
      <c r="C246" s="364" t="s">
        <v>1690</v>
      </c>
      <c r="D246" s="359" t="s">
        <v>46</v>
      </c>
      <c r="E246" s="201">
        <f>640/3</f>
        <v>213.33333333333334</v>
      </c>
      <c r="F246" s="106"/>
      <c r="G246" s="288">
        <f>E246*F246</f>
        <v>0</v>
      </c>
    </row>
    <row r="247" spans="2:7">
      <c r="B247" s="289"/>
      <c r="C247" s="364" t="s">
        <v>1691</v>
      </c>
      <c r="D247" s="359" t="s">
        <v>46</v>
      </c>
      <c r="E247" s="201">
        <f>64/3</f>
        <v>21.333333333333332</v>
      </c>
      <c r="F247" s="106"/>
      <c r="G247" s="288">
        <f>E247*F247</f>
        <v>0</v>
      </c>
    </row>
    <row r="248" spans="2:7">
      <c r="B248" s="289"/>
      <c r="C248" s="364" t="s">
        <v>1692</v>
      </c>
      <c r="D248" s="359" t="s">
        <v>46</v>
      </c>
      <c r="E248" s="201">
        <f>40/3</f>
        <v>13.333333333333334</v>
      </c>
      <c r="F248" s="106"/>
      <c r="G248" s="288">
        <f>E248*F248</f>
        <v>0</v>
      </c>
    </row>
    <row r="249" spans="2:7">
      <c r="B249" s="289"/>
      <c r="C249" s="364"/>
      <c r="D249" s="359"/>
      <c r="E249" s="201"/>
      <c r="F249" s="106"/>
      <c r="G249" s="288"/>
    </row>
    <row r="250" spans="2:7" ht="76.5">
      <c r="B250" s="1516" t="s">
        <v>50</v>
      </c>
      <c r="C250" s="1517" t="s">
        <v>2602</v>
      </c>
      <c r="D250" s="1518"/>
      <c r="E250" s="1518"/>
      <c r="F250" s="1519"/>
      <c r="G250" s="1518"/>
    </row>
    <row r="251" spans="2:7" ht="51">
      <c r="B251" s="1516"/>
      <c r="C251" s="1517" t="s">
        <v>2599</v>
      </c>
      <c r="D251" s="1520" t="s">
        <v>46</v>
      </c>
      <c r="E251" s="1521">
        <v>900</v>
      </c>
      <c r="F251" s="1522"/>
      <c r="G251" s="1495">
        <f>E251*F251</f>
        <v>0</v>
      </c>
    </row>
    <row r="252" spans="2:7">
      <c r="B252" s="1516"/>
      <c r="C252" s="1517"/>
      <c r="D252" s="1520"/>
      <c r="E252" s="1521"/>
      <c r="F252" s="1522"/>
      <c r="G252" s="1495"/>
    </row>
    <row r="253" spans="2:7" ht="89.25">
      <c r="B253" s="1516" t="s">
        <v>51</v>
      </c>
      <c r="C253" s="1517" t="s">
        <v>2601</v>
      </c>
      <c r="D253" s="1518"/>
      <c r="E253" s="1518"/>
      <c r="F253" s="1519"/>
      <c r="G253" s="1518"/>
    </row>
    <row r="254" spans="2:7" ht="38.25">
      <c r="B254" s="1516"/>
      <c r="C254" s="1517" t="s">
        <v>2600</v>
      </c>
      <c r="D254" s="1520" t="s">
        <v>241</v>
      </c>
      <c r="E254" s="1521">
        <v>1</v>
      </c>
      <c r="F254" s="1522"/>
      <c r="G254" s="1495">
        <f>E254*F254</f>
        <v>0</v>
      </c>
    </row>
    <row r="255" spans="2:7">
      <c r="B255" s="289"/>
      <c r="C255" s="364"/>
      <c r="D255" s="359"/>
      <c r="E255" s="326"/>
      <c r="F255" s="111"/>
      <c r="G255" s="288"/>
    </row>
    <row r="256" spans="2:7">
      <c r="B256" s="289"/>
      <c r="C256" s="364"/>
      <c r="D256" s="359"/>
      <c r="E256" s="326"/>
      <c r="F256" s="111"/>
      <c r="G256" s="288"/>
    </row>
    <row r="257" spans="1:7" s="40" customFormat="1" ht="13.5" thickBot="1">
      <c r="A257" s="329"/>
      <c r="B257" s="330"/>
      <c r="C257" s="331" t="s">
        <v>124</v>
      </c>
      <c r="D257" s="332"/>
      <c r="E257" s="333"/>
      <c r="F257" s="118"/>
      <c r="G257" s="404">
        <f>SUM(G207:G256)</f>
        <v>0</v>
      </c>
    </row>
    <row r="258" spans="1:7" ht="13.5" thickTop="1">
      <c r="B258" s="289"/>
      <c r="C258" s="291"/>
      <c r="D258" s="311"/>
      <c r="E258" s="312"/>
      <c r="F258" s="66"/>
      <c r="G258" s="396"/>
    </row>
    <row r="259" spans="1:7">
      <c r="B259" s="233" t="s">
        <v>24</v>
      </c>
      <c r="C259" s="313" t="s">
        <v>125</v>
      </c>
      <c r="D259" s="314"/>
      <c r="E259" s="315"/>
      <c r="F259" s="65"/>
      <c r="G259" s="402"/>
    </row>
    <row r="260" spans="1:7">
      <c r="B260" s="289"/>
      <c r="C260" s="286"/>
      <c r="D260" s="311"/>
      <c r="E260" s="312"/>
      <c r="F260" s="66"/>
      <c r="G260" s="418"/>
    </row>
    <row r="261" spans="1:7">
      <c r="B261" s="289" t="s">
        <v>14</v>
      </c>
      <c r="C261" s="286" t="s">
        <v>1670</v>
      </c>
      <c r="D261" s="311"/>
      <c r="E261" s="312"/>
      <c r="F261" s="66"/>
      <c r="G261" s="418"/>
    </row>
    <row r="262" spans="1:7" ht="76.5">
      <c r="B262" s="289"/>
      <c r="C262" s="323" t="s">
        <v>1673</v>
      </c>
      <c r="D262" s="429"/>
      <c r="E262" s="442"/>
      <c r="F262" s="106"/>
      <c r="G262" s="288"/>
    </row>
    <row r="263" spans="1:7" ht="51">
      <c r="B263" s="289"/>
      <c r="C263" s="323" t="s">
        <v>2605</v>
      </c>
      <c r="D263" s="429"/>
      <c r="E263" s="442"/>
      <c r="F263" s="106"/>
      <c r="G263" s="288"/>
    </row>
    <row r="264" spans="1:7">
      <c r="B264" s="289"/>
      <c r="C264" s="323" t="s">
        <v>1671</v>
      </c>
      <c r="D264" s="429"/>
      <c r="E264" s="442"/>
      <c r="F264" s="106"/>
      <c r="G264" s="288"/>
    </row>
    <row r="265" spans="1:7" ht="89.25">
      <c r="B265" s="289"/>
      <c r="C265" s="323" t="s">
        <v>1678</v>
      </c>
      <c r="D265" s="429"/>
      <c r="E265" s="442"/>
      <c r="F265" s="106"/>
      <c r="G265" s="288"/>
    </row>
    <row r="266" spans="1:7">
      <c r="B266" s="289"/>
      <c r="C266" s="323" t="s">
        <v>1674</v>
      </c>
      <c r="D266" s="429"/>
      <c r="E266" s="442"/>
      <c r="F266" s="106"/>
      <c r="G266" s="288"/>
    </row>
    <row r="267" spans="1:7" ht="51">
      <c r="B267" s="289"/>
      <c r="C267" s="323" t="s">
        <v>1672</v>
      </c>
      <c r="D267" s="429"/>
      <c r="E267" s="442"/>
      <c r="F267" s="106"/>
      <c r="G267" s="288"/>
    </row>
    <row r="268" spans="1:7" ht="51">
      <c r="B268" s="289"/>
      <c r="C268" s="323" t="s">
        <v>2604</v>
      </c>
      <c r="D268" s="429"/>
      <c r="E268" s="442"/>
      <c r="F268" s="106"/>
      <c r="G268" s="288"/>
    </row>
    <row r="269" spans="1:7" ht="15">
      <c r="B269" s="289"/>
      <c r="C269" s="346" t="s">
        <v>1675</v>
      </c>
      <c r="D269" s="429" t="s">
        <v>458</v>
      </c>
      <c r="E269" s="442">
        <v>221.65</v>
      </c>
      <c r="F269" s="111"/>
      <c r="G269" s="288">
        <f>E269*F269</f>
        <v>0</v>
      </c>
    </row>
    <row r="270" spans="1:7" ht="15">
      <c r="B270" s="289"/>
      <c r="C270" s="346" t="s">
        <v>1676</v>
      </c>
      <c r="D270" s="429" t="s">
        <v>458</v>
      </c>
      <c r="E270" s="442">
        <v>132.30000000000001</v>
      </c>
      <c r="F270" s="111"/>
      <c r="G270" s="288">
        <f>E270*F270</f>
        <v>0</v>
      </c>
    </row>
    <row r="271" spans="1:7" ht="15">
      <c r="B271" s="289"/>
      <c r="C271" s="346" t="s">
        <v>1677</v>
      </c>
      <c r="D271" s="429" t="s">
        <v>458</v>
      </c>
      <c r="E271" s="442">
        <v>222.15</v>
      </c>
      <c r="F271" s="111"/>
      <c r="G271" s="288">
        <f>E271*F271</f>
        <v>0</v>
      </c>
    </row>
    <row r="272" spans="1:7">
      <c r="B272" s="388"/>
      <c r="C272" s="323"/>
      <c r="D272" s="429"/>
      <c r="E272" s="442"/>
      <c r="F272" s="111"/>
      <c r="G272" s="288"/>
    </row>
    <row r="273" spans="1:7">
      <c r="B273" s="388" t="s">
        <v>37</v>
      </c>
      <c r="C273" s="344" t="s">
        <v>2507</v>
      </c>
      <c r="D273" s="429"/>
      <c r="E273" s="442"/>
      <c r="F273" s="111"/>
      <c r="G273" s="288"/>
    </row>
    <row r="274" spans="1:7" ht="38.25">
      <c r="B274" s="388"/>
      <c r="C274" s="323" t="s">
        <v>876</v>
      </c>
      <c r="D274" s="429"/>
      <c r="E274" s="442"/>
      <c r="F274" s="111"/>
      <c r="G274" s="288"/>
    </row>
    <row r="275" spans="1:7" ht="178.5">
      <c r="B275" s="388"/>
      <c r="C275" s="323" t="s">
        <v>638</v>
      </c>
      <c r="D275" s="276"/>
    </row>
    <row r="276" spans="1:7" ht="15">
      <c r="B276" s="388"/>
      <c r="C276" s="346" t="s">
        <v>1679</v>
      </c>
      <c r="D276" s="429" t="s">
        <v>458</v>
      </c>
      <c r="E276" s="442">
        <v>257.5</v>
      </c>
      <c r="F276" s="111"/>
      <c r="G276" s="288">
        <f>E276*F276</f>
        <v>0</v>
      </c>
    </row>
    <row r="277" spans="1:7" ht="15">
      <c r="B277" s="388"/>
      <c r="C277" s="346" t="s">
        <v>1680</v>
      </c>
      <c r="D277" s="429" t="s">
        <v>458</v>
      </c>
      <c r="E277" s="442">
        <v>65</v>
      </c>
      <c r="F277" s="111"/>
      <c r="G277" s="288">
        <f>E277*F277</f>
        <v>0</v>
      </c>
    </row>
    <row r="278" spans="1:7">
      <c r="B278" s="388"/>
      <c r="C278" s="323"/>
      <c r="D278" s="429"/>
      <c r="E278" s="442"/>
      <c r="F278" s="111"/>
      <c r="G278" s="288"/>
    </row>
    <row r="279" spans="1:7" ht="38.25">
      <c r="B279" s="388" t="s">
        <v>17</v>
      </c>
      <c r="C279" s="323" t="s">
        <v>1681</v>
      </c>
      <c r="D279" s="429"/>
      <c r="E279" s="442"/>
      <c r="F279" s="111"/>
      <c r="G279" s="288"/>
    </row>
    <row r="280" spans="1:7" ht="38.25">
      <c r="B280" s="388"/>
      <c r="C280" s="323" t="s">
        <v>1682</v>
      </c>
      <c r="D280" s="429" t="s">
        <v>458</v>
      </c>
      <c r="E280" s="442">
        <f>257.5+65</f>
        <v>322.5</v>
      </c>
      <c r="F280" s="111"/>
      <c r="G280" s="288">
        <f>E280*F280</f>
        <v>0</v>
      </c>
    </row>
    <row r="281" spans="1:7" s="40" customFormat="1">
      <c r="A281" s="316"/>
      <c r="B281" s="322"/>
      <c r="C281" s="346"/>
      <c r="D281" s="359"/>
      <c r="E281" s="326"/>
      <c r="F281" s="111"/>
      <c r="G281" s="329"/>
    </row>
    <row r="282" spans="1:7" s="40" customFormat="1" ht="13.5" thickBot="1">
      <c r="A282" s="329"/>
      <c r="B282" s="330"/>
      <c r="C282" s="331" t="s">
        <v>150</v>
      </c>
      <c r="D282" s="332"/>
      <c r="E282" s="333"/>
      <c r="F282" s="118"/>
      <c r="G282" s="404">
        <f>SUM(G261:G281)</f>
        <v>0</v>
      </c>
    </row>
    <row r="283" spans="1:7" ht="13.5" thickTop="1">
      <c r="B283" s="289"/>
      <c r="C283" s="286"/>
      <c r="D283" s="311"/>
      <c r="E283" s="312"/>
      <c r="F283" s="66"/>
      <c r="G283" s="418"/>
    </row>
    <row r="284" spans="1:7">
      <c r="B284" s="233" t="s">
        <v>39</v>
      </c>
      <c r="C284" s="313" t="s">
        <v>126</v>
      </c>
      <c r="D284" s="314"/>
      <c r="E284" s="315"/>
      <c r="F284" s="65"/>
      <c r="G284" s="402"/>
    </row>
    <row r="285" spans="1:7">
      <c r="B285" s="289"/>
      <c r="C285" s="291"/>
      <c r="D285" s="287"/>
      <c r="E285" s="309"/>
      <c r="F285" s="111"/>
      <c r="G285" s="396"/>
    </row>
    <row r="286" spans="1:7">
      <c r="B286" s="289"/>
      <c r="C286" s="286" t="s">
        <v>10</v>
      </c>
      <c r="D286" s="287"/>
      <c r="E286" s="309"/>
      <c r="F286" s="111"/>
      <c r="G286" s="396"/>
    </row>
    <row r="287" spans="1:7" ht="25.5">
      <c r="B287" s="289"/>
      <c r="C287" s="291" t="s">
        <v>127</v>
      </c>
      <c r="D287" s="287"/>
      <c r="E287" s="309"/>
      <c r="F287" s="111"/>
      <c r="G287" s="396"/>
    </row>
    <row r="288" spans="1:7" ht="107.25" customHeight="1">
      <c r="B288" s="289"/>
      <c r="C288" s="291" t="s">
        <v>128</v>
      </c>
      <c r="D288" s="287"/>
      <c r="E288" s="309"/>
      <c r="F288" s="111"/>
      <c r="G288" s="396"/>
    </row>
    <row r="289" spans="2:7" ht="25.5">
      <c r="B289" s="289"/>
      <c r="C289" s="291" t="s">
        <v>129</v>
      </c>
      <c r="D289" s="287"/>
      <c r="E289" s="309"/>
      <c r="F289" s="111"/>
      <c r="G289" s="396"/>
    </row>
    <row r="290" spans="2:7" ht="43.5" customHeight="1">
      <c r="B290" s="289"/>
      <c r="C290" s="291" t="s">
        <v>130</v>
      </c>
      <c r="D290" s="287"/>
      <c r="E290" s="309"/>
      <c r="F290" s="111"/>
      <c r="G290" s="396"/>
    </row>
    <row r="291" spans="2:7" ht="76.5">
      <c r="B291" s="289"/>
      <c r="C291" s="291" t="s">
        <v>131</v>
      </c>
      <c r="D291" s="287"/>
      <c r="E291" s="309"/>
      <c r="F291" s="111"/>
      <c r="G291" s="396"/>
    </row>
    <row r="292" spans="2:7" ht="85.5" customHeight="1">
      <c r="B292" s="289"/>
      <c r="C292" s="291" t="s">
        <v>132</v>
      </c>
      <c r="D292" s="287"/>
      <c r="E292" s="309"/>
      <c r="F292" s="111"/>
      <c r="G292" s="396"/>
    </row>
    <row r="293" spans="2:7" ht="25.5">
      <c r="B293" s="289"/>
      <c r="C293" s="291" t="s">
        <v>315</v>
      </c>
      <c r="D293" s="287"/>
      <c r="E293" s="309"/>
      <c r="F293" s="111"/>
      <c r="G293" s="396"/>
    </row>
    <row r="294" spans="2:7" ht="76.5">
      <c r="B294" s="289"/>
      <c r="C294" s="291" t="s">
        <v>316</v>
      </c>
      <c r="D294" s="287"/>
      <c r="E294" s="309"/>
      <c r="F294" s="111"/>
      <c r="G294" s="396"/>
    </row>
    <row r="295" spans="2:7" ht="51">
      <c r="B295" s="289"/>
      <c r="C295" s="291" t="s">
        <v>317</v>
      </c>
      <c r="D295" s="287"/>
      <c r="E295" s="309"/>
      <c r="F295" s="111"/>
      <c r="G295" s="396"/>
    </row>
    <row r="296" spans="2:7" ht="254.25" customHeight="1">
      <c r="B296" s="289"/>
      <c r="C296" s="291" t="s">
        <v>318</v>
      </c>
      <c r="D296" s="287"/>
      <c r="E296" s="309"/>
      <c r="F296" s="111"/>
      <c r="G296" s="396"/>
    </row>
    <row r="297" spans="2:7" ht="178.5">
      <c r="B297" s="289"/>
      <c r="C297" s="291" t="s">
        <v>319</v>
      </c>
      <c r="D297" s="287"/>
      <c r="E297" s="309"/>
      <c r="F297" s="111"/>
      <c r="G297" s="396"/>
    </row>
    <row r="298" spans="2:7" ht="76.5">
      <c r="B298" s="289"/>
      <c r="C298" s="291" t="s">
        <v>320</v>
      </c>
      <c r="D298" s="287"/>
      <c r="E298" s="309"/>
      <c r="F298" s="111"/>
      <c r="G298" s="396"/>
    </row>
    <row r="299" spans="2:7" ht="76.5">
      <c r="B299" s="289"/>
      <c r="C299" s="291" t="s">
        <v>321</v>
      </c>
      <c r="D299" s="287"/>
      <c r="E299" s="309"/>
      <c r="F299" s="111"/>
      <c r="G299" s="396"/>
    </row>
    <row r="300" spans="2:7" ht="341.25" customHeight="1">
      <c r="B300" s="289"/>
      <c r="C300" s="291" t="s">
        <v>322</v>
      </c>
      <c r="D300" s="287"/>
      <c r="E300" s="309"/>
      <c r="F300" s="111"/>
      <c r="G300" s="396"/>
    </row>
    <row r="301" spans="2:7" ht="338.25" customHeight="1">
      <c r="B301" s="289"/>
      <c r="C301" s="291" t="s">
        <v>323</v>
      </c>
      <c r="D301" s="287"/>
      <c r="E301" s="309"/>
      <c r="F301" s="111"/>
      <c r="G301" s="396"/>
    </row>
    <row r="302" spans="2:7" ht="216.75">
      <c r="B302" s="289"/>
      <c r="C302" s="291" t="s">
        <v>324</v>
      </c>
      <c r="D302" s="287"/>
      <c r="E302" s="309"/>
      <c r="F302" s="111"/>
      <c r="G302" s="396"/>
    </row>
    <row r="303" spans="2:7" ht="126" customHeight="1">
      <c r="B303" s="289"/>
      <c r="C303" s="291" t="s">
        <v>325</v>
      </c>
      <c r="D303" s="287"/>
      <c r="E303" s="309"/>
      <c r="F303" s="111"/>
      <c r="G303" s="396"/>
    </row>
    <row r="304" spans="2:7" ht="76.5">
      <c r="B304" s="289"/>
      <c r="C304" s="291" t="s">
        <v>326</v>
      </c>
      <c r="D304" s="287"/>
      <c r="E304" s="309"/>
      <c r="F304" s="111"/>
      <c r="G304" s="396"/>
    </row>
    <row r="305" spans="1:10" ht="204">
      <c r="B305" s="289"/>
      <c r="C305" s="291" t="s">
        <v>327</v>
      </c>
      <c r="D305" s="287"/>
      <c r="E305" s="309"/>
      <c r="F305" s="111"/>
      <c r="G305" s="396"/>
    </row>
    <row r="306" spans="1:10">
      <c r="B306" s="289"/>
      <c r="C306" s="291"/>
      <c r="D306" s="287"/>
      <c r="E306" s="309"/>
      <c r="F306" s="111"/>
      <c r="G306" s="396"/>
    </row>
    <row r="307" spans="1:10">
      <c r="B307" s="289"/>
      <c r="C307" s="286" t="s">
        <v>459</v>
      </c>
      <c r="D307" s="287"/>
      <c r="E307" s="309"/>
      <c r="F307" s="111"/>
      <c r="G307" s="396"/>
    </row>
    <row r="308" spans="1:10">
      <c r="B308" s="289"/>
      <c r="C308" s="286"/>
      <c r="D308" s="287"/>
      <c r="E308" s="309"/>
      <c r="F308" s="111"/>
      <c r="G308" s="396"/>
    </row>
    <row r="309" spans="1:10" s="40" customFormat="1" ht="267.75">
      <c r="A309" s="316"/>
      <c r="B309" s="322"/>
      <c r="C309" s="321" t="s">
        <v>618</v>
      </c>
      <c r="D309" s="321"/>
      <c r="E309" s="321"/>
      <c r="F309" s="267"/>
      <c r="G309" s="321"/>
      <c r="H309" s="267"/>
      <c r="I309" s="267"/>
      <c r="J309" s="267"/>
    </row>
    <row r="310" spans="1:10" s="40" customFormat="1" ht="24.75" customHeight="1">
      <c r="A310" s="316"/>
      <c r="B310" s="317" t="s">
        <v>2</v>
      </c>
      <c r="C310" s="318" t="s">
        <v>619</v>
      </c>
      <c r="D310" s="319"/>
      <c r="E310" s="320"/>
      <c r="F310" s="111"/>
      <c r="G310" s="329"/>
    </row>
    <row r="311" spans="1:10" s="40" customFormat="1" ht="255">
      <c r="A311" s="316"/>
      <c r="B311" s="322"/>
      <c r="C311" s="321" t="s">
        <v>2368</v>
      </c>
      <c r="D311" s="319"/>
      <c r="E311" s="320"/>
      <c r="F311" s="111"/>
      <c r="G311" s="329"/>
    </row>
    <row r="312" spans="1:10" s="40" customFormat="1" ht="198.75" customHeight="1">
      <c r="A312" s="316"/>
      <c r="B312" s="322"/>
      <c r="C312" s="321" t="s">
        <v>620</v>
      </c>
      <c r="D312" s="319"/>
      <c r="E312" s="320"/>
      <c r="F312" s="111"/>
      <c r="G312" s="329"/>
    </row>
    <row r="313" spans="1:10" s="40" customFormat="1">
      <c r="A313" s="316"/>
      <c r="B313" s="317" t="s">
        <v>103</v>
      </c>
      <c r="C313" s="318" t="s">
        <v>460</v>
      </c>
      <c r="D313" s="319"/>
      <c r="E313" s="320"/>
      <c r="F313" s="111"/>
      <c r="G313" s="329"/>
    </row>
    <row r="314" spans="1:10" s="40" customFormat="1" ht="273" customHeight="1">
      <c r="A314" s="316"/>
      <c r="B314" s="322"/>
      <c r="C314" s="443" t="s">
        <v>626</v>
      </c>
      <c r="D314" s="319"/>
      <c r="E314" s="320"/>
      <c r="F314" s="111"/>
      <c r="G314" s="329"/>
    </row>
    <row r="315" spans="1:10" s="40" customFormat="1" ht="162.75" customHeight="1">
      <c r="A315" s="316"/>
      <c r="B315" s="322"/>
      <c r="C315" s="321" t="s">
        <v>463</v>
      </c>
      <c r="D315" s="319"/>
      <c r="E315" s="320"/>
      <c r="F315" s="111"/>
      <c r="G315" s="329"/>
    </row>
    <row r="316" spans="1:10" s="40" customFormat="1">
      <c r="A316" s="316"/>
      <c r="B316" s="317" t="s">
        <v>240</v>
      </c>
      <c r="C316" s="318" t="s">
        <v>461</v>
      </c>
      <c r="D316" s="319"/>
      <c r="E316" s="320"/>
      <c r="F316" s="111"/>
      <c r="G316" s="329"/>
    </row>
    <row r="317" spans="1:10" s="40" customFormat="1" ht="409.5">
      <c r="A317" s="316"/>
      <c r="B317" s="317"/>
      <c r="C317" s="321" t="s">
        <v>1666</v>
      </c>
      <c r="D317" s="319"/>
      <c r="E317" s="320"/>
      <c r="F317" s="111"/>
      <c r="G317" s="329"/>
    </row>
    <row r="318" spans="1:10" s="40" customFormat="1" ht="229.5">
      <c r="A318" s="316"/>
      <c r="B318" s="317"/>
      <c r="C318" s="321" t="s">
        <v>462</v>
      </c>
      <c r="D318" s="319"/>
      <c r="E318" s="320"/>
      <c r="F318" s="111"/>
      <c r="G318" s="329"/>
    </row>
    <row r="319" spans="1:10" s="40" customFormat="1">
      <c r="A319" s="316"/>
      <c r="B319" s="317" t="s">
        <v>239</v>
      </c>
      <c r="C319" s="318" t="s">
        <v>464</v>
      </c>
      <c r="D319" s="319"/>
      <c r="E319" s="320"/>
      <c r="F319" s="111"/>
      <c r="G319" s="329"/>
    </row>
    <row r="320" spans="1:10" s="40" customFormat="1" ht="127.5">
      <c r="A320" s="316"/>
      <c r="B320" s="317"/>
      <c r="C320" s="321" t="s">
        <v>465</v>
      </c>
      <c r="D320" s="319"/>
      <c r="E320" s="320"/>
      <c r="F320" s="111"/>
      <c r="G320" s="329"/>
    </row>
    <row r="321" spans="1:7" s="40" customFormat="1">
      <c r="A321" s="316"/>
      <c r="B321" s="317"/>
      <c r="C321" s="321" t="s">
        <v>466</v>
      </c>
      <c r="D321" s="319"/>
      <c r="E321" s="320"/>
      <c r="F321" s="111"/>
      <c r="G321" s="329"/>
    </row>
    <row r="322" spans="1:7" s="68" customFormat="1">
      <c r="A322" s="316"/>
      <c r="B322" s="322"/>
      <c r="C322" s="323"/>
      <c r="D322" s="324"/>
      <c r="E322" s="325"/>
      <c r="F322" s="111"/>
      <c r="G322" s="329"/>
    </row>
    <row r="323" spans="1:7" s="68" customFormat="1">
      <c r="A323" s="316"/>
      <c r="B323" s="322" t="s">
        <v>14</v>
      </c>
      <c r="C323" s="344" t="s">
        <v>622</v>
      </c>
      <c r="D323" s="324"/>
      <c r="E323" s="325"/>
      <c r="F323" s="111"/>
      <c r="G323" s="329"/>
    </row>
    <row r="324" spans="1:7" s="68" customFormat="1" ht="38.25">
      <c r="A324" s="316"/>
      <c r="B324" s="322"/>
      <c r="C324" s="323" t="s">
        <v>899</v>
      </c>
      <c r="D324" s="324"/>
      <c r="E324" s="325"/>
      <c r="F324" s="111"/>
      <c r="G324" s="329"/>
    </row>
    <row r="325" spans="1:7" s="68" customFormat="1">
      <c r="A325" s="316"/>
      <c r="B325" s="322"/>
      <c r="C325" s="323" t="s">
        <v>467</v>
      </c>
      <c r="D325" s="324"/>
      <c r="E325" s="325"/>
      <c r="F325" s="111"/>
      <c r="G325" s="329"/>
    </row>
    <row r="326" spans="1:7" s="68" customFormat="1">
      <c r="A326" s="316"/>
      <c r="B326" s="322"/>
      <c r="C326" s="323" t="s">
        <v>621</v>
      </c>
      <c r="D326" s="324"/>
      <c r="E326" s="325"/>
      <c r="F326" s="111"/>
      <c r="G326" s="329"/>
    </row>
    <row r="327" spans="1:7" s="68" customFormat="1">
      <c r="A327" s="316"/>
      <c r="B327" s="322"/>
      <c r="C327" s="323" t="s">
        <v>151</v>
      </c>
      <c r="D327" s="324"/>
      <c r="E327" s="325"/>
      <c r="F327" s="111"/>
      <c r="G327" s="329"/>
    </row>
    <row r="328" spans="1:7" s="68" customFormat="1" ht="25.5" customHeight="1">
      <c r="A328" s="316"/>
      <c r="B328" s="322"/>
      <c r="C328" s="323" t="s">
        <v>1667</v>
      </c>
      <c r="D328" s="319" t="s">
        <v>53</v>
      </c>
      <c r="E328" s="326">
        <f>6.3*53</f>
        <v>333.9</v>
      </c>
      <c r="F328" s="111"/>
      <c r="G328" s="329">
        <f>E328*F328</f>
        <v>0</v>
      </c>
    </row>
    <row r="329" spans="1:7" s="68" customFormat="1">
      <c r="A329" s="316"/>
      <c r="B329" s="322"/>
      <c r="C329" s="323"/>
      <c r="D329" s="328"/>
      <c r="E329" s="328"/>
      <c r="F329" s="112"/>
      <c r="G329" s="453"/>
    </row>
    <row r="330" spans="1:7">
      <c r="A330" s="371"/>
      <c r="B330" s="322"/>
      <c r="C330" s="365" t="s">
        <v>106</v>
      </c>
      <c r="D330" s="366"/>
      <c r="E330" s="366"/>
      <c r="F330" s="108"/>
      <c r="G330" s="413"/>
    </row>
    <row r="331" spans="1:7">
      <c r="A331" s="371"/>
      <c r="B331" s="322"/>
      <c r="C331" s="367" t="s">
        <v>107</v>
      </c>
      <c r="D331" s="368"/>
      <c r="E331" s="368"/>
      <c r="F331" s="109"/>
      <c r="G331" s="414"/>
    </row>
    <row r="332" spans="1:7">
      <c r="A332" s="444"/>
      <c r="B332" s="322"/>
      <c r="C332" s="367" t="s">
        <v>108</v>
      </c>
      <c r="D332" s="368"/>
      <c r="E332" s="368"/>
      <c r="F332" s="109"/>
      <c r="G332" s="414"/>
    </row>
    <row r="333" spans="1:7">
      <c r="A333" s="371"/>
      <c r="B333" s="322"/>
      <c r="C333" s="369" t="s">
        <v>109</v>
      </c>
      <c r="D333" s="370"/>
      <c r="E333" s="370"/>
      <c r="F333" s="110"/>
      <c r="G333" s="415"/>
    </row>
    <row r="334" spans="1:7">
      <c r="B334" s="289"/>
      <c r="C334" s="286"/>
      <c r="D334" s="287"/>
      <c r="E334" s="309"/>
      <c r="F334" s="111"/>
      <c r="G334" s="396"/>
    </row>
    <row r="335" spans="1:7">
      <c r="B335" s="322" t="s">
        <v>37</v>
      </c>
      <c r="C335" s="344" t="s">
        <v>1177</v>
      </c>
      <c r="D335" s="324"/>
      <c r="E335" s="325"/>
      <c r="F335" s="111"/>
      <c r="G335" s="329"/>
    </row>
    <row r="336" spans="1:7" ht="38.25">
      <c r="B336" s="322"/>
      <c r="C336" s="323" t="s">
        <v>899</v>
      </c>
      <c r="D336" s="324"/>
      <c r="E336" s="325"/>
      <c r="F336" s="111"/>
      <c r="G336" s="329"/>
    </row>
    <row r="337" spans="2:7">
      <c r="B337" s="322"/>
      <c r="C337" s="323" t="s">
        <v>467</v>
      </c>
      <c r="D337" s="324"/>
      <c r="E337" s="325"/>
      <c r="F337" s="111"/>
      <c r="G337" s="329"/>
    </row>
    <row r="338" spans="2:7">
      <c r="B338" s="322"/>
      <c r="C338" s="323" t="s">
        <v>621</v>
      </c>
      <c r="D338" s="324"/>
      <c r="E338" s="325"/>
      <c r="F338" s="111"/>
      <c r="G338" s="329"/>
    </row>
    <row r="339" spans="2:7">
      <c r="B339" s="322"/>
      <c r="C339" s="323" t="s">
        <v>151</v>
      </c>
      <c r="D339" s="324"/>
      <c r="E339" s="325"/>
      <c r="F339" s="111"/>
      <c r="G339" s="329"/>
    </row>
    <row r="340" spans="2:7" ht="25.5">
      <c r="B340" s="322"/>
      <c r="C340" s="323" t="s">
        <v>1668</v>
      </c>
      <c r="D340" s="319" t="s">
        <v>53</v>
      </c>
      <c r="E340" s="326">
        <f>5.95*3</f>
        <v>17.850000000000001</v>
      </c>
      <c r="F340" s="111"/>
      <c r="G340" s="329">
        <f>E340*F340</f>
        <v>0</v>
      </c>
    </row>
    <row r="341" spans="2:7">
      <c r="B341" s="322"/>
      <c r="C341" s="323"/>
      <c r="D341" s="328"/>
      <c r="E341" s="328"/>
      <c r="F341" s="112"/>
      <c r="G341" s="453"/>
    </row>
    <row r="342" spans="2:7">
      <c r="B342" s="322"/>
      <c r="C342" s="365" t="s">
        <v>106</v>
      </c>
      <c r="D342" s="366"/>
      <c r="E342" s="366"/>
      <c r="F342" s="108"/>
      <c r="G342" s="413"/>
    </row>
    <row r="343" spans="2:7">
      <c r="B343" s="322"/>
      <c r="C343" s="367" t="s">
        <v>107</v>
      </c>
      <c r="D343" s="368"/>
      <c r="E343" s="368"/>
      <c r="F343" s="109"/>
      <c r="G343" s="414"/>
    </row>
    <row r="344" spans="2:7">
      <c r="B344" s="322"/>
      <c r="C344" s="367" t="s">
        <v>108</v>
      </c>
      <c r="D344" s="368"/>
      <c r="E344" s="368"/>
      <c r="F344" s="109"/>
      <c r="G344" s="414"/>
    </row>
    <row r="345" spans="2:7">
      <c r="B345" s="322"/>
      <c r="C345" s="369" t="s">
        <v>109</v>
      </c>
      <c r="D345" s="370"/>
      <c r="E345" s="370"/>
      <c r="F345" s="110"/>
      <c r="G345" s="415"/>
    </row>
    <row r="346" spans="2:7">
      <c r="B346" s="289"/>
      <c r="C346" s="286"/>
      <c r="D346" s="287"/>
      <c r="E346" s="309"/>
      <c r="F346" s="111"/>
      <c r="G346" s="396"/>
    </row>
    <row r="347" spans="2:7">
      <c r="B347" s="322" t="s">
        <v>17</v>
      </c>
      <c r="C347" s="344" t="s">
        <v>1178</v>
      </c>
      <c r="D347" s="324"/>
      <c r="E347" s="325"/>
      <c r="F347" s="111"/>
      <c r="G347" s="329"/>
    </row>
    <row r="348" spans="2:7" ht="38.25">
      <c r="B348" s="322"/>
      <c r="C348" s="323" t="s">
        <v>899</v>
      </c>
      <c r="D348" s="324"/>
      <c r="E348" s="325"/>
      <c r="F348" s="111"/>
      <c r="G348" s="329"/>
    </row>
    <row r="349" spans="2:7">
      <c r="B349" s="322"/>
      <c r="C349" s="323" t="s">
        <v>467</v>
      </c>
      <c r="D349" s="324"/>
      <c r="E349" s="325"/>
      <c r="F349" s="111"/>
      <c r="G349" s="329"/>
    </row>
    <row r="350" spans="2:7">
      <c r="B350" s="322"/>
      <c r="C350" s="323" t="s">
        <v>621</v>
      </c>
      <c r="D350" s="324"/>
      <c r="E350" s="325"/>
      <c r="F350" s="111"/>
      <c r="G350" s="329"/>
    </row>
    <row r="351" spans="2:7">
      <c r="B351" s="322"/>
      <c r="C351" s="323" t="s">
        <v>151</v>
      </c>
      <c r="D351" s="324"/>
      <c r="E351" s="325"/>
      <c r="F351" s="111"/>
      <c r="G351" s="329"/>
    </row>
    <row r="352" spans="2:7" ht="25.5">
      <c r="B352" s="322"/>
      <c r="C352" s="323" t="s">
        <v>1669</v>
      </c>
      <c r="D352" s="319" t="s">
        <v>53</v>
      </c>
      <c r="E352" s="326">
        <f>12.65-E353</f>
        <v>4.3499999999999996</v>
      </c>
      <c r="F352" s="111"/>
      <c r="G352" s="329">
        <f>E352*F352</f>
        <v>0</v>
      </c>
    </row>
    <row r="353" spans="1:7" ht="15">
      <c r="B353" s="322"/>
      <c r="C353" s="323" t="s">
        <v>1179</v>
      </c>
      <c r="D353" s="319" t="s">
        <v>53</v>
      </c>
      <c r="E353" s="326">
        <v>8.3000000000000007</v>
      </c>
      <c r="F353" s="111"/>
      <c r="G353" s="329">
        <f>E353*F353</f>
        <v>0</v>
      </c>
    </row>
    <row r="354" spans="1:7">
      <c r="B354" s="322"/>
      <c r="C354" s="323"/>
      <c r="D354" s="328"/>
      <c r="E354" s="328"/>
      <c r="F354" s="112"/>
      <c r="G354" s="453"/>
    </row>
    <row r="355" spans="1:7">
      <c r="B355" s="322"/>
      <c r="C355" s="365" t="s">
        <v>106</v>
      </c>
      <c r="D355" s="366"/>
      <c r="E355" s="366"/>
      <c r="F355" s="108"/>
      <c r="G355" s="413"/>
    </row>
    <row r="356" spans="1:7">
      <c r="B356" s="322"/>
      <c r="C356" s="367" t="s">
        <v>107</v>
      </c>
      <c r="D356" s="368"/>
      <c r="E356" s="368"/>
      <c r="F356" s="109"/>
      <c r="G356" s="414"/>
    </row>
    <row r="357" spans="1:7">
      <c r="B357" s="322"/>
      <c r="C357" s="367" t="s">
        <v>108</v>
      </c>
      <c r="D357" s="368"/>
      <c r="E357" s="368"/>
      <c r="F357" s="109"/>
      <c r="G357" s="414"/>
    </row>
    <row r="358" spans="1:7">
      <c r="B358" s="322"/>
      <c r="C358" s="369" t="s">
        <v>109</v>
      </c>
      <c r="D358" s="370"/>
      <c r="E358" s="370"/>
      <c r="F358" s="110"/>
      <c r="G358" s="415"/>
    </row>
    <row r="359" spans="1:7">
      <c r="B359" s="289"/>
      <c r="C359" s="286"/>
      <c r="D359" s="287"/>
      <c r="E359" s="309"/>
      <c r="F359" s="111"/>
      <c r="G359" s="396"/>
    </row>
    <row r="360" spans="1:7">
      <c r="B360" s="289"/>
      <c r="C360" s="286"/>
      <c r="D360" s="287"/>
      <c r="E360" s="309"/>
      <c r="F360" s="111"/>
      <c r="G360" s="396"/>
    </row>
    <row r="361" spans="1:7" s="68" customFormat="1">
      <c r="A361" s="316"/>
      <c r="B361" s="322" t="s">
        <v>18</v>
      </c>
      <c r="C361" s="344" t="s">
        <v>468</v>
      </c>
      <c r="D361" s="324"/>
      <c r="E361" s="325"/>
      <c r="F361" s="111"/>
      <c r="G361" s="329"/>
    </row>
    <row r="362" spans="1:7" s="68" customFormat="1">
      <c r="A362" s="316"/>
      <c r="B362" s="322"/>
      <c r="C362" s="323" t="s">
        <v>1131</v>
      </c>
      <c r="D362" s="324"/>
      <c r="E362" s="325"/>
      <c r="F362" s="111"/>
      <c r="G362" s="329"/>
    </row>
    <row r="363" spans="1:7" s="68" customFormat="1" ht="25.5">
      <c r="A363" s="316"/>
      <c r="B363" s="322"/>
      <c r="C363" s="323" t="s">
        <v>469</v>
      </c>
      <c r="D363" s="324"/>
      <c r="E363" s="325"/>
      <c r="F363" s="111"/>
      <c r="G363" s="329"/>
    </row>
    <row r="364" spans="1:7" s="68" customFormat="1" ht="63.75">
      <c r="A364" s="316"/>
      <c r="B364" s="322"/>
      <c r="C364" s="323" t="s">
        <v>897</v>
      </c>
      <c r="D364" s="324"/>
      <c r="E364" s="325"/>
      <c r="F364" s="111"/>
      <c r="G364" s="329"/>
    </row>
    <row r="365" spans="1:7" s="68" customFormat="1" ht="25.5">
      <c r="A365" s="316"/>
      <c r="B365" s="322"/>
      <c r="C365" s="323" t="s">
        <v>470</v>
      </c>
      <c r="D365" s="319"/>
      <c r="E365" s="326"/>
      <c r="F365" s="111"/>
      <c r="G365" s="329"/>
    </row>
    <row r="366" spans="1:7" s="68" customFormat="1" ht="25.5">
      <c r="A366" s="316"/>
      <c r="B366" s="322"/>
      <c r="C366" s="323" t="s">
        <v>898</v>
      </c>
      <c r="D366" s="319"/>
      <c r="E366" s="326"/>
      <c r="F366" s="111"/>
      <c r="G366" s="329"/>
    </row>
    <row r="367" spans="1:7" s="68" customFormat="1">
      <c r="A367" s="316"/>
      <c r="B367" s="322"/>
      <c r="C367" s="323" t="s">
        <v>151</v>
      </c>
      <c r="D367" s="319" t="s">
        <v>65</v>
      </c>
      <c r="E367" s="326">
        <v>42</v>
      </c>
      <c r="F367" s="111"/>
      <c r="G367" s="329">
        <f>E367*F367</f>
        <v>0</v>
      </c>
    </row>
    <row r="368" spans="1:7" s="68" customFormat="1">
      <c r="A368" s="316"/>
      <c r="B368" s="322"/>
      <c r="C368" s="344"/>
      <c r="D368" s="324"/>
      <c r="E368" s="325"/>
      <c r="F368" s="111"/>
      <c r="G368" s="329"/>
    </row>
    <row r="369" spans="1:7">
      <c r="A369" s="371"/>
      <c r="B369" s="322"/>
      <c r="C369" s="365" t="s">
        <v>106</v>
      </c>
      <c r="D369" s="366"/>
      <c r="E369" s="366"/>
      <c r="F369" s="108"/>
      <c r="G369" s="413"/>
    </row>
    <row r="370" spans="1:7">
      <c r="A370" s="371"/>
      <c r="B370" s="322"/>
      <c r="C370" s="367" t="s">
        <v>107</v>
      </c>
      <c r="D370" s="368"/>
      <c r="E370" s="368"/>
      <c r="F370" s="109"/>
      <c r="G370" s="414"/>
    </row>
    <row r="371" spans="1:7">
      <c r="A371" s="444"/>
      <c r="B371" s="322"/>
      <c r="C371" s="367" t="s">
        <v>108</v>
      </c>
      <c r="D371" s="368"/>
      <c r="E371" s="368"/>
      <c r="F371" s="109"/>
      <c r="G371" s="414"/>
    </row>
    <row r="372" spans="1:7">
      <c r="A372" s="371"/>
      <c r="B372" s="322"/>
      <c r="C372" s="369" t="s">
        <v>109</v>
      </c>
      <c r="D372" s="370"/>
      <c r="E372" s="370"/>
      <c r="F372" s="110"/>
      <c r="G372" s="415"/>
    </row>
    <row r="373" spans="1:7">
      <c r="B373" s="289"/>
      <c r="C373" s="286"/>
      <c r="D373" s="287"/>
      <c r="E373" s="309"/>
      <c r="F373" s="111"/>
      <c r="G373" s="396"/>
    </row>
    <row r="374" spans="1:7" s="68" customFormat="1">
      <c r="A374" s="316"/>
      <c r="B374" s="322"/>
      <c r="C374" s="445"/>
      <c r="D374" s="384"/>
      <c r="E374" s="384"/>
      <c r="F374" s="107"/>
      <c r="G374" s="384"/>
    </row>
    <row r="375" spans="1:7" s="68" customFormat="1">
      <c r="A375" s="316"/>
      <c r="B375" s="322"/>
      <c r="C375" s="344" t="s">
        <v>471</v>
      </c>
      <c r="D375" s="319"/>
      <c r="E375" s="326"/>
      <c r="F375" s="111"/>
      <c r="G375" s="329"/>
    </row>
    <row r="376" spans="1:7" s="68" customFormat="1" ht="332.25" customHeight="1">
      <c r="A376" s="316"/>
      <c r="B376" s="322"/>
      <c r="C376" s="323" t="s">
        <v>900</v>
      </c>
      <c r="D376" s="319"/>
      <c r="E376" s="326"/>
      <c r="F376" s="111"/>
      <c r="G376" s="329"/>
    </row>
    <row r="377" spans="1:7" s="68" customFormat="1">
      <c r="A377" s="316"/>
      <c r="B377" s="322"/>
      <c r="C377" s="323"/>
      <c r="D377" s="319"/>
      <c r="E377" s="326"/>
      <c r="F377" s="111"/>
      <c r="G377" s="329"/>
    </row>
    <row r="378" spans="1:7" s="68" customFormat="1" ht="382.5">
      <c r="A378" s="316"/>
      <c r="B378" s="322" t="s">
        <v>22</v>
      </c>
      <c r="C378" s="323" t="s">
        <v>1563</v>
      </c>
      <c r="D378" s="319" t="s">
        <v>66</v>
      </c>
      <c r="E378" s="201">
        <v>3</v>
      </c>
      <c r="F378" s="111"/>
      <c r="G378" s="329">
        <f>E378*F378</f>
        <v>0</v>
      </c>
    </row>
    <row r="379" spans="1:7" s="68" customFormat="1">
      <c r="A379" s="316"/>
      <c r="B379" s="322"/>
      <c r="C379" s="323"/>
      <c r="D379" s="319"/>
      <c r="E379" s="326"/>
      <c r="F379" s="111"/>
      <c r="G379" s="329"/>
    </row>
    <row r="380" spans="1:7" s="68" customFormat="1">
      <c r="A380" s="316"/>
      <c r="B380" s="322"/>
      <c r="C380" s="327" t="s">
        <v>1564</v>
      </c>
      <c r="D380" s="319"/>
      <c r="E380" s="201"/>
      <c r="F380" s="111"/>
      <c r="G380" s="403"/>
    </row>
    <row r="381" spans="1:7" s="68" customFormat="1" ht="114.75">
      <c r="A381" s="316"/>
      <c r="B381" s="322" t="s">
        <v>45</v>
      </c>
      <c r="C381" s="328" t="s">
        <v>1565</v>
      </c>
      <c r="D381" s="319" t="s">
        <v>66</v>
      </c>
      <c r="E381" s="201">
        <v>1</v>
      </c>
      <c r="F381" s="111"/>
      <c r="G381" s="329">
        <f>E381*F381</f>
        <v>0</v>
      </c>
    </row>
    <row r="382" spans="1:7" s="68" customFormat="1">
      <c r="A382" s="316"/>
      <c r="B382" s="322"/>
      <c r="C382" s="327"/>
      <c r="D382" s="319"/>
      <c r="E382" s="201"/>
      <c r="F382" s="111"/>
      <c r="G382" s="403"/>
    </row>
    <row r="383" spans="1:7">
      <c r="B383" s="289"/>
      <c r="C383" s="286"/>
      <c r="D383" s="287"/>
      <c r="E383" s="309"/>
      <c r="F383" s="111"/>
      <c r="G383" s="396"/>
    </row>
    <row r="384" spans="1:7" s="40" customFormat="1" ht="13.5" thickBot="1">
      <c r="A384" s="329"/>
      <c r="B384" s="330"/>
      <c r="C384" s="331" t="s">
        <v>136</v>
      </c>
      <c r="D384" s="332"/>
      <c r="E384" s="333"/>
      <c r="F384" s="118"/>
      <c r="G384" s="404">
        <f>SUM(G286:G383)</f>
        <v>0</v>
      </c>
    </row>
    <row r="385" spans="1:7" ht="13.5" thickTop="1">
      <c r="E385" s="336"/>
      <c r="F385" s="70"/>
      <c r="G385" s="405"/>
    </row>
    <row r="386" spans="1:7">
      <c r="E386" s="336"/>
      <c r="F386" s="70"/>
      <c r="G386" s="405"/>
    </row>
    <row r="387" spans="1:7">
      <c r="B387" s="233" t="s">
        <v>57</v>
      </c>
      <c r="C387" s="313" t="s">
        <v>1569</v>
      </c>
      <c r="D387" s="314"/>
      <c r="E387" s="337"/>
      <c r="F387" s="202"/>
      <c r="G387" s="406"/>
    </row>
    <row r="388" spans="1:7">
      <c r="B388" s="338"/>
      <c r="C388" s="339"/>
      <c r="D388" s="340"/>
      <c r="E388" s="341"/>
      <c r="F388" s="203"/>
      <c r="G388" s="407"/>
    </row>
    <row r="389" spans="1:7">
      <c r="B389" s="338"/>
      <c r="C389" s="339" t="s">
        <v>10</v>
      </c>
      <c r="D389" s="340"/>
      <c r="E389" s="341"/>
      <c r="F389" s="203"/>
      <c r="G389" s="407"/>
    </row>
    <row r="390" spans="1:7">
      <c r="B390" s="338"/>
      <c r="C390" s="339"/>
      <c r="D390" s="340"/>
      <c r="E390" s="341"/>
      <c r="F390" s="203"/>
      <c r="G390" s="407"/>
    </row>
    <row r="391" spans="1:7" ht="165.75">
      <c r="B391" s="338"/>
      <c r="C391" s="293" t="s">
        <v>2158</v>
      </c>
      <c r="D391" s="340"/>
      <c r="E391" s="341"/>
      <c r="F391" s="203"/>
      <c r="G391" s="407"/>
    </row>
    <row r="392" spans="1:7">
      <c r="B392" s="338"/>
      <c r="C392" s="293"/>
      <c r="D392" s="340"/>
      <c r="E392" s="341"/>
      <c r="F392" s="203"/>
      <c r="G392" s="407"/>
    </row>
    <row r="393" spans="1:7">
      <c r="B393" s="289" t="s">
        <v>14</v>
      </c>
      <c r="C393" s="344" t="s">
        <v>1581</v>
      </c>
      <c r="D393" s="319"/>
      <c r="E393" s="345"/>
      <c r="F393" s="204"/>
      <c r="G393" s="409"/>
    </row>
    <row r="394" spans="1:7" ht="89.25">
      <c r="B394" s="289"/>
      <c r="C394" s="323" t="s">
        <v>1582</v>
      </c>
      <c r="D394" s="319"/>
      <c r="E394" s="345"/>
      <c r="F394" s="204"/>
      <c r="G394" s="409"/>
    </row>
    <row r="395" spans="1:7" ht="15">
      <c r="B395" s="289"/>
      <c r="C395" s="346" t="s">
        <v>1584</v>
      </c>
      <c r="D395" s="347" t="s">
        <v>1583</v>
      </c>
      <c r="E395" s="345">
        <f>16.9/2</f>
        <v>8.4499999999999993</v>
      </c>
      <c r="F395" s="204"/>
      <c r="G395" s="408">
        <f>E395*F395</f>
        <v>0</v>
      </c>
    </row>
    <row r="396" spans="1:7">
      <c r="B396" s="289"/>
      <c r="C396" s="346"/>
      <c r="D396" s="347"/>
      <c r="E396" s="345"/>
      <c r="F396" s="204"/>
      <c r="G396" s="408"/>
    </row>
    <row r="397" spans="1:7">
      <c r="E397" s="336"/>
      <c r="F397" s="70"/>
      <c r="G397" s="405"/>
    </row>
    <row r="398" spans="1:7" ht="13.5" thickBot="1">
      <c r="B398" s="330"/>
      <c r="C398" s="331" t="s">
        <v>1585</v>
      </c>
      <c r="D398" s="332"/>
      <c r="E398" s="352"/>
      <c r="F398" s="199"/>
      <c r="G398" s="404">
        <f>SUM(G391:G397)</f>
        <v>0</v>
      </c>
    </row>
    <row r="399" spans="1:7" ht="13.5" thickTop="1">
      <c r="B399" s="353"/>
      <c r="C399" s="354"/>
      <c r="D399" s="355"/>
      <c r="E399" s="356"/>
      <c r="F399" s="200"/>
      <c r="G399" s="410"/>
    </row>
    <row r="400" spans="1:7" s="235" customFormat="1">
      <c r="A400" s="288"/>
      <c r="B400" s="338"/>
      <c r="C400" s="339"/>
      <c r="D400" s="340"/>
      <c r="E400" s="357"/>
      <c r="F400" s="101"/>
      <c r="G400" s="411"/>
    </row>
    <row r="401" spans="1:7" s="235" customFormat="1">
      <c r="A401" s="371"/>
      <c r="B401" s="233" t="s">
        <v>63</v>
      </c>
      <c r="C401" s="313" t="s">
        <v>139</v>
      </c>
      <c r="D401" s="314"/>
      <c r="E401" s="315"/>
      <c r="F401" s="65"/>
      <c r="G401" s="402"/>
    </row>
    <row r="402" spans="1:7" s="235" customFormat="1">
      <c r="A402" s="371"/>
      <c r="B402" s="338"/>
      <c r="C402" s="339"/>
      <c r="D402" s="340"/>
      <c r="E402" s="357"/>
      <c r="F402" s="101"/>
      <c r="G402" s="411"/>
    </row>
    <row r="403" spans="1:7" s="235" customFormat="1">
      <c r="A403" s="371"/>
      <c r="B403" s="338"/>
      <c r="C403" s="339" t="s">
        <v>10</v>
      </c>
      <c r="D403" s="340"/>
      <c r="E403" s="357"/>
      <c r="F403" s="101"/>
      <c r="G403" s="411"/>
    </row>
    <row r="404" spans="1:7" s="235" customFormat="1" ht="297" customHeight="1">
      <c r="A404" s="371"/>
      <c r="B404" s="338"/>
      <c r="C404" s="293" t="s">
        <v>340</v>
      </c>
      <c r="D404" s="340"/>
      <c r="E404" s="357"/>
      <c r="F404" s="101"/>
      <c r="G404" s="411"/>
    </row>
    <row r="405" spans="1:7" s="235" customFormat="1" ht="127.5">
      <c r="A405" s="371"/>
      <c r="B405" s="338"/>
      <c r="C405" s="339" t="s">
        <v>341</v>
      </c>
      <c r="D405" s="340"/>
      <c r="E405" s="357"/>
      <c r="F405" s="101"/>
      <c r="G405" s="411"/>
    </row>
    <row r="406" spans="1:7" s="235" customFormat="1" ht="76.5">
      <c r="A406" s="371"/>
      <c r="B406" s="338"/>
      <c r="C406" s="293" t="s">
        <v>342</v>
      </c>
      <c r="D406" s="340"/>
      <c r="E406" s="357"/>
      <c r="F406" s="101"/>
      <c r="G406" s="411"/>
    </row>
    <row r="407" spans="1:7" s="235" customFormat="1" ht="409.5">
      <c r="A407" s="371"/>
      <c r="B407" s="338"/>
      <c r="C407" s="293" t="s">
        <v>343</v>
      </c>
      <c r="D407" s="340"/>
      <c r="E407" s="357"/>
      <c r="F407" s="101"/>
      <c r="G407" s="411"/>
    </row>
    <row r="408" spans="1:7" s="235" customFormat="1" ht="25.5">
      <c r="A408" s="371"/>
      <c r="B408" s="338"/>
      <c r="C408" s="339" t="s">
        <v>346</v>
      </c>
      <c r="D408" s="340"/>
      <c r="E408" s="357"/>
      <c r="F408" s="101"/>
      <c r="G408" s="411"/>
    </row>
    <row r="409" spans="1:7" s="235" customFormat="1" ht="25.5">
      <c r="A409" s="371"/>
      <c r="B409" s="338"/>
      <c r="C409" s="339" t="s">
        <v>344</v>
      </c>
      <c r="D409" s="340"/>
      <c r="E409" s="357"/>
      <c r="F409" s="101"/>
      <c r="G409" s="411"/>
    </row>
    <row r="410" spans="1:7" s="235" customFormat="1" ht="51">
      <c r="A410" s="371"/>
      <c r="B410" s="338"/>
      <c r="C410" s="339" t="s">
        <v>345</v>
      </c>
      <c r="D410" s="340"/>
      <c r="E410" s="357"/>
      <c r="F410" s="101"/>
      <c r="G410" s="411"/>
    </row>
    <row r="411" spans="1:7" s="235" customFormat="1" ht="38.25">
      <c r="A411" s="371"/>
      <c r="B411" s="338"/>
      <c r="C411" s="339" t="s">
        <v>476</v>
      </c>
      <c r="D411" s="340"/>
      <c r="E411" s="357"/>
      <c r="F411" s="101"/>
      <c r="G411" s="411"/>
    </row>
    <row r="412" spans="1:7" s="235" customFormat="1">
      <c r="A412" s="371"/>
      <c r="B412" s="338"/>
      <c r="C412" s="372"/>
      <c r="D412" s="340"/>
      <c r="E412" s="357"/>
      <c r="F412" s="101"/>
      <c r="G412" s="411"/>
    </row>
    <row r="413" spans="1:7" s="69" customFormat="1" ht="25.5">
      <c r="A413" s="371"/>
      <c r="B413" s="322" t="s">
        <v>14</v>
      </c>
      <c r="C413" s="373" t="s">
        <v>1180</v>
      </c>
      <c r="D413" s="375"/>
      <c r="E413" s="375"/>
      <c r="F413" s="187"/>
      <c r="G413" s="416"/>
    </row>
    <row r="414" spans="1:7" s="69" customFormat="1" ht="63.75">
      <c r="A414" s="371"/>
      <c r="B414" s="322"/>
      <c r="C414" s="376" t="s">
        <v>2603</v>
      </c>
      <c r="D414" s="327"/>
      <c r="E414" s="327"/>
      <c r="G414" s="327"/>
    </row>
    <row r="415" spans="1:7" s="69" customFormat="1" ht="51">
      <c r="A415" s="371"/>
      <c r="B415" s="322"/>
      <c r="C415" s="376" t="s">
        <v>1181</v>
      </c>
      <c r="D415" s="359"/>
      <c r="E415" s="378"/>
      <c r="F415" s="111"/>
      <c r="G415" s="417"/>
    </row>
    <row r="416" spans="1:7" s="69" customFormat="1">
      <c r="A416" s="371"/>
      <c r="B416" s="322"/>
      <c r="C416" s="376" t="s">
        <v>1182</v>
      </c>
      <c r="D416" s="359"/>
      <c r="E416" s="378"/>
      <c r="F416" s="111"/>
      <c r="G416" s="417"/>
    </row>
    <row r="417" spans="1:7" s="69" customFormat="1" ht="89.25">
      <c r="A417" s="371"/>
      <c r="B417" s="322"/>
      <c r="C417" s="376" t="s">
        <v>1183</v>
      </c>
      <c r="D417" s="359"/>
      <c r="E417" s="378"/>
      <c r="F417" s="111"/>
      <c r="G417" s="417"/>
    </row>
    <row r="418" spans="1:7" s="69" customFormat="1" ht="127.5">
      <c r="A418" s="371"/>
      <c r="B418" s="322"/>
      <c r="C418" s="376" t="s">
        <v>1184</v>
      </c>
      <c r="D418" s="359"/>
      <c r="E418" s="378"/>
      <c r="F418" s="111"/>
      <c r="G418" s="417"/>
    </row>
    <row r="419" spans="1:7" s="69" customFormat="1" ht="25.5">
      <c r="A419" s="371"/>
      <c r="B419" s="322"/>
      <c r="C419" s="376" t="s">
        <v>1185</v>
      </c>
      <c r="D419" s="359"/>
      <c r="E419" s="378"/>
      <c r="F419" s="111"/>
      <c r="G419" s="417"/>
    </row>
    <row r="420" spans="1:7" s="69" customFormat="1" ht="76.5">
      <c r="A420" s="371"/>
      <c r="B420" s="322"/>
      <c r="C420" s="376" t="s">
        <v>1186</v>
      </c>
      <c r="D420" s="359"/>
      <c r="E420" s="378"/>
      <c r="F420" s="111"/>
      <c r="G420" s="417"/>
    </row>
    <row r="421" spans="1:7" s="69" customFormat="1" ht="25.5">
      <c r="A421" s="371"/>
      <c r="B421" s="322"/>
      <c r="C421" s="446" t="s">
        <v>1187</v>
      </c>
      <c r="D421" s="359"/>
      <c r="E421" s="378"/>
      <c r="F421" s="111"/>
      <c r="G421" s="417"/>
    </row>
    <row r="422" spans="1:7" s="69" customFormat="1" ht="25.5">
      <c r="A422" s="371"/>
      <c r="B422" s="322"/>
      <c r="C422" s="446" t="s">
        <v>1188</v>
      </c>
      <c r="D422" s="359"/>
      <c r="E422" s="378"/>
      <c r="F422" s="111"/>
      <c r="G422" s="417"/>
    </row>
    <row r="423" spans="1:7" s="69" customFormat="1" ht="25.5">
      <c r="A423" s="371"/>
      <c r="B423" s="322"/>
      <c r="C423" s="446" t="s">
        <v>1189</v>
      </c>
      <c r="D423" s="359"/>
      <c r="E423" s="378"/>
      <c r="F423" s="111"/>
      <c r="G423" s="417"/>
    </row>
    <row r="424" spans="1:7" s="69" customFormat="1">
      <c r="A424" s="371"/>
      <c r="B424" s="322"/>
      <c r="C424" s="446" t="s">
        <v>1190</v>
      </c>
      <c r="D424" s="359"/>
      <c r="E424" s="378"/>
      <c r="F424" s="111"/>
      <c r="G424" s="417"/>
    </row>
    <row r="425" spans="1:7" s="69" customFormat="1">
      <c r="A425" s="371"/>
      <c r="B425" s="322"/>
      <c r="C425" s="446" t="s">
        <v>1191</v>
      </c>
      <c r="D425" s="359"/>
      <c r="E425" s="378"/>
      <c r="F425" s="111"/>
      <c r="G425" s="417"/>
    </row>
    <row r="426" spans="1:7" s="69" customFormat="1">
      <c r="A426" s="371"/>
      <c r="B426" s="322"/>
      <c r="C426" s="376" t="s">
        <v>1192</v>
      </c>
      <c r="D426" s="359"/>
      <c r="E426" s="378"/>
      <c r="F426" s="111"/>
      <c r="G426" s="417"/>
    </row>
    <row r="427" spans="1:7" s="69" customFormat="1" ht="38.25">
      <c r="A427" s="371"/>
      <c r="B427" s="322"/>
      <c r="C427" s="376" t="s">
        <v>1193</v>
      </c>
      <c r="D427" s="359"/>
      <c r="E427" s="378"/>
      <c r="F427" s="111"/>
      <c r="G427" s="417"/>
    </row>
    <row r="428" spans="1:7" s="69" customFormat="1" ht="89.25">
      <c r="A428" s="371"/>
      <c r="B428" s="322"/>
      <c r="C428" s="376" t="s">
        <v>1194</v>
      </c>
      <c r="D428" s="327"/>
      <c r="E428" s="327"/>
      <c r="G428" s="327"/>
    </row>
    <row r="429" spans="1:7" s="69" customFormat="1" ht="15">
      <c r="A429" s="371"/>
      <c r="B429" s="322"/>
      <c r="C429" s="447" t="s">
        <v>1195</v>
      </c>
      <c r="D429" s="359" t="s">
        <v>53</v>
      </c>
      <c r="E429" s="378">
        <v>1308.7</v>
      </c>
      <c r="F429" s="111"/>
      <c r="G429" s="417">
        <f>E429*F429</f>
        <v>0</v>
      </c>
    </row>
    <row r="430" spans="1:7">
      <c r="B430" s="289"/>
      <c r="C430" s="293"/>
      <c r="D430" s="359"/>
      <c r="E430" s="326"/>
      <c r="F430" s="111"/>
      <c r="G430" s="329"/>
    </row>
    <row r="431" spans="1:7">
      <c r="A431" s="371"/>
      <c r="B431" s="322"/>
      <c r="C431" s="365" t="s">
        <v>106</v>
      </c>
      <c r="D431" s="366"/>
      <c r="E431" s="366"/>
      <c r="F431" s="108"/>
      <c r="G431" s="413"/>
    </row>
    <row r="432" spans="1:7">
      <c r="A432" s="371"/>
      <c r="B432" s="322"/>
      <c r="C432" s="367" t="s">
        <v>107</v>
      </c>
      <c r="D432" s="368"/>
      <c r="E432" s="368"/>
      <c r="F432" s="109"/>
      <c r="G432" s="414"/>
    </row>
    <row r="433" spans="1:7">
      <c r="A433" s="444"/>
      <c r="B433" s="322"/>
      <c r="C433" s="367" t="s">
        <v>108</v>
      </c>
      <c r="D433" s="368"/>
      <c r="E433" s="368"/>
      <c r="F433" s="109"/>
      <c r="G433" s="414"/>
    </row>
    <row r="434" spans="1:7">
      <c r="A434" s="371"/>
      <c r="B434" s="322"/>
      <c r="C434" s="369" t="s">
        <v>109</v>
      </c>
      <c r="D434" s="370"/>
      <c r="E434" s="370"/>
      <c r="F434" s="110"/>
      <c r="G434" s="415"/>
    </row>
    <row r="435" spans="1:7" s="69" customFormat="1">
      <c r="A435" s="371"/>
      <c r="B435" s="322"/>
      <c r="C435" s="373"/>
      <c r="D435" s="359"/>
      <c r="E435" s="320"/>
      <c r="F435" s="111"/>
      <c r="G435" s="329"/>
    </row>
    <row r="436" spans="1:7" s="40" customFormat="1" ht="13.5" thickBot="1">
      <c r="A436" s="329"/>
      <c r="B436" s="330"/>
      <c r="C436" s="331" t="s">
        <v>149</v>
      </c>
      <c r="D436" s="332"/>
      <c r="E436" s="333"/>
      <c r="F436" s="118"/>
      <c r="G436" s="404">
        <f>SUM(G415:G435)</f>
        <v>0</v>
      </c>
    </row>
    <row r="437" spans="1:7" s="235" customFormat="1" ht="13.5" thickTop="1">
      <c r="A437" s="294"/>
      <c r="B437" s="289"/>
      <c r="C437" s="286"/>
      <c r="D437" s="311"/>
      <c r="E437" s="312"/>
      <c r="F437" s="66"/>
      <c r="G437" s="418"/>
    </row>
    <row r="438" spans="1:7" s="63" customFormat="1">
      <c r="A438" s="288"/>
      <c r="B438" s="289"/>
      <c r="C438" s="286"/>
      <c r="D438" s="311"/>
      <c r="E438" s="312"/>
      <c r="F438" s="66"/>
      <c r="G438" s="418"/>
    </row>
    <row r="439" spans="1:7">
      <c r="B439" s="233" t="s">
        <v>88</v>
      </c>
      <c r="C439" s="313" t="s">
        <v>143</v>
      </c>
      <c r="D439" s="314"/>
      <c r="E439" s="315"/>
      <c r="F439" s="65"/>
      <c r="G439" s="402"/>
    </row>
    <row r="440" spans="1:7">
      <c r="E440" s="336"/>
      <c r="F440" s="70"/>
      <c r="G440" s="405"/>
    </row>
    <row r="441" spans="1:7" ht="76.5">
      <c r="B441" s="448" t="s">
        <v>14</v>
      </c>
      <c r="C441" s="361" t="s">
        <v>144</v>
      </c>
      <c r="E441" s="336"/>
      <c r="F441" s="111"/>
      <c r="G441" s="405"/>
    </row>
    <row r="442" spans="1:7">
      <c r="A442" s="449"/>
      <c r="B442" s="448"/>
      <c r="C442" s="364" t="s">
        <v>482</v>
      </c>
      <c r="D442" s="287" t="s">
        <v>16</v>
      </c>
      <c r="E442" s="1514">
        <v>2</v>
      </c>
      <c r="F442" s="111"/>
      <c r="G442" s="405">
        <f>+E442*F442</f>
        <v>0</v>
      </c>
    </row>
    <row r="443" spans="1:7">
      <c r="B443" s="448"/>
      <c r="E443" s="336"/>
      <c r="F443" s="20"/>
      <c r="G443" s="405"/>
    </row>
    <row r="444" spans="1:7" ht="40.5" customHeight="1">
      <c r="B444" s="448" t="s">
        <v>37</v>
      </c>
      <c r="C444" s="361" t="s">
        <v>285</v>
      </c>
      <c r="D444" s="335" t="s">
        <v>401</v>
      </c>
      <c r="E444" s="336">
        <v>18</v>
      </c>
      <c r="F444" s="111"/>
      <c r="G444" s="405">
        <f>+E444*F444</f>
        <v>0</v>
      </c>
    </row>
    <row r="445" spans="1:7">
      <c r="E445" s="336"/>
      <c r="F445" s="20"/>
      <c r="G445" s="405"/>
    </row>
    <row r="446" spans="1:7" s="40" customFormat="1" ht="13.5" thickBot="1">
      <c r="A446" s="329"/>
      <c r="B446" s="330"/>
      <c r="C446" s="331" t="s">
        <v>145</v>
      </c>
      <c r="D446" s="332"/>
      <c r="E446" s="333"/>
      <c r="F446" s="118"/>
      <c r="G446" s="404">
        <f>SUM(G441:G445)</f>
        <v>0</v>
      </c>
    </row>
    <row r="447" spans="1:7" ht="13.5" thickTop="1"/>
    <row r="448" spans="1:7">
      <c r="A448" s="276"/>
      <c r="B448" s="276"/>
    </row>
    <row r="449" spans="5:5">
      <c r="E449" s="391"/>
    </row>
    <row r="450" spans="5:5">
      <c r="E450" s="391"/>
    </row>
    <row r="482" spans="3:3">
      <c r="C482" s="392"/>
    </row>
  </sheetData>
  <sheetProtection algorithmName="SHA-512" hashValue="OOpUueuByBpa3Uo7y1JsjvlsQQAwwwLXoCRoj4/3D/j9P/pIHppUr5sfXqg5P9AcTKfxFgId345VvJ0JYH6K7A==" saltValue="2M+DII8Ap5Z8LsV/AzIQ0w==" spinCount="100000" sheet="1" formatCells="0" formatColumns="0" formatRows="0"/>
  <pageMargins left="0.70866141732283472" right="0.70866141732283472" top="0.94488188976377963" bottom="0.74803149606299213" header="0.31496062992125984" footer="0.31496062992125984"/>
  <pageSetup paperSize="9" scale="55" firstPageNumber="0" orientation="portrait" r:id="rId1"/>
  <rowBreaks count="8" manualBreakCount="8">
    <brk id="20" max="16383" man="1"/>
    <brk id="48" max="16383" man="1"/>
    <brk id="60" max="16383" man="1"/>
    <brk id="104" max="16383" man="1"/>
    <brk id="258" max="16383" man="1"/>
    <brk id="306" max="16383" man="1"/>
    <brk id="311" max="6" man="1"/>
    <brk id="4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7" tint="0.39997558519241921"/>
  </sheetPr>
  <dimension ref="A1:J275"/>
  <sheetViews>
    <sheetView showZeros="0" view="pageBreakPreview" topLeftCell="A157" zoomScaleNormal="80" zoomScaleSheetLayoutView="100" zoomScalePageLayoutView="85" workbookViewId="0">
      <selection activeCell="J171" sqref="J171"/>
    </sheetView>
  </sheetViews>
  <sheetFormatPr defaultRowHeight="12.75"/>
  <cols>
    <col min="1" max="1" width="4.7109375" style="288" customWidth="1"/>
    <col min="2" max="2" width="4.7109375" style="282" customWidth="1"/>
    <col min="3" max="3" width="36.5703125" style="334" customWidth="1"/>
    <col min="4" max="4" width="5.7109375" style="335" customWidth="1"/>
    <col min="5" max="5" width="8.140625" style="276" bestFit="1" customWidth="1"/>
    <col min="6" max="6" width="13.42578125" style="61" bestFit="1" customWidth="1"/>
    <col min="7" max="7" width="12.140625" style="276" customWidth="1"/>
    <col min="8" max="8" width="10.85546875" style="61" customWidth="1"/>
    <col min="9" max="9" width="10" style="61" bestFit="1" customWidth="1"/>
    <col min="10" max="11" width="9.140625" style="61"/>
    <col min="12" max="13" width="5.7109375" style="61" customWidth="1"/>
    <col min="14" max="14" width="47" style="61" customWidth="1"/>
    <col min="15" max="15" width="6.7109375" style="61" customWidth="1"/>
    <col min="16" max="16" width="9.7109375" style="61" customWidth="1"/>
    <col min="17" max="17" width="12.7109375" style="61" customWidth="1"/>
    <col min="18" max="18" width="14.140625" style="61" customWidth="1"/>
    <col min="19" max="267" width="9.140625" style="61"/>
    <col min="268" max="269" width="5.7109375" style="61" customWidth="1"/>
    <col min="270" max="270" width="47" style="61" customWidth="1"/>
    <col min="271" max="271" width="6.7109375" style="61" customWidth="1"/>
    <col min="272" max="272" width="9.7109375" style="61" customWidth="1"/>
    <col min="273" max="273" width="12.7109375" style="61" customWidth="1"/>
    <col min="274" max="274" width="14.140625" style="61" customWidth="1"/>
    <col min="275" max="523" width="9.140625" style="61"/>
    <col min="524" max="525" width="5.7109375" style="61" customWidth="1"/>
    <col min="526" max="526" width="47" style="61" customWidth="1"/>
    <col min="527" max="527" width="6.7109375" style="61" customWidth="1"/>
    <col min="528" max="528" width="9.7109375" style="61" customWidth="1"/>
    <col min="529" max="529" width="12.7109375" style="61" customWidth="1"/>
    <col min="530" max="530" width="14.140625" style="61" customWidth="1"/>
    <col min="531" max="779" width="9.140625" style="61"/>
    <col min="780" max="781" width="5.7109375" style="61" customWidth="1"/>
    <col min="782" max="782" width="47" style="61" customWidth="1"/>
    <col min="783" max="783" width="6.7109375" style="61" customWidth="1"/>
    <col min="784" max="784" width="9.7109375" style="61" customWidth="1"/>
    <col min="785" max="785" width="12.7109375" style="61" customWidth="1"/>
    <col min="786" max="786" width="14.140625" style="61" customWidth="1"/>
    <col min="787" max="1035" width="9.140625" style="61"/>
    <col min="1036" max="1037" width="5.7109375" style="61" customWidth="1"/>
    <col min="1038" max="1038" width="47" style="61" customWidth="1"/>
    <col min="1039" max="1039" width="6.7109375" style="61" customWidth="1"/>
    <col min="1040" max="1040" width="9.7109375" style="61" customWidth="1"/>
    <col min="1041" max="1041" width="12.7109375" style="61" customWidth="1"/>
    <col min="1042" max="1042" width="14.140625" style="61" customWidth="1"/>
    <col min="1043" max="1291" width="9.140625" style="61"/>
    <col min="1292" max="1293" width="5.7109375" style="61" customWidth="1"/>
    <col min="1294" max="1294" width="47" style="61" customWidth="1"/>
    <col min="1295" max="1295" width="6.7109375" style="61" customWidth="1"/>
    <col min="1296" max="1296" width="9.7109375" style="61" customWidth="1"/>
    <col min="1297" max="1297" width="12.7109375" style="61" customWidth="1"/>
    <col min="1298" max="1298" width="14.140625" style="61" customWidth="1"/>
    <col min="1299" max="1547" width="9.140625" style="61"/>
    <col min="1548" max="1549" width="5.7109375" style="61" customWidth="1"/>
    <col min="1550" max="1550" width="47" style="61" customWidth="1"/>
    <col min="1551" max="1551" width="6.7109375" style="61" customWidth="1"/>
    <col min="1552" max="1552" width="9.7109375" style="61" customWidth="1"/>
    <col min="1553" max="1553" width="12.7109375" style="61" customWidth="1"/>
    <col min="1554" max="1554" width="14.140625" style="61" customWidth="1"/>
    <col min="1555" max="1803" width="9.140625" style="61"/>
    <col min="1804" max="1805" width="5.7109375" style="61" customWidth="1"/>
    <col min="1806" max="1806" width="47" style="61" customWidth="1"/>
    <col min="1807" max="1807" width="6.7109375" style="61" customWidth="1"/>
    <col min="1808" max="1808" width="9.7109375" style="61" customWidth="1"/>
    <col min="1809" max="1809" width="12.7109375" style="61" customWidth="1"/>
    <col min="1810" max="1810" width="14.140625" style="61" customWidth="1"/>
    <col min="1811" max="2059" width="9.140625" style="61"/>
    <col min="2060" max="2061" width="5.7109375" style="61" customWidth="1"/>
    <col min="2062" max="2062" width="47" style="61" customWidth="1"/>
    <col min="2063" max="2063" width="6.7109375" style="61" customWidth="1"/>
    <col min="2064" max="2064" width="9.7109375" style="61" customWidth="1"/>
    <col min="2065" max="2065" width="12.7109375" style="61" customWidth="1"/>
    <col min="2066" max="2066" width="14.140625" style="61" customWidth="1"/>
    <col min="2067" max="2315" width="9.140625" style="61"/>
    <col min="2316" max="2317" width="5.7109375" style="61" customWidth="1"/>
    <col min="2318" max="2318" width="47" style="61" customWidth="1"/>
    <col min="2319" max="2319" width="6.7109375" style="61" customWidth="1"/>
    <col min="2320" max="2320" width="9.7109375" style="61" customWidth="1"/>
    <col min="2321" max="2321" width="12.7109375" style="61" customWidth="1"/>
    <col min="2322" max="2322" width="14.140625" style="61" customWidth="1"/>
    <col min="2323" max="2571" width="9.140625" style="61"/>
    <col min="2572" max="2573" width="5.7109375" style="61" customWidth="1"/>
    <col min="2574" max="2574" width="47" style="61" customWidth="1"/>
    <col min="2575" max="2575" width="6.7109375" style="61" customWidth="1"/>
    <col min="2576" max="2576" width="9.7109375" style="61" customWidth="1"/>
    <col min="2577" max="2577" width="12.7109375" style="61" customWidth="1"/>
    <col min="2578" max="2578" width="14.140625" style="61" customWidth="1"/>
    <col min="2579" max="2827" width="9.140625" style="61"/>
    <col min="2828" max="2829" width="5.7109375" style="61" customWidth="1"/>
    <col min="2830" max="2830" width="47" style="61" customWidth="1"/>
    <col min="2831" max="2831" width="6.7109375" style="61" customWidth="1"/>
    <col min="2832" max="2832" width="9.7109375" style="61" customWidth="1"/>
    <col min="2833" max="2833" width="12.7109375" style="61" customWidth="1"/>
    <col min="2834" max="2834" width="14.140625" style="61" customWidth="1"/>
    <col min="2835" max="3083" width="9.140625" style="61"/>
    <col min="3084" max="3085" width="5.7109375" style="61" customWidth="1"/>
    <col min="3086" max="3086" width="47" style="61" customWidth="1"/>
    <col min="3087" max="3087" width="6.7109375" style="61" customWidth="1"/>
    <col min="3088" max="3088" width="9.7109375" style="61" customWidth="1"/>
    <col min="3089" max="3089" width="12.7109375" style="61" customWidth="1"/>
    <col min="3090" max="3090" width="14.140625" style="61" customWidth="1"/>
    <col min="3091" max="3339" width="9.140625" style="61"/>
    <col min="3340" max="3341" width="5.7109375" style="61" customWidth="1"/>
    <col min="3342" max="3342" width="47" style="61" customWidth="1"/>
    <col min="3343" max="3343" width="6.7109375" style="61" customWidth="1"/>
    <col min="3344" max="3344" width="9.7109375" style="61" customWidth="1"/>
    <col min="3345" max="3345" width="12.7109375" style="61" customWidth="1"/>
    <col min="3346" max="3346" width="14.140625" style="61" customWidth="1"/>
    <col min="3347" max="3595" width="9.140625" style="61"/>
    <col min="3596" max="3597" width="5.7109375" style="61" customWidth="1"/>
    <col min="3598" max="3598" width="47" style="61" customWidth="1"/>
    <col min="3599" max="3599" width="6.7109375" style="61" customWidth="1"/>
    <col min="3600" max="3600" width="9.7109375" style="61" customWidth="1"/>
    <col min="3601" max="3601" width="12.7109375" style="61" customWidth="1"/>
    <col min="3602" max="3602" width="14.140625" style="61" customWidth="1"/>
    <col min="3603" max="3851" width="9.140625" style="61"/>
    <col min="3852" max="3853" width="5.7109375" style="61" customWidth="1"/>
    <col min="3854" max="3854" width="47" style="61" customWidth="1"/>
    <col min="3855" max="3855" width="6.7109375" style="61" customWidth="1"/>
    <col min="3856" max="3856" width="9.7109375" style="61" customWidth="1"/>
    <col min="3857" max="3857" width="12.7109375" style="61" customWidth="1"/>
    <col min="3858" max="3858" width="14.140625" style="61" customWidth="1"/>
    <col min="3859" max="4107" width="9.140625" style="61"/>
    <col min="4108" max="4109" width="5.7109375" style="61" customWidth="1"/>
    <col min="4110" max="4110" width="47" style="61" customWidth="1"/>
    <col min="4111" max="4111" width="6.7109375" style="61" customWidth="1"/>
    <col min="4112" max="4112" width="9.7109375" style="61" customWidth="1"/>
    <col min="4113" max="4113" width="12.7109375" style="61" customWidth="1"/>
    <col min="4114" max="4114" width="14.140625" style="61" customWidth="1"/>
    <col min="4115" max="4363" width="9.140625" style="61"/>
    <col min="4364" max="4365" width="5.7109375" style="61" customWidth="1"/>
    <col min="4366" max="4366" width="47" style="61" customWidth="1"/>
    <col min="4367" max="4367" width="6.7109375" style="61" customWidth="1"/>
    <col min="4368" max="4368" width="9.7109375" style="61" customWidth="1"/>
    <col min="4369" max="4369" width="12.7109375" style="61" customWidth="1"/>
    <col min="4370" max="4370" width="14.140625" style="61" customWidth="1"/>
    <col min="4371" max="4619" width="9.140625" style="61"/>
    <col min="4620" max="4621" width="5.7109375" style="61" customWidth="1"/>
    <col min="4622" max="4622" width="47" style="61" customWidth="1"/>
    <col min="4623" max="4623" width="6.7109375" style="61" customWidth="1"/>
    <col min="4624" max="4624" width="9.7109375" style="61" customWidth="1"/>
    <col min="4625" max="4625" width="12.7109375" style="61" customWidth="1"/>
    <col min="4626" max="4626" width="14.140625" style="61" customWidth="1"/>
    <col min="4627" max="4875" width="9.140625" style="61"/>
    <col min="4876" max="4877" width="5.7109375" style="61" customWidth="1"/>
    <col min="4878" max="4878" width="47" style="61" customWidth="1"/>
    <col min="4879" max="4879" width="6.7109375" style="61" customWidth="1"/>
    <col min="4880" max="4880" width="9.7109375" style="61" customWidth="1"/>
    <col min="4881" max="4881" width="12.7109375" style="61" customWidth="1"/>
    <col min="4882" max="4882" width="14.140625" style="61" customWidth="1"/>
    <col min="4883" max="5131" width="9.140625" style="61"/>
    <col min="5132" max="5133" width="5.7109375" style="61" customWidth="1"/>
    <col min="5134" max="5134" width="47" style="61" customWidth="1"/>
    <col min="5135" max="5135" width="6.7109375" style="61" customWidth="1"/>
    <col min="5136" max="5136" width="9.7109375" style="61" customWidth="1"/>
    <col min="5137" max="5137" width="12.7109375" style="61" customWidth="1"/>
    <col min="5138" max="5138" width="14.140625" style="61" customWidth="1"/>
    <col min="5139" max="5387" width="9.140625" style="61"/>
    <col min="5388" max="5389" width="5.7109375" style="61" customWidth="1"/>
    <col min="5390" max="5390" width="47" style="61" customWidth="1"/>
    <col min="5391" max="5391" width="6.7109375" style="61" customWidth="1"/>
    <col min="5392" max="5392" width="9.7109375" style="61" customWidth="1"/>
    <col min="5393" max="5393" width="12.7109375" style="61" customWidth="1"/>
    <col min="5394" max="5394" width="14.140625" style="61" customWidth="1"/>
    <col min="5395" max="5643" width="9.140625" style="61"/>
    <col min="5644" max="5645" width="5.7109375" style="61" customWidth="1"/>
    <col min="5646" max="5646" width="47" style="61" customWidth="1"/>
    <col min="5647" max="5647" width="6.7109375" style="61" customWidth="1"/>
    <col min="5648" max="5648" width="9.7109375" style="61" customWidth="1"/>
    <col min="5649" max="5649" width="12.7109375" style="61" customWidth="1"/>
    <col min="5650" max="5650" width="14.140625" style="61" customWidth="1"/>
    <col min="5651" max="5899" width="9.140625" style="61"/>
    <col min="5900" max="5901" width="5.7109375" style="61" customWidth="1"/>
    <col min="5902" max="5902" width="47" style="61" customWidth="1"/>
    <col min="5903" max="5903" width="6.7109375" style="61" customWidth="1"/>
    <col min="5904" max="5904" width="9.7109375" style="61" customWidth="1"/>
    <col min="5905" max="5905" width="12.7109375" style="61" customWidth="1"/>
    <col min="5906" max="5906" width="14.140625" style="61" customWidth="1"/>
    <col min="5907" max="6155" width="9.140625" style="61"/>
    <col min="6156" max="6157" width="5.7109375" style="61" customWidth="1"/>
    <col min="6158" max="6158" width="47" style="61" customWidth="1"/>
    <col min="6159" max="6159" width="6.7109375" style="61" customWidth="1"/>
    <col min="6160" max="6160" width="9.7109375" style="61" customWidth="1"/>
    <col min="6161" max="6161" width="12.7109375" style="61" customWidth="1"/>
    <col min="6162" max="6162" width="14.140625" style="61" customWidth="1"/>
    <col min="6163" max="6411" width="9.140625" style="61"/>
    <col min="6412" max="6413" width="5.7109375" style="61" customWidth="1"/>
    <col min="6414" max="6414" width="47" style="61" customWidth="1"/>
    <col min="6415" max="6415" width="6.7109375" style="61" customWidth="1"/>
    <col min="6416" max="6416" width="9.7109375" style="61" customWidth="1"/>
    <col min="6417" max="6417" width="12.7109375" style="61" customWidth="1"/>
    <col min="6418" max="6418" width="14.140625" style="61" customWidth="1"/>
    <col min="6419" max="6667" width="9.140625" style="61"/>
    <col min="6668" max="6669" width="5.7109375" style="61" customWidth="1"/>
    <col min="6670" max="6670" width="47" style="61" customWidth="1"/>
    <col min="6671" max="6671" width="6.7109375" style="61" customWidth="1"/>
    <col min="6672" max="6672" width="9.7109375" style="61" customWidth="1"/>
    <col min="6673" max="6673" width="12.7109375" style="61" customWidth="1"/>
    <col min="6674" max="6674" width="14.140625" style="61" customWidth="1"/>
    <col min="6675" max="6923" width="9.140625" style="61"/>
    <col min="6924" max="6925" width="5.7109375" style="61" customWidth="1"/>
    <col min="6926" max="6926" width="47" style="61" customWidth="1"/>
    <col min="6927" max="6927" width="6.7109375" style="61" customWidth="1"/>
    <col min="6928" max="6928" width="9.7109375" style="61" customWidth="1"/>
    <col min="6929" max="6929" width="12.7109375" style="61" customWidth="1"/>
    <col min="6930" max="6930" width="14.140625" style="61" customWidth="1"/>
    <col min="6931" max="7179" width="9.140625" style="61"/>
    <col min="7180" max="7181" width="5.7109375" style="61" customWidth="1"/>
    <col min="7182" max="7182" width="47" style="61" customWidth="1"/>
    <col min="7183" max="7183" width="6.7109375" style="61" customWidth="1"/>
    <col min="7184" max="7184" width="9.7109375" style="61" customWidth="1"/>
    <col min="7185" max="7185" width="12.7109375" style="61" customWidth="1"/>
    <col min="7186" max="7186" width="14.140625" style="61" customWidth="1"/>
    <col min="7187" max="7435" width="9.140625" style="61"/>
    <col min="7436" max="7437" width="5.7109375" style="61" customWidth="1"/>
    <col min="7438" max="7438" width="47" style="61" customWidth="1"/>
    <col min="7439" max="7439" width="6.7109375" style="61" customWidth="1"/>
    <col min="7440" max="7440" width="9.7109375" style="61" customWidth="1"/>
    <col min="7441" max="7441" width="12.7109375" style="61" customWidth="1"/>
    <col min="7442" max="7442" width="14.140625" style="61" customWidth="1"/>
    <col min="7443" max="7691" width="9.140625" style="61"/>
    <col min="7692" max="7693" width="5.7109375" style="61" customWidth="1"/>
    <col min="7694" max="7694" width="47" style="61" customWidth="1"/>
    <col min="7695" max="7695" width="6.7109375" style="61" customWidth="1"/>
    <col min="7696" max="7696" width="9.7109375" style="61" customWidth="1"/>
    <col min="7697" max="7697" width="12.7109375" style="61" customWidth="1"/>
    <col min="7698" max="7698" width="14.140625" style="61" customWidth="1"/>
    <col min="7699" max="7947" width="9.140625" style="61"/>
    <col min="7948" max="7949" width="5.7109375" style="61" customWidth="1"/>
    <col min="7950" max="7950" width="47" style="61" customWidth="1"/>
    <col min="7951" max="7951" width="6.7109375" style="61" customWidth="1"/>
    <col min="7952" max="7952" width="9.7109375" style="61" customWidth="1"/>
    <col min="7953" max="7953" width="12.7109375" style="61" customWidth="1"/>
    <col min="7954" max="7954" width="14.140625" style="61" customWidth="1"/>
    <col min="7955" max="8203" width="9.140625" style="61"/>
    <col min="8204" max="8205" width="5.7109375" style="61" customWidth="1"/>
    <col min="8206" max="8206" width="47" style="61" customWidth="1"/>
    <col min="8207" max="8207" width="6.7109375" style="61" customWidth="1"/>
    <col min="8208" max="8208" width="9.7109375" style="61" customWidth="1"/>
    <col min="8209" max="8209" width="12.7109375" style="61" customWidth="1"/>
    <col min="8210" max="8210" width="14.140625" style="61" customWidth="1"/>
    <col min="8211" max="8459" width="9.140625" style="61"/>
    <col min="8460" max="8461" width="5.7109375" style="61" customWidth="1"/>
    <col min="8462" max="8462" width="47" style="61" customWidth="1"/>
    <col min="8463" max="8463" width="6.7109375" style="61" customWidth="1"/>
    <col min="8464" max="8464" width="9.7109375" style="61" customWidth="1"/>
    <col min="8465" max="8465" width="12.7109375" style="61" customWidth="1"/>
    <col min="8466" max="8466" width="14.140625" style="61" customWidth="1"/>
    <col min="8467" max="8715" width="9.140625" style="61"/>
    <col min="8716" max="8717" width="5.7109375" style="61" customWidth="1"/>
    <col min="8718" max="8718" width="47" style="61" customWidth="1"/>
    <col min="8719" max="8719" width="6.7109375" style="61" customWidth="1"/>
    <col min="8720" max="8720" width="9.7109375" style="61" customWidth="1"/>
    <col min="8721" max="8721" width="12.7109375" style="61" customWidth="1"/>
    <col min="8722" max="8722" width="14.140625" style="61" customWidth="1"/>
    <col min="8723" max="8971" width="9.140625" style="61"/>
    <col min="8972" max="8973" width="5.7109375" style="61" customWidth="1"/>
    <col min="8974" max="8974" width="47" style="61" customWidth="1"/>
    <col min="8975" max="8975" width="6.7109375" style="61" customWidth="1"/>
    <col min="8976" max="8976" width="9.7109375" style="61" customWidth="1"/>
    <col min="8977" max="8977" width="12.7109375" style="61" customWidth="1"/>
    <col min="8978" max="8978" width="14.140625" style="61" customWidth="1"/>
    <col min="8979" max="9227" width="9.140625" style="61"/>
    <col min="9228" max="9229" width="5.7109375" style="61" customWidth="1"/>
    <col min="9230" max="9230" width="47" style="61" customWidth="1"/>
    <col min="9231" max="9231" width="6.7109375" style="61" customWidth="1"/>
    <col min="9232" max="9232" width="9.7109375" style="61" customWidth="1"/>
    <col min="9233" max="9233" width="12.7109375" style="61" customWidth="1"/>
    <col min="9234" max="9234" width="14.140625" style="61" customWidth="1"/>
    <col min="9235" max="9483" width="9.140625" style="61"/>
    <col min="9484" max="9485" width="5.7109375" style="61" customWidth="1"/>
    <col min="9486" max="9486" width="47" style="61" customWidth="1"/>
    <col min="9487" max="9487" width="6.7109375" style="61" customWidth="1"/>
    <col min="9488" max="9488" width="9.7109375" style="61" customWidth="1"/>
    <col min="9489" max="9489" width="12.7109375" style="61" customWidth="1"/>
    <col min="9490" max="9490" width="14.140625" style="61" customWidth="1"/>
    <col min="9491" max="9739" width="9.140625" style="61"/>
    <col min="9740" max="9741" width="5.7109375" style="61" customWidth="1"/>
    <col min="9742" max="9742" width="47" style="61" customWidth="1"/>
    <col min="9743" max="9743" width="6.7109375" style="61" customWidth="1"/>
    <col min="9744" max="9744" width="9.7109375" style="61" customWidth="1"/>
    <col min="9745" max="9745" width="12.7109375" style="61" customWidth="1"/>
    <col min="9746" max="9746" width="14.140625" style="61" customWidth="1"/>
    <col min="9747" max="9995" width="9.140625" style="61"/>
    <col min="9996" max="9997" width="5.7109375" style="61" customWidth="1"/>
    <col min="9998" max="9998" width="47" style="61" customWidth="1"/>
    <col min="9999" max="9999" width="6.7109375" style="61" customWidth="1"/>
    <col min="10000" max="10000" width="9.7109375" style="61" customWidth="1"/>
    <col min="10001" max="10001" width="12.7109375" style="61" customWidth="1"/>
    <col min="10002" max="10002" width="14.140625" style="61" customWidth="1"/>
    <col min="10003" max="10251" width="9.140625" style="61"/>
    <col min="10252" max="10253" width="5.7109375" style="61" customWidth="1"/>
    <col min="10254" max="10254" width="47" style="61" customWidth="1"/>
    <col min="10255" max="10255" width="6.7109375" style="61" customWidth="1"/>
    <col min="10256" max="10256" width="9.7109375" style="61" customWidth="1"/>
    <col min="10257" max="10257" width="12.7109375" style="61" customWidth="1"/>
    <col min="10258" max="10258" width="14.140625" style="61" customWidth="1"/>
    <col min="10259" max="10507" width="9.140625" style="61"/>
    <col min="10508" max="10509" width="5.7109375" style="61" customWidth="1"/>
    <col min="10510" max="10510" width="47" style="61" customWidth="1"/>
    <col min="10511" max="10511" width="6.7109375" style="61" customWidth="1"/>
    <col min="10512" max="10512" width="9.7109375" style="61" customWidth="1"/>
    <col min="10513" max="10513" width="12.7109375" style="61" customWidth="1"/>
    <col min="10514" max="10514" width="14.140625" style="61" customWidth="1"/>
    <col min="10515" max="10763" width="9.140625" style="61"/>
    <col min="10764" max="10765" width="5.7109375" style="61" customWidth="1"/>
    <col min="10766" max="10766" width="47" style="61" customWidth="1"/>
    <col min="10767" max="10767" width="6.7109375" style="61" customWidth="1"/>
    <col min="10768" max="10768" width="9.7109375" style="61" customWidth="1"/>
    <col min="10769" max="10769" width="12.7109375" style="61" customWidth="1"/>
    <col min="10770" max="10770" width="14.140625" style="61" customWidth="1"/>
    <col min="10771" max="11019" width="9.140625" style="61"/>
    <col min="11020" max="11021" width="5.7109375" style="61" customWidth="1"/>
    <col min="11022" max="11022" width="47" style="61" customWidth="1"/>
    <col min="11023" max="11023" width="6.7109375" style="61" customWidth="1"/>
    <col min="11024" max="11024" width="9.7109375" style="61" customWidth="1"/>
    <col min="11025" max="11025" width="12.7109375" style="61" customWidth="1"/>
    <col min="11026" max="11026" width="14.140625" style="61" customWidth="1"/>
    <col min="11027" max="11275" width="9.140625" style="61"/>
    <col min="11276" max="11277" width="5.7109375" style="61" customWidth="1"/>
    <col min="11278" max="11278" width="47" style="61" customWidth="1"/>
    <col min="11279" max="11279" width="6.7109375" style="61" customWidth="1"/>
    <col min="11280" max="11280" width="9.7109375" style="61" customWidth="1"/>
    <col min="11281" max="11281" width="12.7109375" style="61" customWidth="1"/>
    <col min="11282" max="11282" width="14.140625" style="61" customWidth="1"/>
    <col min="11283" max="11531" width="9.140625" style="61"/>
    <col min="11532" max="11533" width="5.7109375" style="61" customWidth="1"/>
    <col min="11534" max="11534" width="47" style="61" customWidth="1"/>
    <col min="11535" max="11535" width="6.7109375" style="61" customWidth="1"/>
    <col min="11536" max="11536" width="9.7109375" style="61" customWidth="1"/>
    <col min="11537" max="11537" width="12.7109375" style="61" customWidth="1"/>
    <col min="11538" max="11538" width="14.140625" style="61" customWidth="1"/>
    <col min="11539" max="11787" width="9.140625" style="61"/>
    <col min="11788" max="11789" width="5.7109375" style="61" customWidth="1"/>
    <col min="11790" max="11790" width="47" style="61" customWidth="1"/>
    <col min="11791" max="11791" width="6.7109375" style="61" customWidth="1"/>
    <col min="11792" max="11792" width="9.7109375" style="61" customWidth="1"/>
    <col min="11793" max="11793" width="12.7109375" style="61" customWidth="1"/>
    <col min="11794" max="11794" width="14.140625" style="61" customWidth="1"/>
    <col min="11795" max="12043" width="9.140625" style="61"/>
    <col min="12044" max="12045" width="5.7109375" style="61" customWidth="1"/>
    <col min="12046" max="12046" width="47" style="61" customWidth="1"/>
    <col min="12047" max="12047" width="6.7109375" style="61" customWidth="1"/>
    <col min="12048" max="12048" width="9.7109375" style="61" customWidth="1"/>
    <col min="12049" max="12049" width="12.7109375" style="61" customWidth="1"/>
    <col min="12050" max="12050" width="14.140625" style="61" customWidth="1"/>
    <col min="12051" max="12299" width="9.140625" style="61"/>
    <col min="12300" max="12301" width="5.7109375" style="61" customWidth="1"/>
    <col min="12302" max="12302" width="47" style="61" customWidth="1"/>
    <col min="12303" max="12303" width="6.7109375" style="61" customWidth="1"/>
    <col min="12304" max="12304" width="9.7109375" style="61" customWidth="1"/>
    <col min="12305" max="12305" width="12.7109375" style="61" customWidth="1"/>
    <col min="12306" max="12306" width="14.140625" style="61" customWidth="1"/>
    <col min="12307" max="12555" width="9.140625" style="61"/>
    <col min="12556" max="12557" width="5.7109375" style="61" customWidth="1"/>
    <col min="12558" max="12558" width="47" style="61" customWidth="1"/>
    <col min="12559" max="12559" width="6.7109375" style="61" customWidth="1"/>
    <col min="12560" max="12560" width="9.7109375" style="61" customWidth="1"/>
    <col min="12561" max="12561" width="12.7109375" style="61" customWidth="1"/>
    <col min="12562" max="12562" width="14.140625" style="61" customWidth="1"/>
    <col min="12563" max="12811" width="9.140625" style="61"/>
    <col min="12812" max="12813" width="5.7109375" style="61" customWidth="1"/>
    <col min="12814" max="12814" width="47" style="61" customWidth="1"/>
    <col min="12815" max="12815" width="6.7109375" style="61" customWidth="1"/>
    <col min="12816" max="12816" width="9.7109375" style="61" customWidth="1"/>
    <col min="12817" max="12817" width="12.7109375" style="61" customWidth="1"/>
    <col min="12818" max="12818" width="14.140625" style="61" customWidth="1"/>
    <col min="12819" max="13067" width="9.140625" style="61"/>
    <col min="13068" max="13069" width="5.7109375" style="61" customWidth="1"/>
    <col min="13070" max="13070" width="47" style="61" customWidth="1"/>
    <col min="13071" max="13071" width="6.7109375" style="61" customWidth="1"/>
    <col min="13072" max="13072" width="9.7109375" style="61" customWidth="1"/>
    <col min="13073" max="13073" width="12.7109375" style="61" customWidth="1"/>
    <col min="13074" max="13074" width="14.140625" style="61" customWidth="1"/>
    <col min="13075" max="13323" width="9.140625" style="61"/>
    <col min="13324" max="13325" width="5.7109375" style="61" customWidth="1"/>
    <col min="13326" max="13326" width="47" style="61" customWidth="1"/>
    <col min="13327" max="13327" width="6.7109375" style="61" customWidth="1"/>
    <col min="13328" max="13328" width="9.7109375" style="61" customWidth="1"/>
    <col min="13329" max="13329" width="12.7109375" style="61" customWidth="1"/>
    <col min="13330" max="13330" width="14.140625" style="61" customWidth="1"/>
    <col min="13331" max="13579" width="9.140625" style="61"/>
    <col min="13580" max="13581" width="5.7109375" style="61" customWidth="1"/>
    <col min="13582" max="13582" width="47" style="61" customWidth="1"/>
    <col min="13583" max="13583" width="6.7109375" style="61" customWidth="1"/>
    <col min="13584" max="13584" width="9.7109375" style="61" customWidth="1"/>
    <col min="13585" max="13585" width="12.7109375" style="61" customWidth="1"/>
    <col min="13586" max="13586" width="14.140625" style="61" customWidth="1"/>
    <col min="13587" max="13835" width="9.140625" style="61"/>
    <col min="13836" max="13837" width="5.7109375" style="61" customWidth="1"/>
    <col min="13838" max="13838" width="47" style="61" customWidth="1"/>
    <col min="13839" max="13839" width="6.7109375" style="61" customWidth="1"/>
    <col min="13840" max="13840" width="9.7109375" style="61" customWidth="1"/>
    <col min="13841" max="13841" width="12.7109375" style="61" customWidth="1"/>
    <col min="13842" max="13842" width="14.140625" style="61" customWidth="1"/>
    <col min="13843" max="14091" width="9.140625" style="61"/>
    <col min="14092" max="14093" width="5.7109375" style="61" customWidth="1"/>
    <col min="14094" max="14094" width="47" style="61" customWidth="1"/>
    <col min="14095" max="14095" width="6.7109375" style="61" customWidth="1"/>
    <col min="14096" max="14096" width="9.7109375" style="61" customWidth="1"/>
    <col min="14097" max="14097" width="12.7109375" style="61" customWidth="1"/>
    <col min="14098" max="14098" width="14.140625" style="61" customWidth="1"/>
    <col min="14099" max="14347" width="9.140625" style="61"/>
    <col min="14348" max="14349" width="5.7109375" style="61" customWidth="1"/>
    <col min="14350" max="14350" width="47" style="61" customWidth="1"/>
    <col min="14351" max="14351" width="6.7109375" style="61" customWidth="1"/>
    <col min="14352" max="14352" width="9.7109375" style="61" customWidth="1"/>
    <col min="14353" max="14353" width="12.7109375" style="61" customWidth="1"/>
    <col min="14354" max="14354" width="14.140625" style="61" customWidth="1"/>
    <col min="14355" max="14603" width="9.140625" style="61"/>
    <col min="14604" max="14605" width="5.7109375" style="61" customWidth="1"/>
    <col min="14606" max="14606" width="47" style="61" customWidth="1"/>
    <col min="14607" max="14607" width="6.7109375" style="61" customWidth="1"/>
    <col min="14608" max="14608" width="9.7109375" style="61" customWidth="1"/>
    <col min="14609" max="14609" width="12.7109375" style="61" customWidth="1"/>
    <col min="14610" max="14610" width="14.140625" style="61" customWidth="1"/>
    <col min="14611" max="14859" width="9.140625" style="61"/>
    <col min="14860" max="14861" width="5.7109375" style="61" customWidth="1"/>
    <col min="14862" max="14862" width="47" style="61" customWidth="1"/>
    <col min="14863" max="14863" width="6.7109375" style="61" customWidth="1"/>
    <col min="14864" max="14864" width="9.7109375" style="61" customWidth="1"/>
    <col min="14865" max="14865" width="12.7109375" style="61" customWidth="1"/>
    <col min="14866" max="14866" width="14.140625" style="61" customWidth="1"/>
    <col min="14867" max="15115" width="9.140625" style="61"/>
    <col min="15116" max="15117" width="5.7109375" style="61" customWidth="1"/>
    <col min="15118" max="15118" width="47" style="61" customWidth="1"/>
    <col min="15119" max="15119" width="6.7109375" style="61" customWidth="1"/>
    <col min="15120" max="15120" width="9.7109375" style="61" customWidth="1"/>
    <col min="15121" max="15121" width="12.7109375" style="61" customWidth="1"/>
    <col min="15122" max="15122" width="14.140625" style="61" customWidth="1"/>
    <col min="15123" max="15371" width="9.140625" style="61"/>
    <col min="15372" max="15373" width="5.7109375" style="61" customWidth="1"/>
    <col min="15374" max="15374" width="47" style="61" customWidth="1"/>
    <col min="15375" max="15375" width="6.7109375" style="61" customWidth="1"/>
    <col min="15376" max="15376" width="9.7109375" style="61" customWidth="1"/>
    <col min="15377" max="15377" width="12.7109375" style="61" customWidth="1"/>
    <col min="15378" max="15378" width="14.140625" style="61" customWidth="1"/>
    <col min="15379" max="15627" width="9.140625" style="61"/>
    <col min="15628" max="15629" width="5.7109375" style="61" customWidth="1"/>
    <col min="15630" max="15630" width="47" style="61" customWidth="1"/>
    <col min="15631" max="15631" width="6.7109375" style="61" customWidth="1"/>
    <col min="15632" max="15632" width="9.7109375" style="61" customWidth="1"/>
    <col min="15633" max="15633" width="12.7109375" style="61" customWidth="1"/>
    <col min="15634" max="15634" width="14.140625" style="61" customWidth="1"/>
    <col min="15635" max="15883" width="9.140625" style="61"/>
    <col min="15884" max="15885" width="5.7109375" style="61" customWidth="1"/>
    <col min="15886" max="15886" width="47" style="61" customWidth="1"/>
    <col min="15887" max="15887" width="6.7109375" style="61" customWidth="1"/>
    <col min="15888" max="15888" width="9.7109375" style="61" customWidth="1"/>
    <col min="15889" max="15889" width="12.7109375" style="61" customWidth="1"/>
    <col min="15890" max="15890" width="14.140625" style="61" customWidth="1"/>
    <col min="15891" max="16384" width="9.140625" style="61"/>
  </cols>
  <sheetData>
    <row r="1" spans="1:7">
      <c r="A1" s="272"/>
      <c r="B1" s="273"/>
      <c r="C1" s="274"/>
      <c r="D1" s="275"/>
    </row>
    <row r="2" spans="1:7" s="62" customFormat="1" ht="18.75" thickBot="1">
      <c r="A2" s="277" t="s">
        <v>103</v>
      </c>
      <c r="B2" s="278" t="s">
        <v>102</v>
      </c>
      <c r="C2" s="279"/>
      <c r="D2" s="280"/>
      <c r="E2" s="280"/>
      <c r="F2" s="263"/>
      <c r="G2" s="393"/>
    </row>
    <row r="3" spans="1:7" s="63" customFormat="1">
      <c r="A3" s="281"/>
      <c r="B3" s="282"/>
      <c r="C3" s="283"/>
      <c r="D3" s="284"/>
      <c r="E3" s="284"/>
      <c r="F3" s="264"/>
      <c r="G3" s="394"/>
    </row>
    <row r="4" spans="1:7">
      <c r="A4" s="276"/>
      <c r="B4" s="285" t="s">
        <v>103</v>
      </c>
      <c r="C4" s="286" t="s">
        <v>608</v>
      </c>
      <c r="D4" s="287"/>
      <c r="E4" s="287"/>
      <c r="F4" s="265"/>
      <c r="G4" s="395"/>
    </row>
    <row r="5" spans="1:7">
      <c r="B5" s="289"/>
      <c r="C5" s="286"/>
      <c r="D5" s="287"/>
      <c r="E5" s="287"/>
      <c r="F5" s="265"/>
      <c r="G5" s="395"/>
    </row>
    <row r="6" spans="1:7">
      <c r="B6" s="290" t="str">
        <f>B22</f>
        <v>IV.</v>
      </c>
      <c r="C6" s="291" t="str">
        <f>C22</f>
        <v>STEKLARSKA in ALU DELA Z VRATI IN OKNI:</v>
      </c>
      <c r="D6" s="287"/>
      <c r="E6" s="287"/>
      <c r="F6" s="265"/>
      <c r="G6" s="396">
        <f>G68</f>
        <v>0</v>
      </c>
    </row>
    <row r="7" spans="1:7">
      <c r="B7" s="292" t="str">
        <f>B71</f>
        <v>V.</v>
      </c>
      <c r="C7" s="292" t="str">
        <f>C71</f>
        <v>MIZARSKA DELA</v>
      </c>
      <c r="D7" s="287"/>
      <c r="E7" s="287"/>
      <c r="F7" s="265"/>
      <c r="G7" s="396">
        <f>G101</f>
        <v>0</v>
      </c>
    </row>
    <row r="8" spans="1:7">
      <c r="B8" s="290" t="str">
        <f>B104</f>
        <v>V.</v>
      </c>
      <c r="C8" s="291" t="str">
        <f>C104</f>
        <v>DELA V GISPU</v>
      </c>
      <c r="D8" s="287"/>
      <c r="E8" s="287"/>
      <c r="F8" s="265"/>
      <c r="G8" s="396">
        <f>G174</f>
        <v>0</v>
      </c>
    </row>
    <row r="9" spans="1:7">
      <c r="B9" s="290" t="str">
        <f>B176</f>
        <v>VI.</v>
      </c>
      <c r="C9" s="291" t="str">
        <f>C176</f>
        <v>TALNE IN STENSKE OBLOGE</v>
      </c>
      <c r="D9" s="287"/>
      <c r="E9" s="287"/>
      <c r="F9" s="265"/>
      <c r="G9" s="396">
        <f>G211</f>
        <v>0</v>
      </c>
    </row>
    <row r="10" spans="1:7">
      <c r="B10" s="292" t="str">
        <f>B213</f>
        <v>VII.</v>
      </c>
      <c r="C10" s="293" t="str">
        <f>C213</f>
        <v>SLIKOPLESKARSKA DELA:</v>
      </c>
      <c r="D10" s="287"/>
      <c r="E10" s="287"/>
      <c r="F10" s="265"/>
      <c r="G10" s="396">
        <f>G237</f>
        <v>0</v>
      </c>
    </row>
    <row r="11" spans="1:7">
      <c r="B11" s="290"/>
      <c r="C11" s="293"/>
      <c r="D11" s="287"/>
      <c r="E11" s="287"/>
      <c r="F11" s="265"/>
      <c r="G11" s="396"/>
    </row>
    <row r="12" spans="1:7" s="235" customFormat="1" ht="13.5" thickBot="1">
      <c r="A12" s="294"/>
      <c r="B12" s="276"/>
      <c r="C12" s="295" t="s">
        <v>104</v>
      </c>
      <c r="D12" s="229"/>
      <c r="E12" s="229"/>
      <c r="F12" s="266"/>
      <c r="G12" s="397">
        <f>SUM(G6:G11)</f>
        <v>0</v>
      </c>
    </row>
    <row r="13" spans="1:7" ht="13.5" thickTop="1">
      <c r="B13" s="289"/>
      <c r="C13" s="286"/>
      <c r="D13" s="287"/>
    </row>
    <row r="14" spans="1:7" ht="201.75" customHeight="1">
      <c r="B14" s="289"/>
      <c r="C14" s="296" t="s">
        <v>611</v>
      </c>
      <c r="D14" s="287"/>
    </row>
    <row r="15" spans="1:7">
      <c r="B15" s="289"/>
      <c r="C15" s="286"/>
      <c r="D15" s="287"/>
    </row>
    <row r="16" spans="1:7" ht="25.5">
      <c r="A16" s="297"/>
      <c r="B16" s="298"/>
      <c r="C16" s="299" t="s">
        <v>5</v>
      </c>
      <c r="D16" s="300"/>
      <c r="E16" s="301" t="s">
        <v>6</v>
      </c>
      <c r="F16" s="122" t="s">
        <v>7</v>
      </c>
      <c r="G16" s="398" t="s">
        <v>8</v>
      </c>
    </row>
    <row r="17" spans="1:7">
      <c r="A17" s="302"/>
      <c r="B17" s="289"/>
      <c r="C17" s="303"/>
      <c r="D17" s="304"/>
      <c r="E17" s="305"/>
      <c r="F17" s="26"/>
      <c r="G17" s="399"/>
    </row>
    <row r="18" spans="1:7" s="235" customFormat="1">
      <c r="A18" s="230" t="s">
        <v>103</v>
      </c>
      <c r="B18" s="231"/>
      <c r="C18" s="306" t="s">
        <v>100</v>
      </c>
      <c r="D18" s="307"/>
      <c r="E18" s="308"/>
      <c r="F18" s="27"/>
      <c r="G18" s="400"/>
    </row>
    <row r="19" spans="1:7">
      <c r="B19" s="289"/>
      <c r="C19" s="291"/>
      <c r="D19" s="287"/>
      <c r="E19" s="309"/>
      <c r="F19" s="28"/>
      <c r="G19" s="401"/>
    </row>
    <row r="20" spans="1:7" ht="153">
      <c r="B20" s="289"/>
      <c r="C20" s="310" t="s">
        <v>2371</v>
      </c>
      <c r="D20" s="287"/>
      <c r="E20" s="309"/>
      <c r="F20" s="28"/>
      <c r="G20" s="401"/>
    </row>
    <row r="21" spans="1:7">
      <c r="B21" s="289"/>
      <c r="C21" s="291"/>
      <c r="D21" s="311"/>
      <c r="E21" s="312"/>
      <c r="F21" s="66"/>
      <c r="G21" s="396"/>
    </row>
    <row r="22" spans="1:7">
      <c r="B22" s="233" t="s">
        <v>39</v>
      </c>
      <c r="C22" s="313" t="s">
        <v>126</v>
      </c>
      <c r="D22" s="314"/>
      <c r="E22" s="315"/>
      <c r="F22" s="65"/>
      <c r="G22" s="402"/>
    </row>
    <row r="23" spans="1:7">
      <c r="B23" s="289"/>
      <c r="C23" s="291"/>
      <c r="D23" s="287"/>
      <c r="E23" s="309"/>
      <c r="F23" s="111"/>
      <c r="G23" s="396"/>
    </row>
    <row r="24" spans="1:7">
      <c r="B24" s="289"/>
      <c r="C24" s="286" t="s">
        <v>10</v>
      </c>
      <c r="D24" s="287"/>
      <c r="E24" s="309"/>
      <c r="F24" s="111"/>
      <c r="G24" s="396"/>
    </row>
    <row r="25" spans="1:7" ht="25.5">
      <c r="B25" s="289"/>
      <c r="C25" s="291" t="s">
        <v>127</v>
      </c>
      <c r="D25" s="287"/>
      <c r="E25" s="309"/>
      <c r="F25" s="111"/>
      <c r="G25" s="396"/>
    </row>
    <row r="26" spans="1:7" ht="107.25" customHeight="1">
      <c r="B26" s="289"/>
      <c r="C26" s="291" t="s">
        <v>128</v>
      </c>
      <c r="D26" s="287"/>
      <c r="E26" s="309"/>
      <c r="F26" s="111"/>
      <c r="G26" s="396"/>
    </row>
    <row r="27" spans="1:7" ht="25.5">
      <c r="B27" s="289"/>
      <c r="C27" s="291" t="s">
        <v>129</v>
      </c>
      <c r="D27" s="287"/>
      <c r="E27" s="309"/>
      <c r="F27" s="111"/>
      <c r="G27" s="396"/>
    </row>
    <row r="28" spans="1:7" ht="43.5" customHeight="1">
      <c r="B28" s="289"/>
      <c r="C28" s="291" t="s">
        <v>130</v>
      </c>
      <c r="D28" s="287"/>
      <c r="E28" s="309"/>
      <c r="F28" s="111"/>
      <c r="G28" s="396"/>
    </row>
    <row r="29" spans="1:7" ht="76.5">
      <c r="B29" s="289"/>
      <c r="C29" s="291" t="s">
        <v>131</v>
      </c>
      <c r="D29" s="287"/>
      <c r="E29" s="309"/>
      <c r="F29" s="111"/>
      <c r="G29" s="396"/>
    </row>
    <row r="30" spans="1:7" ht="85.5" customHeight="1">
      <c r="B30" s="289"/>
      <c r="C30" s="291" t="s">
        <v>132</v>
      </c>
      <c r="D30" s="287"/>
      <c r="E30" s="309"/>
      <c r="F30" s="111"/>
      <c r="G30" s="396"/>
    </row>
    <row r="31" spans="1:7" ht="25.5">
      <c r="B31" s="289"/>
      <c r="C31" s="291" t="s">
        <v>315</v>
      </c>
      <c r="D31" s="287"/>
      <c r="E31" s="309"/>
      <c r="F31" s="111"/>
      <c r="G31" s="396"/>
    </row>
    <row r="32" spans="1:7" ht="76.5">
      <c r="B32" s="289"/>
      <c r="C32" s="291" t="s">
        <v>316</v>
      </c>
      <c r="D32" s="287"/>
      <c r="E32" s="309"/>
      <c r="F32" s="111"/>
      <c r="G32" s="396"/>
    </row>
    <row r="33" spans="1:7" ht="51">
      <c r="B33" s="289"/>
      <c r="C33" s="291" t="s">
        <v>317</v>
      </c>
      <c r="D33" s="287"/>
      <c r="E33" s="309"/>
      <c r="F33" s="111"/>
      <c r="G33" s="396"/>
    </row>
    <row r="34" spans="1:7" ht="254.25" customHeight="1">
      <c r="B34" s="289"/>
      <c r="C34" s="291" t="s">
        <v>318</v>
      </c>
      <c r="D34" s="287"/>
      <c r="E34" s="309"/>
      <c r="F34" s="111"/>
      <c r="G34" s="396"/>
    </row>
    <row r="35" spans="1:7" ht="178.5">
      <c r="B35" s="289"/>
      <c r="C35" s="291" t="s">
        <v>319</v>
      </c>
      <c r="D35" s="287"/>
      <c r="E35" s="309"/>
      <c r="F35" s="111"/>
      <c r="G35" s="396"/>
    </row>
    <row r="36" spans="1:7" ht="76.5">
      <c r="B36" s="289"/>
      <c r="C36" s="291" t="s">
        <v>320</v>
      </c>
      <c r="D36" s="287"/>
      <c r="E36" s="309"/>
      <c r="F36" s="111"/>
      <c r="G36" s="396"/>
    </row>
    <row r="37" spans="1:7" ht="76.5">
      <c r="B37" s="289"/>
      <c r="C37" s="291" t="s">
        <v>321</v>
      </c>
      <c r="D37" s="287"/>
      <c r="E37" s="309"/>
      <c r="F37" s="111"/>
      <c r="G37" s="396"/>
    </row>
    <row r="38" spans="1:7" ht="341.25" customHeight="1">
      <c r="B38" s="289"/>
      <c r="C38" s="291" t="s">
        <v>322</v>
      </c>
      <c r="D38" s="287"/>
      <c r="E38" s="309"/>
      <c r="F38" s="111"/>
      <c r="G38" s="396"/>
    </row>
    <row r="39" spans="1:7" ht="338.25" customHeight="1">
      <c r="B39" s="289"/>
      <c r="C39" s="291" t="s">
        <v>323</v>
      </c>
      <c r="D39" s="287"/>
      <c r="E39" s="309"/>
      <c r="F39" s="111"/>
      <c r="G39" s="396"/>
    </row>
    <row r="40" spans="1:7" ht="216.75">
      <c r="B40" s="289"/>
      <c r="C40" s="291" t="s">
        <v>324</v>
      </c>
      <c r="D40" s="287"/>
      <c r="E40" s="309"/>
      <c r="F40" s="111"/>
      <c r="G40" s="396"/>
    </row>
    <row r="41" spans="1:7" ht="126" customHeight="1">
      <c r="B41" s="289"/>
      <c r="C41" s="291" t="s">
        <v>325</v>
      </c>
      <c r="D41" s="287"/>
      <c r="E41" s="309"/>
      <c r="F41" s="111"/>
      <c r="G41" s="396"/>
    </row>
    <row r="42" spans="1:7" ht="76.5">
      <c r="B42" s="289"/>
      <c r="C42" s="291" t="s">
        <v>326</v>
      </c>
      <c r="D42" s="287"/>
      <c r="E42" s="309"/>
      <c r="F42" s="111"/>
      <c r="G42" s="396"/>
    </row>
    <row r="43" spans="1:7" ht="204">
      <c r="B43" s="289"/>
      <c r="C43" s="291" t="s">
        <v>327</v>
      </c>
      <c r="D43" s="287"/>
      <c r="E43" s="309"/>
      <c r="F43" s="111"/>
      <c r="G43" s="396"/>
    </row>
    <row r="44" spans="1:7">
      <c r="B44" s="289"/>
      <c r="C44" s="291"/>
      <c r="D44" s="287"/>
      <c r="E44" s="309"/>
      <c r="F44" s="111"/>
      <c r="G44" s="396"/>
    </row>
    <row r="45" spans="1:7" s="40" customFormat="1">
      <c r="A45" s="316"/>
      <c r="B45" s="317" t="s">
        <v>240</v>
      </c>
      <c r="C45" s="318" t="s">
        <v>461</v>
      </c>
      <c r="D45" s="319"/>
      <c r="E45" s="320"/>
      <c r="F45" s="111"/>
      <c r="G45" s="329"/>
    </row>
    <row r="46" spans="1:7" s="40" customFormat="1" ht="409.5">
      <c r="A46" s="316"/>
      <c r="B46" s="317"/>
      <c r="C46" s="321" t="s">
        <v>1666</v>
      </c>
      <c r="D46" s="319"/>
      <c r="E46" s="320"/>
      <c r="F46" s="111"/>
      <c r="G46" s="329"/>
    </row>
    <row r="47" spans="1:7" s="40" customFormat="1" ht="229.5">
      <c r="A47" s="316"/>
      <c r="B47" s="317"/>
      <c r="C47" s="321" t="s">
        <v>462</v>
      </c>
      <c r="D47" s="319"/>
      <c r="E47" s="320"/>
      <c r="F47" s="111"/>
      <c r="G47" s="329"/>
    </row>
    <row r="48" spans="1:7" s="40" customFormat="1">
      <c r="A48" s="316"/>
      <c r="B48" s="317" t="s">
        <v>239</v>
      </c>
      <c r="C48" s="318" t="s">
        <v>464</v>
      </c>
      <c r="D48" s="319"/>
      <c r="E48" s="320"/>
      <c r="F48" s="111"/>
      <c r="G48" s="329"/>
    </row>
    <row r="49" spans="1:7" s="40" customFormat="1" ht="127.5">
      <c r="A49" s="316"/>
      <c r="B49" s="317"/>
      <c r="C49" s="321" t="s">
        <v>465</v>
      </c>
      <c r="D49" s="319"/>
      <c r="E49" s="320"/>
      <c r="F49" s="111"/>
      <c r="G49" s="329"/>
    </row>
    <row r="50" spans="1:7" s="40" customFormat="1">
      <c r="A50" s="316"/>
      <c r="B50" s="317"/>
      <c r="C50" s="321" t="s">
        <v>466</v>
      </c>
      <c r="D50" s="319"/>
      <c r="E50" s="320"/>
      <c r="F50" s="111"/>
      <c r="G50" s="329"/>
    </row>
    <row r="51" spans="1:7" s="68" customFormat="1">
      <c r="A51" s="316"/>
      <c r="B51" s="322"/>
      <c r="C51" s="323"/>
      <c r="D51" s="324"/>
      <c r="E51" s="325"/>
      <c r="F51" s="111"/>
      <c r="G51" s="329"/>
    </row>
    <row r="52" spans="1:7" s="68" customFormat="1">
      <c r="A52" s="316"/>
      <c r="B52" s="322"/>
      <c r="C52" s="323"/>
      <c r="D52" s="319"/>
      <c r="E52" s="326"/>
      <c r="F52" s="111"/>
      <c r="G52" s="329"/>
    </row>
    <row r="53" spans="1:7" s="68" customFormat="1">
      <c r="A53" s="316"/>
      <c r="B53" s="322"/>
      <c r="C53" s="327" t="s">
        <v>1564</v>
      </c>
      <c r="D53" s="319"/>
      <c r="E53" s="201"/>
      <c r="F53" s="111"/>
      <c r="G53" s="403"/>
    </row>
    <row r="54" spans="1:7" s="68" customFormat="1" ht="127.5">
      <c r="A54" s="316"/>
      <c r="B54" s="322" t="s">
        <v>48</v>
      </c>
      <c r="C54" s="328" t="s">
        <v>1565</v>
      </c>
      <c r="D54" s="319" t="s">
        <v>66</v>
      </c>
      <c r="E54" s="201">
        <v>1</v>
      </c>
      <c r="F54" s="111"/>
      <c r="G54" s="403">
        <f>E54*F54</f>
        <v>0</v>
      </c>
    </row>
    <row r="55" spans="1:7" s="68" customFormat="1">
      <c r="A55" s="316"/>
      <c r="B55" s="322"/>
      <c r="C55" s="323"/>
      <c r="D55" s="319"/>
      <c r="E55" s="201"/>
      <c r="F55" s="111"/>
      <c r="G55" s="329"/>
    </row>
    <row r="56" spans="1:7" s="68" customFormat="1" ht="127.5">
      <c r="A56" s="316"/>
      <c r="B56" s="322" t="s">
        <v>49</v>
      </c>
      <c r="C56" s="328" t="s">
        <v>1566</v>
      </c>
      <c r="D56" s="319" t="s">
        <v>66</v>
      </c>
      <c r="E56" s="201">
        <v>1</v>
      </c>
      <c r="F56" s="111"/>
      <c r="G56" s="403">
        <f>E56*F56</f>
        <v>0</v>
      </c>
    </row>
    <row r="57" spans="1:7" s="68" customFormat="1">
      <c r="A57" s="316"/>
      <c r="B57" s="322"/>
      <c r="C57" s="323"/>
      <c r="D57" s="319"/>
      <c r="E57" s="201"/>
      <c r="F57" s="111"/>
      <c r="G57" s="329"/>
    </row>
    <row r="58" spans="1:7" s="68" customFormat="1" ht="127.5">
      <c r="A58" s="316"/>
      <c r="B58" s="322" t="s">
        <v>50</v>
      </c>
      <c r="C58" s="328" t="s">
        <v>1567</v>
      </c>
      <c r="D58" s="319" t="s">
        <v>66</v>
      </c>
      <c r="E58" s="201">
        <v>1</v>
      </c>
      <c r="F58" s="111"/>
      <c r="G58" s="403">
        <f>E58*F58</f>
        <v>0</v>
      </c>
    </row>
    <row r="59" spans="1:7" s="68" customFormat="1">
      <c r="A59" s="316"/>
      <c r="B59" s="322"/>
      <c r="C59" s="323"/>
      <c r="D59" s="319"/>
      <c r="E59" s="326"/>
      <c r="F59" s="111"/>
      <c r="G59" s="329"/>
    </row>
    <row r="60" spans="1:7" s="68" customFormat="1" ht="63.75">
      <c r="A60" s="316"/>
      <c r="B60" s="322" t="s">
        <v>51</v>
      </c>
      <c r="C60" s="328" t="s">
        <v>1685</v>
      </c>
      <c r="D60" s="319" t="s">
        <v>66</v>
      </c>
      <c r="E60" s="201">
        <v>1</v>
      </c>
      <c r="F60" s="111"/>
      <c r="G60" s="403">
        <f>E60*F60</f>
        <v>0</v>
      </c>
    </row>
    <row r="61" spans="1:7" s="68" customFormat="1">
      <c r="A61" s="316"/>
      <c r="B61" s="322"/>
      <c r="C61" s="323"/>
      <c r="D61" s="319"/>
      <c r="E61" s="326"/>
      <c r="F61" s="111"/>
      <c r="G61" s="329"/>
    </row>
    <row r="62" spans="1:7" s="68" customFormat="1" ht="106.5" customHeight="1">
      <c r="A62" s="316"/>
      <c r="B62" s="322" t="s">
        <v>52</v>
      </c>
      <c r="C62" s="323" t="s">
        <v>1568</v>
      </c>
      <c r="D62" s="319" t="s">
        <v>66</v>
      </c>
      <c r="E62" s="201">
        <v>1</v>
      </c>
      <c r="F62" s="111"/>
      <c r="G62" s="329">
        <f>E62*F62</f>
        <v>0</v>
      </c>
    </row>
    <row r="63" spans="1:7" s="68" customFormat="1">
      <c r="A63" s="316"/>
      <c r="B63" s="322"/>
      <c r="C63" s="323"/>
      <c r="D63" s="319"/>
      <c r="E63" s="201"/>
      <c r="F63" s="111"/>
      <c r="G63" s="329"/>
    </row>
    <row r="64" spans="1:7" s="68" customFormat="1" ht="102">
      <c r="A64" s="316"/>
      <c r="B64" s="322" t="s">
        <v>54</v>
      </c>
      <c r="C64" s="323" t="s">
        <v>1686</v>
      </c>
      <c r="D64" s="319" t="s">
        <v>66</v>
      </c>
      <c r="E64" s="201">
        <v>1</v>
      </c>
      <c r="F64" s="106"/>
      <c r="G64" s="329">
        <f t="shared" ref="G64" si="0">E64*F64</f>
        <v>0</v>
      </c>
    </row>
    <row r="65" spans="1:7" s="68" customFormat="1">
      <c r="A65" s="316"/>
      <c r="B65" s="322"/>
      <c r="C65" s="323"/>
      <c r="D65" s="319"/>
      <c r="E65" s="326"/>
      <c r="F65" s="111"/>
      <c r="G65" s="329"/>
    </row>
    <row r="66" spans="1:7" s="68" customFormat="1" ht="114.75">
      <c r="A66" s="316"/>
      <c r="B66" s="322" t="s">
        <v>54</v>
      </c>
      <c r="C66" s="323" t="s">
        <v>1687</v>
      </c>
      <c r="D66" s="319" t="s">
        <v>66</v>
      </c>
      <c r="E66" s="326">
        <v>1</v>
      </c>
      <c r="F66" s="111"/>
      <c r="G66" s="329">
        <f t="shared" ref="G66" si="1">E66*F66</f>
        <v>0</v>
      </c>
    </row>
    <row r="67" spans="1:7" s="68" customFormat="1">
      <c r="A67" s="316"/>
      <c r="B67" s="322"/>
      <c r="C67" s="323"/>
      <c r="D67" s="319"/>
      <c r="E67" s="326"/>
      <c r="F67" s="111"/>
      <c r="G67" s="329"/>
    </row>
    <row r="68" spans="1:7" s="40" customFormat="1" ht="13.5" thickBot="1">
      <c r="A68" s="329"/>
      <c r="B68" s="330"/>
      <c r="C68" s="331" t="s">
        <v>136</v>
      </c>
      <c r="D68" s="332"/>
      <c r="E68" s="333"/>
      <c r="F68" s="118"/>
      <c r="G68" s="404">
        <f>SUM(G24:G67)</f>
        <v>0</v>
      </c>
    </row>
    <row r="69" spans="1:7" ht="13.5" thickTop="1">
      <c r="E69" s="336"/>
      <c r="F69" s="70"/>
      <c r="G69" s="405"/>
    </row>
    <row r="70" spans="1:7">
      <c r="E70" s="336"/>
      <c r="F70" s="70"/>
      <c r="G70" s="405"/>
    </row>
    <row r="71" spans="1:7">
      <c r="B71" s="233" t="s">
        <v>57</v>
      </c>
      <c r="C71" s="313" t="s">
        <v>1569</v>
      </c>
      <c r="D71" s="314"/>
      <c r="E71" s="337"/>
      <c r="F71" s="202"/>
      <c r="G71" s="406"/>
    </row>
    <row r="72" spans="1:7">
      <c r="B72" s="338"/>
      <c r="C72" s="339"/>
      <c r="D72" s="340"/>
      <c r="E72" s="341"/>
      <c r="F72" s="203"/>
      <c r="G72" s="407"/>
    </row>
    <row r="73" spans="1:7">
      <c r="B73" s="338"/>
      <c r="C73" s="339" t="s">
        <v>10</v>
      </c>
      <c r="D73" s="340"/>
      <c r="E73" s="341"/>
      <c r="F73" s="203"/>
      <c r="G73" s="407"/>
    </row>
    <row r="74" spans="1:7">
      <c r="B74" s="338"/>
      <c r="C74" s="339"/>
      <c r="D74" s="340"/>
      <c r="E74" s="341"/>
      <c r="F74" s="203"/>
      <c r="G74" s="407"/>
    </row>
    <row r="75" spans="1:7" ht="409.5">
      <c r="B75" s="338"/>
      <c r="C75" s="293" t="s">
        <v>1570</v>
      </c>
      <c r="D75" s="340"/>
      <c r="E75" s="341"/>
      <c r="F75" s="203"/>
      <c r="G75" s="407"/>
    </row>
    <row r="76" spans="1:7" ht="280.5">
      <c r="B76" s="338"/>
      <c r="C76" s="293" t="s">
        <v>1571</v>
      </c>
      <c r="D76" s="340"/>
      <c r="E76" s="341"/>
      <c r="F76" s="203"/>
      <c r="G76" s="407"/>
    </row>
    <row r="77" spans="1:7" ht="216.75">
      <c r="B77" s="338"/>
      <c r="C77" s="293" t="s">
        <v>1572</v>
      </c>
      <c r="D77" s="340"/>
      <c r="E77" s="341"/>
      <c r="F77" s="203"/>
      <c r="G77" s="407"/>
    </row>
    <row r="78" spans="1:7">
      <c r="B78" s="338"/>
      <c r="C78" s="293"/>
      <c r="D78" s="340"/>
      <c r="E78" s="341"/>
      <c r="F78" s="203"/>
      <c r="G78" s="407"/>
    </row>
    <row r="79" spans="1:7">
      <c r="B79" s="322"/>
      <c r="C79" s="342" t="s">
        <v>1573</v>
      </c>
      <c r="D79" s="319"/>
      <c r="E79" s="201"/>
      <c r="F79" s="111"/>
      <c r="G79" s="408"/>
    </row>
    <row r="80" spans="1:7" ht="306">
      <c r="B80" s="322"/>
      <c r="C80" s="343" t="s">
        <v>2595</v>
      </c>
      <c r="D80" s="319"/>
      <c r="E80" s="319"/>
      <c r="F80" s="111"/>
      <c r="G80" s="408"/>
    </row>
    <row r="81" spans="2:7" ht="51">
      <c r="B81" s="322"/>
      <c r="C81" s="343" t="s">
        <v>1574</v>
      </c>
      <c r="D81" s="319"/>
      <c r="E81" s="319"/>
      <c r="F81" s="111"/>
      <c r="G81" s="408"/>
    </row>
    <row r="82" spans="2:7">
      <c r="B82" s="322"/>
      <c r="C82" s="343"/>
      <c r="D82" s="319"/>
      <c r="E82" s="319"/>
      <c r="F82" s="111"/>
      <c r="G82" s="408"/>
    </row>
    <row r="83" spans="2:7" ht="39" customHeight="1">
      <c r="B83" s="322" t="s">
        <v>14</v>
      </c>
      <c r="C83" s="323" t="s">
        <v>1575</v>
      </c>
      <c r="D83" s="319" t="s">
        <v>16</v>
      </c>
      <c r="E83" s="201">
        <v>2</v>
      </c>
      <c r="F83" s="111"/>
      <c r="G83" s="408">
        <f t="shared" ref="G83:G88" si="2">E83*F83</f>
        <v>0</v>
      </c>
    </row>
    <row r="84" spans="2:7" ht="39" customHeight="1">
      <c r="B84" s="322" t="s">
        <v>37</v>
      </c>
      <c r="C84" s="323" t="s">
        <v>1576</v>
      </c>
      <c r="D84" s="319" t="s">
        <v>16</v>
      </c>
      <c r="E84" s="201">
        <v>5</v>
      </c>
      <c r="F84" s="111"/>
      <c r="G84" s="408">
        <f t="shared" si="2"/>
        <v>0</v>
      </c>
    </row>
    <row r="85" spans="2:7" ht="39" customHeight="1">
      <c r="B85" s="322" t="s">
        <v>18</v>
      </c>
      <c r="C85" s="323" t="s">
        <v>1688</v>
      </c>
      <c r="D85" s="319" t="s">
        <v>16</v>
      </c>
      <c r="E85" s="201">
        <v>1</v>
      </c>
      <c r="F85" s="111"/>
      <c r="G85" s="408">
        <f t="shared" si="2"/>
        <v>0</v>
      </c>
    </row>
    <row r="86" spans="2:7" ht="39.75" customHeight="1">
      <c r="B86" s="322" t="s">
        <v>22</v>
      </c>
      <c r="C86" s="323" t="s">
        <v>2482</v>
      </c>
      <c r="D86" s="319" t="s">
        <v>16</v>
      </c>
      <c r="E86" s="201">
        <v>3</v>
      </c>
      <c r="F86" s="111"/>
      <c r="G86" s="408">
        <f t="shared" si="2"/>
        <v>0</v>
      </c>
    </row>
    <row r="87" spans="2:7" ht="63.75">
      <c r="B87" s="322" t="s">
        <v>45</v>
      </c>
      <c r="C87" s="323" t="s">
        <v>2483</v>
      </c>
      <c r="D87" s="319" t="s">
        <v>16</v>
      </c>
      <c r="E87" s="201">
        <v>2</v>
      </c>
      <c r="F87" s="111"/>
      <c r="G87" s="408">
        <f t="shared" ref="G87" si="3">E87*F87</f>
        <v>0</v>
      </c>
    </row>
    <row r="88" spans="2:7" ht="43.5" customHeight="1">
      <c r="B88" s="322" t="s">
        <v>47</v>
      </c>
      <c r="C88" s="323" t="s">
        <v>2484</v>
      </c>
      <c r="D88" s="319" t="s">
        <v>16</v>
      </c>
      <c r="E88" s="201">
        <v>1</v>
      </c>
      <c r="F88" s="111"/>
      <c r="G88" s="408">
        <f t="shared" si="2"/>
        <v>0</v>
      </c>
    </row>
    <row r="89" spans="2:7">
      <c r="E89" s="336"/>
      <c r="F89" s="70"/>
      <c r="G89" s="405"/>
    </row>
    <row r="90" spans="2:7">
      <c r="B90" s="289" t="s">
        <v>48</v>
      </c>
      <c r="C90" s="344" t="s">
        <v>1577</v>
      </c>
      <c r="D90" s="319"/>
      <c r="E90" s="345"/>
      <c r="F90" s="204"/>
      <c r="G90" s="409"/>
    </row>
    <row r="91" spans="2:7" ht="369.75">
      <c r="B91" s="289"/>
      <c r="C91" s="323" t="s">
        <v>1580</v>
      </c>
      <c r="D91" s="319"/>
      <c r="E91" s="345"/>
      <c r="F91" s="204"/>
      <c r="G91" s="409"/>
    </row>
    <row r="92" spans="2:7" ht="153">
      <c r="B92" s="289"/>
      <c r="C92" s="323" t="s">
        <v>1578</v>
      </c>
      <c r="D92" s="319"/>
      <c r="E92" s="345"/>
      <c r="F92" s="204"/>
      <c r="G92" s="409"/>
    </row>
    <row r="93" spans="2:7" ht="15">
      <c r="B93" s="289"/>
      <c r="C93" s="346" t="s">
        <v>1579</v>
      </c>
      <c r="D93" s="347" t="s">
        <v>53</v>
      </c>
      <c r="E93" s="345">
        <v>39</v>
      </c>
      <c r="F93" s="204"/>
      <c r="G93" s="408">
        <f>E93*F93</f>
        <v>0</v>
      </c>
    </row>
    <row r="94" spans="2:7">
      <c r="E94" s="336"/>
      <c r="F94" s="70"/>
      <c r="G94" s="405"/>
    </row>
    <row r="95" spans="2:7">
      <c r="B95" s="328" t="s">
        <v>49</v>
      </c>
      <c r="C95" s="327" t="s">
        <v>1612</v>
      </c>
      <c r="D95" s="319"/>
      <c r="E95" s="320"/>
      <c r="F95" s="111"/>
      <c r="G95" s="329"/>
    </row>
    <row r="96" spans="2:7" ht="63.75">
      <c r="B96" s="328"/>
      <c r="C96" s="328" t="s">
        <v>1610</v>
      </c>
      <c r="D96" s="319"/>
      <c r="E96" s="320"/>
      <c r="F96" s="111"/>
      <c r="G96" s="329"/>
    </row>
    <row r="97" spans="1:7" ht="89.25">
      <c r="B97" s="328"/>
      <c r="C97" s="328" t="s">
        <v>1611</v>
      </c>
      <c r="D97" s="319"/>
      <c r="E97" s="320"/>
      <c r="F97" s="111"/>
      <c r="G97" s="329"/>
    </row>
    <row r="98" spans="1:7" ht="25.5">
      <c r="B98" s="348"/>
      <c r="C98" s="349" t="s">
        <v>1613</v>
      </c>
      <c r="D98" s="350" t="s">
        <v>137</v>
      </c>
      <c r="E98" s="351">
        <v>3</v>
      </c>
      <c r="F98" s="271"/>
      <c r="G98" s="329">
        <f t="shared" ref="G98:G99" si="4">E98*F98</f>
        <v>0</v>
      </c>
    </row>
    <row r="99" spans="1:7" ht="25.5">
      <c r="B99" s="348"/>
      <c r="C99" s="349" t="s">
        <v>1614</v>
      </c>
      <c r="D99" s="350" t="s">
        <v>137</v>
      </c>
      <c r="E99" s="351">
        <v>3</v>
      </c>
      <c r="F99" s="271"/>
      <c r="G99" s="329">
        <f t="shared" si="4"/>
        <v>0</v>
      </c>
    </row>
    <row r="100" spans="1:7">
      <c r="E100" s="336"/>
      <c r="F100" s="70"/>
      <c r="G100" s="405"/>
    </row>
    <row r="101" spans="1:7" ht="13.5" thickBot="1">
      <c r="B101" s="330"/>
      <c r="C101" s="331" t="s">
        <v>1585</v>
      </c>
      <c r="D101" s="332"/>
      <c r="E101" s="352"/>
      <c r="F101" s="199"/>
      <c r="G101" s="404">
        <f>SUM(G75:G100)</f>
        <v>0</v>
      </c>
    </row>
    <row r="102" spans="1:7" ht="13.5" thickTop="1">
      <c r="B102" s="353"/>
      <c r="C102" s="354"/>
      <c r="D102" s="355"/>
      <c r="E102" s="356"/>
      <c r="F102" s="200"/>
      <c r="G102" s="410"/>
    </row>
    <row r="103" spans="1:7">
      <c r="A103" s="294"/>
      <c r="B103" s="289"/>
      <c r="C103" s="291"/>
      <c r="D103" s="287"/>
      <c r="E103" s="309"/>
      <c r="F103" s="70"/>
      <c r="G103" s="396"/>
    </row>
    <row r="104" spans="1:7" s="235" customFormat="1">
      <c r="A104" s="288"/>
      <c r="B104" s="233" t="s">
        <v>57</v>
      </c>
      <c r="C104" s="313" t="s">
        <v>163</v>
      </c>
      <c r="D104" s="314"/>
      <c r="E104" s="315"/>
      <c r="F104" s="65"/>
      <c r="G104" s="402"/>
    </row>
    <row r="105" spans="1:7" s="235" customFormat="1">
      <c r="A105" s="288"/>
      <c r="B105" s="338"/>
      <c r="C105" s="339"/>
      <c r="D105" s="340"/>
      <c r="E105" s="357"/>
      <c r="F105" s="101"/>
      <c r="G105" s="411"/>
    </row>
    <row r="106" spans="1:7">
      <c r="B106" s="338"/>
      <c r="C106" s="339" t="s">
        <v>10</v>
      </c>
      <c r="D106" s="347"/>
      <c r="E106" s="326"/>
      <c r="F106" s="99"/>
      <c r="G106" s="395"/>
    </row>
    <row r="107" spans="1:7" ht="38.25">
      <c r="B107" s="338"/>
      <c r="C107" s="293" t="s">
        <v>334</v>
      </c>
      <c r="D107" s="347"/>
      <c r="E107" s="326"/>
      <c r="F107" s="99"/>
      <c r="G107" s="395"/>
    </row>
    <row r="108" spans="1:7" ht="75" customHeight="1">
      <c r="B108" s="338"/>
      <c r="C108" s="293" t="s">
        <v>335</v>
      </c>
      <c r="D108" s="347"/>
      <c r="E108" s="326"/>
      <c r="F108" s="99"/>
      <c r="G108" s="395"/>
    </row>
    <row r="109" spans="1:7" ht="63.75">
      <c r="B109" s="338"/>
      <c r="C109" s="293" t="s">
        <v>138</v>
      </c>
      <c r="D109" s="347"/>
      <c r="E109" s="326"/>
      <c r="F109" s="99"/>
      <c r="G109" s="395"/>
    </row>
    <row r="110" spans="1:7" ht="38.25">
      <c r="B110" s="338"/>
      <c r="C110" s="293" t="s">
        <v>159</v>
      </c>
      <c r="D110" s="347"/>
      <c r="E110" s="326"/>
      <c r="F110" s="99"/>
      <c r="G110" s="395"/>
    </row>
    <row r="111" spans="1:7" ht="38.25">
      <c r="B111" s="338"/>
      <c r="C111" s="358" t="s">
        <v>160</v>
      </c>
      <c r="D111" s="347"/>
      <c r="E111" s="326"/>
      <c r="F111" s="99"/>
      <c r="G111" s="395"/>
    </row>
    <row r="112" spans="1:7" ht="53.25" customHeight="1">
      <c r="B112" s="338"/>
      <c r="C112" s="358" t="s">
        <v>161</v>
      </c>
      <c r="D112" s="347"/>
      <c r="E112" s="326"/>
      <c r="F112" s="99"/>
      <c r="G112" s="395"/>
    </row>
    <row r="113" spans="2:7" ht="29.25" customHeight="1">
      <c r="B113" s="338"/>
      <c r="C113" s="358" t="s">
        <v>154</v>
      </c>
      <c r="D113" s="347"/>
      <c r="E113" s="326"/>
      <c r="F113" s="99"/>
      <c r="G113" s="395"/>
    </row>
    <row r="114" spans="2:7" ht="73.5" customHeight="1">
      <c r="B114" s="338"/>
      <c r="C114" s="358" t="s">
        <v>472</v>
      </c>
      <c r="D114" s="347"/>
      <c r="E114" s="326"/>
      <c r="F114" s="99"/>
      <c r="G114" s="395"/>
    </row>
    <row r="115" spans="2:7" ht="78" customHeight="1">
      <c r="B115" s="338"/>
      <c r="C115" s="358" t="s">
        <v>473</v>
      </c>
      <c r="D115" s="347"/>
      <c r="E115" s="326"/>
      <c r="F115" s="99"/>
      <c r="G115" s="395"/>
    </row>
    <row r="116" spans="2:7" ht="40.5" customHeight="1">
      <c r="B116" s="338"/>
      <c r="C116" s="358" t="s">
        <v>155</v>
      </c>
      <c r="D116" s="347"/>
      <c r="E116" s="326"/>
      <c r="F116" s="99"/>
      <c r="G116" s="395"/>
    </row>
    <row r="117" spans="2:7" ht="108" customHeight="1">
      <c r="B117" s="338"/>
      <c r="C117" s="358" t="s">
        <v>474</v>
      </c>
      <c r="D117" s="347"/>
      <c r="E117" s="326"/>
      <c r="F117" s="99"/>
      <c r="G117" s="395"/>
    </row>
    <row r="118" spans="2:7" ht="62.25" customHeight="1">
      <c r="B118" s="338"/>
      <c r="C118" s="358" t="s">
        <v>156</v>
      </c>
      <c r="D118" s="347"/>
      <c r="E118" s="326"/>
      <c r="F118" s="99"/>
      <c r="G118" s="395"/>
    </row>
    <row r="119" spans="2:7" ht="77.25" customHeight="1">
      <c r="B119" s="338"/>
      <c r="C119" s="358" t="s">
        <v>284</v>
      </c>
      <c r="D119" s="347"/>
      <c r="E119" s="326"/>
      <c r="F119" s="99"/>
      <c r="G119" s="395"/>
    </row>
    <row r="120" spans="2:7" ht="373.5" customHeight="1">
      <c r="B120" s="338"/>
      <c r="C120" s="358" t="s">
        <v>336</v>
      </c>
      <c r="D120" s="347"/>
      <c r="E120" s="326"/>
      <c r="F120" s="99"/>
      <c r="G120" s="395"/>
    </row>
    <row r="121" spans="2:7">
      <c r="B121" s="338"/>
      <c r="C121" s="358"/>
      <c r="D121" s="347"/>
      <c r="E121" s="326"/>
      <c r="F121" s="99"/>
      <c r="G121" s="395"/>
    </row>
    <row r="122" spans="2:7">
      <c r="B122" s="338"/>
      <c r="C122" s="358" t="s">
        <v>337</v>
      </c>
      <c r="D122" s="347"/>
      <c r="E122" s="326"/>
      <c r="F122" s="99"/>
      <c r="G122" s="395"/>
    </row>
    <row r="123" spans="2:7" ht="409.5">
      <c r="B123" s="338"/>
      <c r="C123" s="358" t="s">
        <v>338</v>
      </c>
      <c r="D123" s="347"/>
      <c r="E123" s="326"/>
      <c r="F123" s="99"/>
      <c r="G123" s="395"/>
    </row>
    <row r="124" spans="2:7" ht="331.5">
      <c r="B124" s="338"/>
      <c r="C124" s="358" t="s">
        <v>339</v>
      </c>
      <c r="D124" s="347"/>
      <c r="E124" s="326"/>
      <c r="F124" s="99"/>
      <c r="G124" s="395"/>
    </row>
    <row r="125" spans="2:7">
      <c r="B125" s="338"/>
      <c r="C125" s="358"/>
      <c r="D125" s="347"/>
      <c r="E125" s="326"/>
      <c r="F125" s="99"/>
      <c r="G125" s="395"/>
    </row>
    <row r="126" spans="2:7" ht="25.5">
      <c r="B126" s="338" t="s">
        <v>37</v>
      </c>
      <c r="C126" s="293" t="s">
        <v>1586</v>
      </c>
      <c r="D126" s="347"/>
      <c r="E126" s="201"/>
      <c r="F126" s="205"/>
      <c r="G126" s="412"/>
    </row>
    <row r="127" spans="2:7" ht="25.5">
      <c r="B127" s="338"/>
      <c r="C127" s="293" t="s">
        <v>905</v>
      </c>
      <c r="D127" s="347"/>
      <c r="E127" s="201"/>
      <c r="F127" s="205"/>
      <c r="G127" s="412"/>
    </row>
    <row r="128" spans="2:7" ht="25.5">
      <c r="B128" s="338"/>
      <c r="C128" s="293" t="s">
        <v>903</v>
      </c>
      <c r="D128" s="347"/>
      <c r="E128" s="201"/>
      <c r="F128" s="205"/>
      <c r="G128" s="412"/>
    </row>
    <row r="129" spans="2:7" ht="25.5">
      <c r="B129" s="338"/>
      <c r="C129" s="293" t="s">
        <v>904</v>
      </c>
      <c r="D129" s="347"/>
      <c r="E129" s="201"/>
      <c r="F129" s="205"/>
      <c r="G129" s="412"/>
    </row>
    <row r="130" spans="2:7" ht="51">
      <c r="B130" s="338"/>
      <c r="C130" s="293" t="s">
        <v>623</v>
      </c>
      <c r="D130" s="347"/>
      <c r="E130" s="201"/>
      <c r="F130" s="205"/>
      <c r="G130" s="412"/>
    </row>
    <row r="131" spans="2:7" ht="25.5">
      <c r="B131" s="338"/>
      <c r="C131" s="293" t="s">
        <v>904</v>
      </c>
      <c r="D131" s="347"/>
      <c r="E131" s="201"/>
      <c r="F131" s="205"/>
      <c r="G131" s="412"/>
    </row>
    <row r="132" spans="2:7" ht="25.5">
      <c r="B132" s="338"/>
      <c r="C132" s="293" t="s">
        <v>903</v>
      </c>
      <c r="D132" s="359" t="s">
        <v>53</v>
      </c>
      <c r="E132" s="320">
        <v>123.35</v>
      </c>
      <c r="F132" s="111"/>
      <c r="G132" s="329">
        <f>E132*F132</f>
        <v>0</v>
      </c>
    </row>
    <row r="133" spans="2:7">
      <c r="B133" s="338"/>
      <c r="C133" s="293"/>
      <c r="D133" s="359"/>
      <c r="E133" s="320"/>
      <c r="F133" s="111"/>
      <c r="G133" s="329"/>
    </row>
    <row r="134" spans="2:7" ht="25.5">
      <c r="B134" s="338" t="s">
        <v>17</v>
      </c>
      <c r="C134" s="293" t="s">
        <v>1591</v>
      </c>
      <c r="D134" s="347"/>
      <c r="E134" s="201"/>
      <c r="F134" s="205"/>
      <c r="G134" s="412"/>
    </row>
    <row r="135" spans="2:7" ht="25.5">
      <c r="B135" s="338"/>
      <c r="C135" s="293" t="s">
        <v>1592</v>
      </c>
      <c r="D135" s="347"/>
      <c r="E135" s="201"/>
      <c r="F135" s="205"/>
      <c r="G135" s="412"/>
    </row>
    <row r="136" spans="2:7" ht="25.5">
      <c r="B136" s="338"/>
      <c r="C136" s="293" t="s">
        <v>903</v>
      </c>
      <c r="D136" s="347"/>
      <c r="E136" s="201"/>
      <c r="F136" s="205"/>
      <c r="G136" s="412"/>
    </row>
    <row r="137" spans="2:7" ht="25.5">
      <c r="B137" s="338"/>
      <c r="C137" s="293" t="s">
        <v>904</v>
      </c>
      <c r="D137" s="347"/>
      <c r="E137" s="201"/>
      <c r="F137" s="205"/>
      <c r="G137" s="412"/>
    </row>
    <row r="138" spans="2:7" ht="51">
      <c r="B138" s="338"/>
      <c r="C138" s="293" t="s">
        <v>1593</v>
      </c>
      <c r="D138" s="347"/>
      <c r="E138" s="201"/>
      <c r="F138" s="205"/>
      <c r="G138" s="412"/>
    </row>
    <row r="139" spans="2:7">
      <c r="B139" s="338"/>
      <c r="C139" s="293" t="s">
        <v>1594</v>
      </c>
      <c r="D139" s="347"/>
      <c r="E139" s="201"/>
      <c r="F139" s="205"/>
      <c r="G139" s="412"/>
    </row>
    <row r="140" spans="2:7" ht="51">
      <c r="B140" s="338"/>
      <c r="C140" s="293" t="s">
        <v>1593</v>
      </c>
      <c r="D140" s="347"/>
      <c r="E140" s="201"/>
      <c r="F140" s="205"/>
      <c r="G140" s="412"/>
    </row>
    <row r="141" spans="2:7" ht="25.5">
      <c r="B141" s="338"/>
      <c r="C141" s="293" t="s">
        <v>904</v>
      </c>
      <c r="D141" s="347"/>
      <c r="E141" s="201"/>
      <c r="F141" s="205"/>
      <c r="G141" s="412"/>
    </row>
    <row r="142" spans="2:7" ht="25.5">
      <c r="B142" s="338"/>
      <c r="C142" s="293" t="s">
        <v>903</v>
      </c>
      <c r="D142" s="359" t="s">
        <v>53</v>
      </c>
      <c r="E142" s="320">
        <v>28.65</v>
      </c>
      <c r="F142" s="111"/>
      <c r="G142" s="329">
        <f>E142*F142</f>
        <v>0</v>
      </c>
    </row>
    <row r="143" spans="2:7">
      <c r="B143" s="338"/>
      <c r="C143" s="293"/>
      <c r="D143" s="359"/>
      <c r="E143" s="320"/>
      <c r="F143" s="111"/>
      <c r="G143" s="329"/>
    </row>
    <row r="144" spans="2:7">
      <c r="B144" s="338" t="s">
        <v>18</v>
      </c>
      <c r="C144" s="293" t="s">
        <v>1587</v>
      </c>
      <c r="D144" s="347"/>
      <c r="E144" s="201"/>
      <c r="F144" s="205"/>
      <c r="G144" s="412"/>
    </row>
    <row r="145" spans="2:7" ht="25.5">
      <c r="B145" s="338"/>
      <c r="C145" s="293" t="s">
        <v>1588</v>
      </c>
      <c r="D145" s="347"/>
      <c r="E145" s="201"/>
      <c r="F145" s="205"/>
      <c r="G145" s="412"/>
    </row>
    <row r="146" spans="2:7" ht="25.5">
      <c r="B146" s="338"/>
      <c r="C146" s="293" t="s">
        <v>903</v>
      </c>
      <c r="D146" s="347"/>
      <c r="E146" s="201"/>
      <c r="F146" s="205"/>
      <c r="G146" s="412"/>
    </row>
    <row r="147" spans="2:7" ht="25.5">
      <c r="B147" s="338"/>
      <c r="C147" s="293" t="s">
        <v>904</v>
      </c>
      <c r="D147" s="347"/>
      <c r="E147" s="201"/>
      <c r="F147" s="205"/>
      <c r="G147" s="412"/>
    </row>
    <row r="148" spans="2:7" ht="51">
      <c r="B148" s="338"/>
      <c r="C148" s="293" t="s">
        <v>1589</v>
      </c>
      <c r="D148" s="347"/>
      <c r="E148" s="201"/>
      <c r="F148" s="205"/>
      <c r="G148" s="412"/>
    </row>
    <row r="149" spans="2:7" ht="15">
      <c r="B149" s="338"/>
      <c r="C149" s="293" t="s">
        <v>1590</v>
      </c>
      <c r="D149" s="359" t="s">
        <v>53</v>
      </c>
      <c r="E149" s="320">
        <v>175.2</v>
      </c>
      <c r="F149" s="111"/>
      <c r="G149" s="329">
        <f>E149*F149</f>
        <v>0</v>
      </c>
    </row>
    <row r="150" spans="2:7">
      <c r="B150" s="338"/>
      <c r="C150" s="293"/>
      <c r="D150" s="359"/>
      <c r="E150" s="320"/>
      <c r="F150" s="111"/>
      <c r="G150" s="329"/>
    </row>
    <row r="151" spans="2:7">
      <c r="B151" s="338" t="s">
        <v>22</v>
      </c>
      <c r="C151" s="293" t="s">
        <v>1595</v>
      </c>
      <c r="D151" s="359"/>
      <c r="E151" s="320"/>
      <c r="F151" s="111"/>
      <c r="G151" s="329"/>
    </row>
    <row r="152" spans="2:7" ht="140.25">
      <c r="B152" s="338"/>
      <c r="C152" s="293" t="s">
        <v>1596</v>
      </c>
      <c r="D152" s="359"/>
      <c r="E152" s="320"/>
      <c r="F152" s="111"/>
      <c r="G152" s="329"/>
    </row>
    <row r="153" spans="2:7" ht="25.5">
      <c r="B153" s="338"/>
      <c r="C153" s="293" t="s">
        <v>1597</v>
      </c>
      <c r="D153" s="359"/>
      <c r="E153" s="320"/>
      <c r="F153" s="111"/>
      <c r="G153" s="329"/>
    </row>
    <row r="154" spans="2:7" ht="38.25">
      <c r="B154" s="338"/>
      <c r="C154" s="293" t="s">
        <v>1598</v>
      </c>
      <c r="D154" s="359"/>
      <c r="E154" s="320"/>
      <c r="F154" s="111"/>
      <c r="G154" s="329"/>
    </row>
    <row r="155" spans="2:7" ht="15">
      <c r="B155" s="338"/>
      <c r="C155" s="360" t="s">
        <v>1599</v>
      </c>
      <c r="D155" s="359" t="s">
        <v>53</v>
      </c>
      <c r="E155" s="320">
        <v>113.13</v>
      </c>
      <c r="F155" s="111"/>
      <c r="G155" s="329">
        <f>E155*F155</f>
        <v>0</v>
      </c>
    </row>
    <row r="156" spans="2:7">
      <c r="B156" s="338"/>
      <c r="C156" s="360" t="s">
        <v>1600</v>
      </c>
      <c r="D156" s="359" t="s">
        <v>65</v>
      </c>
      <c r="E156" s="320">
        <v>121.3</v>
      </c>
      <c r="F156" s="111"/>
      <c r="G156" s="329">
        <f>E156*F156</f>
        <v>0</v>
      </c>
    </row>
    <row r="157" spans="2:7">
      <c r="B157" s="338"/>
      <c r="C157" s="360" t="s">
        <v>1601</v>
      </c>
      <c r="D157" s="359" t="s">
        <v>65</v>
      </c>
      <c r="E157" s="320">
        <v>5.95</v>
      </c>
      <c r="F157" s="111"/>
      <c r="G157" s="329">
        <f>E157*F157</f>
        <v>0</v>
      </c>
    </row>
    <row r="158" spans="2:7">
      <c r="B158" s="338"/>
      <c r="C158" s="360"/>
      <c r="D158" s="359"/>
      <c r="E158" s="320"/>
      <c r="F158" s="111"/>
      <c r="G158" s="329"/>
    </row>
    <row r="159" spans="2:7">
      <c r="B159" s="338" t="s">
        <v>45</v>
      </c>
      <c r="C159" s="361" t="s">
        <v>1602</v>
      </c>
      <c r="D159" s="347"/>
      <c r="E159" s="362"/>
      <c r="F159" s="111"/>
      <c r="G159" s="329"/>
    </row>
    <row r="160" spans="2:7" ht="127.5">
      <c r="B160" s="338"/>
      <c r="C160" s="363" t="s">
        <v>1603</v>
      </c>
      <c r="D160" s="347"/>
      <c r="E160" s="362"/>
      <c r="F160" s="111"/>
      <c r="G160" s="329"/>
    </row>
    <row r="161" spans="1:7" ht="15">
      <c r="B161" s="338"/>
      <c r="C161" s="364" t="s">
        <v>1599</v>
      </c>
      <c r="D161" s="347" t="s">
        <v>53</v>
      </c>
      <c r="E161" s="362">
        <v>145</v>
      </c>
      <c r="F161" s="98"/>
      <c r="G161" s="329">
        <f>E161*F161</f>
        <v>0</v>
      </c>
    </row>
    <row r="162" spans="1:7">
      <c r="B162" s="338"/>
      <c r="C162" s="364"/>
      <c r="D162" s="347"/>
      <c r="E162" s="362"/>
      <c r="F162" s="98"/>
      <c r="G162" s="329"/>
    </row>
    <row r="163" spans="1:7">
      <c r="B163" s="338"/>
      <c r="C163" s="365" t="s">
        <v>106</v>
      </c>
      <c r="D163" s="366"/>
      <c r="E163" s="366"/>
      <c r="F163" s="108"/>
      <c r="G163" s="413"/>
    </row>
    <row r="164" spans="1:7">
      <c r="B164" s="338"/>
      <c r="C164" s="367" t="s">
        <v>107</v>
      </c>
      <c r="D164" s="368"/>
      <c r="E164" s="368"/>
      <c r="F164" s="109"/>
      <c r="G164" s="414"/>
    </row>
    <row r="165" spans="1:7">
      <c r="B165" s="338"/>
      <c r="C165" s="367" t="s">
        <v>108</v>
      </c>
      <c r="D165" s="368"/>
      <c r="E165" s="368"/>
      <c r="F165" s="109"/>
      <c r="G165" s="414"/>
    </row>
    <row r="166" spans="1:7">
      <c r="B166" s="338"/>
      <c r="C166" s="369" t="s">
        <v>109</v>
      </c>
      <c r="D166" s="370"/>
      <c r="E166" s="370"/>
      <c r="F166" s="110"/>
      <c r="G166" s="415"/>
    </row>
    <row r="167" spans="1:7">
      <c r="B167" s="338"/>
      <c r="C167" s="338"/>
      <c r="D167" s="338"/>
      <c r="E167" s="338"/>
      <c r="F167" s="270"/>
      <c r="G167" s="338"/>
    </row>
    <row r="168" spans="1:7" ht="63.75">
      <c r="B168" s="338" t="s">
        <v>47</v>
      </c>
      <c r="C168" s="293" t="s">
        <v>1604</v>
      </c>
      <c r="D168" s="359"/>
      <c r="E168" s="320"/>
      <c r="F168" s="111"/>
      <c r="G168" s="329"/>
    </row>
    <row r="169" spans="1:7">
      <c r="B169" s="338"/>
      <c r="C169" s="360" t="s">
        <v>1605</v>
      </c>
      <c r="D169" s="359" t="s">
        <v>65</v>
      </c>
      <c r="E169" s="320">
        <v>30</v>
      </c>
      <c r="F169" s="111"/>
      <c r="G169" s="329">
        <f>E169*F169</f>
        <v>0</v>
      </c>
    </row>
    <row r="170" spans="1:7">
      <c r="B170" s="289"/>
      <c r="C170" s="293"/>
      <c r="D170" s="359"/>
      <c r="E170" s="201"/>
      <c r="F170" s="111"/>
      <c r="G170" s="329"/>
    </row>
    <row r="171" spans="1:7" ht="63.75">
      <c r="B171" s="338" t="s">
        <v>48</v>
      </c>
      <c r="C171" s="1528" t="s">
        <v>2622</v>
      </c>
      <c r="D171" s="1520" t="s">
        <v>328</v>
      </c>
      <c r="E171" s="1529">
        <v>30</v>
      </c>
      <c r="F171" s="111"/>
      <c r="G171" s="329">
        <f>E171*F171</f>
        <v>0</v>
      </c>
    </row>
    <row r="172" spans="1:7">
      <c r="B172" s="338"/>
      <c r="C172" s="338"/>
      <c r="D172" s="338"/>
      <c r="E172" s="338"/>
      <c r="F172" s="270"/>
      <c r="G172" s="338"/>
    </row>
    <row r="173" spans="1:7">
      <c r="B173" s="338"/>
      <c r="C173" s="293"/>
      <c r="D173" s="359"/>
      <c r="E173" s="320"/>
      <c r="F173" s="111"/>
      <c r="G173" s="329"/>
    </row>
    <row r="174" spans="1:7" s="40" customFormat="1" ht="13.5" thickBot="1">
      <c r="A174" s="329"/>
      <c r="B174" s="330"/>
      <c r="C174" s="331" t="s">
        <v>164</v>
      </c>
      <c r="D174" s="332"/>
      <c r="E174" s="333"/>
      <c r="F174" s="118"/>
      <c r="G174" s="404">
        <f>SUM(G106:G173)</f>
        <v>0</v>
      </c>
    </row>
    <row r="175" spans="1:7" s="235" customFormat="1" ht="13.5" thickTop="1">
      <c r="A175" s="288"/>
      <c r="B175" s="338"/>
      <c r="C175" s="339"/>
      <c r="D175" s="340"/>
      <c r="E175" s="357"/>
      <c r="F175" s="101"/>
      <c r="G175" s="411"/>
    </row>
    <row r="176" spans="1:7" s="235" customFormat="1">
      <c r="A176" s="371"/>
      <c r="B176" s="233" t="s">
        <v>63</v>
      </c>
      <c r="C176" s="313" t="s">
        <v>139</v>
      </c>
      <c r="D176" s="314"/>
      <c r="E176" s="315"/>
      <c r="F176" s="65"/>
      <c r="G176" s="402"/>
    </row>
    <row r="177" spans="1:7" s="235" customFormat="1">
      <c r="A177" s="371"/>
      <c r="B177" s="338"/>
      <c r="C177" s="339"/>
      <c r="D177" s="340"/>
      <c r="E177" s="357"/>
      <c r="F177" s="101"/>
      <c r="G177" s="411"/>
    </row>
    <row r="178" spans="1:7" s="235" customFormat="1">
      <c r="A178" s="371"/>
      <c r="B178" s="338"/>
      <c r="C178" s="339" t="s">
        <v>10</v>
      </c>
      <c r="D178" s="340"/>
      <c r="E178" s="357"/>
      <c r="F178" s="101"/>
      <c r="G178" s="411"/>
    </row>
    <row r="179" spans="1:7" s="235" customFormat="1">
      <c r="A179" s="371"/>
      <c r="B179" s="338"/>
      <c r="C179" s="339"/>
      <c r="D179" s="340"/>
      <c r="E179" s="357"/>
      <c r="F179" s="101"/>
      <c r="G179" s="411"/>
    </row>
    <row r="180" spans="1:7" s="235" customFormat="1" ht="297" customHeight="1">
      <c r="A180" s="371"/>
      <c r="B180" s="338"/>
      <c r="C180" s="293" t="s">
        <v>340</v>
      </c>
      <c r="D180" s="340"/>
      <c r="E180" s="357"/>
      <c r="F180" s="101"/>
      <c r="G180" s="411"/>
    </row>
    <row r="181" spans="1:7" s="235" customFormat="1" ht="127.5">
      <c r="A181" s="371"/>
      <c r="B181" s="338"/>
      <c r="C181" s="339" t="s">
        <v>341</v>
      </c>
      <c r="D181" s="340"/>
      <c r="E181" s="357"/>
      <c r="F181" s="101"/>
      <c r="G181" s="411"/>
    </row>
    <row r="182" spans="1:7" s="235" customFormat="1" ht="76.5">
      <c r="A182" s="371"/>
      <c r="B182" s="338"/>
      <c r="C182" s="293" t="s">
        <v>342</v>
      </c>
      <c r="D182" s="340"/>
      <c r="E182" s="357"/>
      <c r="F182" s="101"/>
      <c r="G182" s="411"/>
    </row>
    <row r="183" spans="1:7" s="235" customFormat="1" ht="409.5">
      <c r="A183" s="371"/>
      <c r="B183" s="338"/>
      <c r="C183" s="293" t="s">
        <v>343</v>
      </c>
      <c r="D183" s="340"/>
      <c r="E183" s="357"/>
      <c r="F183" s="101"/>
      <c r="G183" s="411"/>
    </row>
    <row r="184" spans="1:7" s="235" customFormat="1" ht="25.5">
      <c r="A184" s="371"/>
      <c r="B184" s="338"/>
      <c r="C184" s="339" t="s">
        <v>346</v>
      </c>
      <c r="D184" s="340"/>
      <c r="E184" s="357"/>
      <c r="F184" s="101"/>
      <c r="G184" s="411"/>
    </row>
    <row r="185" spans="1:7" s="235" customFormat="1" ht="25.5">
      <c r="A185" s="371"/>
      <c r="B185" s="338"/>
      <c r="C185" s="339" t="s">
        <v>344</v>
      </c>
      <c r="D185" s="340"/>
      <c r="E185" s="357"/>
      <c r="F185" s="101"/>
      <c r="G185" s="411"/>
    </row>
    <row r="186" spans="1:7" s="235" customFormat="1" ht="51">
      <c r="A186" s="371"/>
      <c r="B186" s="338"/>
      <c r="C186" s="339" t="s">
        <v>345</v>
      </c>
      <c r="D186" s="340"/>
      <c r="E186" s="357"/>
      <c r="F186" s="101"/>
      <c r="G186" s="411"/>
    </row>
    <row r="187" spans="1:7" s="235" customFormat="1" ht="38.25">
      <c r="A187" s="371"/>
      <c r="B187" s="338"/>
      <c r="C187" s="339" t="s">
        <v>476</v>
      </c>
      <c r="D187" s="340"/>
      <c r="E187" s="357"/>
      <c r="F187" s="101"/>
      <c r="G187" s="411"/>
    </row>
    <row r="188" spans="1:7" s="235" customFormat="1">
      <c r="A188" s="371"/>
      <c r="B188" s="338"/>
      <c r="C188" s="372"/>
      <c r="D188" s="340"/>
      <c r="E188" s="357"/>
      <c r="F188" s="101"/>
      <c r="G188" s="411"/>
    </row>
    <row r="189" spans="1:7" s="69" customFormat="1">
      <c r="A189" s="371"/>
      <c r="B189" s="322"/>
      <c r="C189" s="373"/>
      <c r="D189" s="359"/>
      <c r="E189" s="320"/>
      <c r="F189" s="111"/>
      <c r="G189" s="329"/>
    </row>
    <row r="190" spans="1:7" s="69" customFormat="1" ht="25.5">
      <c r="A190" s="371"/>
      <c r="B190" s="374" t="s">
        <v>14</v>
      </c>
      <c r="C190" s="373" t="s">
        <v>1606</v>
      </c>
      <c r="D190" s="375"/>
      <c r="E190" s="375"/>
      <c r="F190" s="187"/>
      <c r="G190" s="416"/>
    </row>
    <row r="191" spans="1:7" s="69" customFormat="1" ht="63.75">
      <c r="A191" s="371"/>
      <c r="B191" s="374"/>
      <c r="C191" s="376" t="s">
        <v>1607</v>
      </c>
      <c r="D191" s="359" t="s">
        <v>53</v>
      </c>
      <c r="E191" s="377">
        <v>188.5</v>
      </c>
      <c r="F191" s="111"/>
      <c r="G191" s="417">
        <f>E191*F191</f>
        <v>0</v>
      </c>
    </row>
    <row r="192" spans="1:7" s="69" customFormat="1">
      <c r="A192" s="371"/>
      <c r="B192" s="374"/>
      <c r="C192" s="376"/>
      <c r="D192" s="359"/>
      <c r="E192" s="206"/>
      <c r="F192" s="111"/>
      <c r="G192" s="417"/>
    </row>
    <row r="193" spans="1:10" s="69" customFormat="1">
      <c r="A193" s="371"/>
      <c r="B193" s="322" t="s">
        <v>37</v>
      </c>
      <c r="C193" s="373" t="s">
        <v>1608</v>
      </c>
      <c r="D193" s="359"/>
      <c r="E193" s="320"/>
      <c r="F193" s="111"/>
      <c r="G193" s="329"/>
    </row>
    <row r="194" spans="1:10" s="69" customFormat="1" ht="76.5">
      <c r="A194" s="371"/>
      <c r="B194" s="322"/>
      <c r="C194" s="373" t="s">
        <v>1609</v>
      </c>
      <c r="D194" s="359" t="s">
        <v>65</v>
      </c>
      <c r="E194" s="320">
        <v>496.08</v>
      </c>
      <c r="F194" s="111"/>
      <c r="G194" s="329">
        <f>E194*F194</f>
        <v>0</v>
      </c>
    </row>
    <row r="195" spans="1:10" s="69" customFormat="1">
      <c r="A195" s="371"/>
      <c r="B195" s="322"/>
      <c r="C195" s="373"/>
      <c r="D195" s="359"/>
      <c r="E195" s="320"/>
      <c r="F195" s="111"/>
      <c r="G195" s="329"/>
    </row>
    <row r="196" spans="1:10" s="69" customFormat="1">
      <c r="A196" s="371"/>
      <c r="B196" s="322" t="s">
        <v>17</v>
      </c>
      <c r="C196" s="373" t="s">
        <v>639</v>
      </c>
      <c r="D196" s="359"/>
      <c r="E196" s="320"/>
      <c r="F196" s="111"/>
      <c r="G196" s="329"/>
    </row>
    <row r="197" spans="1:10" s="69" customFormat="1" ht="77.25" customHeight="1">
      <c r="A197" s="371"/>
      <c r="B197" s="322"/>
      <c r="C197" s="373" t="s">
        <v>1196</v>
      </c>
      <c r="D197" s="359" t="s">
        <v>65</v>
      </c>
      <c r="E197" s="320">
        <v>154</v>
      </c>
      <c r="F197" s="111"/>
      <c r="G197" s="329">
        <f>E197*F197</f>
        <v>0</v>
      </c>
    </row>
    <row r="198" spans="1:10">
      <c r="B198" s="289"/>
      <c r="C198" s="293"/>
      <c r="D198" s="359"/>
      <c r="E198" s="326"/>
      <c r="F198" s="111"/>
      <c r="G198" s="329"/>
    </row>
    <row r="199" spans="1:10" s="69" customFormat="1" ht="51">
      <c r="A199" s="371"/>
      <c r="B199" s="322" t="s">
        <v>18</v>
      </c>
      <c r="C199" s="373" t="s">
        <v>475</v>
      </c>
      <c r="D199" s="359" t="s">
        <v>65</v>
      </c>
      <c r="E199" s="320">
        <v>1.4</v>
      </c>
      <c r="F199" s="111"/>
      <c r="G199" s="329">
        <f>E199*F199</f>
        <v>0</v>
      </c>
    </row>
    <row r="200" spans="1:10" s="69" customFormat="1">
      <c r="A200" s="371"/>
      <c r="B200" s="322"/>
      <c r="C200" s="373"/>
      <c r="D200" s="359"/>
      <c r="E200" s="320"/>
      <c r="F200" s="111"/>
      <c r="G200" s="329"/>
    </row>
    <row r="201" spans="1:10" s="69" customFormat="1" ht="38.25">
      <c r="A201" s="371"/>
      <c r="B201" s="322" t="s">
        <v>22</v>
      </c>
      <c r="C201" s="373" t="s">
        <v>286</v>
      </c>
      <c r="D201" s="359" t="s">
        <v>53</v>
      </c>
      <c r="E201" s="378">
        <f>1377.25+190</f>
        <v>1567.25</v>
      </c>
      <c r="F201" s="111"/>
      <c r="G201" s="329">
        <f>E201*F201</f>
        <v>0</v>
      </c>
    </row>
    <row r="202" spans="1:10" s="69" customFormat="1">
      <c r="A202" s="371"/>
      <c r="B202" s="322"/>
      <c r="C202" s="373"/>
      <c r="D202" s="359"/>
      <c r="E202" s="320"/>
      <c r="F202" s="111"/>
      <c r="G202" s="329"/>
    </row>
    <row r="203" spans="1:10" s="69" customFormat="1" ht="15">
      <c r="A203" s="371"/>
      <c r="B203" s="322" t="s">
        <v>45</v>
      </c>
      <c r="C203" s="373" t="s">
        <v>347</v>
      </c>
      <c r="D203" s="359" t="s">
        <v>53</v>
      </c>
      <c r="E203" s="378">
        <f>1377.25+190</f>
        <v>1567.25</v>
      </c>
      <c r="F203" s="111"/>
      <c r="G203" s="329">
        <f>E203*F203</f>
        <v>0</v>
      </c>
    </row>
    <row r="204" spans="1:10" s="69" customFormat="1">
      <c r="A204" s="371"/>
      <c r="B204" s="322"/>
      <c r="C204" s="373"/>
      <c r="D204" s="359"/>
      <c r="E204" s="378"/>
      <c r="F204" s="111"/>
      <c r="G204" s="329"/>
    </row>
    <row r="205" spans="1:10" s="69" customFormat="1" ht="25.5">
      <c r="A205" s="371"/>
      <c r="B205" s="374" t="s">
        <v>47</v>
      </c>
      <c r="C205" s="376" t="s">
        <v>1619</v>
      </c>
      <c r="D205" s="359"/>
      <c r="E205" s="206"/>
      <c r="F205" s="106"/>
      <c r="G205" s="417"/>
      <c r="I205" s="207"/>
      <c r="J205" s="106"/>
    </row>
    <row r="206" spans="1:10" s="69" customFormat="1" ht="229.5">
      <c r="A206" s="371"/>
      <c r="B206" s="374"/>
      <c r="C206" s="373" t="s">
        <v>1622</v>
      </c>
      <c r="D206" s="327"/>
      <c r="E206" s="327"/>
      <c r="G206" s="327"/>
      <c r="I206" s="207"/>
      <c r="J206" s="106"/>
    </row>
    <row r="207" spans="1:10" s="69" customFormat="1" ht="15">
      <c r="A207" s="371"/>
      <c r="B207" s="374"/>
      <c r="C207" s="346" t="s">
        <v>1620</v>
      </c>
      <c r="D207" s="379" t="s">
        <v>53</v>
      </c>
      <c r="E207" s="345">
        <v>324.39999999999998</v>
      </c>
      <c r="F207" s="111"/>
      <c r="G207" s="417">
        <f>E207*F207</f>
        <v>0</v>
      </c>
      <c r="I207" s="207"/>
      <c r="J207" s="22"/>
    </row>
    <row r="208" spans="1:10" s="69" customFormat="1" ht="15">
      <c r="A208" s="371"/>
      <c r="B208" s="374"/>
      <c r="C208" s="380" t="s">
        <v>1621</v>
      </c>
      <c r="D208" s="359" t="s">
        <v>53</v>
      </c>
      <c r="E208" s="206">
        <f>E207*0.12</f>
        <v>38.927999999999997</v>
      </c>
      <c r="F208" s="106"/>
      <c r="G208" s="417">
        <f>E208*F208</f>
        <v>0</v>
      </c>
      <c r="I208" s="207"/>
      <c r="J208" s="22"/>
    </row>
    <row r="209" spans="1:10" s="69" customFormat="1">
      <c r="A209" s="371"/>
      <c r="B209" s="374"/>
      <c r="C209" s="380"/>
      <c r="D209" s="359"/>
      <c r="E209" s="206"/>
      <c r="F209" s="106"/>
      <c r="G209" s="417"/>
      <c r="I209" s="207"/>
      <c r="J209" s="22"/>
    </row>
    <row r="210" spans="1:10" s="72" customFormat="1">
      <c r="A210" s="381"/>
      <c r="B210" s="382"/>
      <c r="C210" s="372"/>
      <c r="D210" s="383"/>
      <c r="E210" s="384"/>
      <c r="F210" s="32"/>
      <c r="G210" s="383"/>
    </row>
    <row r="211" spans="1:10" s="40" customFormat="1" ht="13.5" thickBot="1">
      <c r="A211" s="329"/>
      <c r="B211" s="330"/>
      <c r="C211" s="331" t="s">
        <v>149</v>
      </c>
      <c r="D211" s="332"/>
      <c r="E211" s="333"/>
      <c r="F211" s="118"/>
      <c r="G211" s="404">
        <f>SUM(G180:G210)</f>
        <v>0</v>
      </c>
    </row>
    <row r="212" spans="1:10" s="235" customFormat="1" ht="13.5" thickTop="1">
      <c r="A212" s="294"/>
      <c r="B212" s="289"/>
      <c r="C212" s="286"/>
      <c r="D212" s="311"/>
      <c r="E212" s="312"/>
      <c r="F212" s="66"/>
      <c r="G212" s="418"/>
    </row>
    <row r="213" spans="1:10" s="69" customFormat="1">
      <c r="A213" s="371"/>
      <c r="B213" s="385" t="s">
        <v>75</v>
      </c>
      <c r="C213" s="386" t="s">
        <v>140</v>
      </c>
      <c r="D213" s="387"/>
      <c r="E213" s="315"/>
      <c r="F213" s="65"/>
      <c r="G213" s="402"/>
    </row>
    <row r="214" spans="1:10" s="69" customFormat="1">
      <c r="A214" s="371"/>
      <c r="B214" s="388"/>
      <c r="C214" s="389"/>
      <c r="D214" s="390"/>
      <c r="E214" s="357"/>
      <c r="F214" s="101"/>
      <c r="G214" s="411"/>
    </row>
    <row r="215" spans="1:10" s="69" customFormat="1">
      <c r="A215" s="371"/>
      <c r="B215" s="388"/>
      <c r="C215" s="389" t="s">
        <v>10</v>
      </c>
      <c r="D215" s="390"/>
      <c r="E215" s="357"/>
      <c r="F215" s="101"/>
      <c r="G215" s="411"/>
    </row>
    <row r="216" spans="1:10" s="69" customFormat="1" ht="165.75">
      <c r="A216" s="371"/>
      <c r="B216" s="388"/>
      <c r="C216" s="358" t="s">
        <v>348</v>
      </c>
      <c r="D216" s="390"/>
      <c r="E216" s="357"/>
      <c r="F216" s="101"/>
      <c r="G216" s="411"/>
    </row>
    <row r="217" spans="1:10" s="69" customFormat="1" ht="252.75" customHeight="1">
      <c r="A217" s="371"/>
      <c r="B217" s="388"/>
      <c r="C217" s="389" t="s">
        <v>349</v>
      </c>
      <c r="D217" s="390"/>
      <c r="E217" s="357"/>
      <c r="F217" s="101"/>
      <c r="G217" s="411"/>
    </row>
    <row r="218" spans="1:10" s="69" customFormat="1" ht="280.5">
      <c r="A218" s="371"/>
      <c r="B218" s="388"/>
      <c r="C218" s="389" t="s">
        <v>477</v>
      </c>
      <c r="D218" s="390"/>
      <c r="E218" s="357"/>
      <c r="F218" s="101"/>
      <c r="G218" s="411"/>
    </row>
    <row r="219" spans="1:10" s="69" customFormat="1" ht="102">
      <c r="A219" s="371"/>
      <c r="B219" s="388"/>
      <c r="C219" s="389" t="s">
        <v>478</v>
      </c>
      <c r="D219" s="390"/>
      <c r="E219" s="357"/>
      <c r="F219" s="101"/>
      <c r="G219" s="411"/>
    </row>
    <row r="220" spans="1:10" s="69" customFormat="1" ht="191.25">
      <c r="A220" s="371"/>
      <c r="B220" s="388"/>
      <c r="C220" s="389" t="s">
        <v>479</v>
      </c>
      <c r="D220" s="390"/>
      <c r="E220" s="357"/>
      <c r="F220" s="101"/>
      <c r="G220" s="411"/>
    </row>
    <row r="221" spans="1:10" s="69" customFormat="1" ht="89.25">
      <c r="A221" s="371"/>
      <c r="B221" s="388"/>
      <c r="C221" s="389" t="s">
        <v>480</v>
      </c>
      <c r="D221" s="390"/>
      <c r="E221" s="357"/>
      <c r="F221" s="101"/>
      <c r="G221" s="411"/>
    </row>
    <row r="222" spans="1:10" s="69" customFormat="1" ht="357">
      <c r="A222" s="371"/>
      <c r="B222" s="388"/>
      <c r="C222" s="389" t="s">
        <v>481</v>
      </c>
      <c r="D222" s="390"/>
      <c r="E222" s="357"/>
      <c r="F222" s="101"/>
      <c r="G222" s="411"/>
    </row>
    <row r="223" spans="1:10" s="69" customFormat="1">
      <c r="A223" s="371"/>
      <c r="B223" s="388"/>
      <c r="C223" s="389"/>
      <c r="D223" s="390"/>
      <c r="E223" s="357"/>
      <c r="F223" s="101"/>
      <c r="G223" s="411"/>
    </row>
    <row r="224" spans="1:10" s="69" customFormat="1" ht="63.75">
      <c r="A224" s="371"/>
      <c r="B224" s="289" t="s">
        <v>162</v>
      </c>
      <c r="C224" s="291" t="s">
        <v>2356</v>
      </c>
      <c r="D224" s="359" t="s">
        <v>53</v>
      </c>
      <c r="E224" s="320">
        <v>605</v>
      </c>
      <c r="F224" s="111"/>
      <c r="G224" s="329">
        <f>E224*F224</f>
        <v>0</v>
      </c>
    </row>
    <row r="225" spans="1:7" s="69" customFormat="1">
      <c r="A225" s="371"/>
      <c r="B225" s="289"/>
      <c r="C225" s="291"/>
      <c r="D225" s="359"/>
      <c r="E225" s="320"/>
      <c r="F225" s="111"/>
      <c r="G225" s="329"/>
    </row>
    <row r="226" spans="1:7" s="69" customFormat="1" ht="89.25">
      <c r="A226" s="371"/>
      <c r="B226" s="289" t="s">
        <v>37</v>
      </c>
      <c r="C226" s="291" t="s">
        <v>640</v>
      </c>
      <c r="D226" s="359" t="s">
        <v>53</v>
      </c>
      <c r="E226" s="320">
        <v>60</v>
      </c>
      <c r="F226" s="111"/>
      <c r="G226" s="329">
        <f>E226*F226</f>
        <v>0</v>
      </c>
    </row>
    <row r="227" spans="1:7" s="69" customFormat="1">
      <c r="A227" s="371"/>
      <c r="B227" s="289"/>
      <c r="C227" s="291"/>
      <c r="D227" s="359"/>
      <c r="E227" s="320"/>
      <c r="F227" s="111"/>
      <c r="G227" s="329"/>
    </row>
    <row r="228" spans="1:7" s="69" customFormat="1" ht="114.75">
      <c r="A228" s="371"/>
      <c r="B228" s="289" t="s">
        <v>17</v>
      </c>
      <c r="C228" s="291" t="s">
        <v>2357</v>
      </c>
      <c r="D228" s="359" t="s">
        <v>53</v>
      </c>
      <c r="E228" s="320">
        <v>512</v>
      </c>
      <c r="F228" s="111"/>
      <c r="G228" s="329">
        <f>E228*F228</f>
        <v>0</v>
      </c>
    </row>
    <row r="229" spans="1:7" s="69" customFormat="1">
      <c r="A229" s="371"/>
      <c r="B229" s="289" t="s">
        <v>158</v>
      </c>
      <c r="C229" s="291"/>
      <c r="D229" s="287"/>
      <c r="E229" s="309"/>
      <c r="F229" s="67"/>
      <c r="G229" s="396"/>
    </row>
    <row r="230" spans="1:7" s="69" customFormat="1" ht="76.5">
      <c r="A230" s="371"/>
      <c r="B230" s="289" t="s">
        <v>18</v>
      </c>
      <c r="C230" s="291" t="s">
        <v>641</v>
      </c>
      <c r="D230" s="359" t="s">
        <v>53</v>
      </c>
      <c r="E230" s="320">
        <f>102+350</f>
        <v>452</v>
      </c>
      <c r="F230" s="111"/>
      <c r="G230" s="329">
        <f>E230*F230</f>
        <v>0</v>
      </c>
    </row>
    <row r="231" spans="1:7" s="69" customFormat="1">
      <c r="A231" s="371"/>
      <c r="B231" s="388"/>
      <c r="C231" s="389"/>
      <c r="D231" s="390"/>
      <c r="E231" s="357"/>
      <c r="F231" s="101"/>
      <c r="G231" s="411"/>
    </row>
    <row r="232" spans="1:7" s="69" customFormat="1">
      <c r="A232" s="371"/>
      <c r="B232" s="374" t="s">
        <v>22</v>
      </c>
      <c r="C232" s="376" t="s">
        <v>1623</v>
      </c>
      <c r="D232" s="359"/>
      <c r="E232" s="206"/>
      <c r="F232" s="106"/>
      <c r="G232" s="417"/>
    </row>
    <row r="233" spans="1:7" s="69" customFormat="1" ht="38.25">
      <c r="A233" s="371"/>
      <c r="B233" s="374"/>
      <c r="C233" s="373" t="s">
        <v>2355</v>
      </c>
      <c r="D233" s="327"/>
      <c r="E233" s="327"/>
      <c r="G233" s="327"/>
    </row>
    <row r="234" spans="1:7" s="69" customFormat="1" ht="15">
      <c r="A234" s="371"/>
      <c r="B234" s="374"/>
      <c r="C234" s="346" t="s">
        <v>1624</v>
      </c>
      <c r="D234" s="379" t="s">
        <v>53</v>
      </c>
      <c r="E234" s="345">
        <v>84</v>
      </c>
      <c r="F234" s="111"/>
      <c r="G234" s="417">
        <f>E234*F234</f>
        <v>0</v>
      </c>
    </row>
    <row r="235" spans="1:7" s="69" customFormat="1">
      <c r="A235" s="371"/>
      <c r="B235" s="289"/>
      <c r="C235" s="291"/>
      <c r="D235" s="359"/>
      <c r="E235" s="320"/>
      <c r="F235" s="111"/>
      <c r="G235" s="329"/>
    </row>
    <row r="236" spans="1:7" s="40" customFormat="1">
      <c r="A236" s="316"/>
      <c r="B236" s="322"/>
      <c r="C236" s="318"/>
      <c r="D236" s="324"/>
      <c r="E236" s="325"/>
      <c r="F236" s="71"/>
      <c r="G236" s="329"/>
    </row>
    <row r="237" spans="1:7" s="40" customFormat="1" ht="13.5" thickBot="1">
      <c r="A237" s="329"/>
      <c r="B237" s="330"/>
      <c r="C237" s="331" t="s">
        <v>141</v>
      </c>
      <c r="D237" s="332"/>
      <c r="E237" s="333"/>
      <c r="F237" s="118"/>
      <c r="G237" s="404">
        <f>SUM(G222:G236)</f>
        <v>0</v>
      </c>
    </row>
    <row r="238" spans="1:7" s="235" customFormat="1" ht="13.5" thickTop="1">
      <c r="A238" s="294"/>
      <c r="B238" s="289"/>
      <c r="C238" s="286"/>
      <c r="D238" s="311"/>
      <c r="E238" s="312"/>
      <c r="F238" s="66"/>
      <c r="G238" s="418"/>
    </row>
    <row r="239" spans="1:7" s="63" customFormat="1">
      <c r="A239" s="288"/>
      <c r="B239" s="289"/>
      <c r="C239" s="286"/>
      <c r="D239" s="311"/>
      <c r="E239" s="312"/>
      <c r="F239" s="66"/>
      <c r="G239" s="418"/>
    </row>
    <row r="241" spans="1:5">
      <c r="A241" s="276"/>
      <c r="B241" s="276"/>
      <c r="E241" s="391"/>
    </row>
    <row r="242" spans="1:5">
      <c r="E242" s="391"/>
    </row>
    <row r="243" spans="1:5">
      <c r="E243" s="391"/>
    </row>
    <row r="275" spans="1:10" s="63" customFormat="1">
      <c r="A275" s="288"/>
      <c r="B275" s="282"/>
      <c r="C275" s="392"/>
      <c r="D275" s="335"/>
      <c r="E275" s="276"/>
      <c r="F275" s="61"/>
      <c r="G275" s="276"/>
      <c r="H275" s="61"/>
      <c r="I275" s="61"/>
      <c r="J275" s="61"/>
    </row>
  </sheetData>
  <sheetProtection algorithmName="SHA-512" hashValue="nbn1c5wsfaOj9WhG5vbh+DEF3MP7pGEocwbRkE8O9GysQjSlbXe7dpMmk9ZxjgYryQK5gv67HAzzcYuEYU4+VA==" saltValue="n9CGiP4RBUTeS0k/DPga7g==" spinCount="100000" sheet="1" formatCells="0" formatColumns="0" formatRows="0"/>
  <protectedRanges>
    <protectedRange sqref="F163:G167 F172:G172" name="Obseg5_6_5"/>
  </protectedRanges>
  <pageMargins left="0.70866141732283472" right="0.70866141732283472" top="0.94488188976377963" bottom="0.74803149606299213" header="0.31496062992125984" footer="0.31496062992125984"/>
  <pageSetup paperSize="9" firstPageNumber="0" orientation="portrait" r:id="rId1"/>
  <rowBreaks count="10" manualBreakCount="10">
    <brk id="15" max="16383" man="1"/>
    <brk id="44" max="16383" man="1"/>
    <brk id="70" max="16383" man="1"/>
    <brk id="78" max="16383" man="1"/>
    <brk id="89" max="16383" man="1"/>
    <brk id="94" max="16383" man="1"/>
    <brk id="133" max="16383" man="1"/>
    <brk id="175" max="16383" man="1"/>
    <brk id="192" max="16383" man="1"/>
    <brk id="2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indexed="10"/>
  </sheetPr>
  <dimension ref="A1:H548"/>
  <sheetViews>
    <sheetView view="pageBreakPreview" topLeftCell="A528" zoomScale="130" zoomScaleNormal="90" zoomScaleSheetLayoutView="130" zoomScalePageLayoutView="90" workbookViewId="0">
      <selection activeCell="G546" sqref="G546"/>
    </sheetView>
  </sheetViews>
  <sheetFormatPr defaultRowHeight="12.75"/>
  <cols>
    <col min="1" max="1" width="5" style="574" customWidth="1"/>
    <col min="2" max="2" width="4.28515625" style="616" customWidth="1"/>
    <col min="3" max="3" width="36.5703125" style="617" customWidth="1"/>
    <col min="4" max="4" width="9.140625" style="617"/>
    <col min="5" max="5" width="9.140625" style="574"/>
    <col min="6" max="6" width="9.140625" style="155"/>
    <col min="7" max="7" width="10.5703125" style="574" customWidth="1"/>
    <col min="8" max="16384" width="9.140625" style="155"/>
  </cols>
  <sheetData>
    <row r="1" spans="1:7" ht="15">
      <c r="A1" s="560"/>
      <c r="B1" s="560"/>
      <c r="C1" s="560"/>
      <c r="D1" s="560"/>
      <c r="E1" s="560"/>
      <c r="F1" s="538"/>
      <c r="G1" s="560"/>
    </row>
    <row r="2" spans="1:7" ht="18.75" thickBot="1">
      <c r="A2" s="1223" t="s">
        <v>596</v>
      </c>
      <c r="B2" s="561" t="s">
        <v>598</v>
      </c>
      <c r="C2" s="562"/>
      <c r="D2" s="562"/>
      <c r="E2" s="1224"/>
      <c r="F2" s="539"/>
      <c r="G2" s="618"/>
    </row>
    <row r="3" spans="1:7" ht="15">
      <c r="A3" s="560"/>
      <c r="B3" s="560"/>
      <c r="C3" s="560"/>
      <c r="D3" s="560"/>
      <c r="E3" s="1225"/>
      <c r="F3" s="269"/>
      <c r="G3" s="619"/>
    </row>
    <row r="4" spans="1:7" ht="25.5">
      <c r="A4" s="1226"/>
      <c r="B4" s="563" t="s">
        <v>596</v>
      </c>
      <c r="C4" s="564" t="s">
        <v>609</v>
      </c>
      <c r="D4" s="564"/>
      <c r="E4" s="1247"/>
      <c r="F4" s="1248"/>
      <c r="G4" s="620"/>
    </row>
    <row r="5" spans="1:7">
      <c r="A5" s="1226"/>
      <c r="B5" s="563"/>
      <c r="C5" s="565"/>
      <c r="D5" s="565"/>
      <c r="E5" s="1247"/>
      <c r="F5" s="1248"/>
      <c r="G5" s="620"/>
    </row>
    <row r="6" spans="1:7">
      <c r="A6" s="1228"/>
      <c r="B6" s="1234" t="s">
        <v>101</v>
      </c>
      <c r="C6" s="1235" t="s">
        <v>588</v>
      </c>
      <c r="D6" s="1231"/>
      <c r="E6" s="1233"/>
      <c r="F6" s="540"/>
      <c r="G6" s="621">
        <f>G93</f>
        <v>0</v>
      </c>
    </row>
    <row r="7" spans="1:7">
      <c r="A7" s="1228"/>
      <c r="B7" s="1229" t="s">
        <v>1335</v>
      </c>
      <c r="C7" s="1230" t="s">
        <v>959</v>
      </c>
      <c r="D7" s="1231"/>
      <c r="E7" s="1232"/>
      <c r="F7" s="541"/>
      <c r="G7" s="621">
        <f>G113</f>
        <v>0</v>
      </c>
    </row>
    <row r="8" spans="1:7">
      <c r="A8" s="1228"/>
      <c r="B8" s="1229" t="s">
        <v>1336</v>
      </c>
      <c r="C8" s="1230" t="s">
        <v>973</v>
      </c>
      <c r="D8" s="1231"/>
      <c r="E8" s="1233"/>
      <c r="F8" s="540"/>
      <c r="G8" s="621">
        <f>G157</f>
        <v>0</v>
      </c>
    </row>
    <row r="9" spans="1:7">
      <c r="A9" s="1228"/>
      <c r="B9" s="1229" t="s">
        <v>57</v>
      </c>
      <c r="C9" s="1230" t="s">
        <v>984</v>
      </c>
      <c r="D9" s="1231"/>
      <c r="E9" s="1233"/>
      <c r="F9" s="540"/>
      <c r="G9" s="621">
        <f>G170</f>
        <v>0</v>
      </c>
    </row>
    <row r="10" spans="1:7">
      <c r="A10" s="1228"/>
      <c r="B10" s="1229" t="s">
        <v>992</v>
      </c>
      <c r="C10" s="1230" t="s">
        <v>993</v>
      </c>
      <c r="D10" s="1231"/>
      <c r="E10" s="1233"/>
      <c r="F10" s="540"/>
      <c r="G10" s="621">
        <f>G226</f>
        <v>0</v>
      </c>
    </row>
    <row r="11" spans="1:7">
      <c r="A11" s="1228"/>
      <c r="B11" s="1229" t="s">
        <v>1007</v>
      </c>
      <c r="C11" s="1230" t="s">
        <v>1008</v>
      </c>
      <c r="D11" s="1231"/>
      <c r="E11" s="1233"/>
      <c r="F11" s="540"/>
      <c r="G11" s="621">
        <f>G240</f>
        <v>0</v>
      </c>
    </row>
    <row r="12" spans="1:7">
      <c r="A12" s="1228"/>
      <c r="B12" s="1229" t="s">
        <v>1011</v>
      </c>
      <c r="C12" s="1230" t="s">
        <v>1012</v>
      </c>
      <c r="D12" s="1231"/>
      <c r="E12" s="1233"/>
      <c r="F12" s="540"/>
      <c r="G12" s="621">
        <f>G295</f>
        <v>0</v>
      </c>
    </row>
    <row r="13" spans="1:7">
      <c r="A13" s="1228"/>
      <c r="B13" s="1229" t="s">
        <v>63</v>
      </c>
      <c r="C13" s="1230" t="s">
        <v>1024</v>
      </c>
      <c r="D13" s="1231"/>
      <c r="E13" s="1233"/>
      <c r="F13" s="540"/>
      <c r="G13" s="621">
        <f>G344</f>
        <v>0</v>
      </c>
    </row>
    <row r="14" spans="1:7">
      <c r="A14" s="1228"/>
      <c r="B14" s="1229" t="s">
        <v>1337</v>
      </c>
      <c r="C14" s="1230" t="s">
        <v>1338</v>
      </c>
      <c r="D14" s="1231"/>
      <c r="E14" s="1233"/>
      <c r="F14" s="540"/>
      <c r="G14" s="621">
        <f>G354</f>
        <v>0</v>
      </c>
    </row>
    <row r="15" spans="1:7">
      <c r="A15" s="1228"/>
      <c r="B15" s="1229" t="s">
        <v>75</v>
      </c>
      <c r="C15" s="1230" t="s">
        <v>584</v>
      </c>
      <c r="D15" s="1231"/>
      <c r="E15" s="1233"/>
      <c r="F15" s="540"/>
      <c r="G15" s="621">
        <f>G387</f>
        <v>0</v>
      </c>
    </row>
    <row r="16" spans="1:7">
      <c r="A16" s="1228"/>
      <c r="B16" s="1229" t="s">
        <v>1063</v>
      </c>
      <c r="C16" s="1230" t="s">
        <v>1064</v>
      </c>
      <c r="D16" s="1231"/>
      <c r="E16" s="1233"/>
      <c r="F16" s="540"/>
      <c r="G16" s="621">
        <f>G415</f>
        <v>0</v>
      </c>
    </row>
    <row r="17" spans="1:8" ht="15">
      <c r="A17" s="1228"/>
      <c r="B17" s="1229" t="s">
        <v>1075</v>
      </c>
      <c r="C17" s="1230" t="s">
        <v>1339</v>
      </c>
      <c r="D17" s="1231"/>
      <c r="E17" s="1233"/>
      <c r="F17" s="540"/>
      <c r="G17" s="621">
        <f>G458</f>
        <v>0</v>
      </c>
      <c r="H17" s="542"/>
    </row>
    <row r="18" spans="1:8" ht="15">
      <c r="A18" s="1228"/>
      <c r="B18" s="1229" t="s">
        <v>585</v>
      </c>
      <c r="C18" s="1230" t="s">
        <v>1080</v>
      </c>
      <c r="D18" s="1231"/>
      <c r="E18" s="1233"/>
      <c r="F18" s="540"/>
      <c r="G18" s="621">
        <f>G478</f>
        <v>0</v>
      </c>
      <c r="H18" s="542"/>
    </row>
    <row r="19" spans="1:8" ht="15">
      <c r="A19" s="1228"/>
      <c r="B19" s="1229" t="s">
        <v>142</v>
      </c>
      <c r="C19" s="1230" t="s">
        <v>1089</v>
      </c>
      <c r="D19" s="1231"/>
      <c r="E19" s="1233"/>
      <c r="F19" s="540"/>
      <c r="G19" s="621">
        <f>G494</f>
        <v>0</v>
      </c>
      <c r="H19" s="542"/>
    </row>
    <row r="20" spans="1:8" ht="15">
      <c r="A20" s="1228"/>
      <c r="B20" s="1229" t="s">
        <v>146</v>
      </c>
      <c r="C20" s="1230" t="s">
        <v>1097</v>
      </c>
      <c r="D20" s="1231"/>
      <c r="E20" s="1233"/>
      <c r="F20" s="540"/>
      <c r="G20" s="621">
        <f>G510</f>
        <v>0</v>
      </c>
      <c r="H20" s="542"/>
    </row>
    <row r="21" spans="1:8" ht="15">
      <c r="A21" s="1228"/>
      <c r="B21" s="1229" t="s">
        <v>583</v>
      </c>
      <c r="C21" s="1230" t="s">
        <v>1102</v>
      </c>
      <c r="D21" s="1231"/>
      <c r="E21" s="1233"/>
      <c r="F21" s="540"/>
      <c r="G21" s="621">
        <f>G522</f>
        <v>0</v>
      </c>
      <c r="H21" s="542"/>
    </row>
    <row r="22" spans="1:8" ht="15">
      <c r="A22" s="1228"/>
      <c r="B22" s="1229" t="s">
        <v>1100</v>
      </c>
      <c r="C22" s="1252" t="s">
        <v>1340</v>
      </c>
      <c r="D22" s="1231"/>
      <c r="E22" s="1233"/>
      <c r="F22" s="540"/>
      <c r="G22" s="621">
        <f>G546</f>
        <v>0</v>
      </c>
      <c r="H22" s="542"/>
    </row>
    <row r="23" spans="1:8" ht="13.5" thickBot="1">
      <c r="A23" s="1228"/>
      <c r="B23" s="1237"/>
      <c r="C23" s="1238" t="s">
        <v>1341</v>
      </c>
      <c r="D23" s="1238"/>
      <c r="E23" s="1239"/>
      <c r="F23" s="266"/>
      <c r="G23" s="622">
        <f>SUM(G6:G22)</f>
        <v>0</v>
      </c>
      <c r="H23" s="1240"/>
    </row>
    <row r="24" spans="1:8" ht="13.5" thickTop="1">
      <c r="A24" s="1228"/>
      <c r="B24" s="1229"/>
      <c r="C24" s="1252"/>
      <c r="D24" s="1231"/>
      <c r="E24" s="1233"/>
      <c r="F24" s="540"/>
      <c r="G24" s="621"/>
      <c r="H24" s="1227"/>
    </row>
    <row r="25" spans="1:8">
      <c r="A25" s="1236"/>
      <c r="B25" s="1269"/>
      <c r="C25" s="1270"/>
      <c r="D25" s="1270"/>
      <c r="E25" s="1271"/>
      <c r="F25" s="543"/>
      <c r="G25" s="623"/>
      <c r="H25" s="544"/>
    </row>
    <row r="26" spans="1:8" ht="25.5">
      <c r="A26" s="1228"/>
      <c r="B26" s="1241"/>
      <c r="C26" s="1242" t="s">
        <v>5</v>
      </c>
      <c r="D26" s="1242"/>
      <c r="E26" s="566" t="s">
        <v>6</v>
      </c>
      <c r="F26" s="1243" t="s">
        <v>7</v>
      </c>
      <c r="G26" s="624" t="s">
        <v>8</v>
      </c>
      <c r="H26" s="544"/>
    </row>
    <row r="27" spans="1:8">
      <c r="A27" s="1228"/>
      <c r="B27" s="567"/>
      <c r="C27" s="568"/>
      <c r="D27" s="568"/>
      <c r="E27" s="569"/>
      <c r="F27" s="545"/>
      <c r="G27" s="625"/>
      <c r="H27" s="547"/>
    </row>
    <row r="28" spans="1:8">
      <c r="A28" s="1244" t="s">
        <v>596</v>
      </c>
      <c r="B28" s="1245"/>
      <c r="C28" s="1246" t="s">
        <v>602</v>
      </c>
      <c r="D28" s="568"/>
      <c r="E28" s="569"/>
      <c r="F28" s="545"/>
      <c r="G28" s="625"/>
      <c r="H28" s="544"/>
    </row>
    <row r="29" spans="1:8">
      <c r="A29" s="1228"/>
      <c r="B29" s="567"/>
      <c r="C29" s="568" t="s">
        <v>909</v>
      </c>
      <c r="D29" s="568"/>
      <c r="E29" s="569"/>
      <c r="F29" s="545"/>
      <c r="G29" s="625"/>
      <c r="H29" s="544"/>
    </row>
    <row r="30" spans="1:8" ht="76.5">
      <c r="A30" s="1228"/>
      <c r="B30" s="567"/>
      <c r="C30" s="1259" t="s">
        <v>910</v>
      </c>
      <c r="D30" s="1259"/>
      <c r="E30" s="569"/>
      <c r="F30" s="545"/>
      <c r="G30" s="625"/>
      <c r="H30" s="544"/>
    </row>
    <row r="31" spans="1:8" ht="63.75">
      <c r="A31" s="1228"/>
      <c r="B31" s="567"/>
      <c r="C31" s="1252" t="s">
        <v>911</v>
      </c>
      <c r="D31" s="1252"/>
      <c r="E31" s="569"/>
      <c r="F31" s="545"/>
      <c r="G31" s="625"/>
      <c r="H31" s="544"/>
    </row>
    <row r="32" spans="1:8" ht="63.75">
      <c r="A32" s="1228"/>
      <c r="B32" s="567"/>
      <c r="C32" s="1252" t="s">
        <v>912</v>
      </c>
      <c r="D32" s="1252"/>
      <c r="E32" s="569"/>
      <c r="F32" s="545"/>
      <c r="G32" s="625"/>
      <c r="H32" s="547"/>
    </row>
    <row r="33" spans="1:8" ht="63.75">
      <c r="A33" s="1228"/>
      <c r="B33" s="567"/>
      <c r="C33" s="1252" t="s">
        <v>913</v>
      </c>
      <c r="D33" s="1252"/>
      <c r="E33" s="570"/>
      <c r="F33" s="548"/>
      <c r="G33" s="626"/>
      <c r="H33" s="547"/>
    </row>
    <row r="34" spans="1:8" ht="63.75">
      <c r="A34" s="1226"/>
      <c r="B34" s="567"/>
      <c r="C34" s="1252" t="s">
        <v>914</v>
      </c>
      <c r="D34" s="1252"/>
      <c r="E34" s="569"/>
      <c r="F34" s="545"/>
      <c r="G34" s="625"/>
      <c r="H34" s="547"/>
    </row>
    <row r="35" spans="1:8" ht="63.75">
      <c r="A35" s="1226"/>
      <c r="B35" s="567"/>
      <c r="C35" s="1252" t="s">
        <v>915</v>
      </c>
      <c r="D35" s="1252"/>
      <c r="E35" s="569"/>
      <c r="F35" s="545"/>
      <c r="G35" s="625"/>
      <c r="H35" s="547"/>
    </row>
    <row r="36" spans="1:8">
      <c r="A36" s="1226"/>
      <c r="B36" s="567"/>
      <c r="C36" s="1252"/>
      <c r="D36" s="1252"/>
      <c r="E36" s="570"/>
      <c r="F36" s="548"/>
      <c r="G36" s="626"/>
      <c r="H36" s="547"/>
    </row>
    <row r="37" spans="1:8">
      <c r="A37" s="1226"/>
      <c r="B37" s="567"/>
      <c r="C37" s="1252" t="s">
        <v>916</v>
      </c>
      <c r="D37" s="1252"/>
      <c r="E37" s="570"/>
      <c r="F37" s="548"/>
      <c r="G37" s="626"/>
      <c r="H37" s="547"/>
    </row>
    <row r="38" spans="1:8">
      <c r="A38" s="1226"/>
      <c r="B38" s="567"/>
      <c r="C38" s="1252" t="s">
        <v>917</v>
      </c>
      <c r="D38" s="1252"/>
      <c r="E38" s="569"/>
      <c r="F38" s="545"/>
      <c r="G38" s="625"/>
      <c r="H38" s="547"/>
    </row>
    <row r="39" spans="1:8">
      <c r="A39" s="1226"/>
      <c r="B39" s="567"/>
      <c r="C39" s="1252" t="s">
        <v>918</v>
      </c>
      <c r="D39" s="1252"/>
      <c r="E39" s="570"/>
      <c r="F39" s="548"/>
      <c r="G39" s="626"/>
      <c r="H39" s="547"/>
    </row>
    <row r="40" spans="1:8" ht="25.5">
      <c r="A40" s="1226"/>
      <c r="B40" s="567"/>
      <c r="C40" s="1252" t="s">
        <v>919</v>
      </c>
      <c r="D40" s="1252"/>
      <c r="E40" s="569"/>
      <c r="F40" s="545"/>
      <c r="G40" s="625"/>
      <c r="H40" s="547"/>
    </row>
    <row r="41" spans="1:8">
      <c r="A41" s="1226"/>
      <c r="B41" s="567"/>
      <c r="C41" s="1252" t="s">
        <v>920</v>
      </c>
      <c r="D41" s="1252"/>
      <c r="E41" s="570"/>
      <c r="F41" s="548"/>
      <c r="G41" s="626"/>
      <c r="H41" s="547"/>
    </row>
    <row r="42" spans="1:8" ht="25.5">
      <c r="A42" s="1226"/>
      <c r="B42" s="567"/>
      <c r="C42" s="1252" t="s">
        <v>921</v>
      </c>
      <c r="D42" s="1252"/>
      <c r="E42" s="569"/>
      <c r="F42" s="545"/>
      <c r="G42" s="625"/>
      <c r="H42" s="547"/>
    </row>
    <row r="43" spans="1:8" ht="38.25">
      <c r="A43" s="1226"/>
      <c r="B43" s="567"/>
      <c r="C43" s="1252" t="s">
        <v>922</v>
      </c>
      <c r="D43" s="1252"/>
      <c r="E43" s="570"/>
      <c r="F43" s="548"/>
      <c r="G43" s="626"/>
      <c r="H43" s="547"/>
    </row>
    <row r="44" spans="1:8" ht="25.5">
      <c r="A44" s="1226"/>
      <c r="B44" s="567"/>
      <c r="C44" s="1252" t="s">
        <v>923</v>
      </c>
      <c r="D44" s="1252"/>
      <c r="E44" s="570"/>
      <c r="F44" s="548"/>
      <c r="G44" s="626"/>
      <c r="H44" s="547"/>
    </row>
    <row r="45" spans="1:8" ht="25.5">
      <c r="A45" s="1226"/>
      <c r="B45" s="567"/>
      <c r="C45" s="1252" t="s">
        <v>924</v>
      </c>
      <c r="D45" s="1252"/>
      <c r="E45" s="569"/>
      <c r="F45" s="545"/>
      <c r="G45" s="625"/>
      <c r="H45" s="547"/>
    </row>
    <row r="46" spans="1:8" ht="25.5">
      <c r="A46" s="1226"/>
      <c r="B46" s="567"/>
      <c r="C46" s="1252" t="s">
        <v>925</v>
      </c>
      <c r="D46" s="1252"/>
      <c r="E46" s="570"/>
      <c r="F46" s="548"/>
      <c r="G46" s="626"/>
      <c r="H46" s="547"/>
    </row>
    <row r="47" spans="1:8" ht="25.5">
      <c r="A47" s="1247"/>
      <c r="B47" s="567"/>
      <c r="C47" s="1252" t="s">
        <v>926</v>
      </c>
      <c r="D47" s="1252"/>
      <c r="E47" s="569"/>
      <c r="F47" s="545"/>
      <c r="G47" s="625"/>
      <c r="H47" s="547"/>
    </row>
    <row r="48" spans="1:8" ht="63.75">
      <c r="A48" s="1247"/>
      <c r="B48" s="567"/>
      <c r="C48" s="1252" t="s">
        <v>1342</v>
      </c>
      <c r="D48" s="1252"/>
      <c r="E48" s="569"/>
      <c r="F48" s="545"/>
      <c r="G48" s="625"/>
      <c r="H48" s="547"/>
    </row>
    <row r="49" spans="1:8" ht="25.5">
      <c r="A49" s="1247"/>
      <c r="B49" s="567"/>
      <c r="C49" s="1252" t="s">
        <v>1343</v>
      </c>
      <c r="D49" s="1252"/>
      <c r="E49" s="569"/>
      <c r="F49" s="545"/>
      <c r="G49" s="625"/>
      <c r="H49" s="547"/>
    </row>
    <row r="50" spans="1:8" ht="15">
      <c r="A50" s="560"/>
      <c r="B50" s="567"/>
      <c r="C50" s="1252" t="s">
        <v>927</v>
      </c>
      <c r="D50" s="1252"/>
      <c r="E50" s="570"/>
      <c r="F50" s="548"/>
      <c r="G50" s="626"/>
      <c r="H50" s="547"/>
    </row>
    <row r="51" spans="1:8" ht="25.5">
      <c r="A51" s="560"/>
      <c r="B51" s="567"/>
      <c r="C51" s="1252" t="s">
        <v>928</v>
      </c>
      <c r="D51" s="1252"/>
      <c r="E51" s="569"/>
      <c r="F51" s="545"/>
      <c r="G51" s="625"/>
      <c r="H51" s="547"/>
    </row>
    <row r="52" spans="1:8" ht="25.5">
      <c r="A52" s="560"/>
      <c r="B52" s="567"/>
      <c r="C52" s="1252" t="s">
        <v>929</v>
      </c>
      <c r="D52" s="1252"/>
      <c r="E52" s="570"/>
      <c r="F52" s="548"/>
      <c r="G52" s="626"/>
      <c r="H52" s="547"/>
    </row>
    <row r="53" spans="1:8" ht="25.5">
      <c r="A53" s="560"/>
      <c r="B53" s="567"/>
      <c r="C53" s="1252" t="s">
        <v>930</v>
      </c>
      <c r="D53" s="1252"/>
      <c r="E53" s="570"/>
      <c r="F53" s="548"/>
      <c r="G53" s="626"/>
      <c r="H53" s="547"/>
    </row>
    <row r="54" spans="1:8" ht="25.5">
      <c r="A54" s="560"/>
      <c r="B54" s="567"/>
      <c r="C54" s="1252" t="s">
        <v>931</v>
      </c>
      <c r="D54" s="1252"/>
      <c r="E54" s="1260"/>
      <c r="F54" s="551"/>
      <c r="G54" s="626"/>
      <c r="H54" s="547"/>
    </row>
    <row r="55" spans="1:8" ht="25.5">
      <c r="A55" s="560"/>
      <c r="B55" s="567"/>
      <c r="C55" s="1252" t="s">
        <v>932</v>
      </c>
      <c r="D55" s="1252"/>
      <c r="E55" s="1260"/>
      <c r="F55" s="550"/>
      <c r="G55" s="626"/>
      <c r="H55" s="547"/>
    </row>
    <row r="56" spans="1:8" ht="15">
      <c r="A56" s="560"/>
      <c r="B56" s="567"/>
      <c r="C56" s="1252" t="s">
        <v>933</v>
      </c>
      <c r="D56" s="1252"/>
      <c r="E56" s="1260"/>
      <c r="F56" s="550"/>
      <c r="G56" s="626"/>
      <c r="H56" s="547"/>
    </row>
    <row r="57" spans="1:8" ht="25.5">
      <c r="A57" s="560"/>
      <c r="B57" s="567"/>
      <c r="C57" s="1252" t="s">
        <v>934</v>
      </c>
      <c r="D57" s="1252"/>
      <c r="E57" s="570"/>
      <c r="F57" s="552"/>
      <c r="G57" s="626"/>
      <c r="H57" s="538"/>
    </row>
    <row r="58" spans="1:8" ht="38.25">
      <c r="A58" s="560"/>
      <c r="B58" s="567"/>
      <c r="C58" s="1252" t="s">
        <v>935</v>
      </c>
      <c r="D58" s="1252"/>
      <c r="E58" s="570"/>
      <c r="F58" s="552"/>
      <c r="G58" s="626"/>
      <c r="H58" s="538"/>
    </row>
    <row r="59" spans="1:8" ht="25.5">
      <c r="A59" s="560"/>
      <c r="B59" s="567"/>
      <c r="C59" s="1252" t="s">
        <v>936</v>
      </c>
      <c r="D59" s="1252"/>
      <c r="E59" s="570"/>
      <c r="F59" s="552"/>
      <c r="G59" s="626"/>
      <c r="H59" s="538"/>
    </row>
    <row r="60" spans="1:8" ht="38.25">
      <c r="A60" s="560"/>
      <c r="B60" s="567"/>
      <c r="C60" s="1252" t="s">
        <v>937</v>
      </c>
      <c r="D60" s="1252"/>
      <c r="E60" s="570"/>
      <c r="F60" s="552"/>
      <c r="G60" s="626"/>
      <c r="H60" s="538"/>
    </row>
    <row r="61" spans="1:8" ht="25.5">
      <c r="A61" s="560"/>
      <c r="B61" s="567"/>
      <c r="C61" s="1252" t="s">
        <v>938</v>
      </c>
      <c r="D61" s="1252"/>
      <c r="E61" s="570"/>
      <c r="F61" s="552"/>
      <c r="G61" s="626"/>
      <c r="H61" s="538"/>
    </row>
    <row r="62" spans="1:8" ht="25.5">
      <c r="A62" s="560"/>
      <c r="B62" s="567"/>
      <c r="C62" s="1252" t="s">
        <v>939</v>
      </c>
      <c r="D62" s="1252"/>
      <c r="E62" s="570"/>
      <c r="F62" s="552"/>
      <c r="G62" s="626"/>
      <c r="H62" s="538"/>
    </row>
    <row r="63" spans="1:8" ht="63.75">
      <c r="A63" s="560"/>
      <c r="B63" s="567"/>
      <c r="C63" s="1252" t="s">
        <v>940</v>
      </c>
      <c r="D63" s="1252"/>
      <c r="E63" s="1260"/>
      <c r="F63" s="550"/>
      <c r="G63" s="626"/>
      <c r="H63" s="538"/>
    </row>
    <row r="64" spans="1:8" ht="25.5">
      <c r="A64" s="560"/>
      <c r="B64" s="567"/>
      <c r="C64" s="1252" t="s">
        <v>941</v>
      </c>
      <c r="D64" s="1252"/>
      <c r="E64" s="1260"/>
      <c r="F64" s="550"/>
      <c r="G64" s="626"/>
      <c r="H64" s="538"/>
    </row>
    <row r="65" spans="1:8" ht="51">
      <c r="A65" s="560"/>
      <c r="B65" s="567"/>
      <c r="C65" s="1252" t="s">
        <v>942</v>
      </c>
      <c r="D65" s="1252"/>
      <c r="E65" s="1260"/>
      <c r="F65" s="550"/>
      <c r="G65" s="626"/>
      <c r="H65" s="538"/>
    </row>
    <row r="66" spans="1:8" ht="25.5">
      <c r="A66" s="560"/>
      <c r="B66" s="567"/>
      <c r="C66" s="1252" t="s">
        <v>943</v>
      </c>
      <c r="D66" s="1252"/>
      <c r="E66" s="1260"/>
      <c r="F66" s="550"/>
      <c r="G66" s="626"/>
      <c r="H66" s="538"/>
    </row>
    <row r="67" spans="1:8" ht="26.25">
      <c r="A67" s="560"/>
      <c r="B67" s="567"/>
      <c r="C67" s="571" t="s">
        <v>1344</v>
      </c>
      <c r="D67" s="1252"/>
      <c r="E67" s="1260"/>
      <c r="F67" s="550"/>
      <c r="G67" s="626"/>
      <c r="H67" s="538"/>
    </row>
    <row r="68" spans="1:8" ht="15">
      <c r="A68" s="560"/>
      <c r="B68" s="567"/>
      <c r="C68" s="1252"/>
      <c r="D68" s="1252"/>
      <c r="E68" s="1260"/>
      <c r="F68" s="550"/>
      <c r="G68" s="626"/>
      <c r="H68" s="538"/>
    </row>
    <row r="69" spans="1:8" ht="15">
      <c r="A69" s="560"/>
      <c r="B69" s="567"/>
      <c r="C69" s="1252"/>
      <c r="D69" s="1252"/>
      <c r="E69" s="1260"/>
      <c r="F69" s="550"/>
      <c r="G69" s="626"/>
      <c r="H69" s="538"/>
    </row>
    <row r="70" spans="1:8" ht="15">
      <c r="A70" s="573"/>
      <c r="B70" s="567"/>
      <c r="C70" s="1259"/>
      <c r="D70" s="570"/>
      <c r="E70" s="1262"/>
      <c r="F70" s="549"/>
      <c r="G70" s="626"/>
      <c r="H70" s="538"/>
    </row>
    <row r="71" spans="1:8" ht="15">
      <c r="A71" s="573"/>
      <c r="B71" s="1249" t="s">
        <v>101</v>
      </c>
      <c r="C71" s="1250" t="s">
        <v>588</v>
      </c>
      <c r="D71" s="1250"/>
      <c r="E71" s="572"/>
      <c r="F71" s="1251"/>
      <c r="G71" s="627"/>
      <c r="H71" s="538"/>
    </row>
    <row r="72" spans="1:8" ht="15">
      <c r="A72" s="573"/>
      <c r="B72" s="567"/>
      <c r="C72" s="1259" t="s">
        <v>2197</v>
      </c>
      <c r="D72" s="1260"/>
      <c r="E72" s="1260"/>
      <c r="F72" s="549"/>
      <c r="G72" s="626"/>
      <c r="H72" s="538"/>
    </row>
    <row r="73" spans="1:8" ht="15">
      <c r="A73" s="573"/>
      <c r="B73" s="567"/>
      <c r="C73" s="1259"/>
      <c r="D73" s="1260"/>
      <c r="E73" s="1260"/>
      <c r="F73" s="549"/>
      <c r="G73" s="626"/>
      <c r="H73" s="538"/>
    </row>
    <row r="74" spans="1:8" ht="25.5">
      <c r="A74" s="573"/>
      <c r="B74" s="567" t="s">
        <v>14</v>
      </c>
      <c r="C74" s="1259" t="s">
        <v>2198</v>
      </c>
      <c r="D74" s="1260" t="s">
        <v>215</v>
      </c>
      <c r="E74" s="1260">
        <v>350</v>
      </c>
      <c r="F74" s="553">
        <v>0</v>
      </c>
      <c r="G74" s="628">
        <f>E74*F74</f>
        <v>0</v>
      </c>
      <c r="H74" s="538"/>
    </row>
    <row r="75" spans="1:8" ht="25.5">
      <c r="A75" s="573"/>
      <c r="B75" s="567" t="s">
        <v>37</v>
      </c>
      <c r="C75" s="1259" t="s">
        <v>2199</v>
      </c>
      <c r="D75" s="1260" t="s">
        <v>215</v>
      </c>
      <c r="E75" s="1260">
        <v>150</v>
      </c>
      <c r="F75" s="553">
        <v>0</v>
      </c>
      <c r="G75" s="628">
        <f t="shared" ref="G75:G91" si="0">E75*F75</f>
        <v>0</v>
      </c>
      <c r="H75" s="538"/>
    </row>
    <row r="76" spans="1:8" ht="15">
      <c r="A76" s="573"/>
      <c r="B76" s="567" t="s">
        <v>17</v>
      </c>
      <c r="C76" s="1259" t="s">
        <v>947</v>
      </c>
      <c r="D76" s="570" t="s">
        <v>137</v>
      </c>
      <c r="E76" s="1260">
        <v>30</v>
      </c>
      <c r="F76" s="553">
        <v>0</v>
      </c>
      <c r="G76" s="628">
        <f t="shared" si="0"/>
        <v>0</v>
      </c>
      <c r="H76" s="538"/>
    </row>
    <row r="77" spans="1:8" ht="38.25">
      <c r="A77" s="573"/>
      <c r="B77" s="567" t="s">
        <v>18</v>
      </c>
      <c r="C77" s="1259" t="s">
        <v>948</v>
      </c>
      <c r="D77" s="570" t="s">
        <v>137</v>
      </c>
      <c r="E77" s="1260">
        <v>20</v>
      </c>
      <c r="F77" s="553">
        <v>0</v>
      </c>
      <c r="G77" s="628">
        <f t="shared" si="0"/>
        <v>0</v>
      </c>
      <c r="H77" s="538"/>
    </row>
    <row r="78" spans="1:8" ht="38.25">
      <c r="A78" s="573"/>
      <c r="B78" s="567" t="s">
        <v>22</v>
      </c>
      <c r="C78" s="1259" t="s">
        <v>2200</v>
      </c>
      <c r="D78" s="570" t="s">
        <v>137</v>
      </c>
      <c r="E78" s="1260">
        <v>4</v>
      </c>
      <c r="F78" s="553">
        <v>0</v>
      </c>
      <c r="G78" s="628">
        <f t="shared" si="0"/>
        <v>0</v>
      </c>
      <c r="H78" s="538"/>
    </row>
    <row r="79" spans="1:8" ht="38.25">
      <c r="A79" s="573"/>
      <c r="B79" s="567"/>
      <c r="C79" s="1259" t="s">
        <v>2201</v>
      </c>
      <c r="D79" s="570" t="s">
        <v>137</v>
      </c>
      <c r="E79" s="1260">
        <v>4</v>
      </c>
      <c r="F79" s="553">
        <v>0</v>
      </c>
      <c r="G79" s="628">
        <f t="shared" si="0"/>
        <v>0</v>
      </c>
      <c r="H79" s="538"/>
    </row>
    <row r="80" spans="1:8" ht="25.5">
      <c r="A80" s="573"/>
      <c r="B80" s="567" t="s">
        <v>45</v>
      </c>
      <c r="C80" s="1259" t="s">
        <v>949</v>
      </c>
      <c r="D80" s="570" t="s">
        <v>137</v>
      </c>
      <c r="E80" s="1260">
        <v>10</v>
      </c>
      <c r="F80" s="553">
        <v>0</v>
      </c>
      <c r="G80" s="628">
        <f t="shared" si="0"/>
        <v>0</v>
      </c>
      <c r="H80" s="538"/>
    </row>
    <row r="81" spans="1:8" ht="25.5">
      <c r="A81" s="573"/>
      <c r="B81" s="567" t="s">
        <v>47</v>
      </c>
      <c r="C81" s="1259" t="s">
        <v>950</v>
      </c>
      <c r="D81" s="1260" t="s">
        <v>215</v>
      </c>
      <c r="E81" s="1260">
        <v>400</v>
      </c>
      <c r="F81" s="553">
        <v>0</v>
      </c>
      <c r="G81" s="628">
        <f t="shared" si="0"/>
        <v>0</v>
      </c>
      <c r="H81" s="538"/>
    </row>
    <row r="82" spans="1:8" ht="25.5">
      <c r="A82" s="573"/>
      <c r="B82" s="567"/>
      <c r="C82" s="1259" t="s">
        <v>2202</v>
      </c>
      <c r="D82" s="1260" t="s">
        <v>215</v>
      </c>
      <c r="E82" s="1260">
        <v>400</v>
      </c>
      <c r="F82" s="553">
        <v>0</v>
      </c>
      <c r="G82" s="628">
        <f t="shared" si="0"/>
        <v>0</v>
      </c>
      <c r="H82" s="538"/>
    </row>
    <row r="83" spans="1:8" ht="38.25">
      <c r="A83" s="573"/>
      <c r="B83" s="567" t="s">
        <v>48</v>
      </c>
      <c r="C83" s="1259" t="s">
        <v>951</v>
      </c>
      <c r="D83" s="570" t="s">
        <v>137</v>
      </c>
      <c r="E83" s="1260">
        <v>10</v>
      </c>
      <c r="F83" s="553">
        <v>0</v>
      </c>
      <c r="G83" s="628">
        <f t="shared" si="0"/>
        <v>0</v>
      </c>
      <c r="H83" s="538"/>
    </row>
    <row r="84" spans="1:8" ht="51">
      <c r="B84" s="567" t="s">
        <v>49</v>
      </c>
      <c r="C84" s="1259" t="s">
        <v>952</v>
      </c>
      <c r="D84" s="570" t="s">
        <v>137</v>
      </c>
      <c r="E84" s="1260">
        <v>10</v>
      </c>
      <c r="F84" s="553">
        <v>0</v>
      </c>
      <c r="G84" s="628">
        <f t="shared" si="0"/>
        <v>0</v>
      </c>
      <c r="H84" s="538"/>
    </row>
    <row r="85" spans="1:8" ht="25.5">
      <c r="B85" s="567" t="s">
        <v>50</v>
      </c>
      <c r="C85" s="1259" t="s">
        <v>953</v>
      </c>
      <c r="D85" s="570" t="s">
        <v>137</v>
      </c>
      <c r="E85" s="1260">
        <v>60</v>
      </c>
      <c r="F85" s="553">
        <v>0</v>
      </c>
      <c r="G85" s="628">
        <f t="shared" si="0"/>
        <v>0</v>
      </c>
      <c r="H85" s="538"/>
    </row>
    <row r="86" spans="1:8" ht="38.25">
      <c r="B86" s="567" t="s">
        <v>51</v>
      </c>
      <c r="C86" s="1259" t="s">
        <v>954</v>
      </c>
      <c r="D86" s="570" t="s">
        <v>137</v>
      </c>
      <c r="E86" s="1260">
        <v>20</v>
      </c>
      <c r="F86" s="553">
        <v>0</v>
      </c>
      <c r="G86" s="628">
        <f t="shared" si="0"/>
        <v>0</v>
      </c>
      <c r="H86" s="538"/>
    </row>
    <row r="87" spans="1:8" ht="25.5">
      <c r="B87" s="567" t="s">
        <v>52</v>
      </c>
      <c r="C87" s="1259" t="s">
        <v>955</v>
      </c>
      <c r="D87" s="570" t="s">
        <v>137</v>
      </c>
      <c r="E87" s="1260">
        <v>10</v>
      </c>
      <c r="F87" s="553">
        <v>0</v>
      </c>
      <c r="G87" s="628">
        <f t="shared" si="0"/>
        <v>0</v>
      </c>
      <c r="H87" s="538"/>
    </row>
    <row r="88" spans="1:8" ht="38.25">
      <c r="B88" s="567" t="s">
        <v>54</v>
      </c>
      <c r="C88" s="1259" t="s">
        <v>1345</v>
      </c>
      <c r="D88" s="570" t="s">
        <v>137</v>
      </c>
      <c r="E88" s="1260">
        <v>2</v>
      </c>
      <c r="F88" s="553">
        <v>0</v>
      </c>
      <c r="G88" s="628">
        <f t="shared" si="0"/>
        <v>0</v>
      </c>
      <c r="H88" s="538"/>
    </row>
    <row r="89" spans="1:8" ht="38.25">
      <c r="B89" s="567" t="s">
        <v>55</v>
      </c>
      <c r="C89" s="1259" t="s">
        <v>1346</v>
      </c>
      <c r="D89" s="570" t="s">
        <v>137</v>
      </c>
      <c r="E89" s="1260">
        <v>1</v>
      </c>
      <c r="F89" s="553">
        <v>0</v>
      </c>
      <c r="G89" s="628">
        <f t="shared" si="0"/>
        <v>0</v>
      </c>
      <c r="H89" s="538"/>
    </row>
    <row r="90" spans="1:8" ht="15">
      <c r="B90" s="567" t="s">
        <v>67</v>
      </c>
      <c r="C90" s="1259" t="s">
        <v>956</v>
      </c>
      <c r="D90" s="1260" t="s">
        <v>241</v>
      </c>
      <c r="E90" s="1260">
        <v>1</v>
      </c>
      <c r="F90" s="553">
        <v>0</v>
      </c>
      <c r="G90" s="628">
        <f t="shared" si="0"/>
        <v>0</v>
      </c>
      <c r="H90" s="538"/>
    </row>
    <row r="91" spans="1:8" ht="15">
      <c r="B91" s="567" t="s">
        <v>69</v>
      </c>
      <c r="C91" s="1259" t="s">
        <v>957</v>
      </c>
      <c r="D91" s="1260" t="s">
        <v>241</v>
      </c>
      <c r="E91" s="1260">
        <v>1</v>
      </c>
      <c r="F91" s="553">
        <v>0</v>
      </c>
      <c r="G91" s="628">
        <f t="shared" si="0"/>
        <v>0</v>
      </c>
      <c r="H91" s="538"/>
    </row>
    <row r="92" spans="1:8" ht="15">
      <c r="B92" s="567"/>
      <c r="C92" s="1259"/>
      <c r="D92" s="1260"/>
      <c r="E92" s="1260"/>
      <c r="F92" s="549"/>
      <c r="G92" s="626"/>
      <c r="H92" s="538"/>
    </row>
    <row r="93" spans="1:8" ht="15.75" thickBot="1">
      <c r="B93" s="567"/>
      <c r="C93" s="575" t="s">
        <v>958</v>
      </c>
      <c r="D93" s="576"/>
      <c r="E93" s="576"/>
      <c r="F93" s="554"/>
      <c r="G93" s="629">
        <f>SUM(G74:G92)</f>
        <v>0</v>
      </c>
      <c r="H93" s="538"/>
    </row>
    <row r="94" spans="1:8" ht="15.75" thickTop="1">
      <c r="B94" s="567"/>
      <c r="C94" s="577"/>
      <c r="D94" s="578"/>
      <c r="E94" s="578"/>
      <c r="F94" s="555"/>
      <c r="G94" s="630"/>
      <c r="H94" s="538"/>
    </row>
    <row r="95" spans="1:8" ht="15">
      <c r="B95" s="567"/>
      <c r="C95" s="1259"/>
      <c r="D95" s="1260"/>
      <c r="E95" s="1260"/>
      <c r="F95" s="553"/>
      <c r="G95" s="626"/>
      <c r="H95" s="538"/>
    </row>
    <row r="96" spans="1:8" ht="15">
      <c r="B96" s="1249" t="s">
        <v>1335</v>
      </c>
      <c r="C96" s="1250" t="s">
        <v>959</v>
      </c>
      <c r="D96" s="1250"/>
      <c r="E96" s="572"/>
      <c r="F96" s="1251"/>
      <c r="G96" s="627"/>
      <c r="H96" s="538"/>
    </row>
    <row r="97" spans="2:8" ht="15">
      <c r="B97" s="567"/>
      <c r="C97" s="568"/>
      <c r="D97" s="570"/>
      <c r="E97" s="1260"/>
      <c r="F97" s="549"/>
      <c r="G97" s="626"/>
      <c r="H97" s="538"/>
    </row>
    <row r="98" spans="2:8" ht="25.5">
      <c r="B98" s="567" t="s">
        <v>14</v>
      </c>
      <c r="C98" s="1259" t="s">
        <v>960</v>
      </c>
      <c r="D98" s="1260" t="s">
        <v>241</v>
      </c>
      <c r="E98" s="1260">
        <v>1</v>
      </c>
      <c r="F98" s="553">
        <v>0</v>
      </c>
      <c r="G98" s="628">
        <f t="shared" ref="G98" si="1">E98*F98</f>
        <v>0</v>
      </c>
      <c r="H98" s="538"/>
    </row>
    <row r="99" spans="2:8" ht="15">
      <c r="B99" s="567" t="s">
        <v>37</v>
      </c>
      <c r="C99" s="1259" t="s">
        <v>961</v>
      </c>
      <c r="D99" s="570"/>
      <c r="E99" s="1262"/>
      <c r="F99" s="549"/>
      <c r="G99" s="626"/>
      <c r="H99" s="538"/>
    </row>
    <row r="100" spans="2:8" ht="15">
      <c r="B100" s="567"/>
      <c r="C100" s="1259"/>
      <c r="D100" s="570"/>
      <c r="E100" s="1262"/>
      <c r="F100" s="549"/>
      <c r="G100" s="626"/>
      <c r="H100" s="538"/>
    </row>
    <row r="101" spans="2:8" ht="115.5">
      <c r="B101" s="579" t="s">
        <v>1347</v>
      </c>
      <c r="C101" s="1253" t="s">
        <v>1348</v>
      </c>
      <c r="D101" s="570" t="s">
        <v>137</v>
      </c>
      <c r="E101" s="1260">
        <v>3</v>
      </c>
      <c r="F101" s="553">
        <v>0</v>
      </c>
      <c r="G101" s="628">
        <f t="shared" ref="G101" si="2">E101*F101</f>
        <v>0</v>
      </c>
      <c r="H101" s="538"/>
    </row>
    <row r="102" spans="2:8" ht="15">
      <c r="B102" s="567"/>
      <c r="C102" s="1259"/>
      <c r="D102" s="570"/>
      <c r="E102" s="1262"/>
      <c r="F102" s="549"/>
      <c r="G102" s="626"/>
      <c r="H102" s="538"/>
    </row>
    <row r="103" spans="2:8" ht="127.5">
      <c r="B103" s="579" t="s">
        <v>1349</v>
      </c>
      <c r="C103" s="1255" t="s">
        <v>1350</v>
      </c>
      <c r="D103" s="570" t="s">
        <v>137</v>
      </c>
      <c r="E103" s="1260">
        <v>4</v>
      </c>
      <c r="F103" s="553">
        <v>0</v>
      </c>
      <c r="G103" s="628">
        <f t="shared" ref="G103" si="3">E103*F103</f>
        <v>0</v>
      </c>
      <c r="H103" s="538"/>
    </row>
    <row r="104" spans="2:8" ht="15">
      <c r="B104" s="579"/>
      <c r="C104" s="1254"/>
      <c r="D104" s="1260"/>
      <c r="E104" s="1260"/>
      <c r="F104" s="549"/>
      <c r="G104" s="626"/>
      <c r="H104" s="538"/>
    </row>
    <row r="105" spans="2:8" ht="127.5">
      <c r="B105" s="579" t="s">
        <v>1351</v>
      </c>
      <c r="C105" s="1255" t="s">
        <v>1352</v>
      </c>
      <c r="D105" s="570" t="s">
        <v>137</v>
      </c>
      <c r="E105" s="1260">
        <v>13</v>
      </c>
      <c r="F105" s="553">
        <v>0</v>
      </c>
      <c r="G105" s="628">
        <f t="shared" ref="G105" si="4">E105*F105</f>
        <v>0</v>
      </c>
      <c r="H105" s="538"/>
    </row>
    <row r="106" spans="2:8" ht="15">
      <c r="B106" s="579"/>
      <c r="C106" s="1254"/>
      <c r="D106" s="1260"/>
      <c r="E106" s="1260"/>
      <c r="F106" s="549"/>
      <c r="G106" s="626"/>
      <c r="H106" s="538"/>
    </row>
    <row r="107" spans="2:8" ht="51">
      <c r="B107" s="567" t="s">
        <v>17</v>
      </c>
      <c r="C107" s="1254" t="s">
        <v>962</v>
      </c>
      <c r="D107" s="570" t="s">
        <v>137</v>
      </c>
      <c r="E107" s="1260">
        <v>1</v>
      </c>
      <c r="F107" s="553">
        <v>0</v>
      </c>
      <c r="G107" s="628">
        <f t="shared" ref="G107:G112" si="5">E107*F107</f>
        <v>0</v>
      </c>
      <c r="H107" s="538"/>
    </row>
    <row r="108" spans="2:8" ht="15">
      <c r="B108" s="567" t="s">
        <v>18</v>
      </c>
      <c r="C108" s="1254" t="s">
        <v>963</v>
      </c>
      <c r="D108" s="1260" t="s">
        <v>241</v>
      </c>
      <c r="E108" s="1260">
        <v>1</v>
      </c>
      <c r="F108" s="553">
        <v>0</v>
      </c>
      <c r="G108" s="628">
        <f t="shared" si="5"/>
        <v>0</v>
      </c>
      <c r="H108" s="538"/>
    </row>
    <row r="109" spans="2:8" ht="15">
      <c r="B109" s="567" t="s">
        <v>22</v>
      </c>
      <c r="C109" s="1254" t="s">
        <v>964</v>
      </c>
      <c r="D109" s="1260" t="s">
        <v>965</v>
      </c>
      <c r="E109" s="1260">
        <v>2</v>
      </c>
      <c r="F109" s="553">
        <v>0</v>
      </c>
      <c r="G109" s="628">
        <f t="shared" si="5"/>
        <v>0</v>
      </c>
      <c r="H109" s="538"/>
    </row>
    <row r="110" spans="2:8" ht="15">
      <c r="B110" s="567" t="s">
        <v>45</v>
      </c>
      <c r="C110" s="1254" t="s">
        <v>966</v>
      </c>
      <c r="D110" s="1260" t="s">
        <v>241</v>
      </c>
      <c r="E110" s="1260">
        <v>1</v>
      </c>
      <c r="F110" s="553">
        <v>0</v>
      </c>
      <c r="G110" s="628">
        <f t="shared" si="5"/>
        <v>0</v>
      </c>
      <c r="H110" s="538"/>
    </row>
    <row r="111" spans="2:8" ht="15">
      <c r="B111" s="567" t="s">
        <v>47</v>
      </c>
      <c r="C111" s="1254" t="s">
        <v>967</v>
      </c>
      <c r="D111" s="1260" t="s">
        <v>241</v>
      </c>
      <c r="E111" s="1260">
        <v>1</v>
      </c>
      <c r="F111" s="553">
        <v>0</v>
      </c>
      <c r="G111" s="628">
        <f t="shared" si="5"/>
        <v>0</v>
      </c>
      <c r="H111" s="538"/>
    </row>
    <row r="112" spans="2:8" ht="25.5">
      <c r="B112" s="567" t="s">
        <v>48</v>
      </c>
      <c r="C112" s="1259" t="s">
        <v>968</v>
      </c>
      <c r="D112" s="1260" t="s">
        <v>137</v>
      </c>
      <c r="E112" s="1260">
        <v>20</v>
      </c>
      <c r="F112" s="553">
        <v>0</v>
      </c>
      <c r="G112" s="628">
        <f t="shared" si="5"/>
        <v>0</v>
      </c>
      <c r="H112" s="538"/>
    </row>
    <row r="113" spans="2:8" ht="15.75" thickBot="1">
      <c r="B113" s="567"/>
      <c r="C113" s="575" t="s">
        <v>969</v>
      </c>
      <c r="D113" s="576"/>
      <c r="E113" s="580"/>
      <c r="F113" s="554"/>
      <c r="G113" s="629">
        <f>SUM(G98:G112)</f>
        <v>0</v>
      </c>
      <c r="H113" s="538"/>
    </row>
    <row r="114" spans="2:8" ht="15.75" thickTop="1">
      <c r="B114" s="567"/>
      <c r="C114" s="571"/>
      <c r="D114" s="570"/>
      <c r="E114" s="1262"/>
      <c r="F114" s="549"/>
      <c r="G114" s="626"/>
      <c r="H114" s="538"/>
    </row>
    <row r="115" spans="2:8" ht="15">
      <c r="B115" s="567"/>
      <c r="C115" s="1259"/>
      <c r="D115" s="1260"/>
      <c r="E115" s="1260"/>
      <c r="F115" s="549"/>
      <c r="G115" s="626"/>
      <c r="H115" s="542"/>
    </row>
    <row r="116" spans="2:8">
      <c r="B116" s="567"/>
      <c r="C116" s="581" t="s">
        <v>786</v>
      </c>
      <c r="D116" s="1260"/>
      <c r="E116" s="1260"/>
      <c r="F116" s="549"/>
      <c r="G116" s="626"/>
    </row>
    <row r="117" spans="2:8" ht="51">
      <c r="B117" s="567"/>
      <c r="C117" s="582" t="s">
        <v>970</v>
      </c>
      <c r="D117" s="569"/>
      <c r="E117" s="569"/>
      <c r="F117" s="546"/>
      <c r="G117" s="625"/>
    </row>
    <row r="118" spans="2:8" ht="25.5">
      <c r="B118" s="567"/>
      <c r="C118" s="582" t="s">
        <v>971</v>
      </c>
      <c r="D118" s="569"/>
      <c r="E118" s="569"/>
      <c r="F118" s="546"/>
      <c r="G118" s="625"/>
    </row>
    <row r="119" spans="2:8" ht="38.25">
      <c r="B119" s="567"/>
      <c r="C119" s="582" t="s">
        <v>972</v>
      </c>
      <c r="D119" s="569"/>
      <c r="E119" s="569"/>
      <c r="F119" s="546"/>
      <c r="G119" s="625"/>
    </row>
    <row r="120" spans="2:8">
      <c r="B120" s="567"/>
      <c r="C120" s="1259"/>
      <c r="D120" s="1260"/>
      <c r="E120" s="1260"/>
      <c r="F120" s="549"/>
      <c r="G120" s="626"/>
    </row>
    <row r="121" spans="2:8">
      <c r="B121" s="1249" t="s">
        <v>1336</v>
      </c>
      <c r="C121" s="1250" t="s">
        <v>973</v>
      </c>
      <c r="D121" s="1250"/>
      <c r="E121" s="572"/>
      <c r="F121" s="1251"/>
      <c r="G121" s="627"/>
    </row>
    <row r="122" spans="2:8">
      <c r="B122" s="567"/>
      <c r="C122" s="568"/>
      <c r="D122" s="570"/>
      <c r="E122" s="1260"/>
      <c r="F122" s="549"/>
      <c r="G122" s="626"/>
    </row>
    <row r="123" spans="2:8" ht="25.5">
      <c r="B123" s="567" t="s">
        <v>14</v>
      </c>
      <c r="C123" s="1259" t="s">
        <v>974</v>
      </c>
      <c r="D123" s="1260"/>
      <c r="E123" s="1260"/>
      <c r="F123" s="549"/>
      <c r="G123" s="626"/>
    </row>
    <row r="124" spans="2:8" ht="38.25">
      <c r="B124" s="579" t="s">
        <v>2203</v>
      </c>
      <c r="C124" s="1255" t="s">
        <v>2204</v>
      </c>
      <c r="D124" s="1260" t="s">
        <v>137</v>
      </c>
      <c r="E124" s="1260">
        <v>54</v>
      </c>
      <c r="F124" s="549"/>
      <c r="G124" s="628">
        <f t="shared" ref="G124:G125" si="6">E124*F124</f>
        <v>0</v>
      </c>
    </row>
    <row r="125" spans="2:8">
      <c r="B125" s="579"/>
      <c r="C125" s="1259" t="s">
        <v>2205</v>
      </c>
      <c r="D125" s="1260" t="s">
        <v>137</v>
      </c>
      <c r="E125" s="1260">
        <v>54</v>
      </c>
      <c r="F125" s="549"/>
      <c r="G125" s="628">
        <f t="shared" si="6"/>
        <v>0</v>
      </c>
    </row>
    <row r="126" spans="2:8">
      <c r="B126" s="567"/>
      <c r="C126" s="1259"/>
      <c r="D126" s="1260"/>
      <c r="E126" s="1260"/>
      <c r="F126" s="549"/>
      <c r="G126" s="626"/>
    </row>
    <row r="127" spans="2:8" ht="25.5">
      <c r="B127" s="579" t="s">
        <v>1353</v>
      </c>
      <c r="C127" s="1254" t="s">
        <v>1354</v>
      </c>
      <c r="D127" s="1260" t="s">
        <v>137</v>
      </c>
      <c r="E127" s="1260">
        <v>8</v>
      </c>
      <c r="F127" s="549"/>
      <c r="G127" s="628">
        <f t="shared" ref="G127" si="7">E127*F127</f>
        <v>0</v>
      </c>
    </row>
    <row r="128" spans="2:8">
      <c r="B128" s="579"/>
      <c r="C128" s="1254"/>
      <c r="D128" s="1260"/>
      <c r="E128" s="1260"/>
      <c r="F128" s="549"/>
      <c r="G128" s="626"/>
    </row>
    <row r="129" spans="2:7" ht="25.5">
      <c r="B129" s="579" t="s">
        <v>1355</v>
      </c>
      <c r="C129" s="1254" t="s">
        <v>1356</v>
      </c>
      <c r="D129" s="1260" t="s">
        <v>137</v>
      </c>
      <c r="E129" s="1260">
        <v>2</v>
      </c>
      <c r="F129" s="549"/>
      <c r="G129" s="628">
        <f t="shared" ref="G129" si="8">E129*F129</f>
        <v>0</v>
      </c>
    </row>
    <row r="130" spans="2:7">
      <c r="B130" s="579"/>
      <c r="C130" s="1256"/>
      <c r="D130" s="1260"/>
      <c r="E130" s="1260"/>
      <c r="F130" s="549"/>
      <c r="G130" s="626"/>
    </row>
    <row r="131" spans="2:7" ht="25.5">
      <c r="B131" s="579" t="s">
        <v>1357</v>
      </c>
      <c r="C131" s="1256" t="s">
        <v>1358</v>
      </c>
      <c r="D131" s="1260" t="s">
        <v>137</v>
      </c>
      <c r="E131" s="1260">
        <v>3</v>
      </c>
      <c r="F131" s="549"/>
      <c r="G131" s="628">
        <f t="shared" ref="G131" si="9">E131*F131</f>
        <v>0</v>
      </c>
    </row>
    <row r="132" spans="2:7">
      <c r="B132" s="579"/>
      <c r="C132" s="1256"/>
      <c r="D132" s="1260"/>
      <c r="E132" s="1260"/>
      <c r="F132" s="549"/>
      <c r="G132" s="626"/>
    </row>
    <row r="133" spans="2:7">
      <c r="B133" s="579" t="s">
        <v>1359</v>
      </c>
      <c r="C133" s="1254" t="s">
        <v>1360</v>
      </c>
      <c r="D133" s="1260" t="s">
        <v>137</v>
      </c>
      <c r="E133" s="1260">
        <v>8</v>
      </c>
      <c r="F133" s="549"/>
      <c r="G133" s="628">
        <f t="shared" ref="G133" si="10">E133*F133</f>
        <v>0</v>
      </c>
    </row>
    <row r="134" spans="2:7">
      <c r="B134" s="579"/>
      <c r="C134" s="1256"/>
      <c r="D134" s="1260"/>
      <c r="E134" s="1260"/>
      <c r="F134" s="549"/>
      <c r="G134" s="626"/>
    </row>
    <row r="135" spans="2:7" ht="25.5">
      <c r="B135" s="579" t="s">
        <v>1361</v>
      </c>
      <c r="C135" s="1255" t="s">
        <v>2206</v>
      </c>
      <c r="D135" s="1260" t="s">
        <v>137</v>
      </c>
      <c r="E135" s="1260">
        <v>4</v>
      </c>
      <c r="F135" s="549"/>
      <c r="G135" s="628">
        <f t="shared" ref="G135" si="11">E135*F135</f>
        <v>0</v>
      </c>
    </row>
    <row r="136" spans="2:7">
      <c r="B136" s="579"/>
      <c r="C136" s="1254"/>
      <c r="D136" s="1260"/>
      <c r="E136" s="1260"/>
      <c r="F136" s="549"/>
      <c r="G136" s="626"/>
    </row>
    <row r="137" spans="2:7">
      <c r="B137" s="567" t="s">
        <v>37</v>
      </c>
      <c r="C137" s="1259" t="s">
        <v>975</v>
      </c>
      <c r="D137" s="1260" t="s">
        <v>137</v>
      </c>
      <c r="E137" s="1260">
        <v>79</v>
      </c>
      <c r="F137" s="549"/>
      <c r="G137" s="628">
        <f t="shared" ref="G137:G138" si="12">E137*F137</f>
        <v>0</v>
      </c>
    </row>
    <row r="138" spans="2:7" ht="25.5">
      <c r="B138" s="567" t="s">
        <v>17</v>
      </c>
      <c r="C138" s="1259" t="s">
        <v>976</v>
      </c>
      <c r="D138" s="1260" t="s">
        <v>241</v>
      </c>
      <c r="E138" s="1260">
        <v>1</v>
      </c>
      <c r="F138" s="549"/>
      <c r="G138" s="628">
        <f t="shared" si="12"/>
        <v>0</v>
      </c>
    </row>
    <row r="139" spans="2:7">
      <c r="B139" s="567"/>
      <c r="C139" s="1254"/>
      <c r="D139" s="1260"/>
      <c r="E139" s="1260"/>
      <c r="F139" s="549"/>
      <c r="G139" s="626"/>
    </row>
    <row r="140" spans="2:7" ht="25.5">
      <c r="B140" s="567" t="s">
        <v>22</v>
      </c>
      <c r="C140" s="1259" t="s">
        <v>977</v>
      </c>
      <c r="D140" s="1260"/>
      <c r="E140" s="1260"/>
      <c r="F140" s="549"/>
      <c r="G140" s="626"/>
    </row>
    <row r="141" spans="2:7" ht="25.5">
      <c r="B141" s="579"/>
      <c r="C141" s="1259" t="s">
        <v>978</v>
      </c>
      <c r="D141" s="570" t="s">
        <v>137</v>
      </c>
      <c r="E141" s="1262">
        <v>2</v>
      </c>
      <c r="F141" s="549"/>
      <c r="G141" s="628">
        <f t="shared" ref="G141:G142" si="13">E141*F141</f>
        <v>0</v>
      </c>
    </row>
    <row r="142" spans="2:7" ht="25.5">
      <c r="B142" s="579"/>
      <c r="C142" s="1259" t="s">
        <v>979</v>
      </c>
      <c r="D142" s="570" t="s">
        <v>137</v>
      </c>
      <c r="E142" s="1262">
        <v>6</v>
      </c>
      <c r="F142" s="549"/>
      <c r="G142" s="628">
        <f t="shared" si="13"/>
        <v>0</v>
      </c>
    </row>
    <row r="143" spans="2:7">
      <c r="B143" s="579"/>
      <c r="C143" s="1259"/>
      <c r="D143" s="570"/>
      <c r="E143" s="1262"/>
      <c r="F143" s="549"/>
      <c r="G143" s="628"/>
    </row>
    <row r="144" spans="2:7" ht="38.25">
      <c r="B144" s="567" t="s">
        <v>45</v>
      </c>
      <c r="C144" s="583" t="s">
        <v>1362</v>
      </c>
      <c r="D144" s="570" t="s">
        <v>137</v>
      </c>
      <c r="E144" s="1262">
        <v>1</v>
      </c>
      <c r="F144" s="549"/>
      <c r="G144" s="628">
        <f t="shared" ref="G144" si="14">E144*F144</f>
        <v>0</v>
      </c>
    </row>
    <row r="145" spans="2:7">
      <c r="B145" s="579"/>
      <c r="C145" s="571"/>
      <c r="D145" s="570"/>
      <c r="E145" s="1262"/>
      <c r="F145" s="549"/>
      <c r="G145" s="626"/>
    </row>
    <row r="146" spans="2:7" ht="25.5">
      <c r="B146" s="567" t="s">
        <v>47</v>
      </c>
      <c r="C146" s="1385" t="s">
        <v>2508</v>
      </c>
      <c r="D146" s="570" t="s">
        <v>215</v>
      </c>
      <c r="E146" s="1262">
        <v>450</v>
      </c>
      <c r="F146" s="549"/>
      <c r="G146" s="628">
        <f t="shared" ref="G146:G155" si="15">E146*F146</f>
        <v>0</v>
      </c>
    </row>
    <row r="147" spans="2:7" ht="25.5">
      <c r="B147" s="567" t="s">
        <v>48</v>
      </c>
      <c r="C147" s="1385" t="s">
        <v>2509</v>
      </c>
      <c r="D147" s="570" t="s">
        <v>215</v>
      </c>
      <c r="E147" s="1262">
        <v>700</v>
      </c>
      <c r="F147" s="549"/>
      <c r="G147" s="628">
        <f t="shared" si="15"/>
        <v>0</v>
      </c>
    </row>
    <row r="148" spans="2:7" ht="25.5">
      <c r="B148" s="567" t="s">
        <v>49</v>
      </c>
      <c r="C148" s="1385" t="s">
        <v>2510</v>
      </c>
      <c r="D148" s="570" t="s">
        <v>215</v>
      </c>
      <c r="E148" s="1262">
        <v>720</v>
      </c>
      <c r="F148" s="549"/>
      <c r="G148" s="628">
        <f t="shared" si="15"/>
        <v>0</v>
      </c>
    </row>
    <row r="149" spans="2:7" ht="25.5">
      <c r="B149" s="567" t="s">
        <v>50</v>
      </c>
      <c r="C149" s="1385" t="s">
        <v>2511</v>
      </c>
      <c r="D149" s="570" t="s">
        <v>215</v>
      </c>
      <c r="E149" s="1262">
        <v>750</v>
      </c>
      <c r="F149" s="549"/>
      <c r="G149" s="628">
        <f t="shared" si="15"/>
        <v>0</v>
      </c>
    </row>
    <row r="150" spans="2:7" ht="25.5">
      <c r="B150" s="567" t="s">
        <v>51</v>
      </c>
      <c r="C150" s="1385" t="s">
        <v>2512</v>
      </c>
      <c r="D150" s="570" t="s">
        <v>215</v>
      </c>
      <c r="E150" s="1262">
        <v>180</v>
      </c>
      <c r="F150" s="549"/>
      <c r="G150" s="628">
        <f t="shared" si="15"/>
        <v>0</v>
      </c>
    </row>
    <row r="151" spans="2:7" ht="25.5">
      <c r="B151" s="567" t="s">
        <v>52</v>
      </c>
      <c r="C151" s="1385" t="s">
        <v>2513</v>
      </c>
      <c r="D151" s="570" t="s">
        <v>215</v>
      </c>
      <c r="E151" s="1262">
        <v>700</v>
      </c>
      <c r="F151" s="549"/>
      <c r="G151" s="628">
        <f t="shared" si="15"/>
        <v>0</v>
      </c>
    </row>
    <row r="152" spans="2:7" ht="25.5">
      <c r="B152" s="567" t="s">
        <v>54</v>
      </c>
      <c r="C152" s="1259" t="s">
        <v>2514</v>
      </c>
      <c r="D152" s="570" t="s">
        <v>215</v>
      </c>
      <c r="E152" s="1262">
        <v>700</v>
      </c>
      <c r="F152" s="549"/>
      <c r="G152" s="628">
        <f t="shared" si="15"/>
        <v>0</v>
      </c>
    </row>
    <row r="153" spans="2:7" ht="25.5">
      <c r="B153" s="567" t="s">
        <v>55</v>
      </c>
      <c r="C153" s="1259" t="s">
        <v>2515</v>
      </c>
      <c r="D153" s="570" t="s">
        <v>215</v>
      </c>
      <c r="E153" s="1262">
        <v>800</v>
      </c>
      <c r="F153" s="549"/>
      <c r="G153" s="628">
        <f t="shared" si="15"/>
        <v>0</v>
      </c>
    </row>
    <row r="154" spans="2:7" ht="38.25">
      <c r="B154" s="567" t="s">
        <v>67</v>
      </c>
      <c r="C154" s="1386" t="s">
        <v>2516</v>
      </c>
      <c r="D154" s="570" t="s">
        <v>215</v>
      </c>
      <c r="E154" s="1262">
        <v>50</v>
      </c>
      <c r="F154" s="549"/>
      <c r="G154" s="628">
        <f t="shared" si="15"/>
        <v>0</v>
      </c>
    </row>
    <row r="155" spans="2:7" ht="38.25">
      <c r="B155" s="567" t="s">
        <v>69</v>
      </c>
      <c r="C155" s="1386" t="s">
        <v>2517</v>
      </c>
      <c r="D155" s="570" t="s">
        <v>215</v>
      </c>
      <c r="E155" s="1262">
        <v>400</v>
      </c>
      <c r="F155" s="549"/>
      <c r="G155" s="628">
        <f t="shared" si="15"/>
        <v>0</v>
      </c>
    </row>
    <row r="156" spans="2:7">
      <c r="B156" s="567"/>
      <c r="C156" s="1259"/>
      <c r="D156" s="570"/>
      <c r="E156" s="1262"/>
      <c r="F156" s="549"/>
      <c r="G156" s="626"/>
    </row>
    <row r="157" spans="2:7" ht="13.5" thickBot="1">
      <c r="B157" s="567"/>
      <c r="C157" s="575" t="s">
        <v>983</v>
      </c>
      <c r="D157" s="576"/>
      <c r="E157" s="580"/>
      <c r="F157" s="554"/>
      <c r="G157" s="629">
        <f>SUM(G122:G156)</f>
        <v>0</v>
      </c>
    </row>
    <row r="158" spans="2:7" ht="13.5" thickTop="1">
      <c r="B158" s="567"/>
      <c r="C158" s="571"/>
      <c r="D158" s="1260"/>
      <c r="E158" s="570"/>
      <c r="F158" s="549"/>
      <c r="G158" s="626"/>
    </row>
    <row r="159" spans="2:7">
      <c r="B159" s="567"/>
      <c r="C159" s="1259"/>
      <c r="D159" s="1260"/>
      <c r="E159" s="1260"/>
      <c r="F159" s="549"/>
      <c r="G159" s="626"/>
    </row>
    <row r="160" spans="2:7">
      <c r="B160" s="579"/>
      <c r="C160" s="1259"/>
      <c r="D160" s="570"/>
      <c r="E160" s="1262"/>
      <c r="F160" s="549"/>
      <c r="G160" s="626"/>
    </row>
    <row r="161" spans="2:7">
      <c r="B161" s="1249" t="s">
        <v>57</v>
      </c>
      <c r="C161" s="1250" t="s">
        <v>984</v>
      </c>
      <c r="D161" s="1250"/>
      <c r="E161" s="572"/>
      <c r="F161" s="1251"/>
      <c r="G161" s="627"/>
    </row>
    <row r="162" spans="2:7">
      <c r="B162" s="567"/>
      <c r="C162" s="568"/>
      <c r="D162" s="570"/>
      <c r="E162" s="1262"/>
      <c r="F162" s="549"/>
      <c r="G162" s="626"/>
    </row>
    <row r="163" spans="2:7" ht="25.5">
      <c r="B163" s="567" t="s">
        <v>14</v>
      </c>
      <c r="C163" s="571" t="s">
        <v>985</v>
      </c>
      <c r="D163" s="570" t="s">
        <v>241</v>
      </c>
      <c r="E163" s="1260">
        <v>1</v>
      </c>
      <c r="F163" s="549"/>
      <c r="G163" s="628">
        <f t="shared" ref="G163:G168" si="16">E163*F163</f>
        <v>0</v>
      </c>
    </row>
    <row r="164" spans="2:7" ht="25.5">
      <c r="B164" s="567" t="s">
        <v>37</v>
      </c>
      <c r="C164" s="571" t="s">
        <v>986</v>
      </c>
      <c r="D164" s="570" t="s">
        <v>241</v>
      </c>
      <c r="E164" s="1260">
        <v>1</v>
      </c>
      <c r="F164" s="549"/>
      <c r="G164" s="628">
        <f t="shared" si="16"/>
        <v>0</v>
      </c>
    </row>
    <row r="165" spans="2:7" ht="25.5">
      <c r="B165" s="567" t="s">
        <v>17</v>
      </c>
      <c r="C165" s="1259" t="s">
        <v>987</v>
      </c>
      <c r="D165" s="570" t="s">
        <v>137</v>
      </c>
      <c r="E165" s="1262">
        <v>19</v>
      </c>
      <c r="F165" s="549"/>
      <c r="G165" s="628">
        <f t="shared" si="16"/>
        <v>0</v>
      </c>
    </row>
    <row r="166" spans="2:7" ht="25.5">
      <c r="B166" s="567" t="s">
        <v>18</v>
      </c>
      <c r="C166" s="1259" t="s">
        <v>988</v>
      </c>
      <c r="D166" s="570" t="s">
        <v>241</v>
      </c>
      <c r="E166" s="1260">
        <v>1</v>
      </c>
      <c r="F166" s="549"/>
      <c r="G166" s="628">
        <f t="shared" si="16"/>
        <v>0</v>
      </c>
    </row>
    <row r="167" spans="2:7" ht="25.5">
      <c r="B167" s="567" t="s">
        <v>22</v>
      </c>
      <c r="C167" s="1259" t="s">
        <v>989</v>
      </c>
      <c r="D167" s="570" t="s">
        <v>241</v>
      </c>
      <c r="E167" s="1260">
        <v>1</v>
      </c>
      <c r="F167" s="549"/>
      <c r="G167" s="628">
        <f t="shared" si="16"/>
        <v>0</v>
      </c>
    </row>
    <row r="168" spans="2:7" ht="89.25">
      <c r="B168" s="567" t="s">
        <v>45</v>
      </c>
      <c r="C168" s="1259" t="s">
        <v>990</v>
      </c>
      <c r="D168" s="570" t="s">
        <v>241</v>
      </c>
      <c r="E168" s="1260">
        <v>1</v>
      </c>
      <c r="F168" s="549"/>
      <c r="G168" s="628">
        <f t="shared" si="16"/>
        <v>0</v>
      </c>
    </row>
    <row r="169" spans="2:7">
      <c r="B169" s="567"/>
      <c r="C169" s="571"/>
      <c r="D169" s="570"/>
      <c r="E169" s="1260"/>
      <c r="F169" s="549"/>
      <c r="G169" s="626"/>
    </row>
    <row r="170" spans="2:7" ht="13.5" thickBot="1">
      <c r="B170" s="567"/>
      <c r="C170" s="575" t="s">
        <v>991</v>
      </c>
      <c r="D170" s="576"/>
      <c r="E170" s="580"/>
      <c r="F170" s="554"/>
      <c r="G170" s="629">
        <f>SUM(G163:G169)</f>
        <v>0</v>
      </c>
    </row>
    <row r="171" spans="2:7" ht="13.5" thickTop="1">
      <c r="B171" s="567"/>
      <c r="C171" s="1259"/>
      <c r="D171" s="570"/>
      <c r="E171" s="1262"/>
      <c r="F171" s="549"/>
      <c r="G171" s="626"/>
    </row>
    <row r="172" spans="2:7">
      <c r="B172" s="567"/>
      <c r="C172" s="1259"/>
      <c r="D172" s="570"/>
      <c r="E172" s="1262"/>
      <c r="F172" s="549"/>
      <c r="G172" s="626"/>
    </row>
    <row r="173" spans="2:7">
      <c r="B173" s="567"/>
      <c r="C173" s="571"/>
      <c r="D173" s="570"/>
      <c r="E173" s="570"/>
      <c r="F173" s="549"/>
      <c r="G173" s="626"/>
    </row>
    <row r="174" spans="2:7">
      <c r="B174" s="1249" t="s">
        <v>992</v>
      </c>
      <c r="C174" s="1250" t="s">
        <v>993</v>
      </c>
      <c r="D174" s="1250"/>
      <c r="E174" s="572"/>
      <c r="F174" s="1251"/>
      <c r="G174" s="627"/>
    </row>
    <row r="175" spans="2:7">
      <c r="B175" s="584"/>
      <c r="C175" s="568"/>
      <c r="D175" s="570"/>
      <c r="E175" s="1262"/>
      <c r="F175" s="549"/>
      <c r="G175" s="626"/>
    </row>
    <row r="176" spans="2:7" ht="25.5">
      <c r="B176" s="567" t="s">
        <v>14</v>
      </c>
      <c r="C176" s="1385" t="s">
        <v>2518</v>
      </c>
      <c r="D176" s="570" t="s">
        <v>215</v>
      </c>
      <c r="E176" s="1260">
        <v>500</v>
      </c>
      <c r="F176" s="549"/>
      <c r="G176" s="628">
        <f t="shared" ref="G176:G180" si="17">E176*F176</f>
        <v>0</v>
      </c>
    </row>
    <row r="177" spans="2:7" ht="25.5">
      <c r="B177" s="567" t="s">
        <v>37</v>
      </c>
      <c r="C177" s="1385" t="s">
        <v>2519</v>
      </c>
      <c r="D177" s="570" t="s">
        <v>215</v>
      </c>
      <c r="E177" s="1260">
        <v>280</v>
      </c>
      <c r="F177" s="549"/>
      <c r="G177" s="628">
        <f t="shared" si="17"/>
        <v>0</v>
      </c>
    </row>
    <row r="178" spans="2:7" ht="25.5">
      <c r="B178" s="567" t="s">
        <v>17</v>
      </c>
      <c r="C178" s="1385" t="s">
        <v>2520</v>
      </c>
      <c r="D178" s="570" t="s">
        <v>215</v>
      </c>
      <c r="E178" s="1260">
        <v>70</v>
      </c>
      <c r="F178" s="549"/>
      <c r="G178" s="628">
        <f t="shared" si="17"/>
        <v>0</v>
      </c>
    </row>
    <row r="179" spans="2:7">
      <c r="B179" s="567" t="s">
        <v>18</v>
      </c>
      <c r="C179" s="1385" t="s">
        <v>2521</v>
      </c>
      <c r="D179" s="570" t="s">
        <v>215</v>
      </c>
      <c r="E179" s="1260">
        <v>15</v>
      </c>
      <c r="F179" s="549"/>
      <c r="G179" s="628">
        <f t="shared" si="17"/>
        <v>0</v>
      </c>
    </row>
    <row r="180" spans="2:7" ht="25.5">
      <c r="B180" s="567" t="s">
        <v>22</v>
      </c>
      <c r="C180" s="1385" t="s">
        <v>2522</v>
      </c>
      <c r="D180" s="570" t="s">
        <v>215</v>
      </c>
      <c r="E180" s="1260">
        <v>70</v>
      </c>
      <c r="F180" s="549"/>
      <c r="G180" s="628">
        <f t="shared" si="17"/>
        <v>0</v>
      </c>
    </row>
    <row r="181" spans="2:7">
      <c r="B181" s="567"/>
      <c r="C181" s="1259"/>
      <c r="D181" s="570"/>
      <c r="E181" s="1260"/>
      <c r="F181" s="549"/>
      <c r="G181" s="628"/>
    </row>
    <row r="182" spans="2:7" ht="25.5">
      <c r="B182" s="567" t="s">
        <v>45</v>
      </c>
      <c r="C182" s="1385" t="s">
        <v>2508</v>
      </c>
      <c r="D182" s="570" t="s">
        <v>215</v>
      </c>
      <c r="E182" s="1260">
        <v>500</v>
      </c>
      <c r="F182" s="549"/>
      <c r="G182" s="628">
        <f t="shared" ref="G182:G192" si="18">E182*F182</f>
        <v>0</v>
      </c>
    </row>
    <row r="183" spans="2:7" ht="25.5">
      <c r="B183" s="567" t="s">
        <v>47</v>
      </c>
      <c r="C183" s="1385" t="s">
        <v>2520</v>
      </c>
      <c r="D183" s="570" t="s">
        <v>215</v>
      </c>
      <c r="E183" s="1260">
        <v>750</v>
      </c>
      <c r="F183" s="549"/>
      <c r="G183" s="628">
        <f t="shared" si="18"/>
        <v>0</v>
      </c>
    </row>
    <row r="184" spans="2:7" ht="25.5">
      <c r="B184" s="567" t="s">
        <v>48</v>
      </c>
      <c r="C184" s="1385" t="s">
        <v>2523</v>
      </c>
      <c r="D184" s="570" t="s">
        <v>215</v>
      </c>
      <c r="E184" s="1260">
        <v>650</v>
      </c>
      <c r="F184" s="549"/>
      <c r="G184" s="628">
        <f t="shared" si="18"/>
        <v>0</v>
      </c>
    </row>
    <row r="185" spans="2:7" ht="25.5">
      <c r="B185" s="567" t="s">
        <v>49</v>
      </c>
      <c r="C185" s="1385" t="s">
        <v>2524</v>
      </c>
      <c r="D185" s="570" t="s">
        <v>215</v>
      </c>
      <c r="E185" s="1260">
        <v>400</v>
      </c>
      <c r="F185" s="549"/>
      <c r="G185" s="628">
        <f t="shared" si="18"/>
        <v>0</v>
      </c>
    </row>
    <row r="186" spans="2:7" ht="25.5">
      <c r="B186" s="567" t="s">
        <v>50</v>
      </c>
      <c r="C186" s="1385" t="s">
        <v>2525</v>
      </c>
      <c r="D186" s="570" t="s">
        <v>215</v>
      </c>
      <c r="E186" s="1260">
        <v>420</v>
      </c>
      <c r="F186" s="549"/>
      <c r="G186" s="628">
        <f t="shared" si="18"/>
        <v>0</v>
      </c>
    </row>
    <row r="187" spans="2:7">
      <c r="B187" s="567" t="s">
        <v>51</v>
      </c>
      <c r="C187" s="1259" t="s">
        <v>2207</v>
      </c>
      <c r="D187" s="570" t="s">
        <v>215</v>
      </c>
      <c r="E187" s="1260">
        <v>60</v>
      </c>
      <c r="F187" s="549"/>
      <c r="G187" s="628">
        <f t="shared" si="18"/>
        <v>0</v>
      </c>
    </row>
    <row r="188" spans="2:7">
      <c r="B188" s="567"/>
      <c r="C188" s="1259"/>
      <c r="D188" s="570"/>
      <c r="E188" s="1260"/>
      <c r="F188" s="549"/>
      <c r="G188" s="628">
        <f t="shared" si="18"/>
        <v>0</v>
      </c>
    </row>
    <row r="189" spans="2:7">
      <c r="B189" s="567" t="s">
        <v>52</v>
      </c>
      <c r="C189" s="1259" t="s">
        <v>994</v>
      </c>
      <c r="D189" s="570" t="s">
        <v>215</v>
      </c>
      <c r="E189" s="1260">
        <v>200</v>
      </c>
      <c r="F189" s="549"/>
      <c r="G189" s="628">
        <f t="shared" si="18"/>
        <v>0</v>
      </c>
    </row>
    <row r="190" spans="2:7">
      <c r="B190" s="567"/>
      <c r="C190" s="1259"/>
      <c r="D190" s="570"/>
      <c r="E190" s="1387"/>
      <c r="F190" s="549"/>
      <c r="G190" s="628"/>
    </row>
    <row r="191" spans="2:7">
      <c r="B191" s="567" t="s">
        <v>55</v>
      </c>
      <c r="C191" s="1259" t="s">
        <v>995</v>
      </c>
      <c r="D191" s="570" t="s">
        <v>215</v>
      </c>
      <c r="E191" s="1387">
        <v>200</v>
      </c>
      <c r="F191" s="549"/>
      <c r="G191" s="628">
        <f t="shared" si="18"/>
        <v>0</v>
      </c>
    </row>
    <row r="192" spans="2:7">
      <c r="B192" s="567"/>
      <c r="C192" s="1259" t="s">
        <v>996</v>
      </c>
      <c r="D192" s="570" t="s">
        <v>215</v>
      </c>
      <c r="E192" s="1260">
        <v>5</v>
      </c>
      <c r="F192" s="549"/>
      <c r="G192" s="628">
        <f t="shared" si="18"/>
        <v>0</v>
      </c>
    </row>
    <row r="193" spans="2:7">
      <c r="B193" s="567"/>
      <c r="C193" s="1259"/>
      <c r="D193" s="570"/>
      <c r="E193" s="1260"/>
      <c r="F193" s="549"/>
      <c r="G193" s="628"/>
    </row>
    <row r="194" spans="2:7" ht="25.5">
      <c r="B194" s="567" t="s">
        <v>67</v>
      </c>
      <c r="C194" s="1259" t="s">
        <v>2514</v>
      </c>
      <c r="D194" s="570" t="s">
        <v>215</v>
      </c>
      <c r="E194" s="1260">
        <v>750</v>
      </c>
      <c r="F194" s="549"/>
      <c r="G194" s="628">
        <f t="shared" ref="G194:G199" si="19">E194*F194</f>
        <v>0</v>
      </c>
    </row>
    <row r="195" spans="2:7" ht="25.5">
      <c r="B195" s="567" t="s">
        <v>69</v>
      </c>
      <c r="C195" s="1259" t="s">
        <v>2515</v>
      </c>
      <c r="D195" s="570" t="s">
        <v>215</v>
      </c>
      <c r="E195" s="1260">
        <v>470</v>
      </c>
      <c r="F195" s="549"/>
      <c r="G195" s="628">
        <f t="shared" si="19"/>
        <v>0</v>
      </c>
    </row>
    <row r="196" spans="2:7" ht="25.5">
      <c r="B196" s="567" t="s">
        <v>71</v>
      </c>
      <c r="C196" s="1259" t="s">
        <v>2526</v>
      </c>
      <c r="D196" s="570" t="s">
        <v>215</v>
      </c>
      <c r="E196" s="1260">
        <v>30</v>
      </c>
      <c r="F196" s="549"/>
      <c r="G196" s="628">
        <f t="shared" si="19"/>
        <v>0</v>
      </c>
    </row>
    <row r="197" spans="2:7" ht="38.25">
      <c r="B197" s="567" t="s">
        <v>72</v>
      </c>
      <c r="C197" s="1386" t="s">
        <v>2516</v>
      </c>
      <c r="D197" s="570" t="s">
        <v>215</v>
      </c>
      <c r="E197" s="1260">
        <v>360</v>
      </c>
      <c r="F197" s="549"/>
      <c r="G197" s="628">
        <f t="shared" si="19"/>
        <v>0</v>
      </c>
    </row>
    <row r="198" spans="2:7" ht="38.25">
      <c r="B198" s="567" t="s">
        <v>73</v>
      </c>
      <c r="C198" s="1386" t="s">
        <v>2517</v>
      </c>
      <c r="D198" s="570" t="s">
        <v>215</v>
      </c>
      <c r="E198" s="1260">
        <v>100</v>
      </c>
      <c r="F198" s="549"/>
      <c r="G198" s="628">
        <f t="shared" si="19"/>
        <v>0</v>
      </c>
    </row>
    <row r="199" spans="2:7" ht="38.25">
      <c r="B199" s="567" t="s">
        <v>85</v>
      </c>
      <c r="C199" s="1386" t="s">
        <v>2527</v>
      </c>
      <c r="D199" s="570" t="s">
        <v>215</v>
      </c>
      <c r="E199" s="1260">
        <v>10</v>
      </c>
      <c r="F199" s="549"/>
      <c r="G199" s="628">
        <f t="shared" si="19"/>
        <v>0</v>
      </c>
    </row>
    <row r="200" spans="2:7">
      <c r="B200" s="567"/>
      <c r="C200" s="1259"/>
      <c r="D200" s="570"/>
      <c r="E200" s="1260"/>
      <c r="F200" s="549"/>
      <c r="G200" s="628"/>
    </row>
    <row r="201" spans="2:7" ht="38.25">
      <c r="B201" s="567" t="s">
        <v>86</v>
      </c>
      <c r="C201" s="1259" t="s">
        <v>2528</v>
      </c>
      <c r="D201" s="570" t="s">
        <v>137</v>
      </c>
      <c r="E201" s="1260">
        <v>1</v>
      </c>
      <c r="F201" s="549"/>
      <c r="G201" s="628">
        <f t="shared" ref="G201" si="20">E201*F201</f>
        <v>0</v>
      </c>
    </row>
    <row r="202" spans="2:7" ht="25.5">
      <c r="B202" s="567" t="s">
        <v>87</v>
      </c>
      <c r="C202" s="1252" t="s">
        <v>997</v>
      </c>
      <c r="D202" s="570"/>
      <c r="E202" s="1260"/>
      <c r="F202" s="549"/>
      <c r="G202" s="628"/>
    </row>
    <row r="203" spans="2:7">
      <c r="B203" s="567"/>
      <c r="C203" s="1252" t="s">
        <v>998</v>
      </c>
      <c r="D203" s="570" t="s">
        <v>215</v>
      </c>
      <c r="E203" s="1260">
        <v>300</v>
      </c>
      <c r="F203" s="549"/>
      <c r="G203" s="628">
        <f t="shared" ref="G203:G204" si="21">E203*F203</f>
        <v>0</v>
      </c>
    </row>
    <row r="204" spans="2:7">
      <c r="B204" s="567"/>
      <c r="C204" s="1252" t="s">
        <v>999</v>
      </c>
      <c r="D204" s="570" t="s">
        <v>215</v>
      </c>
      <c r="E204" s="1260">
        <v>10</v>
      </c>
      <c r="F204" s="549"/>
      <c r="G204" s="628">
        <f t="shared" si="21"/>
        <v>0</v>
      </c>
    </row>
    <row r="205" spans="2:7">
      <c r="B205" s="567"/>
      <c r="C205" s="1252"/>
      <c r="D205" s="570"/>
      <c r="E205" s="1260"/>
      <c r="F205" s="549"/>
      <c r="G205" s="628"/>
    </row>
    <row r="206" spans="2:7">
      <c r="B206" s="567"/>
      <c r="C206" s="1259" t="s">
        <v>1000</v>
      </c>
      <c r="D206" s="570"/>
      <c r="E206" s="1262"/>
      <c r="F206" s="549"/>
      <c r="G206" s="628"/>
    </row>
    <row r="207" spans="2:7" ht="38.25">
      <c r="B207" s="567" t="s">
        <v>91</v>
      </c>
      <c r="C207" s="1256" t="s">
        <v>1001</v>
      </c>
      <c r="D207" s="570" t="s">
        <v>137</v>
      </c>
      <c r="E207" s="1262">
        <v>20</v>
      </c>
      <c r="F207" s="549"/>
      <c r="G207" s="628">
        <f t="shared" ref="G207:G211" si="22">E207*F207</f>
        <v>0</v>
      </c>
    </row>
    <row r="208" spans="2:7">
      <c r="B208" s="567" t="s">
        <v>99</v>
      </c>
      <c r="C208" s="1256" t="s">
        <v>1002</v>
      </c>
      <c r="D208" s="570" t="s">
        <v>137</v>
      </c>
      <c r="E208" s="1262">
        <v>2</v>
      </c>
      <c r="F208" s="549"/>
      <c r="G208" s="628">
        <f t="shared" si="22"/>
        <v>0</v>
      </c>
    </row>
    <row r="209" spans="2:7" ht="25.5">
      <c r="B209" s="567" t="s">
        <v>133</v>
      </c>
      <c r="C209" s="1256" t="s">
        <v>1363</v>
      </c>
      <c r="D209" s="570" t="s">
        <v>137</v>
      </c>
      <c r="E209" s="1262">
        <v>1</v>
      </c>
      <c r="F209" s="549"/>
      <c r="G209" s="628">
        <f t="shared" si="22"/>
        <v>0</v>
      </c>
    </row>
    <row r="210" spans="2:7" ht="25.5">
      <c r="B210" s="567" t="s">
        <v>134</v>
      </c>
      <c r="C210" s="571" t="s">
        <v>1003</v>
      </c>
      <c r="D210" s="570" t="s">
        <v>137</v>
      </c>
      <c r="E210" s="1262">
        <v>4</v>
      </c>
      <c r="F210" s="549"/>
      <c r="G210" s="628">
        <f t="shared" si="22"/>
        <v>0</v>
      </c>
    </row>
    <row r="211" spans="2:7" ht="25.5">
      <c r="B211" s="567" t="s">
        <v>135</v>
      </c>
      <c r="C211" s="290" t="s">
        <v>1364</v>
      </c>
      <c r="D211" s="570" t="s">
        <v>137</v>
      </c>
      <c r="E211" s="1262">
        <v>1</v>
      </c>
      <c r="F211" s="549"/>
      <c r="G211" s="628">
        <f t="shared" si="22"/>
        <v>0</v>
      </c>
    </row>
    <row r="212" spans="2:7">
      <c r="B212" s="567"/>
      <c r="C212" s="335" t="s">
        <v>1365</v>
      </c>
      <c r="D212" s="570"/>
      <c r="E212" s="1262"/>
      <c r="F212" s="549"/>
      <c r="G212" s="628"/>
    </row>
    <row r="213" spans="2:7" ht="25.5">
      <c r="B213" s="567"/>
      <c r="C213" s="290" t="s">
        <v>1366</v>
      </c>
      <c r="D213" s="570"/>
      <c r="E213" s="1262"/>
      <c r="F213" s="549"/>
      <c r="G213" s="628"/>
    </row>
    <row r="214" spans="2:7" ht="25.5">
      <c r="B214" s="567"/>
      <c r="C214" s="290" t="s">
        <v>1367</v>
      </c>
      <c r="D214" s="570"/>
      <c r="E214" s="1262"/>
      <c r="F214" s="549"/>
      <c r="G214" s="628"/>
    </row>
    <row r="215" spans="2:7">
      <c r="B215" s="567"/>
      <c r="C215" s="571"/>
      <c r="D215" s="570"/>
      <c r="E215" s="1262"/>
      <c r="F215" s="549"/>
      <c r="G215" s="628"/>
    </row>
    <row r="216" spans="2:7" ht="38.25">
      <c r="B216" s="567" t="s">
        <v>200</v>
      </c>
      <c r="C216" s="1259" t="s">
        <v>1368</v>
      </c>
      <c r="D216" s="570" t="s">
        <v>137</v>
      </c>
      <c r="E216" s="1262">
        <v>1</v>
      </c>
      <c r="F216" s="549"/>
      <c r="G216" s="628">
        <f t="shared" ref="G216:G220" si="23">E216*F216</f>
        <v>0</v>
      </c>
    </row>
    <row r="217" spans="2:7" ht="38.25">
      <c r="B217" s="567" t="s">
        <v>201</v>
      </c>
      <c r="C217" s="1259" t="s">
        <v>1004</v>
      </c>
      <c r="D217" s="570" t="s">
        <v>137</v>
      </c>
      <c r="E217" s="1260">
        <v>1</v>
      </c>
      <c r="F217" s="549"/>
      <c r="G217" s="628">
        <f t="shared" si="23"/>
        <v>0</v>
      </c>
    </row>
    <row r="218" spans="2:7" ht="25.5">
      <c r="B218" s="567" t="s">
        <v>202</v>
      </c>
      <c r="C218" s="1259" t="s">
        <v>1369</v>
      </c>
      <c r="D218" s="570" t="s">
        <v>137</v>
      </c>
      <c r="E218" s="1262">
        <v>2</v>
      </c>
      <c r="F218" s="549"/>
      <c r="G218" s="628">
        <f t="shared" si="23"/>
        <v>0</v>
      </c>
    </row>
    <row r="219" spans="2:7">
      <c r="B219" s="567" t="s">
        <v>203</v>
      </c>
      <c r="C219" s="1259" t="s">
        <v>1370</v>
      </c>
      <c r="D219" s="570" t="s">
        <v>137</v>
      </c>
      <c r="E219" s="1262">
        <v>17</v>
      </c>
      <c r="F219" s="549"/>
      <c r="G219" s="628">
        <f t="shared" si="23"/>
        <v>0</v>
      </c>
    </row>
    <row r="220" spans="2:7">
      <c r="B220" s="567" t="s">
        <v>204</v>
      </c>
      <c r="C220" s="1259" t="s">
        <v>1371</v>
      </c>
      <c r="D220" s="570" t="s">
        <v>137</v>
      </c>
      <c r="E220" s="1262">
        <v>7</v>
      </c>
      <c r="F220" s="549"/>
      <c r="G220" s="628">
        <f t="shared" si="23"/>
        <v>0</v>
      </c>
    </row>
    <row r="221" spans="2:7">
      <c r="B221" s="567"/>
      <c r="C221" s="1259"/>
      <c r="D221" s="570"/>
      <c r="E221" s="1262"/>
      <c r="F221" s="549"/>
      <c r="G221" s="628"/>
    </row>
    <row r="222" spans="2:7" ht="25.5">
      <c r="B222" s="567" t="s">
        <v>268</v>
      </c>
      <c r="C222" s="571" t="s">
        <v>1005</v>
      </c>
      <c r="D222" s="570" t="s">
        <v>241</v>
      </c>
      <c r="E222" s="1260">
        <v>1</v>
      </c>
      <c r="F222" s="549"/>
      <c r="G222" s="628">
        <f t="shared" ref="G222:G224" si="24">E222*F222</f>
        <v>0</v>
      </c>
    </row>
    <row r="223" spans="2:7">
      <c r="B223" s="567" t="s">
        <v>396</v>
      </c>
      <c r="C223" s="571" t="s">
        <v>1372</v>
      </c>
      <c r="D223" s="570" t="s">
        <v>137</v>
      </c>
      <c r="E223" s="1260">
        <v>25</v>
      </c>
      <c r="F223" s="549"/>
      <c r="G223" s="628">
        <f t="shared" si="24"/>
        <v>0</v>
      </c>
    </row>
    <row r="224" spans="2:7">
      <c r="B224" s="567" t="s">
        <v>398</v>
      </c>
      <c r="C224" s="1259" t="s">
        <v>944</v>
      </c>
      <c r="D224" s="1260" t="s">
        <v>945</v>
      </c>
      <c r="E224" s="1260">
        <v>1</v>
      </c>
      <c r="F224" s="553"/>
      <c r="G224" s="628">
        <f t="shared" si="24"/>
        <v>0</v>
      </c>
    </row>
    <row r="225" spans="2:7">
      <c r="B225" s="567"/>
      <c r="C225" s="1259"/>
      <c r="D225" s="1260"/>
      <c r="E225" s="1260"/>
      <c r="F225" s="553"/>
      <c r="G225" s="626"/>
    </row>
    <row r="226" spans="2:7" ht="13.5" thickBot="1">
      <c r="B226" s="567"/>
      <c r="C226" s="575" t="s">
        <v>1006</v>
      </c>
      <c r="D226" s="576"/>
      <c r="E226" s="580"/>
      <c r="F226" s="554"/>
      <c r="G226" s="629">
        <f>SUM(G175:G225)</f>
        <v>0</v>
      </c>
    </row>
    <row r="227" spans="2:7" ht="13.5" thickTop="1">
      <c r="B227" s="567"/>
      <c r="C227" s="1259"/>
      <c r="D227" s="570"/>
      <c r="E227" s="1262"/>
      <c r="F227" s="549"/>
      <c r="G227" s="626"/>
    </row>
    <row r="228" spans="2:7">
      <c r="B228" s="567"/>
      <c r="C228" s="1259"/>
      <c r="D228" s="570"/>
      <c r="E228" s="1262"/>
      <c r="F228" s="549"/>
      <c r="G228" s="626"/>
    </row>
    <row r="229" spans="2:7">
      <c r="B229" s="1249" t="s">
        <v>1007</v>
      </c>
      <c r="C229" s="1250" t="s">
        <v>1008</v>
      </c>
      <c r="D229" s="1250"/>
      <c r="E229" s="572"/>
      <c r="F229" s="1251"/>
      <c r="G229" s="627"/>
    </row>
    <row r="230" spans="2:7">
      <c r="B230" s="584"/>
      <c r="C230" s="568"/>
      <c r="D230" s="570"/>
      <c r="E230" s="1262"/>
      <c r="F230" s="549"/>
      <c r="G230" s="626"/>
    </row>
    <row r="231" spans="2:7" ht="51">
      <c r="B231" s="567"/>
      <c r="C231" s="1259" t="s">
        <v>1009</v>
      </c>
      <c r="D231" s="569"/>
      <c r="E231" s="569"/>
      <c r="F231" s="556"/>
      <c r="G231" s="631"/>
    </row>
    <row r="232" spans="2:7" ht="25.5">
      <c r="B232" s="585"/>
      <c r="C232" s="1255" t="s">
        <v>1373</v>
      </c>
      <c r="D232" s="570"/>
      <c r="E232" s="1262"/>
      <c r="F232" s="549"/>
      <c r="G232" s="626"/>
    </row>
    <row r="233" spans="2:7" ht="127.5">
      <c r="B233" s="585">
        <v>22</v>
      </c>
      <c r="C233" s="1255" t="s">
        <v>1374</v>
      </c>
      <c r="D233" s="570" t="s">
        <v>241</v>
      </c>
      <c r="E233" s="1262">
        <v>1</v>
      </c>
      <c r="F233" s="549"/>
      <c r="G233" s="628">
        <f t="shared" ref="G233:G238" si="25">E233*F233</f>
        <v>0</v>
      </c>
    </row>
    <row r="234" spans="2:7" ht="38.25">
      <c r="B234" s="585">
        <v>23</v>
      </c>
      <c r="C234" s="1255" t="s">
        <v>1375</v>
      </c>
      <c r="D234" s="570" t="s">
        <v>241</v>
      </c>
      <c r="E234" s="1262">
        <v>2</v>
      </c>
      <c r="F234" s="549"/>
      <c r="G234" s="628">
        <f t="shared" si="25"/>
        <v>0</v>
      </c>
    </row>
    <row r="235" spans="2:7" ht="38.25">
      <c r="B235" s="585">
        <v>24</v>
      </c>
      <c r="C235" s="1255" t="s">
        <v>1376</v>
      </c>
      <c r="D235" s="570" t="s">
        <v>241</v>
      </c>
      <c r="E235" s="1262">
        <v>1</v>
      </c>
      <c r="F235" s="549"/>
      <c r="G235" s="628">
        <f t="shared" si="25"/>
        <v>0</v>
      </c>
    </row>
    <row r="236" spans="2:7" ht="38.25">
      <c r="B236" s="585">
        <v>25</v>
      </c>
      <c r="C236" s="1255" t="s">
        <v>2529</v>
      </c>
      <c r="D236" s="570" t="s">
        <v>241</v>
      </c>
      <c r="E236" s="1262">
        <v>1</v>
      </c>
      <c r="F236" s="549"/>
      <c r="G236" s="628">
        <f t="shared" si="25"/>
        <v>0</v>
      </c>
    </row>
    <row r="237" spans="2:7" ht="38.25">
      <c r="B237" s="585">
        <v>26</v>
      </c>
      <c r="C237" s="1255" t="s">
        <v>2530</v>
      </c>
      <c r="D237" s="570" t="s">
        <v>241</v>
      </c>
      <c r="E237" s="1388">
        <v>1</v>
      </c>
      <c r="F237" s="549"/>
      <c r="G237" s="628">
        <f t="shared" si="25"/>
        <v>0</v>
      </c>
    </row>
    <row r="238" spans="2:7" ht="102">
      <c r="B238" s="585" t="s">
        <v>135</v>
      </c>
      <c r="C238" s="1255" t="s">
        <v>1377</v>
      </c>
      <c r="D238" s="570" t="s">
        <v>241</v>
      </c>
      <c r="E238" s="1388">
        <v>1</v>
      </c>
      <c r="F238" s="549"/>
      <c r="G238" s="628">
        <f t="shared" si="25"/>
        <v>0</v>
      </c>
    </row>
    <row r="239" spans="2:7">
      <c r="B239" s="585"/>
      <c r="C239" s="1255"/>
      <c r="D239" s="570"/>
      <c r="E239" s="1262"/>
      <c r="F239" s="549"/>
      <c r="G239" s="626"/>
    </row>
    <row r="240" spans="2:7" ht="13.5" thickBot="1">
      <c r="B240" s="567"/>
      <c r="C240" s="575" t="s">
        <v>1010</v>
      </c>
      <c r="D240" s="576"/>
      <c r="E240" s="586"/>
      <c r="F240" s="554"/>
      <c r="G240" s="629">
        <f>SUM(G233:G239)</f>
        <v>0</v>
      </c>
    </row>
    <row r="241" spans="2:7" ht="13.5" thickTop="1">
      <c r="B241" s="567"/>
      <c r="C241" s="577"/>
      <c r="D241" s="578"/>
      <c r="E241" s="587"/>
      <c r="F241" s="555"/>
      <c r="G241" s="630"/>
    </row>
    <row r="242" spans="2:7">
      <c r="B242" s="567"/>
      <c r="C242" s="577"/>
      <c r="D242" s="578"/>
      <c r="E242" s="587"/>
      <c r="F242" s="555"/>
      <c r="G242" s="630"/>
    </row>
    <row r="243" spans="2:7">
      <c r="B243" s="567"/>
      <c r="C243" s="1259" t="s">
        <v>786</v>
      </c>
      <c r="D243" s="570"/>
      <c r="E243" s="1260"/>
      <c r="F243" s="549"/>
      <c r="G243" s="626"/>
    </row>
    <row r="244" spans="2:7" ht="38.25">
      <c r="B244" s="567"/>
      <c r="C244" s="1259" t="s">
        <v>1378</v>
      </c>
      <c r="D244" s="570"/>
      <c r="E244" s="1260"/>
      <c r="F244" s="549"/>
      <c r="G244" s="626"/>
    </row>
    <row r="245" spans="2:7">
      <c r="B245" s="567"/>
      <c r="C245" s="1259"/>
      <c r="D245" s="570"/>
      <c r="E245" s="1260"/>
      <c r="F245" s="549"/>
      <c r="G245" s="626"/>
    </row>
    <row r="246" spans="2:7">
      <c r="B246" s="567"/>
      <c r="C246" s="1259"/>
      <c r="D246" s="570"/>
      <c r="E246" s="1260"/>
      <c r="F246" s="549"/>
      <c r="G246" s="626"/>
    </row>
    <row r="247" spans="2:7">
      <c r="B247" s="1249" t="s">
        <v>1011</v>
      </c>
      <c r="C247" s="1250" t="s">
        <v>1012</v>
      </c>
      <c r="D247" s="1250"/>
      <c r="E247" s="572"/>
      <c r="F247" s="1251"/>
      <c r="G247" s="627"/>
    </row>
    <row r="248" spans="2:7">
      <c r="B248" s="584"/>
      <c r="C248" s="568"/>
      <c r="D248" s="570"/>
      <c r="E248" s="1262"/>
      <c r="F248" s="549"/>
      <c r="G248" s="626"/>
    </row>
    <row r="249" spans="2:7" ht="51">
      <c r="B249" s="567"/>
      <c r="C249" s="1259" t="s">
        <v>1379</v>
      </c>
      <c r="D249" s="570"/>
      <c r="E249" s="1262"/>
      <c r="F249" s="549"/>
      <c r="G249" s="626"/>
    </row>
    <row r="250" spans="2:7" ht="25.5">
      <c r="B250" s="567"/>
      <c r="C250" s="1259" t="s">
        <v>1013</v>
      </c>
      <c r="D250" s="570"/>
      <c r="E250" s="1262"/>
      <c r="F250" s="549"/>
      <c r="G250" s="626"/>
    </row>
    <row r="251" spans="2:7" ht="25.5">
      <c r="B251" s="567"/>
      <c r="C251" s="1259" t="s">
        <v>1014</v>
      </c>
      <c r="D251" s="570"/>
      <c r="E251" s="1262"/>
      <c r="F251" s="549"/>
      <c r="G251" s="626"/>
    </row>
    <row r="252" spans="2:7" ht="38.25">
      <c r="B252" s="567"/>
      <c r="C252" s="1259" t="s">
        <v>1015</v>
      </c>
      <c r="D252" s="570"/>
      <c r="E252" s="1262"/>
      <c r="F252" s="549"/>
      <c r="G252" s="626"/>
    </row>
    <row r="253" spans="2:7" ht="51">
      <c r="B253" s="567"/>
      <c r="C253" s="1259" t="s">
        <v>1016</v>
      </c>
      <c r="D253" s="570"/>
      <c r="E253" s="1262"/>
      <c r="F253" s="549"/>
      <c r="G253" s="626"/>
    </row>
    <row r="254" spans="2:7" ht="25.5">
      <c r="B254" s="567"/>
      <c r="C254" s="1259" t="s">
        <v>1017</v>
      </c>
      <c r="D254" s="570"/>
      <c r="E254" s="1262"/>
      <c r="F254" s="549"/>
      <c r="G254" s="626"/>
    </row>
    <row r="255" spans="2:7" ht="25.5">
      <c r="B255" s="567"/>
      <c r="C255" s="1259" t="s">
        <v>1018</v>
      </c>
      <c r="D255" s="570"/>
      <c r="E255" s="1262"/>
      <c r="F255" s="549"/>
      <c r="G255" s="626"/>
    </row>
    <row r="256" spans="2:7" ht="63.75">
      <c r="B256" s="567"/>
      <c r="C256" s="1259" t="s">
        <v>1019</v>
      </c>
      <c r="D256" s="570"/>
      <c r="E256" s="1262"/>
      <c r="F256" s="549"/>
      <c r="G256" s="626"/>
    </row>
    <row r="257" spans="2:7">
      <c r="B257" s="567"/>
      <c r="C257" s="568"/>
      <c r="D257" s="570"/>
      <c r="E257" s="1262"/>
      <c r="F257" s="549"/>
      <c r="G257" s="626"/>
    </row>
    <row r="258" spans="2:7" ht="51">
      <c r="B258" s="567" t="s">
        <v>14</v>
      </c>
      <c r="C258" s="1259" t="s">
        <v>1020</v>
      </c>
      <c r="D258" s="570" t="s">
        <v>137</v>
      </c>
      <c r="E258" s="1262">
        <v>1</v>
      </c>
      <c r="F258" s="549"/>
      <c r="G258" s="628">
        <f t="shared" ref="G258" si="26">E258*F258</f>
        <v>0</v>
      </c>
    </row>
    <row r="259" spans="2:7">
      <c r="B259" s="567"/>
      <c r="C259" s="1259"/>
      <c r="D259" s="570"/>
      <c r="E259" s="1262"/>
      <c r="F259" s="549"/>
      <c r="G259" s="626"/>
    </row>
    <row r="260" spans="2:7" ht="51">
      <c r="B260" s="567" t="s">
        <v>37</v>
      </c>
      <c r="C260" s="1259" t="s">
        <v>2208</v>
      </c>
      <c r="D260" s="570" t="s">
        <v>137</v>
      </c>
      <c r="E260" s="1262">
        <v>1</v>
      </c>
      <c r="F260" s="549"/>
      <c r="G260" s="628">
        <f t="shared" ref="G260" si="27">E260*F260</f>
        <v>0</v>
      </c>
    </row>
    <row r="261" spans="2:7">
      <c r="B261" s="567"/>
      <c r="C261" s="1259"/>
      <c r="D261" s="570"/>
      <c r="E261" s="1262"/>
      <c r="F261" s="549"/>
      <c r="G261" s="628"/>
    </row>
    <row r="262" spans="2:7" ht="25.5">
      <c r="B262" s="567"/>
      <c r="C262" s="1252" t="s">
        <v>2209</v>
      </c>
      <c r="D262" s="570"/>
      <c r="E262" s="1262"/>
      <c r="F262" s="549"/>
      <c r="G262" s="626"/>
    </row>
    <row r="263" spans="2:7">
      <c r="B263" s="567"/>
      <c r="C263" s="588" t="s">
        <v>2210</v>
      </c>
      <c r="D263" s="570"/>
      <c r="E263" s="1262"/>
      <c r="F263" s="549"/>
      <c r="G263" s="626"/>
    </row>
    <row r="264" spans="2:7">
      <c r="B264" s="567"/>
      <c r="C264" s="588" t="s">
        <v>2211</v>
      </c>
      <c r="D264" s="570"/>
      <c r="E264" s="1262"/>
      <c r="F264" s="549"/>
      <c r="G264" s="626"/>
    </row>
    <row r="265" spans="2:7">
      <c r="B265" s="567"/>
      <c r="C265" s="335" t="s">
        <v>1380</v>
      </c>
      <c r="D265" s="570"/>
      <c r="E265" s="1262"/>
      <c r="F265" s="549"/>
      <c r="G265" s="626"/>
    </row>
    <row r="266" spans="2:7">
      <c r="B266" s="567"/>
      <c r="C266" s="588" t="s">
        <v>1381</v>
      </c>
      <c r="D266" s="570"/>
      <c r="E266" s="1262"/>
      <c r="F266" s="549"/>
      <c r="G266" s="626"/>
    </row>
    <row r="267" spans="2:7">
      <c r="B267" s="567"/>
      <c r="C267" s="588" t="s">
        <v>1382</v>
      </c>
      <c r="D267" s="570"/>
      <c r="E267" s="1262"/>
      <c r="F267" s="549"/>
      <c r="G267" s="626"/>
    </row>
    <row r="268" spans="2:7">
      <c r="B268" s="567"/>
      <c r="C268" s="335" t="s">
        <v>2212</v>
      </c>
      <c r="D268" s="570"/>
      <c r="E268" s="1262"/>
      <c r="F268" s="549"/>
      <c r="G268" s="626"/>
    </row>
    <row r="269" spans="2:7">
      <c r="B269" s="567"/>
      <c r="C269" s="571" t="s">
        <v>1383</v>
      </c>
      <c r="D269" s="570"/>
      <c r="E269" s="1262"/>
      <c r="F269" s="549"/>
      <c r="G269" s="626"/>
    </row>
    <row r="270" spans="2:7">
      <c r="B270" s="567"/>
      <c r="C270" s="571" t="s">
        <v>2213</v>
      </c>
      <c r="D270" s="570"/>
      <c r="E270" s="1262"/>
      <c r="F270" s="549"/>
      <c r="G270" s="626"/>
    </row>
    <row r="271" spans="2:7" ht="25.5">
      <c r="B271" s="567"/>
      <c r="C271" s="571" t="s">
        <v>2214</v>
      </c>
      <c r="D271" s="570"/>
      <c r="E271" s="1262"/>
      <c r="F271" s="549"/>
      <c r="G271" s="626"/>
    </row>
    <row r="272" spans="2:7">
      <c r="B272" s="567"/>
      <c r="C272" s="335" t="s">
        <v>2608</v>
      </c>
      <c r="D272" s="570"/>
      <c r="E272" s="1262"/>
      <c r="F272" s="549"/>
      <c r="G272" s="626"/>
    </row>
    <row r="273" spans="2:7" ht="25.5">
      <c r="B273" s="567"/>
      <c r="C273" s="571" t="s">
        <v>1021</v>
      </c>
      <c r="D273" s="570"/>
      <c r="E273" s="1262"/>
      <c r="F273" s="549"/>
      <c r="G273" s="626"/>
    </row>
    <row r="274" spans="2:7" ht="25.5">
      <c r="B274" s="567"/>
      <c r="C274" s="571" t="s">
        <v>2215</v>
      </c>
      <c r="D274" s="570"/>
      <c r="E274" s="1262"/>
      <c r="F274" s="549"/>
      <c r="G274" s="626"/>
    </row>
    <row r="275" spans="2:7">
      <c r="B275" s="567"/>
      <c r="C275" s="571"/>
      <c r="D275" s="570"/>
      <c r="E275" s="1262"/>
      <c r="F275" s="549"/>
      <c r="G275" s="626"/>
    </row>
    <row r="276" spans="2:7">
      <c r="B276" s="567"/>
      <c r="C276" s="571" t="s">
        <v>1022</v>
      </c>
      <c r="D276" s="570"/>
      <c r="E276" s="1262"/>
      <c r="F276" s="549"/>
      <c r="G276" s="626"/>
    </row>
    <row r="277" spans="2:7">
      <c r="B277" s="567"/>
      <c r="C277" s="571" t="s">
        <v>1384</v>
      </c>
      <c r="D277" s="570"/>
      <c r="E277" s="1262"/>
      <c r="F277" s="549"/>
      <c r="G277" s="626"/>
    </row>
    <row r="278" spans="2:7">
      <c r="B278" s="567"/>
      <c r="C278" s="571" t="s">
        <v>2216</v>
      </c>
      <c r="D278" s="570"/>
      <c r="E278" s="1262"/>
      <c r="F278" s="549"/>
      <c r="G278" s="626"/>
    </row>
    <row r="279" spans="2:7">
      <c r="B279" s="567"/>
      <c r="C279" s="571" t="s">
        <v>1385</v>
      </c>
      <c r="D279" s="570"/>
      <c r="E279" s="1262"/>
      <c r="F279" s="549"/>
      <c r="G279" s="626"/>
    </row>
    <row r="280" spans="2:7">
      <c r="B280" s="567"/>
      <c r="C280" s="571" t="s">
        <v>1386</v>
      </c>
      <c r="D280" s="570"/>
      <c r="E280" s="1262"/>
      <c r="F280" s="549"/>
      <c r="G280" s="626"/>
    </row>
    <row r="281" spans="2:7">
      <c r="B281" s="567"/>
      <c r="C281" s="571" t="s">
        <v>2217</v>
      </c>
      <c r="D281" s="570"/>
      <c r="E281" s="1262"/>
      <c r="F281" s="549"/>
      <c r="G281" s="626"/>
    </row>
    <row r="282" spans="2:7">
      <c r="B282" s="567"/>
      <c r="C282" s="571" t="s">
        <v>2218</v>
      </c>
      <c r="D282" s="570"/>
      <c r="E282" s="1262"/>
      <c r="F282" s="549"/>
      <c r="G282" s="626"/>
    </row>
    <row r="283" spans="2:7">
      <c r="B283" s="567"/>
      <c r="C283" s="571"/>
      <c r="D283" s="570"/>
      <c r="E283" s="1262"/>
      <c r="F283" s="549"/>
      <c r="G283" s="626"/>
    </row>
    <row r="284" spans="2:7">
      <c r="B284" s="567"/>
      <c r="C284" s="571" t="s">
        <v>1387</v>
      </c>
      <c r="D284" s="570"/>
      <c r="E284" s="1262"/>
      <c r="F284" s="549"/>
      <c r="G284" s="626"/>
    </row>
    <row r="285" spans="2:7" ht="25.5">
      <c r="B285" s="567"/>
      <c r="C285" s="571" t="s">
        <v>1388</v>
      </c>
      <c r="D285" s="570"/>
      <c r="E285" s="1262"/>
      <c r="F285" s="549"/>
      <c r="G285" s="626"/>
    </row>
    <row r="286" spans="2:7" ht="25.5">
      <c r="B286" s="567"/>
      <c r="C286" s="571" t="s">
        <v>1389</v>
      </c>
      <c r="D286" s="570"/>
      <c r="E286" s="1262"/>
      <c r="F286" s="549"/>
      <c r="G286" s="626"/>
    </row>
    <row r="287" spans="2:7" ht="25.5">
      <c r="B287" s="567"/>
      <c r="C287" s="571" t="s">
        <v>1390</v>
      </c>
      <c r="D287" s="570"/>
      <c r="E287" s="1262"/>
      <c r="F287" s="549"/>
      <c r="G287" s="626"/>
    </row>
    <row r="288" spans="2:7" ht="25.5">
      <c r="B288" s="567"/>
      <c r="C288" s="571" t="s">
        <v>1391</v>
      </c>
      <c r="D288" s="570"/>
      <c r="E288" s="1262"/>
      <c r="F288" s="549"/>
      <c r="G288" s="626"/>
    </row>
    <row r="289" spans="2:7">
      <c r="B289" s="567"/>
      <c r="C289" s="335" t="s">
        <v>1392</v>
      </c>
      <c r="D289" s="570"/>
      <c r="E289" s="1262"/>
      <c r="F289" s="549"/>
      <c r="G289" s="626"/>
    </row>
    <row r="290" spans="2:7">
      <c r="B290" s="567"/>
      <c r="C290" s="335" t="s">
        <v>1393</v>
      </c>
      <c r="D290" s="570"/>
      <c r="E290" s="1262"/>
      <c r="F290" s="549"/>
      <c r="G290" s="626"/>
    </row>
    <row r="291" spans="2:7">
      <c r="B291" s="567"/>
      <c r="C291" s="335" t="s">
        <v>1394</v>
      </c>
      <c r="D291" s="570"/>
      <c r="E291" s="1262"/>
      <c r="F291" s="549"/>
      <c r="G291" s="626"/>
    </row>
    <row r="292" spans="2:7">
      <c r="B292" s="567"/>
      <c r="C292" s="335" t="s">
        <v>1395</v>
      </c>
      <c r="D292" s="570"/>
      <c r="E292" s="1262"/>
      <c r="F292" s="549"/>
      <c r="G292" s="626"/>
    </row>
    <row r="293" spans="2:7">
      <c r="B293" s="567"/>
      <c r="C293" s="1259" t="s">
        <v>946</v>
      </c>
      <c r="D293" s="570"/>
      <c r="E293" s="1262"/>
      <c r="F293" s="549"/>
      <c r="G293" s="626"/>
    </row>
    <row r="294" spans="2:7">
      <c r="B294" s="567"/>
      <c r="C294" s="589"/>
      <c r="D294" s="570"/>
      <c r="E294" s="1262"/>
      <c r="F294" s="549"/>
      <c r="G294" s="626"/>
    </row>
    <row r="295" spans="2:7" ht="13.5" thickBot="1">
      <c r="B295" s="567"/>
      <c r="C295" s="575" t="s">
        <v>1023</v>
      </c>
      <c r="D295" s="576"/>
      <c r="E295" s="580"/>
      <c r="F295" s="554"/>
      <c r="G295" s="629">
        <f>SUM(G249:G294)</f>
        <v>0</v>
      </c>
    </row>
    <row r="296" spans="2:7" ht="13.5" thickTop="1">
      <c r="B296" s="567"/>
      <c r="C296" s="1259"/>
      <c r="D296" s="570"/>
      <c r="E296" s="1262"/>
      <c r="F296" s="553"/>
      <c r="G296" s="626"/>
    </row>
    <row r="297" spans="2:7">
      <c r="B297" s="567"/>
      <c r="C297" s="1259"/>
      <c r="D297" s="1260"/>
      <c r="E297" s="1260"/>
      <c r="F297" s="553"/>
      <c r="G297" s="626"/>
    </row>
    <row r="298" spans="2:7">
      <c r="B298" s="1249" t="s">
        <v>63</v>
      </c>
      <c r="C298" s="1250" t="s">
        <v>1024</v>
      </c>
      <c r="D298" s="1250"/>
      <c r="E298" s="572"/>
      <c r="F298" s="1251"/>
      <c r="G298" s="627"/>
    </row>
    <row r="299" spans="2:7">
      <c r="B299" s="567"/>
      <c r="C299" s="568"/>
      <c r="D299" s="1260"/>
      <c r="E299" s="1262"/>
      <c r="F299" s="549"/>
      <c r="G299" s="626"/>
    </row>
    <row r="300" spans="2:7" ht="63.75">
      <c r="B300" s="567"/>
      <c r="C300" s="581" t="s">
        <v>1396</v>
      </c>
      <c r="D300" s="1260"/>
      <c r="E300" s="1262"/>
      <c r="F300" s="549"/>
      <c r="G300" s="626"/>
    </row>
    <row r="301" spans="2:7">
      <c r="B301" s="567"/>
      <c r="C301" s="582"/>
      <c r="D301" s="1260"/>
      <c r="E301" s="1262"/>
      <c r="F301" s="549"/>
      <c r="G301" s="626"/>
    </row>
    <row r="302" spans="2:7" ht="38.25">
      <c r="B302" s="567" t="s">
        <v>14</v>
      </c>
      <c r="C302" s="1259" t="s">
        <v>1397</v>
      </c>
      <c r="D302" s="570" t="s">
        <v>137</v>
      </c>
      <c r="E302" s="1262">
        <v>1</v>
      </c>
      <c r="F302" s="557"/>
      <c r="G302" s="628">
        <f t="shared" ref="G302" si="28">E302*F302</f>
        <v>0</v>
      </c>
    </row>
    <row r="303" spans="2:7" ht="25.5">
      <c r="B303" s="567"/>
      <c r="C303" s="1259" t="s">
        <v>1398</v>
      </c>
      <c r="D303" s="570"/>
      <c r="E303" s="1262"/>
      <c r="F303" s="549"/>
      <c r="G303" s="626"/>
    </row>
    <row r="304" spans="2:7" ht="25.5">
      <c r="B304" s="567"/>
      <c r="C304" s="1259" t="s">
        <v>1399</v>
      </c>
      <c r="D304" s="570"/>
      <c r="E304" s="1262"/>
      <c r="F304" s="549"/>
      <c r="G304" s="626"/>
    </row>
    <row r="305" spans="2:7" ht="25.5">
      <c r="B305" s="567"/>
      <c r="C305" s="1259" t="s">
        <v>1400</v>
      </c>
      <c r="D305" s="570"/>
      <c r="E305" s="1262"/>
      <c r="F305" s="549"/>
      <c r="G305" s="626"/>
    </row>
    <row r="306" spans="2:7">
      <c r="B306" s="567"/>
      <c r="C306" s="1259" t="s">
        <v>1025</v>
      </c>
      <c r="D306" s="570"/>
      <c r="E306" s="1262"/>
      <c r="F306" s="549"/>
      <c r="G306" s="626"/>
    </row>
    <row r="307" spans="2:7">
      <c r="B307" s="567"/>
      <c r="C307" s="1259" t="s">
        <v>1026</v>
      </c>
      <c r="D307" s="570"/>
      <c r="E307" s="1262"/>
      <c r="F307" s="549"/>
      <c r="G307" s="626"/>
    </row>
    <row r="308" spans="2:7">
      <c r="B308" s="567"/>
      <c r="C308" s="1259" t="s">
        <v>1027</v>
      </c>
      <c r="D308" s="570"/>
      <c r="E308" s="1262"/>
      <c r="F308" s="549"/>
      <c r="G308" s="626"/>
    </row>
    <row r="309" spans="2:7">
      <c r="B309" s="567"/>
      <c r="C309" s="1259" t="s">
        <v>1028</v>
      </c>
      <c r="D309" s="570"/>
      <c r="E309" s="1262"/>
      <c r="F309" s="549"/>
      <c r="G309" s="626"/>
    </row>
    <row r="310" spans="2:7">
      <c r="B310" s="567"/>
      <c r="C310" s="1259" t="s">
        <v>1401</v>
      </c>
      <c r="D310" s="570"/>
      <c r="E310" s="1262"/>
      <c r="F310" s="549"/>
      <c r="G310" s="626"/>
    </row>
    <row r="311" spans="2:7" ht="25.5">
      <c r="B311" s="567"/>
      <c r="C311" s="571" t="s">
        <v>1029</v>
      </c>
      <c r="D311" s="570"/>
      <c r="E311" s="1262"/>
      <c r="F311" s="549"/>
      <c r="G311" s="626"/>
    </row>
    <row r="312" spans="2:7" ht="25.5">
      <c r="B312" s="567"/>
      <c r="C312" s="571" t="s">
        <v>1402</v>
      </c>
      <c r="D312" s="570"/>
      <c r="E312" s="1262"/>
      <c r="F312" s="549"/>
      <c r="G312" s="626"/>
    </row>
    <row r="313" spans="2:7" ht="25.5">
      <c r="B313" s="567"/>
      <c r="C313" s="571" t="s">
        <v>1403</v>
      </c>
      <c r="D313" s="570"/>
      <c r="E313" s="1262"/>
      <c r="F313" s="549"/>
      <c r="G313" s="626"/>
    </row>
    <row r="314" spans="2:7" ht="25.5">
      <c r="B314" s="567"/>
      <c r="C314" s="571" t="s">
        <v>1404</v>
      </c>
      <c r="D314" s="570"/>
      <c r="E314" s="1262"/>
      <c r="F314" s="549"/>
      <c r="G314" s="626"/>
    </row>
    <row r="315" spans="2:7" ht="25.5">
      <c r="B315" s="567"/>
      <c r="C315" s="571" t="s">
        <v>1030</v>
      </c>
      <c r="D315" s="570"/>
      <c r="E315" s="1262"/>
      <c r="F315" s="549"/>
      <c r="G315" s="626"/>
    </row>
    <row r="316" spans="2:7" ht="25.5">
      <c r="B316" s="567"/>
      <c r="C316" s="571" t="s">
        <v>1405</v>
      </c>
      <c r="D316" s="570"/>
      <c r="E316" s="1262"/>
      <c r="F316" s="549"/>
      <c r="G316" s="626"/>
    </row>
    <row r="317" spans="2:7" ht="25.5">
      <c r="B317" s="567"/>
      <c r="C317" s="571" t="s">
        <v>1406</v>
      </c>
      <c r="D317" s="570"/>
      <c r="E317" s="1262"/>
      <c r="F317" s="549"/>
      <c r="G317" s="626"/>
    </row>
    <row r="318" spans="2:7" ht="25.5">
      <c r="B318" s="567"/>
      <c r="C318" s="571" t="s">
        <v>1031</v>
      </c>
      <c r="D318" s="570"/>
      <c r="E318" s="1262"/>
      <c r="F318" s="549"/>
      <c r="G318" s="626"/>
    </row>
    <row r="319" spans="2:7">
      <c r="B319" s="567"/>
      <c r="C319" s="1259" t="s">
        <v>1032</v>
      </c>
      <c r="D319" s="570"/>
      <c r="E319" s="1262"/>
      <c r="F319" s="549"/>
      <c r="G319" s="626"/>
    </row>
    <row r="320" spans="2:7">
      <c r="B320" s="567"/>
      <c r="C320" s="571" t="s">
        <v>1033</v>
      </c>
      <c r="D320" s="570"/>
      <c r="E320" s="1262"/>
      <c r="F320" s="549"/>
      <c r="G320" s="626"/>
    </row>
    <row r="321" spans="2:7" ht="25.5">
      <c r="B321" s="567"/>
      <c r="C321" s="571" t="s">
        <v>1407</v>
      </c>
      <c r="D321" s="570"/>
      <c r="E321" s="1262"/>
      <c r="F321" s="549"/>
      <c r="G321" s="626"/>
    </row>
    <row r="322" spans="2:7" ht="25.5">
      <c r="B322" s="567"/>
      <c r="C322" s="571" t="s">
        <v>1408</v>
      </c>
      <c r="D322" s="570"/>
      <c r="E322" s="1262"/>
      <c r="F322" s="549"/>
      <c r="G322" s="626"/>
    </row>
    <row r="323" spans="2:7">
      <c r="B323" s="567"/>
      <c r="C323" s="590" t="s">
        <v>1409</v>
      </c>
      <c r="D323" s="570"/>
      <c r="E323" s="1262"/>
      <c r="F323" s="549"/>
      <c r="G323" s="626"/>
    </row>
    <row r="324" spans="2:7">
      <c r="B324" s="567"/>
      <c r="C324" s="590" t="s">
        <v>1410</v>
      </c>
      <c r="D324" s="570"/>
      <c r="E324" s="1262"/>
      <c r="F324" s="549"/>
      <c r="G324" s="626"/>
    </row>
    <row r="325" spans="2:7">
      <c r="B325" s="567"/>
      <c r="C325" s="571"/>
      <c r="D325" s="570"/>
      <c r="E325" s="1262"/>
      <c r="F325" s="549"/>
      <c r="G325" s="626"/>
    </row>
    <row r="326" spans="2:7" ht="38.25">
      <c r="B326" s="567" t="s">
        <v>17</v>
      </c>
      <c r="C326" s="1259" t="s">
        <v>1411</v>
      </c>
      <c r="D326" s="570" t="s">
        <v>137</v>
      </c>
      <c r="E326" s="1262">
        <v>1</v>
      </c>
      <c r="F326" s="553"/>
      <c r="G326" s="628">
        <f t="shared" ref="G326:G342" si="29">E326*F326</f>
        <v>0</v>
      </c>
    </row>
    <row r="327" spans="2:7" ht="51">
      <c r="B327" s="567" t="s">
        <v>18</v>
      </c>
      <c r="C327" s="1259" t="s">
        <v>1412</v>
      </c>
      <c r="D327" s="570" t="s">
        <v>137</v>
      </c>
      <c r="E327" s="1262">
        <v>1</v>
      </c>
      <c r="F327" s="553"/>
      <c r="G327" s="628">
        <f t="shared" si="29"/>
        <v>0</v>
      </c>
    </row>
    <row r="328" spans="2:7" ht="38.25">
      <c r="B328" s="567" t="s">
        <v>22</v>
      </c>
      <c r="C328" s="1259" t="s">
        <v>1413</v>
      </c>
      <c r="D328" s="570" t="s">
        <v>137</v>
      </c>
      <c r="E328" s="1262">
        <v>1500</v>
      </c>
      <c r="F328" s="553"/>
      <c r="G328" s="628">
        <f t="shared" si="29"/>
        <v>0</v>
      </c>
    </row>
    <row r="329" spans="2:7" ht="25.5">
      <c r="B329" s="567" t="s">
        <v>45</v>
      </c>
      <c r="C329" s="1259" t="s">
        <v>1034</v>
      </c>
      <c r="D329" s="570" t="s">
        <v>137</v>
      </c>
      <c r="E329" s="1262">
        <v>20</v>
      </c>
      <c r="F329" s="553"/>
      <c r="G329" s="628">
        <f t="shared" si="29"/>
        <v>0</v>
      </c>
    </row>
    <row r="330" spans="2:7" ht="25.5">
      <c r="B330" s="567" t="s">
        <v>47</v>
      </c>
      <c r="C330" s="1259" t="s">
        <v>1035</v>
      </c>
      <c r="D330" s="570" t="s">
        <v>137</v>
      </c>
      <c r="E330" s="1262">
        <v>2</v>
      </c>
      <c r="F330" s="553"/>
      <c r="G330" s="628">
        <f t="shared" si="29"/>
        <v>0</v>
      </c>
    </row>
    <row r="331" spans="2:7" ht="25.5">
      <c r="B331" s="567" t="s">
        <v>48</v>
      </c>
      <c r="C331" s="1259" t="s">
        <v>1036</v>
      </c>
      <c r="D331" s="570" t="s">
        <v>137</v>
      </c>
      <c r="E331" s="1262">
        <v>15</v>
      </c>
      <c r="F331" s="553"/>
      <c r="G331" s="628">
        <f t="shared" si="29"/>
        <v>0</v>
      </c>
    </row>
    <row r="332" spans="2:7">
      <c r="B332" s="567" t="s">
        <v>49</v>
      </c>
      <c r="C332" s="1259" t="s">
        <v>1037</v>
      </c>
      <c r="D332" s="1260" t="s">
        <v>945</v>
      </c>
      <c r="E332" s="1260">
        <v>1</v>
      </c>
      <c r="F332" s="553"/>
      <c r="G332" s="628">
        <f t="shared" si="29"/>
        <v>0</v>
      </c>
    </row>
    <row r="333" spans="2:7">
      <c r="B333" s="567" t="s">
        <v>50</v>
      </c>
      <c r="C333" s="1259" t="s">
        <v>1038</v>
      </c>
      <c r="D333" s="1260" t="s">
        <v>945</v>
      </c>
      <c r="E333" s="1260">
        <v>1</v>
      </c>
      <c r="F333" s="553"/>
      <c r="G333" s="628">
        <f t="shared" si="29"/>
        <v>0</v>
      </c>
    </row>
    <row r="334" spans="2:7" ht="38.25">
      <c r="B334" s="567" t="s">
        <v>51</v>
      </c>
      <c r="C334" s="1259" t="s">
        <v>1039</v>
      </c>
      <c r="D334" s="570" t="s">
        <v>215</v>
      </c>
      <c r="E334" s="1262">
        <v>180</v>
      </c>
      <c r="F334" s="549"/>
      <c r="G334" s="628">
        <f t="shared" si="29"/>
        <v>0</v>
      </c>
    </row>
    <row r="335" spans="2:7" ht="38.25">
      <c r="B335" s="567" t="s">
        <v>52</v>
      </c>
      <c r="C335" s="1259" t="s">
        <v>1414</v>
      </c>
      <c r="D335" s="570" t="s">
        <v>215</v>
      </c>
      <c r="E335" s="1262">
        <v>10</v>
      </c>
      <c r="F335" s="549"/>
      <c r="G335" s="628">
        <f t="shared" si="29"/>
        <v>0</v>
      </c>
    </row>
    <row r="336" spans="2:7" ht="25.5">
      <c r="B336" s="567" t="s">
        <v>54</v>
      </c>
      <c r="C336" s="1259" t="s">
        <v>2531</v>
      </c>
      <c r="D336" s="570" t="s">
        <v>215</v>
      </c>
      <c r="E336" s="1260">
        <v>80</v>
      </c>
      <c r="F336" s="549"/>
      <c r="G336" s="628">
        <f t="shared" si="29"/>
        <v>0</v>
      </c>
    </row>
    <row r="337" spans="2:7" ht="25.5">
      <c r="B337" s="567" t="s">
        <v>55</v>
      </c>
      <c r="C337" s="1259" t="s">
        <v>2532</v>
      </c>
      <c r="D337" s="570" t="s">
        <v>215</v>
      </c>
      <c r="E337" s="1260">
        <v>200</v>
      </c>
      <c r="F337" s="549"/>
      <c r="G337" s="628">
        <f t="shared" si="29"/>
        <v>0</v>
      </c>
    </row>
    <row r="338" spans="2:7" ht="25.5">
      <c r="B338" s="567" t="s">
        <v>67</v>
      </c>
      <c r="C338" s="1259" t="s">
        <v>2533</v>
      </c>
      <c r="D338" s="570" t="s">
        <v>215</v>
      </c>
      <c r="E338" s="1260">
        <v>60</v>
      </c>
      <c r="F338" s="549"/>
      <c r="G338" s="628">
        <f t="shared" si="29"/>
        <v>0</v>
      </c>
    </row>
    <row r="339" spans="2:7" ht="38.25">
      <c r="B339" s="567" t="s">
        <v>69</v>
      </c>
      <c r="C339" s="1386" t="s">
        <v>2516</v>
      </c>
      <c r="D339" s="570" t="s">
        <v>215</v>
      </c>
      <c r="E339" s="1260">
        <v>150</v>
      </c>
      <c r="F339" s="549"/>
      <c r="G339" s="628">
        <f t="shared" si="29"/>
        <v>0</v>
      </c>
    </row>
    <row r="340" spans="2:7">
      <c r="B340" s="567" t="s">
        <v>71</v>
      </c>
      <c r="C340" s="1259" t="s">
        <v>1040</v>
      </c>
      <c r="D340" s="1260" t="s">
        <v>945</v>
      </c>
      <c r="E340" s="1260">
        <v>5</v>
      </c>
      <c r="F340" s="553"/>
      <c r="G340" s="628">
        <f t="shared" si="29"/>
        <v>0</v>
      </c>
    </row>
    <row r="341" spans="2:7">
      <c r="B341" s="567" t="s">
        <v>72</v>
      </c>
      <c r="C341" s="1259" t="s">
        <v>1041</v>
      </c>
      <c r="D341" s="1260" t="s">
        <v>945</v>
      </c>
      <c r="E341" s="1260">
        <v>1</v>
      </c>
      <c r="F341" s="553"/>
      <c r="G341" s="628">
        <f t="shared" si="29"/>
        <v>0</v>
      </c>
    </row>
    <row r="342" spans="2:7">
      <c r="B342" s="567" t="s">
        <v>73</v>
      </c>
      <c r="C342" s="1259" t="s">
        <v>1042</v>
      </c>
      <c r="D342" s="1260" t="s">
        <v>945</v>
      </c>
      <c r="E342" s="1260">
        <v>1</v>
      </c>
      <c r="F342" s="553"/>
      <c r="G342" s="628">
        <f t="shared" si="29"/>
        <v>0</v>
      </c>
    </row>
    <row r="343" spans="2:7">
      <c r="B343" s="567"/>
      <c r="C343" s="1259"/>
      <c r="D343" s="1260"/>
      <c r="E343" s="1260"/>
      <c r="F343" s="553"/>
      <c r="G343" s="628"/>
    </row>
    <row r="344" spans="2:7" ht="13.5" thickBot="1">
      <c r="B344" s="567"/>
      <c r="C344" s="575" t="s">
        <v>1043</v>
      </c>
      <c r="D344" s="576"/>
      <c r="E344" s="576"/>
      <c r="F344" s="554"/>
      <c r="G344" s="629">
        <f>SUM(G300:G343)</f>
        <v>0</v>
      </c>
    </row>
    <row r="345" spans="2:7" ht="13.5" thickTop="1">
      <c r="B345" s="567"/>
      <c r="C345" s="577"/>
      <c r="D345" s="578"/>
      <c r="E345" s="578"/>
      <c r="F345" s="555"/>
      <c r="G345" s="630"/>
    </row>
    <row r="346" spans="2:7" ht="38.25">
      <c r="B346" s="567"/>
      <c r="C346" s="591" t="s">
        <v>1044</v>
      </c>
      <c r="D346" s="578"/>
      <c r="E346" s="578"/>
      <c r="F346" s="555"/>
      <c r="G346" s="630"/>
    </row>
    <row r="347" spans="2:7">
      <c r="B347" s="567"/>
      <c r="C347" s="591"/>
      <c r="D347" s="578"/>
      <c r="E347" s="578"/>
      <c r="F347" s="555"/>
      <c r="G347" s="630"/>
    </row>
    <row r="348" spans="2:7" ht="25.5">
      <c r="B348" s="567" t="s">
        <v>1337</v>
      </c>
      <c r="C348" s="591" t="s">
        <v>1415</v>
      </c>
      <c r="D348" s="578"/>
      <c r="E348" s="578"/>
      <c r="F348" s="555"/>
      <c r="G348" s="630"/>
    </row>
    <row r="349" spans="2:7" ht="38.25">
      <c r="B349" s="567"/>
      <c r="C349" s="591" t="s">
        <v>1416</v>
      </c>
      <c r="D349" s="570" t="s">
        <v>137</v>
      </c>
      <c r="E349" s="1260">
        <v>2</v>
      </c>
      <c r="F349" s="553"/>
      <c r="G349" s="628">
        <f t="shared" ref="G349:G352" si="30">E349*F349</f>
        <v>0</v>
      </c>
    </row>
    <row r="350" spans="2:7" ht="25.5">
      <c r="B350" s="567"/>
      <c r="C350" s="591" t="s">
        <v>1417</v>
      </c>
      <c r="D350" s="570" t="s">
        <v>137</v>
      </c>
      <c r="E350" s="1260">
        <v>1</v>
      </c>
      <c r="F350" s="553"/>
      <c r="G350" s="628">
        <f t="shared" si="30"/>
        <v>0</v>
      </c>
    </row>
    <row r="351" spans="2:7" ht="25.5">
      <c r="B351" s="567"/>
      <c r="C351" s="591" t="s">
        <v>1418</v>
      </c>
      <c r="D351" s="570" t="s">
        <v>137</v>
      </c>
      <c r="E351" s="1260">
        <v>1</v>
      </c>
      <c r="F351" s="553"/>
      <c r="G351" s="628">
        <f t="shared" si="30"/>
        <v>0</v>
      </c>
    </row>
    <row r="352" spans="2:7" ht="25.5">
      <c r="B352" s="567"/>
      <c r="C352" s="591" t="s">
        <v>1419</v>
      </c>
      <c r="D352" s="570" t="s">
        <v>137</v>
      </c>
      <c r="E352" s="1260">
        <v>2</v>
      </c>
      <c r="F352" s="553"/>
      <c r="G352" s="628">
        <f t="shared" si="30"/>
        <v>0</v>
      </c>
    </row>
    <row r="353" spans="2:7">
      <c r="B353" s="567"/>
      <c r="C353" s="591"/>
      <c r="D353" s="570"/>
      <c r="E353" s="1260"/>
      <c r="F353" s="553"/>
      <c r="G353" s="628"/>
    </row>
    <row r="354" spans="2:7" ht="13.5" thickBot="1">
      <c r="B354" s="592"/>
      <c r="C354" s="575" t="s">
        <v>1420</v>
      </c>
      <c r="D354" s="576"/>
      <c r="E354" s="576"/>
      <c r="F354" s="554"/>
      <c r="G354" s="629">
        <f>SUM(G349:G353)</f>
        <v>0</v>
      </c>
    </row>
    <row r="355" spans="2:7" ht="13.5" thickTop="1">
      <c r="B355" s="592"/>
      <c r="C355" s="1259"/>
      <c r="D355" s="1260"/>
      <c r="E355" s="1260"/>
      <c r="F355" s="549"/>
      <c r="G355" s="626"/>
    </row>
    <row r="356" spans="2:7">
      <c r="B356" s="592"/>
      <c r="C356" s="1259"/>
      <c r="D356" s="1260"/>
      <c r="E356" s="1260"/>
      <c r="F356" s="549"/>
      <c r="G356" s="626"/>
    </row>
    <row r="357" spans="2:7">
      <c r="B357" s="1249" t="s">
        <v>75</v>
      </c>
      <c r="C357" s="1250" t="s">
        <v>584</v>
      </c>
      <c r="D357" s="1250"/>
      <c r="E357" s="572"/>
      <c r="F357" s="1251"/>
      <c r="G357" s="627"/>
    </row>
    <row r="358" spans="2:7" ht="38.25">
      <c r="B358" s="567"/>
      <c r="C358" s="1257" t="s">
        <v>1045</v>
      </c>
      <c r="D358" s="1260"/>
      <c r="E358" s="1260"/>
      <c r="F358" s="549"/>
      <c r="G358" s="626"/>
    </row>
    <row r="359" spans="2:7">
      <c r="B359" s="567"/>
      <c r="C359" s="1257" t="s">
        <v>1421</v>
      </c>
      <c r="D359" s="1260"/>
      <c r="E359" s="1260"/>
      <c r="F359" s="549"/>
      <c r="G359" s="626"/>
    </row>
    <row r="360" spans="2:7" ht="51">
      <c r="B360" s="567" t="s">
        <v>14</v>
      </c>
      <c r="C360" s="1259" t="s">
        <v>1046</v>
      </c>
      <c r="D360" s="1260" t="s">
        <v>137</v>
      </c>
      <c r="E360" s="1260">
        <v>7</v>
      </c>
      <c r="F360" s="553"/>
      <c r="G360" s="628">
        <f t="shared" ref="G360:G366" si="31">E360*F360</f>
        <v>0</v>
      </c>
    </row>
    <row r="361" spans="2:7">
      <c r="B361" s="567"/>
      <c r="C361" s="1259"/>
      <c r="D361" s="1260"/>
      <c r="E361" s="1260"/>
      <c r="F361" s="553"/>
      <c r="G361" s="628"/>
    </row>
    <row r="362" spans="2:7" ht="51">
      <c r="B362" s="567" t="s">
        <v>17</v>
      </c>
      <c r="C362" s="1259" t="s">
        <v>1422</v>
      </c>
      <c r="D362" s="1260" t="s">
        <v>137</v>
      </c>
      <c r="E362" s="1260">
        <v>2</v>
      </c>
      <c r="F362" s="553"/>
      <c r="G362" s="628">
        <f t="shared" si="31"/>
        <v>0</v>
      </c>
    </row>
    <row r="363" spans="2:7" ht="25.5">
      <c r="B363" s="567" t="s">
        <v>18</v>
      </c>
      <c r="C363" s="1278" t="s">
        <v>1423</v>
      </c>
      <c r="D363" s="1260" t="s">
        <v>137</v>
      </c>
      <c r="E363" s="1260">
        <v>4</v>
      </c>
      <c r="F363" s="553"/>
      <c r="G363" s="628">
        <f t="shared" si="31"/>
        <v>0</v>
      </c>
    </row>
    <row r="364" spans="2:7">
      <c r="B364" s="567" t="s">
        <v>22</v>
      </c>
      <c r="C364" s="593" t="s">
        <v>1048</v>
      </c>
      <c r="D364" s="1260" t="s">
        <v>137</v>
      </c>
      <c r="E364" s="569">
        <v>4</v>
      </c>
      <c r="F364" s="553"/>
      <c r="G364" s="628">
        <f t="shared" si="31"/>
        <v>0</v>
      </c>
    </row>
    <row r="365" spans="2:7" ht="25.5">
      <c r="B365" s="567" t="s">
        <v>45</v>
      </c>
      <c r="C365" s="1255" t="s">
        <v>2219</v>
      </c>
      <c r="D365" s="1260" t="s">
        <v>137</v>
      </c>
      <c r="E365" s="569">
        <v>4</v>
      </c>
      <c r="F365" s="553"/>
      <c r="G365" s="628">
        <f t="shared" si="31"/>
        <v>0</v>
      </c>
    </row>
    <row r="366" spans="2:7">
      <c r="B366" s="567"/>
      <c r="C366" s="1255" t="s">
        <v>2220</v>
      </c>
      <c r="D366" s="1260" t="s">
        <v>137</v>
      </c>
      <c r="E366" s="569">
        <v>4</v>
      </c>
      <c r="F366" s="553"/>
      <c r="G366" s="628">
        <f t="shared" si="31"/>
        <v>0</v>
      </c>
    </row>
    <row r="367" spans="2:7">
      <c r="B367" s="567"/>
      <c r="C367" s="1255"/>
      <c r="D367" s="1260"/>
      <c r="E367" s="569"/>
      <c r="F367" s="553"/>
      <c r="G367" s="628"/>
    </row>
    <row r="368" spans="2:7">
      <c r="B368" s="567" t="s">
        <v>47</v>
      </c>
      <c r="C368" s="594" t="s">
        <v>2221</v>
      </c>
      <c r="D368" s="1260" t="s">
        <v>137</v>
      </c>
      <c r="E368" s="1260">
        <v>8</v>
      </c>
      <c r="F368" s="553"/>
      <c r="G368" s="628">
        <f t="shared" ref="G368:G385" si="32">E368*F368</f>
        <v>0</v>
      </c>
    </row>
    <row r="369" spans="2:7" ht="63.75">
      <c r="B369" s="567" t="s">
        <v>48</v>
      </c>
      <c r="C369" s="595" t="s">
        <v>1424</v>
      </c>
      <c r="D369" s="1260" t="s">
        <v>137</v>
      </c>
      <c r="E369" s="569">
        <v>2</v>
      </c>
      <c r="F369" s="553"/>
      <c r="G369" s="628">
        <f t="shared" si="32"/>
        <v>0</v>
      </c>
    </row>
    <row r="370" spans="2:7" ht="25.5">
      <c r="B370" s="567" t="s">
        <v>49</v>
      </c>
      <c r="C370" s="596" t="s">
        <v>1050</v>
      </c>
      <c r="D370" s="1260" t="s">
        <v>137</v>
      </c>
      <c r="E370" s="1260">
        <v>2</v>
      </c>
      <c r="F370" s="553"/>
      <c r="G370" s="628">
        <f t="shared" si="32"/>
        <v>0</v>
      </c>
    </row>
    <row r="371" spans="2:7">
      <c r="B371" s="567" t="s">
        <v>50</v>
      </c>
      <c r="C371" s="593" t="s">
        <v>1425</v>
      </c>
      <c r="D371" s="1260" t="s">
        <v>137</v>
      </c>
      <c r="E371" s="569">
        <v>2</v>
      </c>
      <c r="F371" s="553"/>
      <c r="G371" s="628">
        <f t="shared" si="32"/>
        <v>0</v>
      </c>
    </row>
    <row r="372" spans="2:7" ht="25.5">
      <c r="B372" s="567" t="s">
        <v>51</v>
      </c>
      <c r="C372" s="597" t="s">
        <v>1051</v>
      </c>
      <c r="D372" s="1260" t="s">
        <v>137</v>
      </c>
      <c r="E372" s="1260">
        <v>8</v>
      </c>
      <c r="F372" s="553"/>
      <c r="G372" s="628">
        <f t="shared" si="32"/>
        <v>0</v>
      </c>
    </row>
    <row r="373" spans="2:7" ht="38.25">
      <c r="B373" s="567" t="s">
        <v>52</v>
      </c>
      <c r="C373" s="1389" t="s">
        <v>2534</v>
      </c>
      <c r="D373" s="1260" t="s">
        <v>215</v>
      </c>
      <c r="E373" s="1260">
        <v>750</v>
      </c>
      <c r="F373" s="553"/>
      <c r="G373" s="628">
        <f t="shared" si="32"/>
        <v>0</v>
      </c>
    </row>
    <row r="374" spans="2:7" ht="63.75">
      <c r="B374" s="567" t="s">
        <v>54</v>
      </c>
      <c r="C374" s="598" t="s">
        <v>1052</v>
      </c>
      <c r="D374" s="1260" t="s">
        <v>215</v>
      </c>
      <c r="E374" s="1260">
        <v>250</v>
      </c>
      <c r="F374" s="553"/>
      <c r="G374" s="628">
        <f t="shared" si="32"/>
        <v>0</v>
      </c>
    </row>
    <row r="375" spans="2:7" ht="25.5">
      <c r="B375" s="567" t="s">
        <v>55</v>
      </c>
      <c r="C375" s="1267" t="s">
        <v>1053</v>
      </c>
      <c r="D375" s="1258" t="s">
        <v>215</v>
      </c>
      <c r="E375" s="1258">
        <v>100</v>
      </c>
      <c r="F375" s="553"/>
      <c r="G375" s="628">
        <f t="shared" si="32"/>
        <v>0</v>
      </c>
    </row>
    <row r="376" spans="2:7" ht="38.25">
      <c r="B376" s="567" t="s">
        <v>67</v>
      </c>
      <c r="C376" s="1390" t="s">
        <v>2535</v>
      </c>
      <c r="D376" s="1258" t="s">
        <v>215</v>
      </c>
      <c r="E376" s="1258">
        <v>550</v>
      </c>
      <c r="F376" s="553"/>
      <c r="G376" s="628">
        <f t="shared" si="32"/>
        <v>0</v>
      </c>
    </row>
    <row r="377" spans="2:7" ht="25.5">
      <c r="B377" s="567" t="s">
        <v>69</v>
      </c>
      <c r="C377" s="1267" t="s">
        <v>1054</v>
      </c>
      <c r="D377" s="1258" t="s">
        <v>215</v>
      </c>
      <c r="E377" s="1258">
        <v>450</v>
      </c>
      <c r="F377" s="553"/>
      <c r="G377" s="628">
        <f t="shared" si="32"/>
        <v>0</v>
      </c>
    </row>
    <row r="378" spans="2:7">
      <c r="B378" s="567" t="s">
        <v>71</v>
      </c>
      <c r="C378" s="1267" t="s">
        <v>1055</v>
      </c>
      <c r="D378" s="1260" t="s">
        <v>137</v>
      </c>
      <c r="E378" s="1260">
        <v>14</v>
      </c>
      <c r="F378" s="553"/>
      <c r="G378" s="628">
        <f t="shared" si="32"/>
        <v>0</v>
      </c>
    </row>
    <row r="379" spans="2:7">
      <c r="B379" s="567" t="s">
        <v>72</v>
      </c>
      <c r="C379" s="1267" t="s">
        <v>1056</v>
      </c>
      <c r="D379" s="1260" t="s">
        <v>137</v>
      </c>
      <c r="E379" s="1260">
        <v>9</v>
      </c>
      <c r="F379" s="553"/>
      <c r="G379" s="628">
        <f t="shared" si="32"/>
        <v>0</v>
      </c>
    </row>
    <row r="380" spans="2:7" ht="38.25">
      <c r="B380" s="567" t="s">
        <v>73</v>
      </c>
      <c r="C380" s="1257" t="s">
        <v>1426</v>
      </c>
      <c r="D380" s="1260" t="s">
        <v>241</v>
      </c>
      <c r="E380" s="1260">
        <v>1</v>
      </c>
      <c r="F380" s="553"/>
      <c r="G380" s="628">
        <f t="shared" si="32"/>
        <v>0</v>
      </c>
    </row>
    <row r="381" spans="2:7" ht="38.25">
      <c r="B381" s="567" t="s">
        <v>85</v>
      </c>
      <c r="C381" s="1257" t="s">
        <v>1057</v>
      </c>
      <c r="D381" s="1260" t="s">
        <v>241</v>
      </c>
      <c r="E381" s="1260">
        <v>1</v>
      </c>
      <c r="F381" s="553"/>
      <c r="G381" s="628">
        <f t="shared" si="32"/>
        <v>0</v>
      </c>
    </row>
    <row r="382" spans="2:7">
      <c r="B382" s="567" t="s">
        <v>86</v>
      </c>
      <c r="C382" s="1257" t="s">
        <v>1058</v>
      </c>
      <c r="D382" s="1260" t="s">
        <v>241</v>
      </c>
      <c r="E382" s="1260">
        <v>1</v>
      </c>
      <c r="F382" s="553"/>
      <c r="G382" s="628">
        <f t="shared" si="32"/>
        <v>0</v>
      </c>
    </row>
    <row r="383" spans="2:7" ht="38.25">
      <c r="B383" s="567" t="s">
        <v>87</v>
      </c>
      <c r="C383" s="1257" t="s">
        <v>1059</v>
      </c>
      <c r="D383" s="1260" t="s">
        <v>241</v>
      </c>
      <c r="E383" s="1260">
        <v>1</v>
      </c>
      <c r="F383" s="553"/>
      <c r="G383" s="628">
        <f t="shared" si="32"/>
        <v>0</v>
      </c>
    </row>
    <row r="384" spans="2:7">
      <c r="B384" s="567" t="s">
        <v>91</v>
      </c>
      <c r="C384" s="1257" t="s">
        <v>1060</v>
      </c>
      <c r="D384" s="1260" t="s">
        <v>241</v>
      </c>
      <c r="E384" s="1260">
        <v>1</v>
      </c>
      <c r="F384" s="553"/>
      <c r="G384" s="628">
        <f t="shared" si="32"/>
        <v>0</v>
      </c>
    </row>
    <row r="385" spans="2:7" ht="25.5">
      <c r="B385" s="567" t="s">
        <v>99</v>
      </c>
      <c r="C385" s="1257" t="s">
        <v>1427</v>
      </c>
      <c r="D385" s="1260" t="s">
        <v>137</v>
      </c>
      <c r="E385" s="1260">
        <v>200</v>
      </c>
      <c r="F385" s="553"/>
      <c r="G385" s="628">
        <f t="shared" si="32"/>
        <v>0</v>
      </c>
    </row>
    <row r="386" spans="2:7">
      <c r="B386" s="567"/>
      <c r="C386" s="1257"/>
      <c r="D386" s="1260"/>
      <c r="E386" s="1260"/>
      <c r="F386" s="553"/>
      <c r="G386" s="626"/>
    </row>
    <row r="387" spans="2:7" ht="13.5" thickBot="1">
      <c r="B387" s="567"/>
      <c r="C387" s="575" t="s">
        <v>1062</v>
      </c>
      <c r="D387" s="576"/>
      <c r="E387" s="576"/>
      <c r="F387" s="554"/>
      <c r="G387" s="629">
        <f>SUM(G359:G386)</f>
        <v>0</v>
      </c>
    </row>
    <row r="388" spans="2:7" ht="13.5" thickTop="1">
      <c r="B388" s="567"/>
      <c r="C388" s="571"/>
      <c r="D388" s="1260"/>
      <c r="E388" s="1260"/>
      <c r="F388" s="549"/>
      <c r="G388" s="626"/>
    </row>
    <row r="389" spans="2:7">
      <c r="B389" s="567"/>
      <c r="C389" s="599"/>
      <c r="D389" s="1260"/>
      <c r="E389" s="1260"/>
      <c r="F389" s="553"/>
      <c r="G389" s="626"/>
    </row>
    <row r="390" spans="2:7">
      <c r="B390" s="1249" t="s">
        <v>1063</v>
      </c>
      <c r="C390" s="1250" t="s">
        <v>1064</v>
      </c>
      <c r="D390" s="1250"/>
      <c r="E390" s="572"/>
      <c r="F390" s="1251"/>
      <c r="G390" s="627"/>
    </row>
    <row r="391" spans="2:7">
      <c r="B391" s="567"/>
      <c r="C391" s="568" t="s">
        <v>1065</v>
      </c>
      <c r="D391" s="1260"/>
      <c r="E391" s="1260"/>
      <c r="F391" s="549"/>
      <c r="G391" s="626"/>
    </row>
    <row r="392" spans="2:7">
      <c r="B392" s="567"/>
      <c r="C392" s="1259" t="s">
        <v>356</v>
      </c>
      <c r="D392" s="1260"/>
      <c r="E392" s="1260"/>
      <c r="F392" s="549"/>
      <c r="G392" s="626"/>
    </row>
    <row r="393" spans="2:7" ht="114.75">
      <c r="B393" s="567" t="s">
        <v>14</v>
      </c>
      <c r="C393" s="1259" t="s">
        <v>1428</v>
      </c>
      <c r="D393" s="570" t="s">
        <v>137</v>
      </c>
      <c r="E393" s="1262">
        <v>1</v>
      </c>
      <c r="F393" s="549"/>
      <c r="G393" s="628">
        <f t="shared" ref="G393" si="33">E393*F393</f>
        <v>0</v>
      </c>
    </row>
    <row r="394" spans="2:7" ht="165.75">
      <c r="B394" s="567"/>
      <c r="C394" s="1259" t="s">
        <v>1066</v>
      </c>
      <c r="D394" s="569"/>
      <c r="E394" s="1262"/>
      <c r="F394" s="549"/>
      <c r="G394" s="626"/>
    </row>
    <row r="395" spans="2:7" ht="114.75">
      <c r="B395" s="567"/>
      <c r="C395" s="1259" t="s">
        <v>1429</v>
      </c>
      <c r="D395" s="570"/>
      <c r="E395" s="1262"/>
      <c r="F395" s="549"/>
      <c r="G395" s="626"/>
    </row>
    <row r="396" spans="2:7" ht="25.5">
      <c r="B396" s="567" t="s">
        <v>37</v>
      </c>
      <c r="C396" s="1259" t="s">
        <v>1067</v>
      </c>
      <c r="D396" s="570" t="s">
        <v>241</v>
      </c>
      <c r="E396" s="1262">
        <v>2</v>
      </c>
      <c r="F396" s="549"/>
      <c r="G396" s="628">
        <f t="shared" ref="G396:G398" si="34">E396*F396</f>
        <v>0</v>
      </c>
    </row>
    <row r="397" spans="2:7">
      <c r="B397" s="567" t="s">
        <v>17</v>
      </c>
      <c r="C397" s="1259" t="s">
        <v>1068</v>
      </c>
      <c r="D397" s="570" t="s">
        <v>241</v>
      </c>
      <c r="E397" s="1262">
        <v>1</v>
      </c>
      <c r="F397" s="549"/>
      <c r="G397" s="628">
        <f t="shared" si="34"/>
        <v>0</v>
      </c>
    </row>
    <row r="398" spans="2:7" ht="25.5">
      <c r="B398" s="567" t="s">
        <v>18</v>
      </c>
      <c r="C398" s="1259" t="s">
        <v>1069</v>
      </c>
      <c r="D398" s="570" t="s">
        <v>241</v>
      </c>
      <c r="E398" s="1262">
        <v>1</v>
      </c>
      <c r="F398" s="549"/>
      <c r="G398" s="628">
        <f t="shared" si="34"/>
        <v>0</v>
      </c>
    </row>
    <row r="399" spans="2:7" ht="38.25">
      <c r="B399" s="567" t="s">
        <v>22</v>
      </c>
      <c r="C399" s="1259" t="s">
        <v>1070</v>
      </c>
      <c r="D399" s="570"/>
      <c r="E399" s="1262"/>
      <c r="F399" s="549"/>
      <c r="G399" s="626"/>
    </row>
    <row r="400" spans="2:7">
      <c r="B400" s="567"/>
      <c r="C400" s="1259"/>
      <c r="D400" s="570"/>
      <c r="E400" s="1262"/>
      <c r="F400" s="549"/>
      <c r="G400" s="626"/>
    </row>
    <row r="401" spans="2:7">
      <c r="B401" s="567" t="s">
        <v>45</v>
      </c>
      <c r="C401" s="1391" t="s">
        <v>1430</v>
      </c>
      <c r="D401" s="1260" t="s">
        <v>137</v>
      </c>
      <c r="E401" s="1262">
        <v>12</v>
      </c>
      <c r="F401" s="549"/>
      <c r="G401" s="628">
        <f t="shared" ref="G401:G413" si="35">E401*F401</f>
        <v>0</v>
      </c>
    </row>
    <row r="402" spans="2:7" ht="25.5">
      <c r="B402" s="567" t="s">
        <v>47</v>
      </c>
      <c r="C402" s="1385" t="s">
        <v>2536</v>
      </c>
      <c r="D402" s="1260" t="s">
        <v>215</v>
      </c>
      <c r="E402" s="1262">
        <v>60</v>
      </c>
      <c r="F402" s="549"/>
      <c r="G402" s="628">
        <f t="shared" si="35"/>
        <v>0</v>
      </c>
    </row>
    <row r="403" spans="2:7" ht="25.5">
      <c r="B403" s="567" t="s">
        <v>48</v>
      </c>
      <c r="C403" s="1385" t="s">
        <v>2537</v>
      </c>
      <c r="D403" s="1260" t="s">
        <v>215</v>
      </c>
      <c r="E403" s="1262">
        <v>450</v>
      </c>
      <c r="F403" s="549"/>
      <c r="G403" s="628">
        <f t="shared" si="35"/>
        <v>0</v>
      </c>
    </row>
    <row r="404" spans="2:7" ht="25.5">
      <c r="B404" s="567" t="s">
        <v>49</v>
      </c>
      <c r="C404" s="1385" t="s">
        <v>2538</v>
      </c>
      <c r="D404" s="1260" t="s">
        <v>215</v>
      </c>
      <c r="E404" s="1262">
        <v>320</v>
      </c>
      <c r="F404" s="549"/>
      <c r="G404" s="628">
        <f t="shared" si="35"/>
        <v>0</v>
      </c>
    </row>
    <row r="405" spans="2:7" ht="25.5">
      <c r="B405" s="567" t="s">
        <v>50</v>
      </c>
      <c r="C405" s="1385" t="s">
        <v>2539</v>
      </c>
      <c r="D405" s="1260" t="s">
        <v>215</v>
      </c>
      <c r="E405" s="1262">
        <v>10</v>
      </c>
      <c r="F405" s="549"/>
      <c r="G405" s="628">
        <f t="shared" si="35"/>
        <v>0</v>
      </c>
    </row>
    <row r="406" spans="2:7" ht="25.5">
      <c r="B406" s="567" t="s">
        <v>51</v>
      </c>
      <c r="C406" s="1259" t="s">
        <v>2531</v>
      </c>
      <c r="D406" s="1260" t="s">
        <v>215</v>
      </c>
      <c r="E406" s="1262">
        <v>30</v>
      </c>
      <c r="F406" s="549"/>
      <c r="G406" s="628">
        <f t="shared" si="35"/>
        <v>0</v>
      </c>
    </row>
    <row r="407" spans="2:7" ht="25.5">
      <c r="B407" s="567" t="s">
        <v>52</v>
      </c>
      <c r="C407" s="1259" t="s">
        <v>2532</v>
      </c>
      <c r="D407" s="1260" t="s">
        <v>215</v>
      </c>
      <c r="E407" s="1262">
        <v>180</v>
      </c>
      <c r="F407" s="549"/>
      <c r="G407" s="628">
        <f t="shared" si="35"/>
        <v>0</v>
      </c>
    </row>
    <row r="408" spans="2:7" ht="38.25">
      <c r="B408" s="567" t="s">
        <v>54</v>
      </c>
      <c r="C408" s="1386" t="s">
        <v>2516</v>
      </c>
      <c r="D408" s="1260" t="s">
        <v>215</v>
      </c>
      <c r="E408" s="1262">
        <v>30</v>
      </c>
      <c r="F408" s="549"/>
      <c r="G408" s="628">
        <f t="shared" si="35"/>
        <v>0</v>
      </c>
    </row>
    <row r="409" spans="2:7" ht="38.25">
      <c r="B409" s="567" t="s">
        <v>55</v>
      </c>
      <c r="C409" s="1386" t="s">
        <v>2517</v>
      </c>
      <c r="D409" s="1260" t="s">
        <v>215</v>
      </c>
      <c r="E409" s="1262">
        <v>60</v>
      </c>
      <c r="F409" s="549"/>
      <c r="G409" s="628">
        <f t="shared" si="35"/>
        <v>0</v>
      </c>
    </row>
    <row r="410" spans="2:7">
      <c r="B410" s="567" t="s">
        <v>67</v>
      </c>
      <c r="C410" s="1259" t="s">
        <v>1071</v>
      </c>
      <c r="D410" s="570" t="s">
        <v>241</v>
      </c>
      <c r="E410" s="1262">
        <v>1</v>
      </c>
      <c r="F410" s="549"/>
      <c r="G410" s="628">
        <f t="shared" si="35"/>
        <v>0</v>
      </c>
    </row>
    <row r="411" spans="2:7">
      <c r="B411" s="567" t="s">
        <v>69</v>
      </c>
      <c r="C411" s="1259" t="s">
        <v>1072</v>
      </c>
      <c r="D411" s="570" t="s">
        <v>241</v>
      </c>
      <c r="E411" s="1262">
        <v>1</v>
      </c>
      <c r="F411" s="549"/>
      <c r="G411" s="628">
        <f t="shared" si="35"/>
        <v>0</v>
      </c>
    </row>
    <row r="412" spans="2:7" ht="25.5">
      <c r="B412" s="567" t="s">
        <v>71</v>
      </c>
      <c r="C412" s="1259" t="s">
        <v>1073</v>
      </c>
      <c r="D412" s="570" t="s">
        <v>241</v>
      </c>
      <c r="E412" s="1262">
        <v>1</v>
      </c>
      <c r="F412" s="549"/>
      <c r="G412" s="628">
        <f t="shared" si="35"/>
        <v>0</v>
      </c>
    </row>
    <row r="413" spans="2:7">
      <c r="B413" s="567" t="s">
        <v>72</v>
      </c>
      <c r="C413" s="1259" t="s">
        <v>1431</v>
      </c>
      <c r="D413" s="1260" t="s">
        <v>137</v>
      </c>
      <c r="E413" s="1262">
        <v>12</v>
      </c>
      <c r="F413" s="549"/>
      <c r="G413" s="628">
        <f t="shared" si="35"/>
        <v>0</v>
      </c>
    </row>
    <row r="414" spans="2:7">
      <c r="B414" s="567"/>
      <c r="C414" s="1259"/>
      <c r="D414" s="1260"/>
      <c r="E414" s="1262"/>
      <c r="F414" s="549"/>
      <c r="G414" s="628"/>
    </row>
    <row r="415" spans="2:7" ht="13.5" thickBot="1">
      <c r="B415" s="567"/>
      <c r="C415" s="575" t="s">
        <v>1074</v>
      </c>
      <c r="D415" s="576"/>
      <c r="E415" s="586"/>
      <c r="F415" s="554"/>
      <c r="G415" s="629">
        <f>SUM(G393:G414)</f>
        <v>0</v>
      </c>
    </row>
    <row r="416" spans="2:7" ht="13.5" thickTop="1">
      <c r="B416" s="600"/>
      <c r="C416" s="1252"/>
      <c r="D416" s="1260"/>
      <c r="E416" s="1260"/>
      <c r="F416" s="553"/>
      <c r="G416" s="626"/>
    </row>
    <row r="417" spans="2:7">
      <c r="B417" s="600"/>
      <c r="C417" s="1252"/>
      <c r="D417" s="1260"/>
      <c r="E417" s="1260"/>
      <c r="F417" s="553"/>
      <c r="G417" s="626"/>
    </row>
    <row r="418" spans="2:7">
      <c r="B418" s="567"/>
      <c r="C418" s="1259"/>
      <c r="D418" s="570"/>
      <c r="E418" s="1262"/>
      <c r="F418" s="549"/>
      <c r="G418" s="626"/>
    </row>
    <row r="419" spans="2:7">
      <c r="B419" s="1249" t="s">
        <v>1075</v>
      </c>
      <c r="C419" s="1250" t="s">
        <v>1339</v>
      </c>
      <c r="D419" s="1250"/>
      <c r="E419" s="572"/>
      <c r="F419" s="1251"/>
      <c r="G419" s="627"/>
    </row>
    <row r="420" spans="2:7" ht="25.5">
      <c r="B420" s="592" t="s">
        <v>14</v>
      </c>
      <c r="C420" s="1259" t="s">
        <v>1432</v>
      </c>
      <c r="D420" s="1260" t="s">
        <v>241</v>
      </c>
      <c r="E420" s="1260">
        <v>1</v>
      </c>
      <c r="F420" s="549"/>
      <c r="G420" s="628">
        <f t="shared" ref="G420" si="36">E420*F420</f>
        <v>0</v>
      </c>
    </row>
    <row r="421" spans="2:7" ht="38.25">
      <c r="B421" s="1235"/>
      <c r="C421" s="601" t="s">
        <v>1433</v>
      </c>
      <c r="D421" s="1260" t="s">
        <v>66</v>
      </c>
      <c r="E421" s="1260">
        <v>1</v>
      </c>
      <c r="F421" s="1268"/>
      <c r="G421" s="632"/>
    </row>
    <row r="422" spans="2:7">
      <c r="B422" s="1235"/>
      <c r="C422" s="601" t="s">
        <v>1434</v>
      </c>
      <c r="D422" s="1260" t="s">
        <v>66</v>
      </c>
      <c r="E422" s="1260">
        <v>1</v>
      </c>
      <c r="F422" s="1268"/>
      <c r="G422" s="632"/>
    </row>
    <row r="423" spans="2:7" ht="38.25">
      <c r="B423" s="1235"/>
      <c r="C423" s="601" t="s">
        <v>1435</v>
      </c>
      <c r="D423" s="1260" t="s">
        <v>66</v>
      </c>
      <c r="E423" s="1260">
        <v>1</v>
      </c>
      <c r="F423" s="1268"/>
      <c r="G423" s="632"/>
    </row>
    <row r="424" spans="2:7" ht="38.25">
      <c r="B424" s="1235"/>
      <c r="C424" s="601" t="s">
        <v>1436</v>
      </c>
      <c r="D424" s="1260" t="s">
        <v>66</v>
      </c>
      <c r="E424" s="1260">
        <v>1</v>
      </c>
      <c r="F424" s="1268"/>
      <c r="G424" s="632"/>
    </row>
    <row r="425" spans="2:7" ht="25.5">
      <c r="B425" s="1235"/>
      <c r="C425" s="601" t="s">
        <v>1437</v>
      </c>
      <c r="D425" s="1260" t="s">
        <v>66</v>
      </c>
      <c r="E425" s="1260">
        <v>2</v>
      </c>
      <c r="F425" s="1268"/>
      <c r="G425" s="632"/>
    </row>
    <row r="426" spans="2:7" ht="25.5">
      <c r="B426" s="1235"/>
      <c r="C426" s="601" t="s">
        <v>1438</v>
      </c>
      <c r="D426" s="1260" t="s">
        <v>66</v>
      </c>
      <c r="E426" s="1260">
        <v>1</v>
      </c>
      <c r="F426" s="1268"/>
      <c r="G426" s="632"/>
    </row>
    <row r="427" spans="2:7">
      <c r="B427" s="592"/>
      <c r="C427" s="601" t="s">
        <v>1439</v>
      </c>
      <c r="D427" s="1260" t="s">
        <v>66</v>
      </c>
      <c r="E427" s="1260">
        <v>1</v>
      </c>
      <c r="F427" s="549"/>
      <c r="G427" s="626"/>
    </row>
    <row r="428" spans="2:7">
      <c r="B428" s="592"/>
      <c r="C428" s="601"/>
      <c r="D428" s="1260"/>
      <c r="E428" s="1260"/>
      <c r="F428" s="549"/>
      <c r="G428" s="626"/>
    </row>
    <row r="429" spans="2:7">
      <c r="B429" s="592" t="s">
        <v>37</v>
      </c>
      <c r="C429" s="1398" t="s">
        <v>1440</v>
      </c>
      <c r="D429" s="603"/>
      <c r="E429" s="603"/>
      <c r="F429" s="549"/>
      <c r="G429" s="626"/>
    </row>
    <row r="430" spans="2:7" ht="36">
      <c r="B430" s="592"/>
      <c r="C430" s="604" t="s">
        <v>1441</v>
      </c>
      <c r="D430" s="605" t="s">
        <v>66</v>
      </c>
      <c r="E430" s="606">
        <v>1</v>
      </c>
      <c r="F430" s="549"/>
      <c r="G430" s="628">
        <f t="shared" ref="G430:G431" si="37">E430*F430</f>
        <v>0</v>
      </c>
    </row>
    <row r="431" spans="2:7">
      <c r="B431" s="592"/>
      <c r="C431" s="604" t="s">
        <v>1442</v>
      </c>
      <c r="D431" s="605" t="s">
        <v>66</v>
      </c>
      <c r="E431" s="606">
        <v>2</v>
      </c>
      <c r="F431" s="549"/>
      <c r="G431" s="628">
        <f t="shared" si="37"/>
        <v>0</v>
      </c>
    </row>
    <row r="432" spans="2:7">
      <c r="B432" s="592"/>
      <c r="C432" s="604"/>
      <c r="D432" s="605"/>
      <c r="E432" s="606"/>
      <c r="F432" s="549"/>
      <c r="G432" s="628"/>
    </row>
    <row r="433" spans="2:7">
      <c r="B433" s="603" t="s">
        <v>17</v>
      </c>
      <c r="C433" s="1398" t="s">
        <v>1443</v>
      </c>
      <c r="D433" s="605"/>
      <c r="E433" s="606"/>
      <c r="F433" s="549"/>
      <c r="G433" s="628"/>
    </row>
    <row r="434" spans="2:7" ht="72">
      <c r="B434" s="603"/>
      <c r="C434" s="604" t="s">
        <v>1444</v>
      </c>
      <c r="D434" s="605" t="s">
        <v>66</v>
      </c>
      <c r="E434" s="606">
        <v>8</v>
      </c>
      <c r="F434" s="558"/>
      <c r="G434" s="628">
        <f t="shared" ref="G434:G437" si="38">E434*F434</f>
        <v>0</v>
      </c>
    </row>
    <row r="435" spans="2:7" ht="36">
      <c r="B435" s="603"/>
      <c r="C435" s="604" t="s">
        <v>1445</v>
      </c>
      <c r="D435" s="605" t="s">
        <v>66</v>
      </c>
      <c r="E435" s="606">
        <v>6</v>
      </c>
      <c r="F435" s="559"/>
      <c r="G435" s="628">
        <f t="shared" si="38"/>
        <v>0</v>
      </c>
    </row>
    <row r="436" spans="2:7" ht="36">
      <c r="B436" s="603"/>
      <c r="C436" s="604" t="s">
        <v>1446</v>
      </c>
      <c r="D436" s="605" t="s">
        <v>66</v>
      </c>
      <c r="E436" s="606">
        <v>2</v>
      </c>
      <c r="F436" s="559"/>
      <c r="G436" s="628">
        <f t="shared" si="38"/>
        <v>0</v>
      </c>
    </row>
    <row r="437" spans="2:7" ht="24">
      <c r="B437" s="603"/>
      <c r="C437" s="604" t="s">
        <v>1447</v>
      </c>
      <c r="D437" s="605" t="s">
        <v>66</v>
      </c>
      <c r="E437" s="606">
        <v>2</v>
      </c>
      <c r="F437" s="559"/>
      <c r="G437" s="628">
        <f t="shared" si="38"/>
        <v>0</v>
      </c>
    </row>
    <row r="438" spans="2:7">
      <c r="B438" s="603"/>
      <c r="C438" s="602"/>
      <c r="D438" s="605"/>
      <c r="E438" s="605"/>
      <c r="F438" s="549"/>
      <c r="G438" s="628"/>
    </row>
    <row r="439" spans="2:7">
      <c r="B439" s="603" t="s">
        <v>18</v>
      </c>
      <c r="C439" s="1398" t="s">
        <v>1448</v>
      </c>
      <c r="D439" s="605"/>
      <c r="E439" s="605"/>
      <c r="F439" s="549"/>
      <c r="G439" s="628"/>
    </row>
    <row r="440" spans="2:7" ht="84">
      <c r="B440" s="603"/>
      <c r="C440" s="604" t="s">
        <v>1449</v>
      </c>
      <c r="D440" s="592" t="s">
        <v>241</v>
      </c>
      <c r="E440" s="592">
        <v>1</v>
      </c>
      <c r="F440" s="558"/>
      <c r="G440" s="628">
        <f t="shared" ref="G440" si="39">E440*F440</f>
        <v>0</v>
      </c>
    </row>
    <row r="441" spans="2:7">
      <c r="B441" s="603"/>
      <c r="C441" s="602"/>
      <c r="D441" s="605"/>
      <c r="E441" s="605"/>
      <c r="F441" s="549"/>
      <c r="G441" s="628"/>
    </row>
    <row r="442" spans="2:7">
      <c r="B442" s="603" t="s">
        <v>22</v>
      </c>
      <c r="C442" s="1398" t="s">
        <v>1450</v>
      </c>
      <c r="D442" s="605"/>
      <c r="E442" s="605"/>
      <c r="F442" s="549"/>
      <c r="G442" s="628"/>
    </row>
    <row r="443" spans="2:7" ht="24">
      <c r="B443" s="603"/>
      <c r="C443" s="607" t="s">
        <v>1451</v>
      </c>
      <c r="D443" s="605" t="s">
        <v>66</v>
      </c>
      <c r="E443" s="606">
        <v>1</v>
      </c>
      <c r="F443" s="559"/>
      <c r="G443" s="628">
        <f t="shared" ref="G443" si="40">E443*F443</f>
        <v>0</v>
      </c>
    </row>
    <row r="444" spans="2:7">
      <c r="B444" s="603"/>
      <c r="C444" s="602"/>
      <c r="D444" s="605"/>
      <c r="E444" s="605"/>
      <c r="F444" s="549"/>
      <c r="G444" s="628"/>
    </row>
    <row r="445" spans="2:7">
      <c r="B445" s="592" t="s">
        <v>45</v>
      </c>
      <c r="C445" s="1385" t="s">
        <v>2540</v>
      </c>
      <c r="D445" s="1260" t="s">
        <v>215</v>
      </c>
      <c r="E445" s="1261">
        <v>250</v>
      </c>
      <c r="F445" s="549"/>
      <c r="G445" s="628">
        <f t="shared" ref="G445:G456" si="41">E445*F445</f>
        <v>0</v>
      </c>
    </row>
    <row r="446" spans="2:7">
      <c r="B446" s="592" t="s">
        <v>47</v>
      </c>
      <c r="C446" s="1385" t="s">
        <v>2541</v>
      </c>
      <c r="D446" s="1260" t="s">
        <v>215</v>
      </c>
      <c r="E446" s="1261">
        <v>850</v>
      </c>
      <c r="F446" s="549"/>
      <c r="G446" s="628">
        <f t="shared" si="41"/>
        <v>0</v>
      </c>
    </row>
    <row r="447" spans="2:7" ht="25.5">
      <c r="B447" s="592" t="s">
        <v>48</v>
      </c>
      <c r="C447" s="1259" t="s">
        <v>2531</v>
      </c>
      <c r="D447" s="1260" t="s">
        <v>215</v>
      </c>
      <c r="E447" s="1262">
        <v>150</v>
      </c>
      <c r="F447" s="549"/>
      <c r="G447" s="628">
        <f t="shared" si="41"/>
        <v>0</v>
      </c>
    </row>
    <row r="448" spans="2:7" ht="25.5">
      <c r="B448" s="592" t="s">
        <v>49</v>
      </c>
      <c r="C448" s="1259" t="s">
        <v>2542</v>
      </c>
      <c r="D448" s="1260" t="s">
        <v>215</v>
      </c>
      <c r="E448" s="1262">
        <v>30</v>
      </c>
      <c r="F448" s="549"/>
      <c r="G448" s="628">
        <f t="shared" si="41"/>
        <v>0</v>
      </c>
    </row>
    <row r="449" spans="2:7" ht="38.25">
      <c r="B449" s="592" t="s">
        <v>50</v>
      </c>
      <c r="C449" s="1386" t="s">
        <v>2516</v>
      </c>
      <c r="D449" s="1260" t="s">
        <v>215</v>
      </c>
      <c r="E449" s="1262">
        <v>50</v>
      </c>
      <c r="F449" s="549"/>
      <c r="G449" s="628">
        <f t="shared" si="41"/>
        <v>0</v>
      </c>
    </row>
    <row r="450" spans="2:7">
      <c r="B450" s="592" t="s">
        <v>51</v>
      </c>
      <c r="C450" s="1259" t="s">
        <v>1452</v>
      </c>
      <c r="D450" s="1260" t="s">
        <v>215</v>
      </c>
      <c r="E450" s="1261">
        <v>300</v>
      </c>
      <c r="F450" s="549"/>
      <c r="G450" s="628">
        <f t="shared" si="41"/>
        <v>0</v>
      </c>
    </row>
    <row r="451" spans="2:7">
      <c r="B451" s="592" t="s">
        <v>52</v>
      </c>
      <c r="C451" s="1259" t="s">
        <v>1453</v>
      </c>
      <c r="D451" s="1260" t="s">
        <v>66</v>
      </c>
      <c r="E451" s="1261">
        <v>8</v>
      </c>
      <c r="F451" s="549"/>
      <c r="G451" s="628">
        <f t="shared" si="41"/>
        <v>0</v>
      </c>
    </row>
    <row r="452" spans="2:7">
      <c r="B452" s="592" t="s">
        <v>54</v>
      </c>
      <c r="C452" s="1259" t="s">
        <v>1454</v>
      </c>
      <c r="D452" s="1260" t="s">
        <v>66</v>
      </c>
      <c r="E452" s="1261">
        <v>2</v>
      </c>
      <c r="F452" s="549"/>
      <c r="G452" s="628">
        <f t="shared" si="41"/>
        <v>0</v>
      </c>
    </row>
    <row r="453" spans="2:7" ht="25.5">
      <c r="B453" s="592" t="s">
        <v>55</v>
      </c>
      <c r="C453" s="1259" t="s">
        <v>1076</v>
      </c>
      <c r="D453" s="1260" t="s">
        <v>241</v>
      </c>
      <c r="E453" s="1262">
        <v>1</v>
      </c>
      <c r="F453" s="549"/>
      <c r="G453" s="628">
        <f t="shared" si="41"/>
        <v>0</v>
      </c>
    </row>
    <row r="454" spans="2:7">
      <c r="B454" s="592" t="s">
        <v>67</v>
      </c>
      <c r="C454" s="1259" t="s">
        <v>1077</v>
      </c>
      <c r="D454" s="1260" t="s">
        <v>241</v>
      </c>
      <c r="E454" s="1262">
        <v>1</v>
      </c>
      <c r="F454" s="549"/>
      <c r="G454" s="628">
        <f t="shared" si="41"/>
        <v>0</v>
      </c>
    </row>
    <row r="455" spans="2:7">
      <c r="B455" s="592" t="s">
        <v>69</v>
      </c>
      <c r="C455" s="1259" t="s">
        <v>1078</v>
      </c>
      <c r="D455" s="1260" t="s">
        <v>241</v>
      </c>
      <c r="E455" s="1260">
        <v>1</v>
      </c>
      <c r="F455" s="549"/>
      <c r="G455" s="628">
        <f t="shared" si="41"/>
        <v>0</v>
      </c>
    </row>
    <row r="456" spans="2:7">
      <c r="B456" s="592" t="s">
        <v>71</v>
      </c>
      <c r="C456" s="1259" t="s">
        <v>1079</v>
      </c>
      <c r="D456" s="1260" t="s">
        <v>241</v>
      </c>
      <c r="E456" s="1260">
        <v>1</v>
      </c>
      <c r="F456" s="549"/>
      <c r="G456" s="628">
        <f t="shared" si="41"/>
        <v>0</v>
      </c>
    </row>
    <row r="457" spans="2:7">
      <c r="B457" s="592"/>
      <c r="C457" s="1259"/>
      <c r="D457" s="1260"/>
      <c r="E457" s="1260"/>
      <c r="F457" s="549"/>
      <c r="G457" s="626"/>
    </row>
    <row r="458" spans="2:7" ht="13.5" thickBot="1">
      <c r="B458" s="567"/>
      <c r="C458" s="575" t="s">
        <v>1455</v>
      </c>
      <c r="D458" s="576"/>
      <c r="E458" s="586"/>
      <c r="F458" s="554"/>
      <c r="G458" s="629">
        <f>SUM(G420:G457)</f>
        <v>0</v>
      </c>
    </row>
    <row r="459" spans="2:7" ht="13.5" thickTop="1">
      <c r="B459" s="567"/>
      <c r="C459" s="571"/>
      <c r="D459" s="1260"/>
      <c r="E459" s="1260"/>
      <c r="F459" s="549"/>
      <c r="G459" s="626"/>
    </row>
    <row r="460" spans="2:7">
      <c r="B460" s="1235"/>
      <c r="C460" s="1263"/>
      <c r="D460" s="1264"/>
      <c r="E460" s="1265"/>
      <c r="F460" s="1266"/>
      <c r="G460" s="633"/>
    </row>
    <row r="461" spans="2:7">
      <c r="B461" s="1249" t="s">
        <v>585</v>
      </c>
      <c r="C461" s="1250" t="s">
        <v>1080</v>
      </c>
      <c r="D461" s="1250"/>
      <c r="E461" s="572"/>
      <c r="F461" s="1251"/>
      <c r="G461" s="627"/>
    </row>
    <row r="462" spans="2:7">
      <c r="B462" s="567"/>
      <c r="C462" s="1259" t="s">
        <v>1081</v>
      </c>
      <c r="D462" s="1260"/>
      <c r="E462" s="1260"/>
      <c r="F462" s="549"/>
      <c r="G462" s="626"/>
    </row>
    <row r="463" spans="2:7" ht="25.5">
      <c r="B463" s="567"/>
      <c r="C463" s="1259" t="s">
        <v>1456</v>
      </c>
      <c r="D463" s="1260"/>
      <c r="E463" s="1260"/>
      <c r="F463" s="553"/>
      <c r="G463" s="628"/>
    </row>
    <row r="464" spans="2:7" ht="25.5">
      <c r="B464" s="567" t="s">
        <v>14</v>
      </c>
      <c r="C464" s="1259" t="s">
        <v>1082</v>
      </c>
      <c r="D464" s="1260" t="s">
        <v>137</v>
      </c>
      <c r="E464" s="1260">
        <v>1</v>
      </c>
      <c r="F464" s="553"/>
      <c r="G464" s="628">
        <f t="shared" ref="G464:G476" si="42">E464*F464</f>
        <v>0</v>
      </c>
    </row>
    <row r="465" spans="2:7" ht="25.5">
      <c r="B465" s="567" t="s">
        <v>37</v>
      </c>
      <c r="C465" s="1255" t="s">
        <v>1457</v>
      </c>
      <c r="D465" s="1260" t="s">
        <v>137</v>
      </c>
      <c r="E465" s="1260">
        <v>1</v>
      </c>
      <c r="F465" s="553"/>
      <c r="G465" s="628">
        <f t="shared" si="42"/>
        <v>0</v>
      </c>
    </row>
    <row r="466" spans="2:7" ht="51">
      <c r="B466" s="567" t="s">
        <v>17</v>
      </c>
      <c r="C466" s="1259" t="s">
        <v>1083</v>
      </c>
      <c r="D466" s="1260" t="s">
        <v>137</v>
      </c>
      <c r="E466" s="1260">
        <v>1</v>
      </c>
      <c r="F466" s="553"/>
      <c r="G466" s="628">
        <f t="shared" si="42"/>
        <v>0</v>
      </c>
    </row>
    <row r="467" spans="2:7" ht="63.75">
      <c r="B467" s="567" t="s">
        <v>18</v>
      </c>
      <c r="C467" s="1259" t="s">
        <v>1084</v>
      </c>
      <c r="D467" s="1260" t="s">
        <v>137</v>
      </c>
      <c r="E467" s="1260">
        <v>2</v>
      </c>
      <c r="F467" s="553"/>
      <c r="G467" s="628">
        <f t="shared" si="42"/>
        <v>0</v>
      </c>
    </row>
    <row r="468" spans="2:7" ht="25.5">
      <c r="B468" s="567" t="s">
        <v>22</v>
      </c>
      <c r="C468" s="1259" t="s">
        <v>1085</v>
      </c>
      <c r="D468" s="1260" t="s">
        <v>137</v>
      </c>
      <c r="E468" s="1260">
        <v>2</v>
      </c>
      <c r="F468" s="553"/>
      <c r="G468" s="628">
        <f t="shared" si="42"/>
        <v>0</v>
      </c>
    </row>
    <row r="469" spans="2:7">
      <c r="B469" s="567"/>
      <c r="C469" s="1259"/>
      <c r="D469" s="1260"/>
      <c r="E469" s="1260"/>
      <c r="F469" s="553"/>
      <c r="G469" s="628">
        <f t="shared" si="42"/>
        <v>0</v>
      </c>
    </row>
    <row r="470" spans="2:7" ht="25.5">
      <c r="B470" s="567" t="s">
        <v>45</v>
      </c>
      <c r="C470" s="1385" t="s">
        <v>2543</v>
      </c>
      <c r="D470" s="1260" t="s">
        <v>215</v>
      </c>
      <c r="E470" s="1260">
        <v>250</v>
      </c>
      <c r="F470" s="553"/>
      <c r="G470" s="628">
        <f t="shared" si="42"/>
        <v>0</v>
      </c>
    </row>
    <row r="471" spans="2:7" ht="25.5">
      <c r="B471" s="567" t="s">
        <v>47</v>
      </c>
      <c r="C471" s="1267" t="s">
        <v>1104</v>
      </c>
      <c r="D471" s="1260" t="s">
        <v>215</v>
      </c>
      <c r="E471" s="1260">
        <v>50</v>
      </c>
      <c r="F471" s="553"/>
      <c r="G471" s="628">
        <f t="shared" si="42"/>
        <v>0</v>
      </c>
    </row>
    <row r="472" spans="2:7" ht="38.25">
      <c r="B472" s="567" t="s">
        <v>48</v>
      </c>
      <c r="C472" s="1386" t="s">
        <v>2516</v>
      </c>
      <c r="D472" s="1260" t="s">
        <v>215</v>
      </c>
      <c r="E472" s="1260">
        <v>50</v>
      </c>
      <c r="F472" s="553"/>
      <c r="G472" s="628">
        <f t="shared" si="42"/>
        <v>0</v>
      </c>
    </row>
    <row r="473" spans="2:7">
      <c r="B473" s="567" t="s">
        <v>49</v>
      </c>
      <c r="C473" s="1259" t="s">
        <v>586</v>
      </c>
      <c r="D473" s="1260" t="s">
        <v>945</v>
      </c>
      <c r="E473" s="1260">
        <v>1</v>
      </c>
      <c r="F473" s="553"/>
      <c r="G473" s="628">
        <f t="shared" si="42"/>
        <v>0</v>
      </c>
    </row>
    <row r="474" spans="2:7">
      <c r="B474" s="567" t="s">
        <v>50</v>
      </c>
      <c r="C474" s="1259" t="s">
        <v>1086</v>
      </c>
      <c r="D474" s="1260" t="s">
        <v>945</v>
      </c>
      <c r="E474" s="1260">
        <v>1</v>
      </c>
      <c r="F474" s="553"/>
      <c r="G474" s="628">
        <f t="shared" si="42"/>
        <v>0</v>
      </c>
    </row>
    <row r="475" spans="2:7" ht="38.25">
      <c r="B475" s="567" t="s">
        <v>51</v>
      </c>
      <c r="C475" s="1257" t="s">
        <v>1087</v>
      </c>
      <c r="D475" s="1260" t="s">
        <v>241</v>
      </c>
      <c r="E475" s="1260">
        <v>1</v>
      </c>
      <c r="F475" s="553"/>
      <c r="G475" s="628">
        <f t="shared" si="42"/>
        <v>0</v>
      </c>
    </row>
    <row r="476" spans="2:7" ht="25.5">
      <c r="B476" s="567" t="s">
        <v>52</v>
      </c>
      <c r="C476" s="1257" t="s">
        <v>1061</v>
      </c>
      <c r="D476" s="1260" t="s">
        <v>241</v>
      </c>
      <c r="E476" s="1260">
        <v>1</v>
      </c>
      <c r="F476" s="553"/>
      <c r="G476" s="628">
        <f t="shared" si="42"/>
        <v>0</v>
      </c>
    </row>
    <row r="477" spans="2:7">
      <c r="B477" s="567"/>
      <c r="C477" s="1257"/>
      <c r="D477" s="1260"/>
      <c r="E477" s="1260"/>
      <c r="F477" s="553"/>
      <c r="G477" s="626"/>
    </row>
    <row r="478" spans="2:7" ht="13.5" thickBot="1">
      <c r="B478" s="567"/>
      <c r="C478" s="575" t="s">
        <v>1088</v>
      </c>
      <c r="D478" s="576"/>
      <c r="E478" s="576"/>
      <c r="F478" s="554"/>
      <c r="G478" s="629">
        <f>SUM(G464:G477)</f>
        <v>0</v>
      </c>
    </row>
    <row r="479" spans="2:7" ht="13.5" thickTop="1">
      <c r="B479" s="1235"/>
      <c r="C479" s="1263"/>
      <c r="D479" s="1264"/>
      <c r="E479" s="1265"/>
      <c r="F479" s="1266"/>
      <c r="G479" s="633"/>
    </row>
    <row r="480" spans="2:7">
      <c r="B480" s="1235"/>
      <c r="C480" s="1263"/>
      <c r="D480" s="1264"/>
      <c r="E480" s="1265"/>
      <c r="F480" s="1266"/>
      <c r="G480" s="633"/>
    </row>
    <row r="481" spans="2:7">
      <c r="B481" s="1249" t="s">
        <v>142</v>
      </c>
      <c r="C481" s="1250" t="s">
        <v>1089</v>
      </c>
      <c r="D481" s="1250"/>
      <c r="E481" s="572"/>
      <c r="F481" s="1251"/>
      <c r="G481" s="627"/>
    </row>
    <row r="482" spans="2:7">
      <c r="B482" s="567"/>
      <c r="C482" s="1259" t="s">
        <v>1081</v>
      </c>
      <c r="D482" s="1260"/>
      <c r="E482" s="1260"/>
      <c r="F482" s="549"/>
      <c r="G482" s="626"/>
    </row>
    <row r="483" spans="2:7" ht="25.5">
      <c r="B483" s="600"/>
      <c r="C483" s="1259" t="s">
        <v>1458</v>
      </c>
      <c r="D483" s="1260"/>
      <c r="E483" s="1260"/>
      <c r="F483" s="553"/>
      <c r="G483" s="628"/>
    </row>
    <row r="484" spans="2:7" ht="89.25">
      <c r="B484" s="600" t="s">
        <v>14</v>
      </c>
      <c r="C484" s="1256" t="s">
        <v>1090</v>
      </c>
      <c r="D484" s="1260" t="s">
        <v>137</v>
      </c>
      <c r="E484" s="1260">
        <v>2</v>
      </c>
      <c r="F484" s="553"/>
      <c r="G484" s="628">
        <f t="shared" ref="G484:G492" si="43">E484*F484</f>
        <v>0</v>
      </c>
    </row>
    <row r="485" spans="2:7">
      <c r="B485" s="600" t="s">
        <v>37</v>
      </c>
      <c r="C485" s="608" t="s">
        <v>1091</v>
      </c>
      <c r="D485" s="1260" t="s">
        <v>137</v>
      </c>
      <c r="E485" s="1260">
        <v>2</v>
      </c>
      <c r="F485" s="553"/>
      <c r="G485" s="628">
        <f t="shared" si="43"/>
        <v>0</v>
      </c>
    </row>
    <row r="486" spans="2:7" ht="38.25">
      <c r="B486" s="600" t="s">
        <v>17</v>
      </c>
      <c r="C486" s="596" t="s">
        <v>1092</v>
      </c>
      <c r="D486" s="1260" t="s">
        <v>241</v>
      </c>
      <c r="E486" s="1260">
        <v>1</v>
      </c>
      <c r="F486" s="553"/>
      <c r="G486" s="628">
        <f t="shared" si="43"/>
        <v>0</v>
      </c>
    </row>
    <row r="487" spans="2:7" ht="25.5">
      <c r="B487" s="600" t="s">
        <v>18</v>
      </c>
      <c r="C487" s="1252" t="s">
        <v>1459</v>
      </c>
      <c r="D487" s="1260" t="s">
        <v>215</v>
      </c>
      <c r="E487" s="1260">
        <v>300</v>
      </c>
      <c r="F487" s="553"/>
      <c r="G487" s="628">
        <f t="shared" si="43"/>
        <v>0</v>
      </c>
    </row>
    <row r="488" spans="2:7">
      <c r="B488" s="600" t="s">
        <v>22</v>
      </c>
      <c r="C488" s="596" t="s">
        <v>1093</v>
      </c>
      <c r="D488" s="1260" t="s">
        <v>137</v>
      </c>
      <c r="E488" s="1260">
        <v>4</v>
      </c>
      <c r="F488" s="553"/>
      <c r="G488" s="628">
        <f t="shared" si="43"/>
        <v>0</v>
      </c>
    </row>
    <row r="489" spans="2:7">
      <c r="B489" s="600" t="s">
        <v>45</v>
      </c>
      <c r="C489" s="1252" t="s">
        <v>1460</v>
      </c>
      <c r="D489" s="1260" t="s">
        <v>137</v>
      </c>
      <c r="E489" s="1260">
        <v>2</v>
      </c>
      <c r="F489" s="553"/>
      <c r="G489" s="628">
        <f t="shared" si="43"/>
        <v>0</v>
      </c>
    </row>
    <row r="490" spans="2:7" ht="25.5">
      <c r="B490" s="600" t="s">
        <v>47</v>
      </c>
      <c r="C490" s="1267" t="s">
        <v>2344</v>
      </c>
      <c r="D490" s="1260" t="s">
        <v>215</v>
      </c>
      <c r="E490" s="1260">
        <v>150</v>
      </c>
      <c r="F490" s="553"/>
      <c r="G490" s="628">
        <f t="shared" si="43"/>
        <v>0</v>
      </c>
    </row>
    <row r="491" spans="2:7" ht="38.25">
      <c r="B491" s="600" t="s">
        <v>48</v>
      </c>
      <c r="C491" s="1386" t="s">
        <v>2517</v>
      </c>
      <c r="D491" s="1260" t="s">
        <v>215</v>
      </c>
      <c r="E491" s="1260">
        <v>100</v>
      </c>
      <c r="F491" s="553"/>
      <c r="G491" s="628">
        <f t="shared" si="43"/>
        <v>0</v>
      </c>
    </row>
    <row r="492" spans="2:7">
      <c r="B492" s="600" t="s">
        <v>49</v>
      </c>
      <c r="C492" s="1252" t="s">
        <v>1461</v>
      </c>
      <c r="D492" s="1260" t="s">
        <v>241</v>
      </c>
      <c r="E492" s="1260">
        <v>1</v>
      </c>
      <c r="F492" s="553"/>
      <c r="G492" s="628">
        <f t="shared" si="43"/>
        <v>0</v>
      </c>
    </row>
    <row r="493" spans="2:7">
      <c r="B493" s="600"/>
      <c r="C493" s="1252"/>
      <c r="D493" s="1260"/>
      <c r="E493" s="1260"/>
      <c r="F493" s="553"/>
      <c r="G493" s="628"/>
    </row>
    <row r="494" spans="2:7" ht="13.5" thickBot="1">
      <c r="B494" s="567"/>
      <c r="C494" s="575" t="s">
        <v>1094</v>
      </c>
      <c r="D494" s="576"/>
      <c r="E494" s="576"/>
      <c r="F494" s="554"/>
      <c r="G494" s="629">
        <f>SUM(G484:G493)</f>
        <v>0</v>
      </c>
    </row>
    <row r="495" spans="2:7" ht="13.5" thickTop="1">
      <c r="B495" s="567"/>
      <c r="C495" s="577"/>
      <c r="D495" s="578"/>
      <c r="E495" s="578"/>
      <c r="F495" s="555"/>
      <c r="G495" s="630"/>
    </row>
    <row r="496" spans="2:7">
      <c r="B496" s="567"/>
      <c r="C496" s="577" t="s">
        <v>786</v>
      </c>
      <c r="D496" s="578"/>
      <c r="E496" s="578"/>
      <c r="F496" s="555"/>
      <c r="G496" s="630"/>
    </row>
    <row r="497" spans="2:7" ht="25.5">
      <c r="B497" s="567"/>
      <c r="C497" s="577" t="s">
        <v>1095</v>
      </c>
      <c r="D497" s="578"/>
      <c r="E497" s="578"/>
      <c r="F497" s="555"/>
      <c r="G497" s="630"/>
    </row>
    <row r="498" spans="2:7" ht="25.5">
      <c r="B498" s="567"/>
      <c r="C498" s="577" t="s">
        <v>1096</v>
      </c>
      <c r="D498" s="578"/>
      <c r="E498" s="578"/>
      <c r="F498" s="555"/>
      <c r="G498" s="630"/>
    </row>
    <row r="499" spans="2:7">
      <c r="B499" s="1235"/>
      <c r="C499" s="1263"/>
      <c r="D499" s="1264"/>
      <c r="E499" s="1265"/>
      <c r="F499" s="1266"/>
      <c r="G499" s="633"/>
    </row>
    <row r="500" spans="2:7">
      <c r="B500" s="1235"/>
      <c r="C500" s="1263"/>
      <c r="D500" s="1264"/>
      <c r="E500" s="1265"/>
      <c r="F500" s="1266"/>
      <c r="G500" s="633"/>
    </row>
    <row r="501" spans="2:7">
      <c r="B501" s="1249" t="s">
        <v>146</v>
      </c>
      <c r="C501" s="1250" t="s">
        <v>1097</v>
      </c>
      <c r="D501" s="1250"/>
      <c r="E501" s="572"/>
      <c r="F501" s="1251"/>
      <c r="G501" s="627"/>
    </row>
    <row r="502" spans="2:7">
      <c r="B502" s="567"/>
      <c r="C502" s="577"/>
      <c r="D502" s="578"/>
      <c r="E502" s="578"/>
      <c r="F502" s="555"/>
      <c r="G502" s="630"/>
    </row>
    <row r="503" spans="2:7">
      <c r="B503" s="567"/>
      <c r="C503" s="571" t="s">
        <v>1462</v>
      </c>
      <c r="D503" s="578"/>
      <c r="E503" s="578"/>
      <c r="F503" s="555"/>
      <c r="G503" s="630"/>
    </row>
    <row r="504" spans="2:7" ht="25.5">
      <c r="B504" s="567" t="s">
        <v>14</v>
      </c>
      <c r="C504" s="571" t="s">
        <v>1463</v>
      </c>
      <c r="D504" s="1260" t="s">
        <v>137</v>
      </c>
      <c r="E504" s="1260">
        <v>1</v>
      </c>
      <c r="F504" s="553"/>
      <c r="G504" s="628">
        <f t="shared" ref="G504:G508" si="44">E504*F504</f>
        <v>0</v>
      </c>
    </row>
    <row r="505" spans="2:7">
      <c r="B505" s="567" t="s">
        <v>37</v>
      </c>
      <c r="C505" s="1392" t="s">
        <v>2544</v>
      </c>
      <c r="D505" s="1260" t="s">
        <v>215</v>
      </c>
      <c r="E505" s="1260">
        <v>30</v>
      </c>
      <c r="F505" s="553"/>
      <c r="G505" s="628">
        <f t="shared" si="44"/>
        <v>0</v>
      </c>
    </row>
    <row r="506" spans="2:7" ht="25.5">
      <c r="B506" s="567" t="s">
        <v>17</v>
      </c>
      <c r="C506" s="1259" t="s">
        <v>2545</v>
      </c>
      <c r="D506" s="1260" t="s">
        <v>215</v>
      </c>
      <c r="E506" s="1260">
        <v>30</v>
      </c>
      <c r="F506" s="553"/>
      <c r="G506" s="628">
        <f t="shared" si="44"/>
        <v>0</v>
      </c>
    </row>
    <row r="507" spans="2:7">
      <c r="B507" s="567" t="s">
        <v>18</v>
      </c>
      <c r="C507" s="1259" t="s">
        <v>1098</v>
      </c>
      <c r="D507" s="1260" t="s">
        <v>137</v>
      </c>
      <c r="E507" s="1260">
        <v>1</v>
      </c>
      <c r="F507" s="553"/>
      <c r="G507" s="628">
        <f t="shared" si="44"/>
        <v>0</v>
      </c>
    </row>
    <row r="508" spans="2:7">
      <c r="B508" s="567" t="s">
        <v>22</v>
      </c>
      <c r="C508" s="1259" t="s">
        <v>1464</v>
      </c>
      <c r="D508" s="1260" t="s">
        <v>137</v>
      </c>
      <c r="E508" s="1260">
        <v>1</v>
      </c>
      <c r="F508" s="553"/>
      <c r="G508" s="628">
        <f t="shared" si="44"/>
        <v>0</v>
      </c>
    </row>
    <row r="509" spans="2:7">
      <c r="B509" s="567"/>
      <c r="C509" s="577"/>
      <c r="D509" s="578"/>
      <c r="E509" s="578"/>
      <c r="F509" s="555"/>
      <c r="G509" s="630"/>
    </row>
    <row r="510" spans="2:7" ht="13.5" thickBot="1">
      <c r="B510" s="567"/>
      <c r="C510" s="575" t="s">
        <v>1099</v>
      </c>
      <c r="D510" s="576"/>
      <c r="E510" s="576"/>
      <c r="F510" s="554"/>
      <c r="G510" s="629">
        <f>SUM(G504:G509)</f>
        <v>0</v>
      </c>
    </row>
    <row r="511" spans="2:7" ht="13.5" thickTop="1">
      <c r="B511" s="1235"/>
      <c r="C511" s="1263"/>
      <c r="D511" s="1264"/>
      <c r="E511" s="1265"/>
      <c r="F511" s="1266"/>
      <c r="G511" s="633"/>
    </row>
    <row r="512" spans="2:7">
      <c r="B512" s="1235"/>
      <c r="C512" s="1263"/>
      <c r="D512" s="1264"/>
      <c r="E512" s="1265"/>
      <c r="F512" s="1266"/>
      <c r="G512" s="633"/>
    </row>
    <row r="513" spans="2:7">
      <c r="B513" s="1249" t="s">
        <v>583</v>
      </c>
      <c r="C513" s="1250" t="s">
        <v>1102</v>
      </c>
      <c r="D513" s="1250"/>
      <c r="E513" s="572"/>
      <c r="F513" s="1251"/>
      <c r="G513" s="627"/>
    </row>
    <row r="514" spans="2:7">
      <c r="B514" s="567"/>
      <c r="C514" s="577"/>
      <c r="D514" s="578"/>
      <c r="E514" s="578"/>
      <c r="F514" s="555"/>
      <c r="G514" s="630"/>
    </row>
    <row r="515" spans="2:7">
      <c r="B515" s="567" t="s">
        <v>14</v>
      </c>
      <c r="C515" s="1259" t="s">
        <v>1103</v>
      </c>
      <c r="D515" s="570" t="s">
        <v>137</v>
      </c>
      <c r="E515" s="1262">
        <v>1</v>
      </c>
      <c r="F515" s="553"/>
      <c r="G515" s="628">
        <f t="shared" ref="G515:G520" si="45">E515*F515</f>
        <v>0</v>
      </c>
    </row>
    <row r="516" spans="2:7" ht="25.5">
      <c r="B516" s="567" t="s">
        <v>37</v>
      </c>
      <c r="C516" s="1259" t="s">
        <v>587</v>
      </c>
      <c r="D516" s="570" t="s">
        <v>137</v>
      </c>
      <c r="E516" s="1262">
        <v>1</v>
      </c>
      <c r="F516" s="553"/>
      <c r="G516" s="628">
        <f t="shared" si="45"/>
        <v>0</v>
      </c>
    </row>
    <row r="517" spans="2:7" ht="25.5">
      <c r="B517" s="567" t="s">
        <v>17</v>
      </c>
      <c r="C517" s="1267" t="s">
        <v>1104</v>
      </c>
      <c r="D517" s="1258" t="s">
        <v>215</v>
      </c>
      <c r="E517" s="1258">
        <v>60</v>
      </c>
      <c r="F517" s="553"/>
      <c r="G517" s="628">
        <f t="shared" si="45"/>
        <v>0</v>
      </c>
    </row>
    <row r="518" spans="2:7" ht="25.5">
      <c r="B518" s="567" t="s">
        <v>18</v>
      </c>
      <c r="C518" s="1259" t="s">
        <v>1105</v>
      </c>
      <c r="D518" s="570" t="s">
        <v>215</v>
      </c>
      <c r="E518" s="1262">
        <v>60</v>
      </c>
      <c r="F518" s="553"/>
      <c r="G518" s="628">
        <f t="shared" si="45"/>
        <v>0</v>
      </c>
    </row>
    <row r="519" spans="2:7">
      <c r="B519" s="567" t="s">
        <v>22</v>
      </c>
      <c r="C519" s="1259" t="s">
        <v>586</v>
      </c>
      <c r="D519" s="1260" t="s">
        <v>241</v>
      </c>
      <c r="E519" s="1260">
        <v>1</v>
      </c>
      <c r="F519" s="553"/>
      <c r="G519" s="628">
        <f t="shared" si="45"/>
        <v>0</v>
      </c>
    </row>
    <row r="520" spans="2:7">
      <c r="B520" s="567" t="s">
        <v>45</v>
      </c>
      <c r="C520" s="1259" t="s">
        <v>1101</v>
      </c>
      <c r="D520" s="1260" t="s">
        <v>241</v>
      </c>
      <c r="E520" s="1260">
        <v>1</v>
      </c>
      <c r="F520" s="553"/>
      <c r="G520" s="628">
        <f t="shared" si="45"/>
        <v>0</v>
      </c>
    </row>
    <row r="521" spans="2:7">
      <c r="B521" s="567"/>
      <c r="C521" s="577"/>
      <c r="D521" s="578"/>
      <c r="E521" s="578"/>
      <c r="F521" s="555"/>
      <c r="G521" s="630"/>
    </row>
    <row r="522" spans="2:7" ht="13.5" thickBot="1">
      <c r="B522" s="567"/>
      <c r="C522" s="575" t="s">
        <v>1106</v>
      </c>
      <c r="D522" s="576"/>
      <c r="E522" s="576"/>
      <c r="F522" s="554"/>
      <c r="G522" s="629">
        <f>SUM(G515:G521)</f>
        <v>0</v>
      </c>
    </row>
    <row r="523" spans="2:7" ht="13.5" thickTop="1">
      <c r="B523" s="567"/>
      <c r="C523" s="577"/>
      <c r="D523" s="578"/>
      <c r="E523" s="578"/>
      <c r="F523" s="555"/>
      <c r="G523" s="630"/>
    </row>
    <row r="524" spans="2:7">
      <c r="B524" s="1235"/>
      <c r="C524" s="1263"/>
      <c r="D524" s="1264"/>
      <c r="E524" s="1265"/>
      <c r="F524" s="1266"/>
      <c r="G524" s="633"/>
    </row>
    <row r="525" spans="2:7">
      <c r="B525" s="1249" t="s">
        <v>1100</v>
      </c>
      <c r="C525" s="1250" t="s">
        <v>1340</v>
      </c>
      <c r="D525" s="1250"/>
      <c r="E525" s="572"/>
      <c r="F525" s="1251"/>
      <c r="G525" s="627"/>
    </row>
    <row r="526" spans="2:7" ht="25.5">
      <c r="B526" s="584"/>
      <c r="C526" s="568" t="s">
        <v>1465</v>
      </c>
      <c r="D526" s="578"/>
      <c r="E526" s="1260"/>
      <c r="F526" s="555"/>
      <c r="G526" s="630"/>
    </row>
    <row r="527" spans="2:7" ht="140.25">
      <c r="B527" s="567" t="s">
        <v>14</v>
      </c>
      <c r="C527" s="1278" t="s">
        <v>1466</v>
      </c>
      <c r="D527" s="1260" t="s">
        <v>1107</v>
      </c>
      <c r="E527" s="1260">
        <v>2</v>
      </c>
      <c r="F527" s="553"/>
      <c r="G527" s="628">
        <f t="shared" ref="G527:G528" si="46">E527*F527</f>
        <v>0</v>
      </c>
    </row>
    <row r="528" spans="2:7" ht="51">
      <c r="B528" s="567" t="s">
        <v>37</v>
      </c>
      <c r="C528" s="1278" t="s">
        <v>1467</v>
      </c>
      <c r="D528" s="1260" t="s">
        <v>1107</v>
      </c>
      <c r="E528" s="1260">
        <v>1</v>
      </c>
      <c r="F528" s="553"/>
      <c r="G528" s="628">
        <f t="shared" si="46"/>
        <v>0</v>
      </c>
    </row>
    <row r="529" spans="2:7">
      <c r="B529" s="567"/>
      <c r="C529" s="609"/>
      <c r="D529" s="1260"/>
      <c r="E529" s="1260"/>
      <c r="F529" s="553"/>
      <c r="G529" s="628"/>
    </row>
    <row r="530" spans="2:7" ht="38.25">
      <c r="B530" s="567" t="s">
        <v>17</v>
      </c>
      <c r="C530" s="1278" t="s">
        <v>1468</v>
      </c>
      <c r="D530" s="1260" t="s">
        <v>1107</v>
      </c>
      <c r="E530" s="1260">
        <v>2</v>
      </c>
      <c r="F530" s="553"/>
      <c r="G530" s="628">
        <f t="shared" ref="G530:G531" si="47">E530*F530</f>
        <v>0</v>
      </c>
    </row>
    <row r="531" spans="2:7">
      <c r="B531" s="567" t="s">
        <v>18</v>
      </c>
      <c r="C531" s="610" t="s">
        <v>1469</v>
      </c>
      <c r="D531" s="1260" t="s">
        <v>1107</v>
      </c>
      <c r="E531" s="1260">
        <v>2</v>
      </c>
      <c r="F531" s="553"/>
      <c r="G531" s="628">
        <f t="shared" si="47"/>
        <v>0</v>
      </c>
    </row>
    <row r="532" spans="2:7">
      <c r="B532" s="567"/>
      <c r="C532" s="611"/>
      <c r="D532" s="1260"/>
      <c r="E532" s="1260"/>
      <c r="F532" s="553"/>
      <c r="G532" s="628"/>
    </row>
    <row r="533" spans="2:7" ht="38.25">
      <c r="B533" s="567" t="s">
        <v>22</v>
      </c>
      <c r="C533" s="1278" t="s">
        <v>2222</v>
      </c>
      <c r="D533" s="1260" t="s">
        <v>1107</v>
      </c>
      <c r="E533" s="1260">
        <v>1</v>
      </c>
      <c r="F533" s="553"/>
      <c r="G533" s="628">
        <f t="shared" ref="G533:G534" si="48">E533*F533</f>
        <v>0</v>
      </c>
    </row>
    <row r="534" spans="2:7" ht="51">
      <c r="B534" s="567" t="s">
        <v>45</v>
      </c>
      <c r="C534" s="1278" t="s">
        <v>1470</v>
      </c>
      <c r="D534" s="1260" t="s">
        <v>1107</v>
      </c>
      <c r="E534" s="1260">
        <v>20</v>
      </c>
      <c r="F534" s="553"/>
      <c r="G534" s="628">
        <f t="shared" si="48"/>
        <v>0</v>
      </c>
    </row>
    <row r="535" spans="2:7">
      <c r="B535" s="567"/>
      <c r="C535" s="1278"/>
      <c r="D535" s="1260"/>
      <c r="E535" s="1260"/>
      <c r="F535" s="553"/>
      <c r="G535" s="628"/>
    </row>
    <row r="536" spans="2:7" ht="25.5">
      <c r="B536" s="567" t="s">
        <v>47</v>
      </c>
      <c r="C536" s="612" t="s">
        <v>1471</v>
      </c>
      <c r="D536" s="1260" t="s">
        <v>1107</v>
      </c>
      <c r="E536" s="1260">
        <v>1</v>
      </c>
      <c r="F536" s="553"/>
      <c r="G536" s="628">
        <f t="shared" ref="G536:G537" si="49">E536*F536</f>
        <v>0</v>
      </c>
    </row>
    <row r="537" spans="2:7">
      <c r="B537" s="567" t="s">
        <v>48</v>
      </c>
      <c r="C537" s="612" t="s">
        <v>1472</v>
      </c>
      <c r="D537" s="1260" t="s">
        <v>1107</v>
      </c>
      <c r="E537" s="1260">
        <v>1</v>
      </c>
      <c r="F537" s="553"/>
      <c r="G537" s="628">
        <f t="shared" si="49"/>
        <v>0</v>
      </c>
    </row>
    <row r="538" spans="2:7">
      <c r="B538" s="567"/>
      <c r="C538" s="613"/>
      <c r="D538" s="1260"/>
      <c r="E538" s="1260"/>
      <c r="F538" s="553"/>
      <c r="G538" s="628"/>
    </row>
    <row r="539" spans="2:7">
      <c r="B539" s="567"/>
      <c r="C539" s="614" t="s">
        <v>1473</v>
      </c>
      <c r="D539" s="1260"/>
      <c r="E539" s="1260"/>
      <c r="F539" s="553"/>
      <c r="G539" s="628"/>
    </row>
    <row r="540" spans="2:7">
      <c r="B540" s="567" t="s">
        <v>49</v>
      </c>
      <c r="C540" s="614" t="s">
        <v>1474</v>
      </c>
      <c r="D540" s="1260" t="s">
        <v>215</v>
      </c>
      <c r="E540" s="1260">
        <v>100</v>
      </c>
      <c r="F540" s="553"/>
      <c r="G540" s="628">
        <f t="shared" ref="G540:G544" si="50">E540*F540</f>
        <v>0</v>
      </c>
    </row>
    <row r="541" spans="2:7">
      <c r="B541" s="567" t="s">
        <v>50</v>
      </c>
      <c r="C541" s="1393" t="s">
        <v>2546</v>
      </c>
      <c r="D541" s="1260" t="s">
        <v>215</v>
      </c>
      <c r="E541" s="1260">
        <v>100</v>
      </c>
      <c r="F541" s="553"/>
      <c r="G541" s="628">
        <f t="shared" si="50"/>
        <v>0</v>
      </c>
    </row>
    <row r="542" spans="2:7" ht="25.5">
      <c r="B542" s="567" t="s">
        <v>51</v>
      </c>
      <c r="C542" s="1267" t="s">
        <v>1104</v>
      </c>
      <c r="D542" s="1260" t="s">
        <v>215</v>
      </c>
      <c r="E542" s="1260">
        <v>160</v>
      </c>
      <c r="F542" s="553"/>
      <c r="G542" s="628">
        <f t="shared" si="50"/>
        <v>0</v>
      </c>
    </row>
    <row r="543" spans="2:7" ht="25.5">
      <c r="B543" s="567" t="s">
        <v>52</v>
      </c>
      <c r="C543" s="615" t="s">
        <v>1475</v>
      </c>
      <c r="D543" s="1260" t="s">
        <v>241</v>
      </c>
      <c r="E543" s="1260">
        <v>1</v>
      </c>
      <c r="F543" s="553"/>
      <c r="G543" s="628">
        <f t="shared" si="50"/>
        <v>0</v>
      </c>
    </row>
    <row r="544" spans="2:7">
      <c r="B544" s="567" t="s">
        <v>54</v>
      </c>
      <c r="C544" s="615" t="s">
        <v>1476</v>
      </c>
      <c r="D544" s="1260" t="s">
        <v>241</v>
      </c>
      <c r="E544" s="1260">
        <v>1</v>
      </c>
      <c r="F544" s="553"/>
      <c r="G544" s="628">
        <f t="shared" si="50"/>
        <v>0</v>
      </c>
    </row>
    <row r="545" spans="2:7">
      <c r="B545" s="567"/>
      <c r="C545" s="615"/>
      <c r="D545" s="1260"/>
      <c r="E545" s="1260"/>
      <c r="F545" s="553"/>
      <c r="G545" s="628"/>
    </row>
    <row r="546" spans="2:7" ht="13.5" thickBot="1">
      <c r="B546" s="567"/>
      <c r="C546" s="1250" t="s">
        <v>1477</v>
      </c>
      <c r="D546" s="576"/>
      <c r="E546" s="576"/>
      <c r="F546" s="554"/>
      <c r="G546" s="629">
        <f>SUM(G527:G545)</f>
        <v>0</v>
      </c>
    </row>
    <row r="547" spans="2:7" ht="13.5" thickTop="1">
      <c r="B547" s="567"/>
      <c r="C547" s="613"/>
      <c r="D547" s="1260"/>
      <c r="E547" s="1260"/>
      <c r="F547" s="553"/>
      <c r="G547" s="626"/>
    </row>
    <row r="548" spans="2:7">
      <c r="B548" s="567"/>
      <c r="C548" s="1259"/>
      <c r="D548" s="570"/>
      <c r="E548" s="1262"/>
      <c r="F548" s="549"/>
      <c r="G548" s="626"/>
    </row>
  </sheetData>
  <sheetProtection algorithmName="SHA-512" hashValue="EspNZGsiPqhQ7+X6hKotGPoGmylMIfAygXBbEvlbfRdPF5tL2AoimDMOIQYWefDU8/+c/cf3TS7mJoQjVyNlJw==" saltValue="ri02ZFFezya9SlCcJLDvNA==" spinCount="100000" sheet="1" formatCells="0" formatColumns="0" formatRows="0"/>
  <pageMargins left="0.70866141732283472" right="0.70866141732283472" top="0.94488188976377963" bottom="0.74803149606299213" header="0.31496062992125984" footer="0.31496062992125984"/>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indexed="10"/>
  </sheetPr>
  <dimension ref="A1:H336"/>
  <sheetViews>
    <sheetView view="pageBreakPreview" topLeftCell="A311" zoomScale="115" zoomScaleNormal="90" zoomScaleSheetLayoutView="115" zoomScalePageLayoutView="90" workbookViewId="0">
      <selection activeCell="G336" sqref="G336"/>
    </sheetView>
  </sheetViews>
  <sheetFormatPr defaultRowHeight="12.75"/>
  <cols>
    <col min="1" max="1" width="5" style="574" customWidth="1"/>
    <col min="2" max="2" width="4.28515625" style="616" customWidth="1"/>
    <col min="3" max="3" width="36.5703125" style="617" customWidth="1"/>
    <col min="4" max="4" width="9.140625" style="617"/>
    <col min="5" max="5" width="9.140625" style="574"/>
    <col min="6" max="6" width="9.140625" style="155"/>
    <col min="7" max="7" width="10.5703125" style="574" customWidth="1"/>
    <col min="8" max="16384" width="9.140625" style="155"/>
  </cols>
  <sheetData>
    <row r="1" spans="1:8" ht="15">
      <c r="A1" s="560"/>
      <c r="B1" s="560"/>
      <c r="C1" s="560"/>
      <c r="D1" s="560"/>
      <c r="E1" s="560"/>
      <c r="F1" s="538"/>
      <c r="G1" s="560"/>
    </row>
    <row r="2" spans="1:8" ht="18.75" thickBot="1">
      <c r="A2" s="1223" t="s">
        <v>596</v>
      </c>
      <c r="B2" s="561" t="s">
        <v>598</v>
      </c>
      <c r="C2" s="562"/>
      <c r="D2" s="562"/>
      <c r="E2" s="1224"/>
      <c r="F2" s="539"/>
      <c r="G2" s="618"/>
    </row>
    <row r="3" spans="1:8" ht="15">
      <c r="A3" s="560"/>
      <c r="B3" s="560"/>
      <c r="C3" s="560"/>
      <c r="D3" s="560"/>
      <c r="E3" s="1225"/>
      <c r="F3" s="269"/>
      <c r="G3" s="619"/>
    </row>
    <row r="4" spans="1:8" ht="25.5">
      <c r="A4" s="1226"/>
      <c r="B4" s="563" t="s">
        <v>596</v>
      </c>
      <c r="C4" s="564" t="s">
        <v>609</v>
      </c>
      <c r="D4" s="564"/>
      <c r="E4" s="1247"/>
      <c r="F4" s="1248"/>
      <c r="G4" s="620"/>
    </row>
    <row r="5" spans="1:8">
      <c r="A5" s="1226"/>
      <c r="B5" s="563"/>
      <c r="C5" s="565"/>
      <c r="D5" s="565"/>
      <c r="E5" s="1247"/>
      <c r="F5" s="1248"/>
      <c r="G5" s="620"/>
    </row>
    <row r="6" spans="1:8">
      <c r="A6" s="1228"/>
      <c r="B6" s="1234" t="s">
        <v>2171</v>
      </c>
      <c r="C6" s="1230" t="s">
        <v>2172</v>
      </c>
      <c r="D6" s="1231"/>
      <c r="E6" s="1233"/>
      <c r="F6" s="540"/>
      <c r="G6" s="621">
        <f>G53</f>
        <v>0</v>
      </c>
      <c r="H6" s="1227"/>
    </row>
    <row r="7" spans="1:8">
      <c r="A7" s="1228"/>
      <c r="B7" s="1229" t="s">
        <v>2173</v>
      </c>
      <c r="C7" s="1230" t="s">
        <v>2174</v>
      </c>
      <c r="D7" s="1231"/>
      <c r="E7" s="1232"/>
      <c r="F7" s="541"/>
      <c r="G7" s="621">
        <f>G93</f>
        <v>0</v>
      </c>
      <c r="H7" s="1227"/>
    </row>
    <row r="8" spans="1:8">
      <c r="A8" s="1228"/>
      <c r="B8" s="1229" t="s">
        <v>2175</v>
      </c>
      <c r="C8" s="1230" t="s">
        <v>2176</v>
      </c>
      <c r="D8" s="1231"/>
      <c r="E8" s="1233"/>
      <c r="F8" s="540"/>
      <c r="G8" s="621">
        <f>G105</f>
        <v>0</v>
      </c>
      <c r="H8" s="1240"/>
    </row>
    <row r="9" spans="1:8">
      <c r="A9" s="1228"/>
      <c r="B9" s="1229" t="s">
        <v>2177</v>
      </c>
      <c r="C9" s="1230" t="s">
        <v>2178</v>
      </c>
      <c r="D9" s="1231"/>
      <c r="E9" s="1233"/>
      <c r="F9" s="540"/>
      <c r="G9" s="621">
        <f>G158</f>
        <v>0</v>
      </c>
      <c r="H9" s="193"/>
    </row>
    <row r="10" spans="1:8">
      <c r="A10" s="1228"/>
      <c r="B10" s="1229" t="s">
        <v>2179</v>
      </c>
      <c r="C10" s="1230" t="s">
        <v>2180</v>
      </c>
      <c r="D10" s="1231"/>
      <c r="E10" s="1233"/>
      <c r="F10" s="540"/>
      <c r="G10" s="621">
        <f>G170</f>
        <v>0</v>
      </c>
      <c r="H10" s="1227"/>
    </row>
    <row r="11" spans="1:8">
      <c r="A11" s="1228"/>
      <c r="B11" s="1229" t="s">
        <v>2181</v>
      </c>
      <c r="C11" s="1230" t="s">
        <v>2182</v>
      </c>
      <c r="D11" s="1231"/>
      <c r="E11" s="1233"/>
      <c r="F11" s="540"/>
      <c r="G11" s="621">
        <f>G197</f>
        <v>0</v>
      </c>
      <c r="H11" s="544"/>
    </row>
    <row r="12" spans="1:8">
      <c r="A12" s="1228"/>
      <c r="B12" s="1229" t="s">
        <v>2183</v>
      </c>
      <c r="C12" s="1230" t="s">
        <v>2184</v>
      </c>
      <c r="D12" s="1231"/>
      <c r="E12" s="1233"/>
      <c r="F12" s="540"/>
      <c r="G12" s="621">
        <f>G208</f>
        <v>0</v>
      </c>
      <c r="H12" s="544"/>
    </row>
    <row r="13" spans="1:8">
      <c r="A13" s="1228"/>
      <c r="B13" s="1229" t="s">
        <v>2185</v>
      </c>
      <c r="C13" s="1230" t="s">
        <v>2186</v>
      </c>
      <c r="D13" s="1231"/>
      <c r="E13" s="1233"/>
      <c r="F13" s="540"/>
      <c r="G13" s="621">
        <f>G240</f>
        <v>0</v>
      </c>
      <c r="H13" s="544"/>
    </row>
    <row r="14" spans="1:8">
      <c r="A14" s="1228"/>
      <c r="B14" s="1229" t="s">
        <v>2187</v>
      </c>
      <c r="C14" s="1230" t="s">
        <v>2188</v>
      </c>
      <c r="D14" s="1231"/>
      <c r="E14" s="1233"/>
      <c r="F14" s="540"/>
      <c r="G14" s="621">
        <f>G259</f>
        <v>0</v>
      </c>
      <c r="H14" s="544"/>
    </row>
    <row r="15" spans="1:8">
      <c r="A15" s="1228"/>
      <c r="B15" s="1229" t="s">
        <v>2189</v>
      </c>
      <c r="C15" s="1230" t="s">
        <v>2190</v>
      </c>
      <c r="D15" s="1231"/>
      <c r="E15" s="1233"/>
      <c r="F15" s="540"/>
      <c r="G15" s="621">
        <f>G274</f>
        <v>0</v>
      </c>
      <c r="H15" s="547"/>
    </row>
    <row r="16" spans="1:8">
      <c r="A16" s="1228"/>
      <c r="B16" s="1229" t="s">
        <v>2191</v>
      </c>
      <c r="C16" s="1230" t="s">
        <v>2192</v>
      </c>
      <c r="D16" s="1231"/>
      <c r="E16" s="1233"/>
      <c r="F16" s="540"/>
      <c r="G16" s="621">
        <f>G287</f>
        <v>0</v>
      </c>
      <c r="H16" s="544"/>
    </row>
    <row r="17" spans="1:8">
      <c r="A17" s="1228"/>
      <c r="B17" s="1229" t="s">
        <v>247</v>
      </c>
      <c r="C17" s="1230" t="s">
        <v>2193</v>
      </c>
      <c r="D17" s="1231"/>
      <c r="E17" s="1233"/>
      <c r="F17" s="540"/>
      <c r="G17" s="621">
        <f>G301</f>
        <v>0</v>
      </c>
      <c r="H17" s="544"/>
    </row>
    <row r="18" spans="1:8">
      <c r="A18" s="1228"/>
      <c r="B18" s="1229" t="s">
        <v>215</v>
      </c>
      <c r="C18" s="1230" t="s">
        <v>2194</v>
      </c>
      <c r="D18" s="1231"/>
      <c r="E18" s="1233"/>
      <c r="F18" s="540"/>
      <c r="G18" s="621">
        <f>G323</f>
        <v>0</v>
      </c>
      <c r="H18" s="547"/>
    </row>
    <row r="19" spans="1:8">
      <c r="A19" s="1228"/>
      <c r="B19" s="1229" t="s">
        <v>2195</v>
      </c>
      <c r="C19" s="1230" t="s">
        <v>2196</v>
      </c>
      <c r="D19" s="1231"/>
      <c r="E19" s="1233"/>
      <c r="F19" s="540"/>
      <c r="G19" s="621">
        <f>G336</f>
        <v>0</v>
      </c>
      <c r="H19" s="547"/>
    </row>
    <row r="20" spans="1:8" ht="13.5" thickBot="1">
      <c r="A20" s="1228"/>
      <c r="B20" s="1237"/>
      <c r="C20" s="1238" t="s">
        <v>1341</v>
      </c>
      <c r="D20" s="1238"/>
      <c r="E20" s="1239"/>
      <c r="F20" s="266"/>
      <c r="G20" s="622">
        <f>SUM(G6:G19)</f>
        <v>0</v>
      </c>
      <c r="H20" s="544"/>
    </row>
    <row r="21" spans="1:8" ht="13.5" thickTop="1">
      <c r="A21" s="1228"/>
      <c r="B21" s="1269"/>
      <c r="C21" s="1270"/>
      <c r="D21" s="1270"/>
      <c r="E21" s="1271"/>
      <c r="F21" s="543"/>
      <c r="G21" s="623"/>
      <c r="H21" s="547"/>
    </row>
    <row r="22" spans="1:8">
      <c r="A22" s="1228"/>
      <c r="B22" s="1269"/>
      <c r="C22" s="1270"/>
      <c r="D22" s="1270"/>
      <c r="E22" s="1271"/>
      <c r="F22" s="543"/>
      <c r="G22" s="623"/>
      <c r="H22" s="544"/>
    </row>
    <row r="23" spans="1:8">
      <c r="A23" s="1236"/>
      <c r="B23" s="1269"/>
      <c r="C23" s="1270"/>
      <c r="D23" s="1270"/>
      <c r="E23" s="1271"/>
      <c r="F23" s="543"/>
      <c r="G23" s="623"/>
      <c r="H23" s="544"/>
    </row>
    <row r="24" spans="1:8" ht="25.5">
      <c r="A24" s="1228"/>
      <c r="B24" s="1241"/>
      <c r="C24" s="1242" t="s">
        <v>5</v>
      </c>
      <c r="D24" s="1242"/>
      <c r="E24" s="566" t="s">
        <v>6</v>
      </c>
      <c r="F24" s="1243" t="s">
        <v>7</v>
      </c>
      <c r="G24" s="624" t="s">
        <v>8</v>
      </c>
      <c r="H24" s="544"/>
    </row>
    <row r="25" spans="1:8">
      <c r="A25" s="1228"/>
      <c r="B25" s="567"/>
      <c r="C25" s="568"/>
      <c r="D25" s="568"/>
      <c r="E25" s="569"/>
      <c r="F25" s="545"/>
      <c r="G25" s="625"/>
      <c r="H25" s="547"/>
    </row>
    <row r="26" spans="1:8">
      <c r="A26" s="1228"/>
      <c r="B26" s="567"/>
      <c r="C26" s="568"/>
      <c r="D26" s="568"/>
      <c r="E26" s="569"/>
      <c r="F26" s="545"/>
      <c r="G26" s="625"/>
      <c r="H26" s="547"/>
    </row>
    <row r="27" spans="1:8" ht="153">
      <c r="A27" s="1228"/>
      <c r="B27" s="567"/>
      <c r="C27" s="310" t="s">
        <v>2371</v>
      </c>
      <c r="D27" s="568"/>
      <c r="E27" s="569"/>
      <c r="F27" s="545"/>
      <c r="G27" s="625"/>
      <c r="H27" s="547"/>
    </row>
    <row r="28" spans="1:8">
      <c r="A28" s="1228"/>
      <c r="B28" s="567"/>
      <c r="C28" s="568"/>
      <c r="D28" s="568"/>
      <c r="E28" s="569"/>
      <c r="F28" s="545"/>
      <c r="G28" s="625"/>
      <c r="H28" s="547"/>
    </row>
    <row r="29" spans="1:8">
      <c r="B29" s="567"/>
      <c r="C29" s="577" t="s">
        <v>786</v>
      </c>
      <c r="D29" s="578"/>
      <c r="E29" s="578"/>
      <c r="F29" s="555"/>
      <c r="G29" s="630"/>
    </row>
    <row r="30" spans="1:8" ht="25.5">
      <c r="B30" s="567"/>
      <c r="C30" s="577" t="s">
        <v>1095</v>
      </c>
      <c r="D30" s="578"/>
      <c r="E30" s="578"/>
      <c r="F30" s="555"/>
      <c r="G30" s="630"/>
    </row>
    <row r="31" spans="1:8" ht="25.5">
      <c r="B31" s="567"/>
      <c r="C31" s="577" t="s">
        <v>1096</v>
      </c>
      <c r="D31" s="578"/>
      <c r="E31" s="578"/>
      <c r="F31" s="555"/>
      <c r="G31" s="630"/>
    </row>
    <row r="32" spans="1:8">
      <c r="B32" s="1235"/>
      <c r="C32" s="1263"/>
      <c r="D32" s="1264"/>
      <c r="E32" s="1265"/>
      <c r="F32" s="1266"/>
      <c r="G32" s="633"/>
    </row>
    <row r="34" spans="2:7" ht="15">
      <c r="B34" s="573" t="s">
        <v>2171</v>
      </c>
      <c r="C34" s="1272" t="s">
        <v>959</v>
      </c>
      <c r="D34" s="573"/>
      <c r="E34" s="573"/>
      <c r="F34" s="542"/>
      <c r="G34" s="573"/>
    </row>
    <row r="35" spans="2:7" ht="15">
      <c r="B35" s="638" t="s">
        <v>37</v>
      </c>
      <c r="C35" s="1282" t="s">
        <v>961</v>
      </c>
      <c r="D35" s="573"/>
      <c r="E35" s="573"/>
      <c r="F35" s="542"/>
      <c r="G35" s="573"/>
    </row>
    <row r="36" spans="2:7" ht="102">
      <c r="B36" s="639" t="s">
        <v>2223</v>
      </c>
      <c r="C36" s="1273" t="s">
        <v>2224</v>
      </c>
      <c r="D36" s="640" t="s">
        <v>137</v>
      </c>
      <c r="E36" s="1283">
        <v>11</v>
      </c>
      <c r="F36" s="636"/>
      <c r="G36" s="678">
        <f>E36*F36</f>
        <v>0</v>
      </c>
    </row>
    <row r="38" spans="2:7" ht="114.75">
      <c r="B38" s="639" t="s">
        <v>2225</v>
      </c>
      <c r="C38" s="1274" t="s">
        <v>2226</v>
      </c>
      <c r="D38" s="640" t="s">
        <v>137</v>
      </c>
      <c r="E38" s="1283">
        <v>10</v>
      </c>
      <c r="F38" s="542"/>
      <c r="G38" s="678">
        <f>E38*F38</f>
        <v>0</v>
      </c>
    </row>
    <row r="40" spans="2:7" ht="102.75">
      <c r="B40" s="639" t="s">
        <v>2227</v>
      </c>
      <c r="C40" s="1273" t="s">
        <v>2228</v>
      </c>
      <c r="D40" s="640" t="s">
        <v>137</v>
      </c>
      <c r="E40" s="1283">
        <v>1</v>
      </c>
      <c r="F40" s="542"/>
      <c r="G40" s="678">
        <f>E40*F40</f>
        <v>0</v>
      </c>
    </row>
    <row r="42" spans="2:7" ht="102.75">
      <c r="B42" s="639" t="s">
        <v>2229</v>
      </c>
      <c r="C42" s="1273" t="s">
        <v>2230</v>
      </c>
      <c r="D42" s="640" t="s">
        <v>137</v>
      </c>
      <c r="E42" s="1283">
        <v>1</v>
      </c>
      <c r="F42" s="542"/>
      <c r="G42" s="678">
        <f>E42*F42</f>
        <v>0</v>
      </c>
    </row>
    <row r="44" spans="2:7" ht="115.5">
      <c r="B44" s="639" t="s">
        <v>2231</v>
      </c>
      <c r="C44" s="1273" t="s">
        <v>2232</v>
      </c>
      <c r="D44" s="640" t="s">
        <v>137</v>
      </c>
      <c r="E44" s="1283">
        <v>6</v>
      </c>
      <c r="F44" s="542"/>
      <c r="G44" s="678">
        <f>E44*F44</f>
        <v>0</v>
      </c>
    </row>
    <row r="46" spans="2:7" ht="51">
      <c r="B46" s="638" t="s">
        <v>17</v>
      </c>
      <c r="C46" s="1274" t="s">
        <v>962</v>
      </c>
      <c r="D46" s="640" t="s">
        <v>137</v>
      </c>
      <c r="E46" s="1283">
        <v>1</v>
      </c>
      <c r="F46" s="542"/>
      <c r="G46" s="678">
        <f>E46*F46</f>
        <v>0</v>
      </c>
    </row>
    <row r="48" spans="2:7" ht="15">
      <c r="B48" s="638" t="s">
        <v>22</v>
      </c>
      <c r="C48" s="1274" t="s">
        <v>963</v>
      </c>
      <c r="D48" s="1283" t="s">
        <v>241</v>
      </c>
      <c r="E48" s="1283">
        <v>1</v>
      </c>
      <c r="F48" s="542"/>
      <c r="G48" s="678">
        <f t="shared" ref="G48:G52" si="0">E48*F48</f>
        <v>0</v>
      </c>
    </row>
    <row r="49" spans="2:7" ht="15">
      <c r="B49" s="638" t="s">
        <v>45</v>
      </c>
      <c r="C49" s="1274" t="s">
        <v>964</v>
      </c>
      <c r="D49" s="1283" t="s">
        <v>965</v>
      </c>
      <c r="E49" s="1283">
        <v>2</v>
      </c>
      <c r="F49" s="542"/>
      <c r="G49" s="678">
        <f t="shared" si="0"/>
        <v>0</v>
      </c>
    </row>
    <row r="50" spans="2:7" ht="15">
      <c r="B50" s="638" t="s">
        <v>47</v>
      </c>
      <c r="C50" s="1274" t="s">
        <v>966</v>
      </c>
      <c r="D50" s="1283" t="s">
        <v>241</v>
      </c>
      <c r="E50" s="1283">
        <v>1</v>
      </c>
      <c r="F50" s="542"/>
      <c r="G50" s="678">
        <f t="shared" si="0"/>
        <v>0</v>
      </c>
    </row>
    <row r="51" spans="2:7" ht="15">
      <c r="B51" s="638" t="s">
        <v>48</v>
      </c>
      <c r="C51" s="1274" t="s">
        <v>967</v>
      </c>
      <c r="D51" s="1283" t="s">
        <v>241</v>
      </c>
      <c r="E51" s="1283">
        <v>1</v>
      </c>
      <c r="F51" s="542"/>
      <c r="G51" s="678">
        <f t="shared" si="0"/>
        <v>0</v>
      </c>
    </row>
    <row r="52" spans="2:7" ht="25.5">
      <c r="B52" s="638" t="s">
        <v>49</v>
      </c>
      <c r="C52" s="1282" t="s">
        <v>968</v>
      </c>
      <c r="D52" s="1283" t="s">
        <v>137</v>
      </c>
      <c r="E52" s="1283">
        <v>29</v>
      </c>
      <c r="F52" s="542"/>
      <c r="G52" s="678">
        <f t="shared" si="0"/>
        <v>0</v>
      </c>
    </row>
    <row r="53" spans="2:7" ht="15.75" thickBot="1">
      <c r="B53" s="573"/>
      <c r="C53" s="641" t="s">
        <v>969</v>
      </c>
      <c r="D53" s="642"/>
      <c r="E53" s="643"/>
      <c r="F53" s="634"/>
      <c r="G53" s="675">
        <f>SUM(G36:G52)</f>
        <v>0</v>
      </c>
    </row>
    <row r="54" spans="2:7" ht="15.75" thickTop="1">
      <c r="B54" s="573"/>
      <c r="C54" s="573"/>
      <c r="D54" s="573"/>
      <c r="E54" s="573"/>
      <c r="F54" s="542"/>
      <c r="G54" s="573"/>
    </row>
    <row r="55" spans="2:7" ht="15">
      <c r="B55" s="638"/>
      <c r="C55" s="644" t="s">
        <v>786</v>
      </c>
      <c r="D55" s="573"/>
      <c r="E55" s="573"/>
      <c r="F55" s="542"/>
      <c r="G55" s="573"/>
    </row>
    <row r="56" spans="2:7" ht="51">
      <c r="B56" s="638"/>
      <c r="C56" s="645" t="s">
        <v>970</v>
      </c>
      <c r="D56" s="573"/>
      <c r="E56" s="573"/>
      <c r="F56" s="542"/>
      <c r="G56" s="573"/>
    </row>
    <row r="57" spans="2:7" ht="25.5">
      <c r="B57" s="638"/>
      <c r="C57" s="645" t="s">
        <v>971</v>
      </c>
      <c r="D57" s="573"/>
      <c r="E57" s="573"/>
      <c r="F57" s="542"/>
      <c r="G57" s="573"/>
    </row>
    <row r="58" spans="2:7" ht="38.25">
      <c r="B58" s="638"/>
      <c r="C58" s="645" t="s">
        <v>972</v>
      </c>
      <c r="D58" s="573"/>
      <c r="E58" s="573"/>
      <c r="F58" s="542"/>
      <c r="G58" s="573"/>
    </row>
    <row r="61" spans="2:7" ht="15">
      <c r="B61" s="1275" t="s">
        <v>2233</v>
      </c>
      <c r="C61" s="1272" t="s">
        <v>973</v>
      </c>
      <c r="D61" s="573"/>
      <c r="E61" s="573"/>
      <c r="F61" s="542"/>
      <c r="G61" s="573"/>
    </row>
    <row r="62" spans="2:7" ht="25.5">
      <c r="B62" s="638" t="s">
        <v>14</v>
      </c>
      <c r="C62" s="1282" t="s">
        <v>974</v>
      </c>
      <c r="D62" s="573"/>
      <c r="E62" s="573"/>
      <c r="F62" s="542"/>
      <c r="G62" s="573"/>
    </row>
    <row r="64" spans="2:7" ht="89.25">
      <c r="B64" s="639" t="s">
        <v>2234</v>
      </c>
      <c r="C64" s="1274" t="s">
        <v>2235</v>
      </c>
      <c r="D64" s="1283" t="s">
        <v>137</v>
      </c>
      <c r="E64" s="1283">
        <v>37</v>
      </c>
      <c r="F64" s="542"/>
      <c r="G64" s="678">
        <f>E64*F64</f>
        <v>0</v>
      </c>
    </row>
    <row r="66" spans="2:7" ht="102">
      <c r="B66" s="639" t="s">
        <v>2236</v>
      </c>
      <c r="C66" s="1274" t="s">
        <v>2237</v>
      </c>
      <c r="D66" s="1283" t="s">
        <v>137</v>
      </c>
      <c r="E66" s="1283">
        <v>41</v>
      </c>
      <c r="F66" s="635"/>
      <c r="G66" s="678">
        <f>E66*F66</f>
        <v>0</v>
      </c>
    </row>
    <row r="68" spans="2:7" ht="25.5">
      <c r="B68" s="639" t="s">
        <v>2238</v>
      </c>
      <c r="C68" s="1274" t="s">
        <v>2239</v>
      </c>
      <c r="D68" s="1283" t="s">
        <v>137</v>
      </c>
      <c r="E68" s="1283">
        <v>6</v>
      </c>
      <c r="F68" s="635"/>
      <c r="G68" s="678">
        <f>E68*F68</f>
        <v>0</v>
      </c>
    </row>
    <row r="70" spans="2:7" ht="25.5">
      <c r="B70" s="639" t="s">
        <v>2240</v>
      </c>
      <c r="C70" s="1274" t="s">
        <v>2241</v>
      </c>
      <c r="D70" s="1283" t="s">
        <v>137</v>
      </c>
      <c r="E70" s="1283">
        <v>4</v>
      </c>
      <c r="F70" s="542"/>
      <c r="G70" s="678">
        <f>E70*F70</f>
        <v>0</v>
      </c>
    </row>
    <row r="72" spans="2:7" ht="25.5">
      <c r="B72" s="639" t="s">
        <v>2242</v>
      </c>
      <c r="C72" s="1274" t="s">
        <v>2243</v>
      </c>
      <c r="D72" s="1283" t="s">
        <v>137</v>
      </c>
      <c r="E72" s="1283">
        <v>1</v>
      </c>
      <c r="F72" s="542"/>
      <c r="G72" s="678">
        <f>E72*F72</f>
        <v>0</v>
      </c>
    </row>
    <row r="74" spans="2:7" ht="63.75">
      <c r="B74" s="639" t="s">
        <v>2244</v>
      </c>
      <c r="C74" s="1274" t="s">
        <v>2245</v>
      </c>
      <c r="D74" s="1283" t="s">
        <v>137</v>
      </c>
      <c r="E74" s="1283">
        <v>6</v>
      </c>
      <c r="F74" s="542"/>
      <c r="G74" s="678">
        <f>E74*F74</f>
        <v>0</v>
      </c>
    </row>
    <row r="76" spans="2:7" ht="25.5">
      <c r="B76" s="639" t="s">
        <v>2246</v>
      </c>
      <c r="C76" s="1276" t="s">
        <v>2247</v>
      </c>
      <c r="D76" s="1283" t="s">
        <v>137</v>
      </c>
      <c r="E76" s="1283">
        <v>1</v>
      </c>
      <c r="F76" s="542"/>
      <c r="G76" s="678">
        <f>E76*F76</f>
        <v>0</v>
      </c>
    </row>
    <row r="78" spans="2:7">
      <c r="B78" s="638" t="s">
        <v>37</v>
      </c>
      <c r="C78" s="1282" t="s">
        <v>975</v>
      </c>
      <c r="D78" s="1283" t="s">
        <v>137</v>
      </c>
      <c r="E78" s="1283">
        <v>96</v>
      </c>
      <c r="F78" s="635"/>
      <c r="G78" s="678">
        <f>E78*F78</f>
        <v>0</v>
      </c>
    </row>
    <row r="79" spans="2:7" ht="25.5">
      <c r="B79" s="638" t="s">
        <v>17</v>
      </c>
      <c r="C79" s="1282" t="s">
        <v>976</v>
      </c>
      <c r="D79" s="1283" t="s">
        <v>241</v>
      </c>
      <c r="E79" s="1283">
        <v>1</v>
      </c>
      <c r="F79" s="635"/>
      <c r="G79" s="678">
        <f>E79*F79</f>
        <v>0</v>
      </c>
    </row>
    <row r="81" spans="2:7" ht="25.5">
      <c r="B81" s="638" t="s">
        <v>18</v>
      </c>
      <c r="C81" s="1282" t="s">
        <v>977</v>
      </c>
      <c r="D81" s="1283"/>
      <c r="E81" s="1283"/>
      <c r="F81" s="635"/>
      <c r="G81" s="573"/>
    </row>
    <row r="82" spans="2:7" ht="25.5">
      <c r="B82" s="639"/>
      <c r="C82" s="1282" t="s">
        <v>978</v>
      </c>
      <c r="D82" s="640" t="s">
        <v>137</v>
      </c>
      <c r="E82" s="1285">
        <v>11</v>
      </c>
      <c r="F82" s="635"/>
      <c r="G82" s="678">
        <f t="shared" ref="G82:G85" si="1">E82*F82</f>
        <v>0</v>
      </c>
    </row>
    <row r="83" spans="2:7" ht="25.5">
      <c r="B83" s="639"/>
      <c r="C83" s="646" t="s">
        <v>2248</v>
      </c>
      <c r="D83" s="640" t="s">
        <v>137</v>
      </c>
      <c r="E83" s="1285">
        <v>2</v>
      </c>
      <c r="F83" s="635"/>
      <c r="G83" s="678">
        <f t="shared" si="1"/>
        <v>0</v>
      </c>
    </row>
    <row r="84" spans="2:7" ht="25.5">
      <c r="B84" s="639"/>
      <c r="C84" s="1282" t="s">
        <v>979</v>
      </c>
      <c r="D84" s="640" t="s">
        <v>137</v>
      </c>
      <c r="E84" s="1285">
        <v>13</v>
      </c>
      <c r="F84" s="635"/>
      <c r="G84" s="678">
        <f t="shared" si="1"/>
        <v>0</v>
      </c>
    </row>
    <row r="85" spans="2:7">
      <c r="B85" s="639"/>
      <c r="C85" s="647" t="s">
        <v>2249</v>
      </c>
      <c r="D85" s="640" t="s">
        <v>137</v>
      </c>
      <c r="E85" s="1285">
        <v>18</v>
      </c>
      <c r="F85" s="635"/>
      <c r="G85" s="678">
        <f t="shared" si="1"/>
        <v>0</v>
      </c>
    </row>
    <row r="86" spans="2:7">
      <c r="G86" s="628"/>
    </row>
    <row r="87" spans="2:7" ht="25.5">
      <c r="B87" s="638" t="s">
        <v>22</v>
      </c>
      <c r="C87" s="1386" t="s">
        <v>2547</v>
      </c>
      <c r="D87" s="640" t="s">
        <v>215</v>
      </c>
      <c r="E87" s="1285">
        <v>1300</v>
      </c>
      <c r="F87" s="635"/>
      <c r="G87" s="678">
        <f t="shared" ref="G87:G91" si="2">E87*F87</f>
        <v>0</v>
      </c>
    </row>
    <row r="88" spans="2:7" ht="25.5">
      <c r="B88" s="638" t="s">
        <v>45</v>
      </c>
      <c r="C88" s="1386" t="s">
        <v>2548</v>
      </c>
      <c r="D88" s="640" t="s">
        <v>215</v>
      </c>
      <c r="E88" s="1285">
        <v>600</v>
      </c>
      <c r="F88" s="635"/>
      <c r="G88" s="678">
        <f t="shared" si="2"/>
        <v>0</v>
      </c>
    </row>
    <row r="89" spans="2:7" ht="25.5">
      <c r="B89" s="638" t="s">
        <v>47</v>
      </c>
      <c r="C89" s="1386" t="s">
        <v>2549</v>
      </c>
      <c r="D89" s="640" t="s">
        <v>215</v>
      </c>
      <c r="E89" s="1285">
        <v>20</v>
      </c>
      <c r="F89" s="635"/>
      <c r="G89" s="678">
        <f t="shared" si="2"/>
        <v>0</v>
      </c>
    </row>
    <row r="90" spans="2:7" ht="25.5">
      <c r="B90" s="638" t="s">
        <v>48</v>
      </c>
      <c r="C90" s="1282" t="s">
        <v>2550</v>
      </c>
      <c r="D90" s="640" t="s">
        <v>215</v>
      </c>
      <c r="E90" s="1285">
        <v>1100</v>
      </c>
      <c r="F90" s="635"/>
      <c r="G90" s="678">
        <f t="shared" si="2"/>
        <v>0</v>
      </c>
    </row>
    <row r="91" spans="2:7" ht="25.5">
      <c r="B91" s="638" t="s">
        <v>49</v>
      </c>
      <c r="C91" s="1282" t="s">
        <v>2551</v>
      </c>
      <c r="D91" s="640" t="s">
        <v>215</v>
      </c>
      <c r="E91" s="1285">
        <v>50</v>
      </c>
      <c r="F91" s="635"/>
      <c r="G91" s="678">
        <f t="shared" si="2"/>
        <v>0</v>
      </c>
    </row>
    <row r="93" spans="2:7" ht="15.75" thickBot="1">
      <c r="B93" s="573"/>
      <c r="C93" s="641" t="s">
        <v>983</v>
      </c>
      <c r="D93" s="642"/>
      <c r="E93" s="643"/>
      <c r="F93" s="634"/>
      <c r="G93" s="675">
        <f>SUM(G64:G92)</f>
        <v>0</v>
      </c>
    </row>
    <row r="94" spans="2:7" ht="15.75" thickTop="1">
      <c r="B94" s="573"/>
      <c r="C94" s="573"/>
      <c r="D94" s="573"/>
      <c r="E94" s="573"/>
      <c r="F94" s="542"/>
      <c r="G94" s="573"/>
    </row>
    <row r="95" spans="2:7">
      <c r="B95" s="1275" t="s">
        <v>2250</v>
      </c>
      <c r="C95" s="1272" t="s">
        <v>984</v>
      </c>
      <c r="D95" s="1272"/>
      <c r="E95" s="648"/>
      <c r="F95" s="1277"/>
      <c r="G95" s="676"/>
    </row>
    <row r="96" spans="2:7">
      <c r="B96" s="638"/>
      <c r="C96" s="649"/>
      <c r="D96" s="640"/>
      <c r="E96" s="1285"/>
      <c r="F96" s="635"/>
      <c r="G96" s="677"/>
    </row>
    <row r="97" spans="2:7" ht="25.5">
      <c r="B97" s="638" t="s">
        <v>14</v>
      </c>
      <c r="C97" s="647" t="s">
        <v>985</v>
      </c>
      <c r="D97" s="640" t="s">
        <v>241</v>
      </c>
      <c r="E97" s="1283">
        <v>1</v>
      </c>
      <c r="F97" s="635"/>
      <c r="G97" s="678">
        <f t="shared" ref="G97:G103" si="3">E97*F97</f>
        <v>0</v>
      </c>
    </row>
    <row r="98" spans="2:7" ht="25.5">
      <c r="B98" s="638" t="s">
        <v>37</v>
      </c>
      <c r="C98" s="647" t="s">
        <v>986</v>
      </c>
      <c r="D98" s="640" t="s">
        <v>241</v>
      </c>
      <c r="E98" s="1283">
        <v>1</v>
      </c>
      <c r="F98" s="635"/>
      <c r="G98" s="678">
        <f t="shared" si="3"/>
        <v>0</v>
      </c>
    </row>
    <row r="99" spans="2:7" ht="25.5">
      <c r="B99" s="638" t="s">
        <v>17</v>
      </c>
      <c r="C99" s="1282" t="s">
        <v>987</v>
      </c>
      <c r="D99" s="640" t="s">
        <v>137</v>
      </c>
      <c r="E99" s="1285">
        <v>5</v>
      </c>
      <c r="F99" s="635"/>
      <c r="G99" s="678">
        <f t="shared" si="3"/>
        <v>0</v>
      </c>
    </row>
    <row r="100" spans="2:7" ht="25.5">
      <c r="B100" s="638" t="s">
        <v>18</v>
      </c>
      <c r="C100" s="1282" t="s">
        <v>988</v>
      </c>
      <c r="D100" s="640" t="s">
        <v>241</v>
      </c>
      <c r="E100" s="1283">
        <v>1</v>
      </c>
      <c r="F100" s="635"/>
      <c r="G100" s="678">
        <f t="shared" si="3"/>
        <v>0</v>
      </c>
    </row>
    <row r="101" spans="2:7" ht="25.5">
      <c r="B101" s="638" t="s">
        <v>22</v>
      </c>
      <c r="C101" s="1282" t="s">
        <v>989</v>
      </c>
      <c r="D101" s="640" t="s">
        <v>241</v>
      </c>
      <c r="E101" s="1283">
        <v>1</v>
      </c>
      <c r="F101" s="635"/>
      <c r="G101" s="678">
        <f t="shared" si="3"/>
        <v>0</v>
      </c>
    </row>
    <row r="102" spans="2:7" ht="89.25">
      <c r="B102" s="638" t="s">
        <v>45</v>
      </c>
      <c r="C102" s="1282" t="s">
        <v>990</v>
      </c>
      <c r="D102" s="640" t="s">
        <v>241</v>
      </c>
      <c r="E102" s="1283">
        <v>1</v>
      </c>
      <c r="F102" s="635"/>
      <c r="G102" s="678">
        <f t="shared" si="3"/>
        <v>0</v>
      </c>
    </row>
    <row r="103" spans="2:7" ht="25.5">
      <c r="B103" s="638" t="s">
        <v>47</v>
      </c>
      <c r="C103" s="647" t="s">
        <v>2251</v>
      </c>
      <c r="D103" s="640" t="s">
        <v>241</v>
      </c>
      <c r="E103" s="1283">
        <v>1</v>
      </c>
      <c r="F103" s="635"/>
      <c r="G103" s="678">
        <f t="shared" si="3"/>
        <v>0</v>
      </c>
    </row>
    <row r="104" spans="2:7">
      <c r="B104" s="638"/>
      <c r="C104" s="647"/>
      <c r="D104" s="640"/>
      <c r="E104" s="1283"/>
      <c r="F104" s="635"/>
      <c r="G104" s="677"/>
    </row>
    <row r="105" spans="2:7" ht="13.5" thickBot="1">
      <c r="B105" s="638"/>
      <c r="C105" s="641" t="s">
        <v>991</v>
      </c>
      <c r="D105" s="642"/>
      <c r="E105" s="643"/>
      <c r="F105" s="634"/>
      <c r="G105" s="675">
        <f>SUM(G97:G104)</f>
        <v>0</v>
      </c>
    </row>
    <row r="106" spans="2:7" ht="15.75" thickTop="1">
      <c r="B106" s="573"/>
      <c r="C106" s="573"/>
      <c r="D106" s="573"/>
      <c r="E106" s="573"/>
      <c r="F106" s="542"/>
      <c r="G106" s="573"/>
    </row>
    <row r="108" spans="2:7">
      <c r="B108" s="1275" t="s">
        <v>2177</v>
      </c>
      <c r="C108" s="1272" t="s">
        <v>993</v>
      </c>
      <c r="D108" s="1272"/>
      <c r="E108" s="648"/>
      <c r="F108" s="1277"/>
      <c r="G108" s="676"/>
    </row>
    <row r="109" spans="2:7">
      <c r="B109" s="650"/>
      <c r="C109" s="649"/>
      <c r="D109" s="640"/>
      <c r="E109" s="1285"/>
      <c r="F109" s="635"/>
      <c r="G109" s="677"/>
    </row>
    <row r="110" spans="2:7" ht="25.5">
      <c r="B110" s="638" t="s">
        <v>14</v>
      </c>
      <c r="C110" s="1386" t="s">
        <v>2508</v>
      </c>
      <c r="D110" s="640" t="s">
        <v>215</v>
      </c>
      <c r="E110" s="1283">
        <v>150</v>
      </c>
      <c r="F110" s="635"/>
      <c r="G110" s="678">
        <f t="shared" ref="G110:G116" si="4">E110*F110</f>
        <v>0</v>
      </c>
    </row>
    <row r="111" spans="2:7" ht="25.5">
      <c r="B111" s="638" t="s">
        <v>37</v>
      </c>
      <c r="C111" s="1386" t="s">
        <v>2509</v>
      </c>
      <c r="D111" s="640" t="s">
        <v>215</v>
      </c>
      <c r="E111" s="1283">
        <v>300</v>
      </c>
      <c r="F111" s="635"/>
      <c r="G111" s="678">
        <f t="shared" si="4"/>
        <v>0</v>
      </c>
    </row>
    <row r="112" spans="2:7" ht="25.5">
      <c r="B112" s="638" t="s">
        <v>17</v>
      </c>
      <c r="C112" s="1386" t="s">
        <v>2552</v>
      </c>
      <c r="D112" s="640" t="s">
        <v>215</v>
      </c>
      <c r="E112" s="1283">
        <v>100</v>
      </c>
      <c r="F112" s="635"/>
      <c r="G112" s="678">
        <f t="shared" si="4"/>
        <v>0</v>
      </c>
    </row>
    <row r="113" spans="2:7" ht="25.5">
      <c r="B113" s="638" t="s">
        <v>18</v>
      </c>
      <c r="C113" s="1386" t="s">
        <v>2553</v>
      </c>
      <c r="D113" s="640" t="s">
        <v>215</v>
      </c>
      <c r="E113" s="1283">
        <v>25</v>
      </c>
      <c r="F113" s="635"/>
      <c r="G113" s="678">
        <f t="shared" si="4"/>
        <v>0</v>
      </c>
    </row>
    <row r="114" spans="2:7" ht="25.5">
      <c r="B114" s="638" t="s">
        <v>22</v>
      </c>
      <c r="C114" s="1386" t="s">
        <v>2523</v>
      </c>
      <c r="D114" s="640" t="s">
        <v>215</v>
      </c>
      <c r="E114" s="1283">
        <v>300</v>
      </c>
      <c r="F114" s="635"/>
      <c r="G114" s="678">
        <f t="shared" si="4"/>
        <v>0</v>
      </c>
    </row>
    <row r="115" spans="2:7" ht="25.5">
      <c r="B115" s="638" t="s">
        <v>45</v>
      </c>
      <c r="C115" s="1386" t="s">
        <v>2554</v>
      </c>
      <c r="D115" s="640" t="s">
        <v>215</v>
      </c>
      <c r="E115" s="1283">
        <v>180</v>
      </c>
      <c r="F115" s="635"/>
      <c r="G115" s="678">
        <f t="shared" si="4"/>
        <v>0</v>
      </c>
    </row>
    <row r="116" spans="2:7" ht="25.5">
      <c r="B116" s="638" t="s">
        <v>47</v>
      </c>
      <c r="C116" s="1386" t="s">
        <v>2555</v>
      </c>
      <c r="D116" s="640" t="s">
        <v>215</v>
      </c>
      <c r="E116" s="1283">
        <v>200</v>
      </c>
      <c r="F116" s="635"/>
      <c r="G116" s="678">
        <f t="shared" si="4"/>
        <v>0</v>
      </c>
    </row>
    <row r="117" spans="2:7">
      <c r="B117" s="638"/>
      <c r="C117" s="1282"/>
      <c r="D117" s="640"/>
      <c r="E117" s="1283"/>
      <c r="F117" s="635"/>
      <c r="G117" s="678"/>
    </row>
    <row r="118" spans="2:7">
      <c r="B118" s="638" t="s">
        <v>48</v>
      </c>
      <c r="C118" s="1282" t="s">
        <v>994</v>
      </c>
      <c r="D118" s="640" t="s">
        <v>215</v>
      </c>
      <c r="E118" s="1283">
        <v>200</v>
      </c>
      <c r="F118" s="635"/>
      <c r="G118" s="678">
        <f t="shared" ref="G118:G119" si="5">E118*F118</f>
        <v>0</v>
      </c>
    </row>
    <row r="119" spans="2:7">
      <c r="B119" s="638" t="s">
        <v>49</v>
      </c>
      <c r="C119" s="1282" t="s">
        <v>995</v>
      </c>
      <c r="D119" s="640" t="s">
        <v>215</v>
      </c>
      <c r="E119" s="1283">
        <v>200</v>
      </c>
      <c r="F119" s="635"/>
      <c r="G119" s="678">
        <f t="shared" si="5"/>
        <v>0</v>
      </c>
    </row>
    <row r="120" spans="2:7">
      <c r="B120" s="638"/>
      <c r="C120" s="1282"/>
      <c r="D120" s="640"/>
      <c r="E120" s="1283"/>
      <c r="F120" s="635"/>
      <c r="G120" s="678"/>
    </row>
    <row r="121" spans="2:7" ht="25.5">
      <c r="B121" s="573"/>
      <c r="C121" s="1282" t="s">
        <v>2556</v>
      </c>
      <c r="D121" s="573"/>
      <c r="E121" s="573"/>
      <c r="F121" s="542"/>
      <c r="G121" s="573"/>
    </row>
    <row r="122" spans="2:7">
      <c r="B122" s="638" t="s">
        <v>50</v>
      </c>
      <c r="C122" s="1282" t="s">
        <v>980</v>
      </c>
      <c r="D122" s="640" t="s">
        <v>215</v>
      </c>
      <c r="E122" s="1283">
        <v>900</v>
      </c>
      <c r="F122" s="635"/>
      <c r="G122" s="678">
        <f t="shared" ref="G122:G124" si="6">E122*F122</f>
        <v>0</v>
      </c>
    </row>
    <row r="123" spans="2:7">
      <c r="B123" s="638" t="s">
        <v>51</v>
      </c>
      <c r="C123" s="1282" t="s">
        <v>981</v>
      </c>
      <c r="D123" s="640" t="s">
        <v>215</v>
      </c>
      <c r="E123" s="1283">
        <v>100</v>
      </c>
      <c r="F123" s="635"/>
      <c r="G123" s="678">
        <f t="shared" si="6"/>
        <v>0</v>
      </c>
    </row>
    <row r="124" spans="2:7">
      <c r="B124" s="638" t="s">
        <v>52</v>
      </c>
      <c r="C124" s="1282" t="s">
        <v>982</v>
      </c>
      <c r="D124" s="640" t="s">
        <v>215</v>
      </c>
      <c r="E124" s="1283">
        <v>100</v>
      </c>
      <c r="F124" s="635"/>
      <c r="G124" s="678">
        <f t="shared" si="6"/>
        <v>0</v>
      </c>
    </row>
    <row r="125" spans="2:7">
      <c r="B125" s="638"/>
      <c r="C125" s="1282"/>
      <c r="D125" s="640"/>
      <c r="E125" s="1283"/>
      <c r="F125" s="635"/>
      <c r="G125" s="678"/>
    </row>
    <row r="126" spans="2:7" ht="38.25">
      <c r="B126" s="638" t="s">
        <v>54</v>
      </c>
      <c r="C126" s="1386" t="s">
        <v>2516</v>
      </c>
      <c r="D126" s="640" t="s">
        <v>215</v>
      </c>
      <c r="E126" s="1283">
        <v>150</v>
      </c>
      <c r="F126" s="635"/>
      <c r="G126" s="678">
        <f t="shared" ref="G126:G127" si="7">E126*F126</f>
        <v>0</v>
      </c>
    </row>
    <row r="127" spans="2:7" ht="38.25">
      <c r="B127" s="638" t="s">
        <v>55</v>
      </c>
      <c r="C127" s="1386" t="s">
        <v>2517</v>
      </c>
      <c r="D127" s="640" t="s">
        <v>215</v>
      </c>
      <c r="E127" s="1283">
        <v>100</v>
      </c>
      <c r="F127" s="635"/>
      <c r="G127" s="678">
        <f t="shared" si="7"/>
        <v>0</v>
      </c>
    </row>
    <row r="128" spans="2:7">
      <c r="B128" s="638"/>
      <c r="C128" s="1282" t="s">
        <v>2557</v>
      </c>
      <c r="D128" s="640"/>
      <c r="E128" s="1283"/>
      <c r="F128" s="635"/>
      <c r="G128" s="678"/>
    </row>
    <row r="129" spans="2:7">
      <c r="B129" s="638"/>
      <c r="C129" s="1282"/>
      <c r="D129" s="640"/>
      <c r="E129" s="1283"/>
      <c r="F129" s="635"/>
      <c r="G129" s="678"/>
    </row>
    <row r="130" spans="2:7" ht="25.5">
      <c r="B130" s="638" t="s">
        <v>67</v>
      </c>
      <c r="C130" s="1282" t="s">
        <v>2252</v>
      </c>
      <c r="D130" s="640" t="s">
        <v>215</v>
      </c>
      <c r="E130" s="1283">
        <v>80</v>
      </c>
      <c r="F130" s="635"/>
      <c r="G130" s="678">
        <f t="shared" ref="G130:G131" si="8">E130*F130</f>
        <v>0</v>
      </c>
    </row>
    <row r="131" spans="2:7">
      <c r="B131" s="638" t="s">
        <v>69</v>
      </c>
      <c r="C131" s="1282" t="s">
        <v>2253</v>
      </c>
      <c r="D131" s="640" t="s">
        <v>241</v>
      </c>
      <c r="E131" s="1283">
        <v>1</v>
      </c>
      <c r="F131" s="635"/>
      <c r="G131" s="678">
        <f t="shared" si="8"/>
        <v>0</v>
      </c>
    </row>
    <row r="132" spans="2:7">
      <c r="B132" s="638"/>
      <c r="C132" s="1282"/>
      <c r="D132" s="640"/>
      <c r="E132" s="1283"/>
      <c r="F132" s="635"/>
      <c r="G132" s="678"/>
    </row>
    <row r="133" spans="2:7">
      <c r="B133" s="638"/>
      <c r="C133" s="1282" t="s">
        <v>2254</v>
      </c>
      <c r="D133" s="640"/>
      <c r="E133" s="1283"/>
      <c r="F133" s="635"/>
      <c r="G133" s="678"/>
    </row>
    <row r="134" spans="2:7">
      <c r="B134" s="638" t="s">
        <v>71</v>
      </c>
      <c r="C134" s="1386" t="s">
        <v>2255</v>
      </c>
      <c r="D134" s="640" t="s">
        <v>215</v>
      </c>
      <c r="E134" s="1283">
        <v>80</v>
      </c>
      <c r="F134" s="635"/>
      <c r="G134" s="678">
        <f t="shared" ref="G134:G138" si="9">E134*F134</f>
        <v>0</v>
      </c>
    </row>
    <row r="135" spans="2:7" ht="25.5">
      <c r="B135" s="638" t="s">
        <v>72</v>
      </c>
      <c r="C135" s="1386" t="s">
        <v>2256</v>
      </c>
      <c r="D135" s="640" t="s">
        <v>215</v>
      </c>
      <c r="E135" s="1283">
        <v>80</v>
      </c>
      <c r="F135" s="635"/>
      <c r="G135" s="678">
        <f t="shared" si="9"/>
        <v>0</v>
      </c>
    </row>
    <row r="136" spans="2:7" ht="25.5">
      <c r="B136" s="638" t="s">
        <v>73</v>
      </c>
      <c r="C136" s="1386" t="s">
        <v>2257</v>
      </c>
      <c r="D136" s="640" t="s">
        <v>215</v>
      </c>
      <c r="E136" s="1283">
        <v>30</v>
      </c>
      <c r="F136" s="635"/>
      <c r="G136" s="678">
        <f t="shared" si="9"/>
        <v>0</v>
      </c>
    </row>
    <row r="137" spans="2:7">
      <c r="B137" s="638" t="s">
        <v>85</v>
      </c>
      <c r="C137" s="1386" t="s">
        <v>2258</v>
      </c>
      <c r="D137" s="640" t="s">
        <v>215</v>
      </c>
      <c r="E137" s="1283">
        <v>30</v>
      </c>
      <c r="F137" s="635"/>
      <c r="G137" s="678">
        <f t="shared" si="9"/>
        <v>0</v>
      </c>
    </row>
    <row r="138" spans="2:7" ht="25.5">
      <c r="B138" s="638" t="s">
        <v>86</v>
      </c>
      <c r="C138" s="1282" t="s">
        <v>2259</v>
      </c>
      <c r="D138" s="640" t="s">
        <v>215</v>
      </c>
      <c r="E138" s="1283">
        <v>60</v>
      </c>
      <c r="F138" s="635"/>
      <c r="G138" s="678">
        <f t="shared" si="9"/>
        <v>0</v>
      </c>
    </row>
    <row r="139" spans="2:7">
      <c r="B139" s="638"/>
      <c r="C139" s="1282"/>
      <c r="D139" s="640"/>
      <c r="E139" s="1283"/>
      <c r="F139" s="635"/>
      <c r="G139" s="678"/>
    </row>
    <row r="140" spans="2:7" ht="38.25">
      <c r="B140" s="638" t="s">
        <v>87</v>
      </c>
      <c r="C140" s="1282" t="s">
        <v>2260</v>
      </c>
      <c r="D140" s="640" t="s">
        <v>137</v>
      </c>
      <c r="E140" s="1283">
        <v>2</v>
      </c>
      <c r="F140" s="635"/>
      <c r="G140" s="678">
        <f>E140*F140</f>
        <v>0</v>
      </c>
    </row>
    <row r="141" spans="2:7">
      <c r="B141" s="638"/>
      <c r="C141" s="1276"/>
      <c r="D141" s="640"/>
      <c r="E141" s="1285"/>
      <c r="F141" s="635"/>
      <c r="G141" s="628"/>
    </row>
    <row r="142" spans="2:7" ht="38.25">
      <c r="B142" s="638" t="s">
        <v>91</v>
      </c>
      <c r="C142" s="651" t="s">
        <v>2261</v>
      </c>
      <c r="D142" s="640" t="s">
        <v>215</v>
      </c>
      <c r="E142" s="1283">
        <v>30</v>
      </c>
      <c r="F142" s="635"/>
      <c r="G142" s="678">
        <f>E142*F142</f>
        <v>0</v>
      </c>
    </row>
    <row r="143" spans="2:7">
      <c r="B143" s="638"/>
      <c r="C143" s="647"/>
      <c r="D143" s="640"/>
      <c r="E143" s="1285"/>
      <c r="F143" s="635"/>
      <c r="G143" s="628"/>
    </row>
    <row r="144" spans="2:7">
      <c r="B144" s="638"/>
      <c r="C144" s="1282" t="s">
        <v>1000</v>
      </c>
      <c r="D144" s="640"/>
      <c r="E144" s="1285"/>
      <c r="F144" s="635"/>
      <c r="G144" s="678"/>
    </row>
    <row r="145" spans="2:7" ht="38.25">
      <c r="B145" s="638" t="s">
        <v>99</v>
      </c>
      <c r="C145" s="1276" t="s">
        <v>1001</v>
      </c>
      <c r="D145" s="640" t="s">
        <v>137</v>
      </c>
      <c r="E145" s="1285">
        <v>16</v>
      </c>
      <c r="F145" s="635"/>
      <c r="G145" s="678">
        <f t="shared" ref="G145:G156" si="10">E145*F145</f>
        <v>0</v>
      </c>
    </row>
    <row r="146" spans="2:7" ht="38.25">
      <c r="B146" s="638" t="s">
        <v>133</v>
      </c>
      <c r="C146" s="1276" t="s">
        <v>2262</v>
      </c>
      <c r="D146" s="640" t="s">
        <v>137</v>
      </c>
      <c r="E146" s="1285">
        <v>6</v>
      </c>
      <c r="F146" s="635"/>
      <c r="G146" s="678">
        <f t="shared" si="10"/>
        <v>0</v>
      </c>
    </row>
    <row r="147" spans="2:7" ht="25.5">
      <c r="B147" s="638" t="s">
        <v>134</v>
      </c>
      <c r="C147" s="647" t="s">
        <v>1003</v>
      </c>
      <c r="D147" s="640" t="s">
        <v>137</v>
      </c>
      <c r="E147" s="1285">
        <v>16</v>
      </c>
      <c r="F147" s="635"/>
      <c r="G147" s="678">
        <f t="shared" si="10"/>
        <v>0</v>
      </c>
    </row>
    <row r="148" spans="2:7" ht="38.25">
      <c r="B148" s="638" t="s">
        <v>135</v>
      </c>
      <c r="C148" s="1282" t="s">
        <v>1004</v>
      </c>
      <c r="D148" s="640" t="s">
        <v>137</v>
      </c>
      <c r="E148" s="1283">
        <v>2</v>
      </c>
      <c r="F148" s="635"/>
      <c r="G148" s="678">
        <f t="shared" si="10"/>
        <v>0</v>
      </c>
    </row>
    <row r="149" spans="2:7" ht="25.5">
      <c r="B149" s="638" t="s">
        <v>200</v>
      </c>
      <c r="C149" s="1282" t="s">
        <v>2263</v>
      </c>
      <c r="D149" s="640" t="s">
        <v>137</v>
      </c>
      <c r="E149" s="1285">
        <v>2</v>
      </c>
      <c r="F149" s="635"/>
      <c r="G149" s="678">
        <f t="shared" si="10"/>
        <v>0</v>
      </c>
    </row>
    <row r="150" spans="2:7" ht="25.5">
      <c r="B150" s="638" t="s">
        <v>201</v>
      </c>
      <c r="C150" s="1282" t="s">
        <v>2264</v>
      </c>
      <c r="D150" s="640" t="s">
        <v>137</v>
      </c>
      <c r="E150" s="1285">
        <v>7</v>
      </c>
      <c r="F150" s="635"/>
      <c r="G150" s="678">
        <f t="shared" si="10"/>
        <v>0</v>
      </c>
    </row>
    <row r="151" spans="2:7" ht="25.5">
      <c r="B151" s="638" t="s">
        <v>202</v>
      </c>
      <c r="C151" s="1282" t="s">
        <v>2558</v>
      </c>
      <c r="D151" s="640" t="s">
        <v>137</v>
      </c>
      <c r="E151" s="1285">
        <v>9</v>
      </c>
      <c r="F151" s="635"/>
      <c r="G151" s="678">
        <f t="shared" si="10"/>
        <v>0</v>
      </c>
    </row>
    <row r="152" spans="2:7" ht="25.5">
      <c r="B152" s="638" t="s">
        <v>203</v>
      </c>
      <c r="C152" s="1282" t="s">
        <v>2559</v>
      </c>
      <c r="D152" s="640" t="s">
        <v>137</v>
      </c>
      <c r="E152" s="1285">
        <v>6</v>
      </c>
      <c r="F152" s="635"/>
      <c r="G152" s="678">
        <f t="shared" si="10"/>
        <v>0</v>
      </c>
    </row>
    <row r="153" spans="2:7" ht="25.5">
      <c r="B153" s="638" t="s">
        <v>204</v>
      </c>
      <c r="C153" s="647" t="s">
        <v>1005</v>
      </c>
      <c r="D153" s="640" t="s">
        <v>241</v>
      </c>
      <c r="E153" s="1283">
        <v>1</v>
      </c>
      <c r="F153" s="635"/>
      <c r="G153" s="678">
        <f t="shared" si="10"/>
        <v>0</v>
      </c>
    </row>
    <row r="154" spans="2:7">
      <c r="B154" s="638" t="s">
        <v>268</v>
      </c>
      <c r="C154" s="647" t="s">
        <v>2265</v>
      </c>
      <c r="D154" s="640" t="s">
        <v>137</v>
      </c>
      <c r="E154" s="1283">
        <v>10</v>
      </c>
      <c r="F154" s="635"/>
      <c r="G154" s="678">
        <f t="shared" si="10"/>
        <v>0</v>
      </c>
    </row>
    <row r="155" spans="2:7">
      <c r="B155" s="638" t="s">
        <v>396</v>
      </c>
      <c r="C155" s="647" t="s">
        <v>2266</v>
      </c>
      <c r="D155" s="640" t="s">
        <v>137</v>
      </c>
      <c r="E155" s="1283">
        <v>43</v>
      </c>
      <c r="F155" s="635"/>
      <c r="G155" s="678">
        <f t="shared" si="10"/>
        <v>0</v>
      </c>
    </row>
    <row r="156" spans="2:7">
      <c r="B156" s="638" t="s">
        <v>398</v>
      </c>
      <c r="C156" s="1282" t="s">
        <v>944</v>
      </c>
      <c r="D156" s="1283" t="s">
        <v>945</v>
      </c>
      <c r="E156" s="1283">
        <v>1</v>
      </c>
      <c r="F156" s="636"/>
      <c r="G156" s="678">
        <f t="shared" si="10"/>
        <v>0</v>
      </c>
    </row>
    <row r="157" spans="2:7">
      <c r="B157" s="638"/>
      <c r="C157" s="1282"/>
      <c r="D157" s="1283"/>
      <c r="E157" s="1283"/>
      <c r="F157" s="636"/>
      <c r="G157" s="677"/>
    </row>
    <row r="158" spans="2:7" ht="13.5" thickBot="1">
      <c r="B158" s="638"/>
      <c r="C158" s="641" t="s">
        <v>1006</v>
      </c>
      <c r="D158" s="642"/>
      <c r="E158" s="643"/>
      <c r="F158" s="634"/>
      <c r="G158" s="675">
        <f>SUM(G110:G157)</f>
        <v>0</v>
      </c>
    </row>
    <row r="159" spans="2:7" ht="13.5" thickTop="1">
      <c r="B159" s="638"/>
      <c r="C159" s="1282"/>
      <c r="D159" s="640"/>
      <c r="E159" s="1285"/>
      <c r="F159" s="635"/>
      <c r="G159" s="677"/>
    </row>
    <row r="160" spans="2:7" ht="15">
      <c r="B160" s="1275" t="s">
        <v>2267</v>
      </c>
      <c r="C160" s="1272" t="s">
        <v>1008</v>
      </c>
      <c r="D160" s="573"/>
      <c r="E160" s="573"/>
      <c r="F160" s="542"/>
      <c r="G160" s="573"/>
    </row>
    <row r="161" spans="2:7" ht="15">
      <c r="B161" s="650"/>
      <c r="C161" s="649"/>
      <c r="D161" s="573"/>
      <c r="E161" s="573"/>
      <c r="F161" s="542"/>
      <c r="G161" s="573"/>
    </row>
    <row r="162" spans="2:7" ht="51">
      <c r="B162" s="638"/>
      <c r="C162" s="1282" t="s">
        <v>1009</v>
      </c>
      <c r="D162" s="573"/>
      <c r="E162" s="573"/>
      <c r="F162" s="542"/>
      <c r="G162" s="573"/>
    </row>
    <row r="163" spans="2:7" ht="25.5">
      <c r="B163" s="652"/>
      <c r="C163" s="653" t="s">
        <v>2268</v>
      </c>
      <c r="D163" s="573"/>
      <c r="E163" s="573"/>
      <c r="F163" s="542"/>
      <c r="G163" s="573"/>
    </row>
    <row r="164" spans="2:7" ht="25.5">
      <c r="B164" s="652"/>
      <c r="C164" s="654" t="s">
        <v>2269</v>
      </c>
      <c r="D164" s="573"/>
      <c r="E164" s="573"/>
      <c r="F164" s="542"/>
      <c r="G164" s="573"/>
    </row>
    <row r="166" spans="2:7" ht="25.5">
      <c r="B166" s="573"/>
      <c r="C166" s="655" t="s">
        <v>2270</v>
      </c>
      <c r="D166" s="1283" t="s">
        <v>945</v>
      </c>
      <c r="E166" s="1283">
        <v>1</v>
      </c>
      <c r="F166" s="636"/>
      <c r="G166" s="678">
        <f t="shared" ref="G166:G168" si="11">E166*F166</f>
        <v>0</v>
      </c>
    </row>
    <row r="167" spans="2:7" ht="15">
      <c r="B167" s="573"/>
      <c r="C167" s="655" t="s">
        <v>2271</v>
      </c>
      <c r="D167" s="1283" t="s">
        <v>945</v>
      </c>
      <c r="E167" s="1283">
        <v>1</v>
      </c>
      <c r="F167" s="636"/>
      <c r="G167" s="678">
        <f t="shared" si="11"/>
        <v>0</v>
      </c>
    </row>
    <row r="168" spans="2:7" ht="25.5">
      <c r="B168" s="573"/>
      <c r="C168" s="655" t="s">
        <v>2272</v>
      </c>
      <c r="D168" s="1283" t="s">
        <v>945</v>
      </c>
      <c r="E168" s="1283">
        <v>3</v>
      </c>
      <c r="F168" s="636"/>
      <c r="G168" s="678">
        <f t="shared" si="11"/>
        <v>0</v>
      </c>
    </row>
    <row r="169" spans="2:7" ht="15">
      <c r="B169" s="573"/>
      <c r="C169" s="1282"/>
      <c r="D169" s="573"/>
      <c r="E169" s="573"/>
      <c r="F169" s="542"/>
      <c r="G169" s="573"/>
    </row>
    <row r="170" spans="2:7" ht="15.75" thickBot="1">
      <c r="B170" s="573"/>
      <c r="C170" s="641" t="s">
        <v>1010</v>
      </c>
      <c r="D170" s="642"/>
      <c r="E170" s="656"/>
      <c r="F170" s="634"/>
      <c r="G170" s="675">
        <f>SUM(G166:G169)</f>
        <v>0</v>
      </c>
    </row>
    <row r="171" spans="2:7" ht="15.75" thickTop="1">
      <c r="B171" s="573"/>
      <c r="C171" s="573"/>
      <c r="D171" s="573"/>
      <c r="E171" s="573"/>
      <c r="F171" s="542"/>
      <c r="G171" s="573"/>
    </row>
    <row r="172" spans="2:7" ht="15">
      <c r="B172" s="573"/>
      <c r="C172" s="1282" t="s">
        <v>786</v>
      </c>
      <c r="D172" s="573"/>
      <c r="E172" s="573"/>
      <c r="F172" s="542"/>
      <c r="G172" s="573"/>
    </row>
    <row r="173" spans="2:7" ht="38.25">
      <c r="B173" s="573"/>
      <c r="C173" s="1282" t="s">
        <v>2273</v>
      </c>
      <c r="D173" s="573"/>
      <c r="E173" s="573"/>
      <c r="F173" s="542"/>
      <c r="G173" s="573"/>
    </row>
    <row r="174" spans="2:7">
      <c r="B174" s="638"/>
      <c r="C174" s="647"/>
      <c r="D174" s="640"/>
      <c r="E174" s="1285"/>
      <c r="F174" s="635"/>
      <c r="G174" s="677"/>
    </row>
    <row r="175" spans="2:7" ht="15">
      <c r="B175" s="573" t="s">
        <v>2274</v>
      </c>
      <c r="C175" s="1272" t="s">
        <v>1012</v>
      </c>
      <c r="D175" s="573"/>
      <c r="E175" s="573"/>
      <c r="F175" s="542"/>
      <c r="G175" s="573"/>
    </row>
    <row r="176" spans="2:7">
      <c r="B176" s="638"/>
      <c r="C176" s="647"/>
      <c r="D176" s="640"/>
      <c r="E176" s="1285"/>
      <c r="F176" s="635"/>
      <c r="G176" s="677"/>
    </row>
    <row r="177" spans="2:7" ht="51">
      <c r="B177" s="638" t="s">
        <v>14</v>
      </c>
      <c r="C177" s="1282" t="s">
        <v>2275</v>
      </c>
      <c r="D177" s="640" t="s">
        <v>137</v>
      </c>
      <c r="E177" s="1285">
        <v>1</v>
      </c>
      <c r="F177" s="635"/>
      <c r="G177" s="678">
        <f>E177*F177</f>
        <v>0</v>
      </c>
    </row>
    <row r="178" spans="2:7" ht="25.5">
      <c r="B178" s="638"/>
      <c r="C178" s="647" t="s">
        <v>2276</v>
      </c>
      <c r="D178" s="640"/>
      <c r="E178" s="1285"/>
      <c r="F178" s="635"/>
      <c r="G178" s="677"/>
    </row>
    <row r="179" spans="2:7" ht="25.5">
      <c r="B179" s="638"/>
      <c r="C179" s="647" t="s">
        <v>2277</v>
      </c>
      <c r="D179" s="640"/>
      <c r="E179" s="1285"/>
      <c r="F179" s="635"/>
      <c r="G179" s="677"/>
    </row>
    <row r="180" spans="2:7" ht="25.5">
      <c r="B180" s="638"/>
      <c r="C180" s="647" t="s">
        <v>2278</v>
      </c>
      <c r="D180" s="640"/>
      <c r="E180" s="1285"/>
      <c r="F180" s="635"/>
      <c r="G180" s="677"/>
    </row>
    <row r="181" spans="2:7">
      <c r="B181" s="638"/>
      <c r="C181" s="657" t="s">
        <v>2279</v>
      </c>
      <c r="D181" s="640"/>
      <c r="E181" s="1285"/>
      <c r="F181" s="635"/>
      <c r="G181" s="677"/>
    </row>
    <row r="182" spans="2:7">
      <c r="B182" s="638"/>
      <c r="C182" s="657" t="s">
        <v>2280</v>
      </c>
      <c r="D182" s="640"/>
      <c r="E182" s="1285"/>
      <c r="F182" s="635"/>
      <c r="G182" s="677"/>
    </row>
    <row r="183" spans="2:7" ht="25.5">
      <c r="B183" s="638"/>
      <c r="C183" s="647" t="s">
        <v>2281</v>
      </c>
      <c r="D183" s="640"/>
      <c r="E183" s="1285"/>
      <c r="F183" s="635"/>
      <c r="G183" s="677"/>
    </row>
    <row r="184" spans="2:7">
      <c r="B184" s="638"/>
      <c r="C184" s="657" t="s">
        <v>2282</v>
      </c>
      <c r="D184" s="640"/>
      <c r="E184" s="1285"/>
      <c r="F184" s="635"/>
      <c r="G184" s="677"/>
    </row>
    <row r="185" spans="2:7">
      <c r="B185" s="638"/>
      <c r="C185" s="647" t="s">
        <v>2283</v>
      </c>
      <c r="D185" s="640"/>
      <c r="E185" s="1285"/>
      <c r="F185" s="635"/>
      <c r="G185" s="677"/>
    </row>
    <row r="186" spans="2:7">
      <c r="B186" s="638"/>
      <c r="C186" s="647" t="s">
        <v>2284</v>
      </c>
      <c r="D186" s="640"/>
      <c r="E186" s="1285"/>
      <c r="F186" s="635"/>
      <c r="G186" s="677"/>
    </row>
    <row r="187" spans="2:7">
      <c r="B187" s="638"/>
      <c r="C187" s="647" t="s">
        <v>2285</v>
      </c>
      <c r="D187" s="640"/>
      <c r="E187" s="1285"/>
      <c r="F187" s="635"/>
      <c r="G187" s="677"/>
    </row>
    <row r="188" spans="2:7">
      <c r="B188" s="638"/>
      <c r="C188" s="647" t="s">
        <v>1384</v>
      </c>
      <c r="D188" s="640"/>
      <c r="E188" s="1285"/>
      <c r="F188" s="635"/>
      <c r="G188" s="677"/>
    </row>
    <row r="189" spans="2:7">
      <c r="B189" s="638"/>
      <c r="C189" s="647" t="s">
        <v>2286</v>
      </c>
      <c r="D189" s="640"/>
      <c r="E189" s="1285"/>
      <c r="F189" s="635"/>
      <c r="G189" s="677"/>
    </row>
    <row r="190" spans="2:7">
      <c r="B190" s="638"/>
      <c r="C190" s="1282" t="s">
        <v>946</v>
      </c>
      <c r="D190" s="640"/>
      <c r="E190" s="1285"/>
      <c r="F190" s="635"/>
      <c r="G190" s="677"/>
    </row>
    <row r="191" spans="2:7">
      <c r="B191" s="638"/>
      <c r="C191" s="1282"/>
      <c r="D191" s="640"/>
      <c r="E191" s="1285"/>
      <c r="F191" s="635"/>
      <c r="G191" s="677"/>
    </row>
    <row r="192" spans="2:7" ht="25.5">
      <c r="B192" s="638" t="s">
        <v>37</v>
      </c>
      <c r="C192" s="658" t="s">
        <v>2287</v>
      </c>
      <c r="D192" s="640" t="s">
        <v>137</v>
      </c>
      <c r="E192" s="1285">
        <v>1</v>
      </c>
      <c r="F192" s="635"/>
      <c r="G192" s="678">
        <f>E192*F192</f>
        <v>0</v>
      </c>
    </row>
    <row r="193" spans="2:7">
      <c r="B193" s="638"/>
      <c r="C193" s="658" t="s">
        <v>2288</v>
      </c>
      <c r="D193" s="640"/>
      <c r="E193" s="1285"/>
      <c r="F193" s="635"/>
      <c r="G193" s="677"/>
    </row>
    <row r="194" spans="2:7">
      <c r="B194" s="638"/>
      <c r="C194" s="658" t="s">
        <v>2289</v>
      </c>
      <c r="D194" s="640"/>
      <c r="E194" s="1285"/>
      <c r="F194" s="635"/>
      <c r="G194" s="677"/>
    </row>
    <row r="195" spans="2:7">
      <c r="B195" s="638"/>
      <c r="C195" s="1282" t="s">
        <v>946</v>
      </c>
      <c r="D195" s="640"/>
      <c r="E195" s="1285"/>
      <c r="F195" s="635"/>
      <c r="G195" s="677"/>
    </row>
    <row r="196" spans="2:7">
      <c r="B196" s="638"/>
      <c r="C196" s="1282"/>
      <c r="D196" s="640"/>
      <c r="E196" s="1285"/>
      <c r="F196" s="635"/>
      <c r="G196" s="677"/>
    </row>
    <row r="197" spans="2:7" ht="13.5" thickBot="1">
      <c r="B197" s="638"/>
      <c r="C197" s="641" t="s">
        <v>1023</v>
      </c>
      <c r="D197" s="642"/>
      <c r="E197" s="643"/>
      <c r="F197" s="634"/>
      <c r="G197" s="675">
        <f>SUM(G177:G196)</f>
        <v>0</v>
      </c>
    </row>
    <row r="198" spans="2:7" ht="15.75" thickTop="1">
      <c r="B198" s="573"/>
      <c r="C198" s="573"/>
      <c r="D198" s="573"/>
      <c r="E198" s="573"/>
      <c r="F198" s="542"/>
      <c r="G198" s="573"/>
    </row>
    <row r="199" spans="2:7">
      <c r="B199" s="638"/>
      <c r="C199" s="1282"/>
      <c r="D199" s="640"/>
      <c r="E199" s="1285"/>
      <c r="F199" s="636"/>
      <c r="G199" s="628"/>
    </row>
    <row r="200" spans="2:7" ht="15">
      <c r="B200" s="573" t="s">
        <v>2290</v>
      </c>
      <c r="C200" s="1272" t="s">
        <v>1024</v>
      </c>
      <c r="D200" s="573"/>
      <c r="E200" s="573"/>
      <c r="F200" s="542"/>
      <c r="G200" s="573"/>
    </row>
    <row r="201" spans="2:7">
      <c r="B201" s="638"/>
      <c r="C201" s="1282"/>
      <c r="D201" s="640"/>
      <c r="E201" s="1285"/>
      <c r="F201" s="636"/>
      <c r="G201" s="628"/>
    </row>
    <row r="202" spans="2:7" ht="25.5">
      <c r="B202" s="573"/>
      <c r="C202" s="649" t="s">
        <v>2291</v>
      </c>
      <c r="D202" s="573"/>
      <c r="E202" s="573"/>
      <c r="F202" s="542"/>
      <c r="G202" s="573"/>
    </row>
    <row r="203" spans="2:7" ht="25.5">
      <c r="B203" s="638" t="s">
        <v>14</v>
      </c>
      <c r="C203" s="1282" t="s">
        <v>2292</v>
      </c>
      <c r="D203" s="640" t="s">
        <v>215</v>
      </c>
      <c r="E203" s="1285">
        <v>200</v>
      </c>
      <c r="F203" s="636"/>
      <c r="G203" s="678">
        <f t="shared" ref="G203:G207" si="12">E203*F203</f>
        <v>0</v>
      </c>
    </row>
    <row r="204" spans="2:7" ht="25.5">
      <c r="B204" s="638" t="s">
        <v>37</v>
      </c>
      <c r="C204" s="1282" t="s">
        <v>1035</v>
      </c>
      <c r="D204" s="640" t="s">
        <v>137</v>
      </c>
      <c r="E204" s="1285">
        <v>4</v>
      </c>
      <c r="F204" s="636"/>
      <c r="G204" s="678">
        <f t="shared" si="12"/>
        <v>0</v>
      </c>
    </row>
    <row r="205" spans="2:7" ht="25.5">
      <c r="B205" s="638" t="s">
        <v>17</v>
      </c>
      <c r="C205" s="1282" t="s">
        <v>1034</v>
      </c>
      <c r="D205" s="640" t="s">
        <v>137</v>
      </c>
      <c r="E205" s="1285">
        <v>8</v>
      </c>
      <c r="F205" s="636"/>
      <c r="G205" s="678">
        <f t="shared" si="12"/>
        <v>0</v>
      </c>
    </row>
    <row r="206" spans="2:7">
      <c r="B206" s="638" t="s">
        <v>18</v>
      </c>
      <c r="C206" s="1282" t="s">
        <v>1037</v>
      </c>
      <c r="D206" s="1283" t="s">
        <v>945</v>
      </c>
      <c r="E206" s="1283">
        <v>1</v>
      </c>
      <c r="F206" s="636"/>
      <c r="G206" s="678">
        <f t="shared" si="12"/>
        <v>0</v>
      </c>
    </row>
    <row r="207" spans="2:7">
      <c r="B207" s="638" t="s">
        <v>22</v>
      </c>
      <c r="C207" s="1282" t="s">
        <v>1042</v>
      </c>
      <c r="D207" s="1283" t="s">
        <v>945</v>
      </c>
      <c r="E207" s="1283">
        <v>1</v>
      </c>
      <c r="F207" s="636"/>
      <c r="G207" s="678">
        <f t="shared" si="12"/>
        <v>0</v>
      </c>
    </row>
    <row r="208" spans="2:7" ht="13.5" thickBot="1">
      <c r="B208" s="638"/>
      <c r="C208" s="641" t="s">
        <v>1043</v>
      </c>
      <c r="D208" s="642"/>
      <c r="E208" s="642"/>
      <c r="F208" s="634"/>
      <c r="G208" s="675">
        <f>SUM(G203:G207)</f>
        <v>0</v>
      </c>
    </row>
    <row r="209" spans="2:7" ht="15.75" thickTop="1">
      <c r="B209" s="573"/>
      <c r="C209" s="573"/>
      <c r="D209" s="573"/>
      <c r="E209" s="573"/>
      <c r="F209" s="542"/>
      <c r="G209" s="573"/>
    </row>
    <row r="210" spans="2:7" ht="25.5">
      <c r="B210" s="573"/>
      <c r="C210" s="659" t="s">
        <v>2293</v>
      </c>
      <c r="D210" s="573"/>
      <c r="E210" s="573"/>
      <c r="F210" s="542"/>
      <c r="G210" s="573"/>
    </row>
    <row r="211" spans="2:7" ht="25.5">
      <c r="B211" s="573"/>
      <c r="C211" s="659" t="s">
        <v>2294</v>
      </c>
      <c r="D211" s="573"/>
      <c r="E211" s="573"/>
      <c r="F211" s="542"/>
      <c r="G211" s="573"/>
    </row>
    <row r="212" spans="2:7" ht="15">
      <c r="B212" s="573"/>
      <c r="C212" s="1278"/>
      <c r="D212" s="573"/>
      <c r="E212" s="573"/>
      <c r="F212" s="542"/>
      <c r="G212" s="573"/>
    </row>
    <row r="214" spans="2:7" ht="15">
      <c r="B214" s="573" t="s">
        <v>2295</v>
      </c>
      <c r="C214" s="1272" t="s">
        <v>584</v>
      </c>
      <c r="D214" s="573"/>
      <c r="E214" s="573"/>
      <c r="F214" s="542"/>
      <c r="G214" s="573"/>
    </row>
    <row r="215" spans="2:7">
      <c r="B215" s="638"/>
      <c r="C215" s="660"/>
      <c r="D215" s="1283"/>
      <c r="E215" s="1283"/>
      <c r="F215" s="553"/>
      <c r="G215" s="628"/>
    </row>
    <row r="216" spans="2:7" ht="51">
      <c r="B216" s="573"/>
      <c r="C216" s="1278" t="s">
        <v>2296</v>
      </c>
      <c r="D216" s="573"/>
      <c r="E216" s="573"/>
      <c r="F216" s="542"/>
      <c r="G216" s="573"/>
    </row>
    <row r="217" spans="2:7" ht="30">
      <c r="B217" s="573"/>
      <c r="C217" s="1297" t="s">
        <v>2560</v>
      </c>
      <c r="D217" s="573"/>
      <c r="E217" s="573"/>
      <c r="F217" s="542"/>
      <c r="G217" s="573"/>
    </row>
    <row r="218" spans="2:7" ht="51">
      <c r="B218" s="638" t="s">
        <v>14</v>
      </c>
      <c r="C218" s="660" t="s">
        <v>1046</v>
      </c>
      <c r="D218" s="1283" t="s">
        <v>137</v>
      </c>
      <c r="E218" s="1394">
        <v>5</v>
      </c>
      <c r="F218" s="636"/>
      <c r="G218" s="678">
        <f t="shared" ref="G218:G239" si="13">E218*F218</f>
        <v>0</v>
      </c>
    </row>
    <row r="219" spans="2:7" ht="63.75">
      <c r="B219" s="638" t="s">
        <v>37</v>
      </c>
      <c r="C219" s="660" t="s">
        <v>1047</v>
      </c>
      <c r="D219" s="1283" t="s">
        <v>137</v>
      </c>
      <c r="E219" s="1394">
        <v>6</v>
      </c>
      <c r="F219" s="636"/>
      <c r="G219" s="678">
        <f t="shared" si="13"/>
        <v>0</v>
      </c>
    </row>
    <row r="220" spans="2:7" ht="25.5">
      <c r="B220" s="638" t="s">
        <v>17</v>
      </c>
      <c r="C220" s="661" t="s">
        <v>2297</v>
      </c>
      <c r="D220" s="1283" t="s">
        <v>137</v>
      </c>
      <c r="E220" s="662">
        <v>3</v>
      </c>
      <c r="F220" s="636"/>
      <c r="G220" s="678">
        <f t="shared" si="13"/>
        <v>0</v>
      </c>
    </row>
    <row r="221" spans="2:7">
      <c r="B221" s="638" t="s">
        <v>18</v>
      </c>
      <c r="C221" s="663" t="s">
        <v>1048</v>
      </c>
      <c r="D221" s="1283" t="s">
        <v>137</v>
      </c>
      <c r="E221" s="662">
        <v>3</v>
      </c>
      <c r="F221" s="636"/>
      <c r="G221" s="678">
        <f t="shared" si="13"/>
        <v>0</v>
      </c>
    </row>
    <row r="222" spans="2:7" ht="89.25">
      <c r="B222" s="638" t="s">
        <v>22</v>
      </c>
      <c r="C222" s="664" t="s">
        <v>1049</v>
      </c>
      <c r="D222" s="1283" t="s">
        <v>137</v>
      </c>
      <c r="E222" s="1395">
        <v>18</v>
      </c>
      <c r="F222" s="636"/>
      <c r="G222" s="678">
        <f t="shared" si="13"/>
        <v>0</v>
      </c>
    </row>
    <row r="223" spans="2:7">
      <c r="B223" s="638" t="s">
        <v>45</v>
      </c>
      <c r="C223" s="661" t="s">
        <v>2298</v>
      </c>
      <c r="D223" s="1283" t="s">
        <v>137</v>
      </c>
      <c r="E223" s="1394">
        <v>18</v>
      </c>
      <c r="F223" s="636"/>
      <c r="G223" s="678">
        <f t="shared" si="13"/>
        <v>0</v>
      </c>
    </row>
    <row r="224" spans="2:7">
      <c r="B224" s="638" t="s">
        <v>47</v>
      </c>
      <c r="C224" s="665" t="s">
        <v>2299</v>
      </c>
      <c r="D224" s="1283" t="s">
        <v>137</v>
      </c>
      <c r="E224" s="662">
        <v>6</v>
      </c>
      <c r="F224" s="636"/>
      <c r="G224" s="678">
        <f t="shared" si="13"/>
        <v>0</v>
      </c>
    </row>
    <row r="225" spans="2:7" ht="25.5">
      <c r="B225" s="638" t="s">
        <v>48</v>
      </c>
      <c r="C225" s="666" t="s">
        <v>1050</v>
      </c>
      <c r="D225" s="1283" t="s">
        <v>137</v>
      </c>
      <c r="E225" s="1283">
        <v>1</v>
      </c>
      <c r="F225" s="636"/>
      <c r="G225" s="678">
        <f t="shared" si="13"/>
        <v>0</v>
      </c>
    </row>
    <row r="226" spans="2:7" ht="38.25">
      <c r="B226" s="638" t="s">
        <v>49</v>
      </c>
      <c r="C226" s="661" t="s">
        <v>2300</v>
      </c>
      <c r="D226" s="1283" t="s">
        <v>137</v>
      </c>
      <c r="E226" s="1283">
        <v>1</v>
      </c>
      <c r="F226" s="636"/>
      <c r="G226" s="678">
        <f t="shared" si="13"/>
        <v>0</v>
      </c>
    </row>
    <row r="227" spans="2:7" ht="38.25">
      <c r="B227" s="638" t="s">
        <v>50</v>
      </c>
      <c r="C227" s="661" t="s">
        <v>2301</v>
      </c>
      <c r="D227" s="1283" t="s">
        <v>137</v>
      </c>
      <c r="E227" s="1283">
        <v>2</v>
      </c>
      <c r="F227" s="636"/>
      <c r="G227" s="678">
        <f t="shared" si="13"/>
        <v>0</v>
      </c>
    </row>
    <row r="228" spans="2:7" ht="38.25">
      <c r="B228" s="638" t="s">
        <v>51</v>
      </c>
      <c r="C228" s="661" t="s">
        <v>2302</v>
      </c>
      <c r="D228" s="1283" t="s">
        <v>137</v>
      </c>
      <c r="E228" s="1283">
        <v>2</v>
      </c>
      <c r="F228" s="636"/>
      <c r="G228" s="678">
        <f t="shared" si="13"/>
        <v>0</v>
      </c>
    </row>
    <row r="229" spans="2:7" ht="38.25">
      <c r="B229" s="638" t="s">
        <v>52</v>
      </c>
      <c r="C229" s="661" t="s">
        <v>2303</v>
      </c>
      <c r="D229" s="1283" t="s">
        <v>137</v>
      </c>
      <c r="E229" s="1283">
        <v>3</v>
      </c>
      <c r="F229" s="636"/>
      <c r="G229" s="678">
        <f t="shared" si="13"/>
        <v>0</v>
      </c>
    </row>
    <row r="230" spans="2:7" ht="25.5">
      <c r="B230" s="638" t="s">
        <v>54</v>
      </c>
      <c r="C230" s="661" t="s">
        <v>1051</v>
      </c>
      <c r="D230" s="1283" t="s">
        <v>137</v>
      </c>
      <c r="E230" s="1283">
        <v>22</v>
      </c>
      <c r="F230" s="636"/>
      <c r="G230" s="678">
        <f t="shared" si="13"/>
        <v>0</v>
      </c>
    </row>
    <row r="231" spans="2:7">
      <c r="B231" s="638" t="s">
        <v>55</v>
      </c>
      <c r="C231" s="661" t="s">
        <v>2304</v>
      </c>
      <c r="D231" s="1283" t="s">
        <v>137</v>
      </c>
      <c r="E231" s="1283">
        <v>3</v>
      </c>
      <c r="F231" s="636"/>
      <c r="G231" s="678">
        <f t="shared" si="13"/>
        <v>0</v>
      </c>
    </row>
    <row r="232" spans="2:7">
      <c r="B232" s="638" t="s">
        <v>67</v>
      </c>
      <c r="C232" s="667" t="s">
        <v>2305</v>
      </c>
      <c r="D232" s="662" t="s">
        <v>241</v>
      </c>
      <c r="E232" s="1283">
        <v>1</v>
      </c>
      <c r="F232" s="636"/>
      <c r="G232" s="678">
        <f t="shared" si="13"/>
        <v>0</v>
      </c>
    </row>
    <row r="233" spans="2:7" ht="38.25">
      <c r="B233" s="638" t="s">
        <v>69</v>
      </c>
      <c r="C233" s="668" t="s">
        <v>2534</v>
      </c>
      <c r="D233" s="1283" t="s">
        <v>215</v>
      </c>
      <c r="E233" s="1394">
        <v>600</v>
      </c>
      <c r="F233" s="636"/>
      <c r="G233" s="678">
        <f t="shared" si="13"/>
        <v>0</v>
      </c>
    </row>
    <row r="234" spans="2:7" ht="63.75">
      <c r="B234" s="638" t="s">
        <v>71</v>
      </c>
      <c r="C234" s="668" t="s">
        <v>1052</v>
      </c>
      <c r="D234" s="1283" t="s">
        <v>215</v>
      </c>
      <c r="E234" s="1394">
        <v>400</v>
      </c>
      <c r="F234" s="636"/>
      <c r="G234" s="678">
        <f t="shared" si="13"/>
        <v>0</v>
      </c>
    </row>
    <row r="235" spans="2:7" ht="25.5">
      <c r="B235" s="638" t="s">
        <v>72</v>
      </c>
      <c r="C235" s="1279" t="s">
        <v>2306</v>
      </c>
      <c r="D235" s="1280" t="s">
        <v>215</v>
      </c>
      <c r="E235" s="1396">
        <v>300</v>
      </c>
      <c r="F235" s="636"/>
      <c r="G235" s="678">
        <f t="shared" si="13"/>
        <v>0</v>
      </c>
    </row>
    <row r="236" spans="2:7" ht="25.5">
      <c r="B236" s="638" t="s">
        <v>73</v>
      </c>
      <c r="C236" s="1279" t="s">
        <v>1054</v>
      </c>
      <c r="D236" s="1280" t="s">
        <v>215</v>
      </c>
      <c r="E236" s="1396">
        <v>600</v>
      </c>
      <c r="F236" s="636"/>
      <c r="G236" s="678">
        <f t="shared" si="13"/>
        <v>0</v>
      </c>
    </row>
    <row r="237" spans="2:7">
      <c r="B237" s="638" t="s">
        <v>85</v>
      </c>
      <c r="C237" s="1279" t="s">
        <v>1055</v>
      </c>
      <c r="D237" s="1283" t="s">
        <v>137</v>
      </c>
      <c r="E237" s="1394">
        <v>26</v>
      </c>
      <c r="F237" s="636"/>
      <c r="G237" s="678">
        <f t="shared" si="13"/>
        <v>0</v>
      </c>
    </row>
    <row r="238" spans="2:7">
      <c r="B238" s="638" t="s">
        <v>86</v>
      </c>
      <c r="C238" s="1279" t="s">
        <v>1056</v>
      </c>
      <c r="D238" s="1283" t="s">
        <v>137</v>
      </c>
      <c r="E238" s="1394">
        <v>11</v>
      </c>
      <c r="F238" s="636"/>
      <c r="G238" s="678">
        <f t="shared" si="13"/>
        <v>0</v>
      </c>
    </row>
    <row r="239" spans="2:7" ht="38.25">
      <c r="B239" s="638" t="s">
        <v>87</v>
      </c>
      <c r="C239" s="1279" t="s">
        <v>2561</v>
      </c>
      <c r="D239" s="1283" t="s">
        <v>137</v>
      </c>
      <c r="E239" s="1394">
        <v>1</v>
      </c>
      <c r="F239" s="636"/>
      <c r="G239" s="678">
        <f t="shared" si="13"/>
        <v>0</v>
      </c>
    </row>
    <row r="240" spans="2:7" ht="15.75" thickBot="1">
      <c r="B240" s="573"/>
      <c r="C240" s="641" t="s">
        <v>1062</v>
      </c>
      <c r="D240" s="642"/>
      <c r="E240" s="642"/>
      <c r="F240" s="634"/>
      <c r="G240" s="675">
        <f>SUM(G218:G239)</f>
        <v>0</v>
      </c>
    </row>
    <row r="241" spans="2:7" ht="15.75" thickTop="1">
      <c r="B241" s="573"/>
      <c r="C241" s="573"/>
      <c r="D241" s="573"/>
      <c r="E241" s="573"/>
      <c r="F241" s="542"/>
      <c r="G241" s="573"/>
    </row>
    <row r="243" spans="2:7" ht="15">
      <c r="B243" s="573" t="s">
        <v>2307</v>
      </c>
      <c r="C243" s="1272" t="s">
        <v>2308</v>
      </c>
      <c r="D243" s="573"/>
      <c r="E243" s="573"/>
      <c r="F243" s="542"/>
      <c r="G243" s="573"/>
    </row>
    <row r="244" spans="2:7">
      <c r="B244" s="669"/>
      <c r="C244" s="1282"/>
      <c r="D244" s="1283"/>
      <c r="E244" s="1283"/>
      <c r="F244" s="635"/>
      <c r="G244" s="628"/>
    </row>
    <row r="245" spans="2:7" ht="26.25">
      <c r="B245" s="573"/>
      <c r="C245" s="1281" t="s">
        <v>2309</v>
      </c>
      <c r="D245" s="573"/>
      <c r="E245" s="573"/>
      <c r="F245" s="542"/>
      <c r="G245" s="573"/>
    </row>
    <row r="246" spans="2:7" ht="15">
      <c r="B246" s="573"/>
      <c r="C246" s="1282"/>
      <c r="D246" s="1283"/>
      <c r="E246" s="1284"/>
      <c r="F246" s="635"/>
      <c r="G246" s="628"/>
    </row>
    <row r="247" spans="2:7" ht="25.5">
      <c r="B247" s="669" t="s">
        <v>14</v>
      </c>
      <c r="C247" s="1282" t="s">
        <v>2310</v>
      </c>
      <c r="D247" s="1283" t="s">
        <v>66</v>
      </c>
      <c r="E247" s="1283">
        <v>14</v>
      </c>
      <c r="F247" s="635"/>
      <c r="G247" s="678">
        <f t="shared" ref="G247:G248" si="14">E247*F247</f>
        <v>0</v>
      </c>
    </row>
    <row r="248" spans="2:7" ht="25.5">
      <c r="B248" s="669" t="s">
        <v>37</v>
      </c>
      <c r="C248" s="1282" t="s">
        <v>2311</v>
      </c>
      <c r="D248" s="1283" t="s">
        <v>66</v>
      </c>
      <c r="E248" s="1283">
        <v>2</v>
      </c>
      <c r="F248" s="635"/>
      <c r="G248" s="678">
        <f t="shared" si="14"/>
        <v>0</v>
      </c>
    </row>
    <row r="249" spans="2:7" ht="25.5">
      <c r="B249" s="669" t="s">
        <v>17</v>
      </c>
      <c r="C249" s="1282" t="s">
        <v>2312</v>
      </c>
      <c r="D249" s="573"/>
      <c r="E249" s="573"/>
      <c r="F249" s="542"/>
      <c r="G249" s="573"/>
    </row>
    <row r="250" spans="2:7" ht="15">
      <c r="B250" s="573"/>
      <c r="C250" s="1386" t="s">
        <v>2562</v>
      </c>
      <c r="D250" s="1283" t="s">
        <v>215</v>
      </c>
      <c r="E250" s="1284">
        <v>200</v>
      </c>
      <c r="F250" s="635"/>
      <c r="G250" s="678">
        <f t="shared" ref="G250:G257" si="15">E250*F250</f>
        <v>0</v>
      </c>
    </row>
    <row r="251" spans="2:7" ht="25.5">
      <c r="B251" s="573"/>
      <c r="C251" s="1282" t="s">
        <v>2563</v>
      </c>
      <c r="D251" s="1283" t="s">
        <v>215</v>
      </c>
      <c r="E251" s="1285">
        <v>200</v>
      </c>
      <c r="F251" s="635"/>
      <c r="G251" s="678">
        <f t="shared" si="15"/>
        <v>0</v>
      </c>
    </row>
    <row r="252" spans="2:7" ht="15">
      <c r="B252" s="573"/>
      <c r="C252" s="1282" t="s">
        <v>2313</v>
      </c>
      <c r="D252" s="1283" t="s">
        <v>66</v>
      </c>
      <c r="E252" s="1284">
        <v>2</v>
      </c>
      <c r="F252" s="635"/>
      <c r="G252" s="678">
        <f t="shared" si="15"/>
        <v>0</v>
      </c>
    </row>
    <row r="253" spans="2:7" ht="15">
      <c r="B253" s="573"/>
      <c r="C253" s="1282" t="s">
        <v>2314</v>
      </c>
      <c r="D253" s="1283" t="s">
        <v>66</v>
      </c>
      <c r="E253" s="1284">
        <v>14</v>
      </c>
      <c r="F253" s="635"/>
      <c r="G253" s="678">
        <f t="shared" si="15"/>
        <v>0</v>
      </c>
    </row>
    <row r="254" spans="2:7" ht="15">
      <c r="B254" s="573"/>
      <c r="C254" s="1282" t="s">
        <v>2315</v>
      </c>
      <c r="D254" s="1283" t="s">
        <v>66</v>
      </c>
      <c r="E254" s="1284">
        <v>2</v>
      </c>
      <c r="F254" s="635"/>
      <c r="G254" s="678">
        <f t="shared" si="15"/>
        <v>0</v>
      </c>
    </row>
    <row r="255" spans="2:7" ht="15">
      <c r="B255" s="573"/>
      <c r="C255" s="1282" t="s">
        <v>1077</v>
      </c>
      <c r="D255" s="1283" t="s">
        <v>241</v>
      </c>
      <c r="E255" s="1285">
        <v>1</v>
      </c>
      <c r="F255" s="635"/>
      <c r="G255" s="678">
        <f t="shared" si="15"/>
        <v>0</v>
      </c>
    </row>
    <row r="256" spans="2:7" ht="15">
      <c r="B256" s="573"/>
      <c r="C256" s="1282" t="s">
        <v>1078</v>
      </c>
      <c r="D256" s="1283" t="s">
        <v>241</v>
      </c>
      <c r="E256" s="1283">
        <v>1</v>
      </c>
      <c r="F256" s="635"/>
      <c r="G256" s="678">
        <f t="shared" si="15"/>
        <v>0</v>
      </c>
    </row>
    <row r="257" spans="2:7" ht="15">
      <c r="B257" s="573"/>
      <c r="C257" s="1282" t="s">
        <v>1079</v>
      </c>
      <c r="D257" s="1283" t="s">
        <v>241</v>
      </c>
      <c r="E257" s="1283">
        <v>1</v>
      </c>
      <c r="F257" s="635"/>
      <c r="G257" s="678">
        <f t="shared" si="15"/>
        <v>0</v>
      </c>
    </row>
    <row r="258" spans="2:7" ht="15">
      <c r="B258" s="573"/>
      <c r="C258" s="1282"/>
      <c r="D258" s="1283"/>
      <c r="E258" s="1283"/>
      <c r="F258" s="635"/>
      <c r="G258" s="677"/>
    </row>
    <row r="259" spans="2:7" ht="27" thickBot="1">
      <c r="B259" s="573"/>
      <c r="C259" s="641" t="s">
        <v>2316</v>
      </c>
      <c r="D259" s="642"/>
      <c r="E259" s="656"/>
      <c r="F259" s="634"/>
      <c r="G259" s="675">
        <f>SUM(G247:G258)</f>
        <v>0</v>
      </c>
    </row>
    <row r="260" spans="2:7" ht="15.75" thickTop="1">
      <c r="B260" s="573"/>
      <c r="C260" s="573"/>
      <c r="D260" s="573"/>
      <c r="E260" s="573"/>
      <c r="F260" s="542"/>
      <c r="G260" s="573"/>
    </row>
    <row r="261" spans="2:7">
      <c r="B261" s="638"/>
      <c r="C261" s="660"/>
      <c r="D261" s="1283"/>
      <c r="E261" s="1283"/>
      <c r="F261" s="636"/>
      <c r="G261" s="628"/>
    </row>
    <row r="262" spans="2:7" ht="15">
      <c r="B262" s="573" t="s">
        <v>2317</v>
      </c>
      <c r="C262" s="1272" t="s">
        <v>1080</v>
      </c>
      <c r="D262" s="573"/>
      <c r="E262" s="573"/>
      <c r="F262" s="542"/>
      <c r="G262" s="573"/>
    </row>
    <row r="263" spans="2:7" ht="25.5">
      <c r="B263" s="573"/>
      <c r="C263" s="1282" t="s">
        <v>2318</v>
      </c>
      <c r="D263" s="573"/>
      <c r="E263" s="573"/>
      <c r="F263" s="542"/>
      <c r="G263" s="573"/>
    </row>
    <row r="264" spans="2:7" ht="51">
      <c r="B264" s="638" t="s">
        <v>14</v>
      </c>
      <c r="C264" s="660" t="s">
        <v>1083</v>
      </c>
      <c r="D264" s="1283" t="s">
        <v>137</v>
      </c>
      <c r="E264" s="1283">
        <v>1</v>
      </c>
      <c r="F264" s="636"/>
      <c r="G264" s="678">
        <f t="shared" ref="G264:G272" si="16">E264*F264</f>
        <v>0</v>
      </c>
    </row>
    <row r="265" spans="2:7" ht="63.75">
      <c r="B265" s="638" t="s">
        <v>37</v>
      </c>
      <c r="C265" s="660" t="s">
        <v>1084</v>
      </c>
      <c r="D265" s="1283" t="s">
        <v>137</v>
      </c>
      <c r="E265" s="1283">
        <v>1</v>
      </c>
      <c r="F265" s="636"/>
      <c r="G265" s="678">
        <f t="shared" si="16"/>
        <v>0</v>
      </c>
    </row>
    <row r="266" spans="2:7" ht="25.5">
      <c r="B266" s="638" t="s">
        <v>17</v>
      </c>
      <c r="C266" s="660" t="s">
        <v>1085</v>
      </c>
      <c r="D266" s="1283" t="s">
        <v>137</v>
      </c>
      <c r="E266" s="1283">
        <v>1</v>
      </c>
      <c r="F266" s="636"/>
      <c r="G266" s="678">
        <f t="shared" si="16"/>
        <v>0</v>
      </c>
    </row>
    <row r="267" spans="2:7" ht="25.5">
      <c r="B267" s="638" t="s">
        <v>18</v>
      </c>
      <c r="C267" s="1386" t="s">
        <v>2543</v>
      </c>
      <c r="D267" s="1283" t="s">
        <v>215</v>
      </c>
      <c r="E267" s="1283">
        <v>80</v>
      </c>
      <c r="F267" s="636"/>
      <c r="G267" s="678">
        <f t="shared" si="16"/>
        <v>0</v>
      </c>
    </row>
    <row r="268" spans="2:7" ht="25.5">
      <c r="B268" s="638" t="s">
        <v>22</v>
      </c>
      <c r="C268" s="1282" t="s">
        <v>2564</v>
      </c>
      <c r="D268" s="1283" t="s">
        <v>215</v>
      </c>
      <c r="E268" s="1283">
        <v>80</v>
      </c>
      <c r="F268" s="636"/>
      <c r="G268" s="678">
        <f t="shared" si="16"/>
        <v>0</v>
      </c>
    </row>
    <row r="269" spans="2:7">
      <c r="B269" s="638" t="s">
        <v>45</v>
      </c>
      <c r="C269" s="1282" t="s">
        <v>586</v>
      </c>
      <c r="D269" s="1283" t="s">
        <v>945</v>
      </c>
      <c r="E269" s="1283">
        <v>2</v>
      </c>
      <c r="F269" s="636"/>
      <c r="G269" s="678">
        <f t="shared" si="16"/>
        <v>0</v>
      </c>
    </row>
    <row r="270" spans="2:7">
      <c r="B270" s="638" t="s">
        <v>47</v>
      </c>
      <c r="C270" s="1282" t="s">
        <v>1086</v>
      </c>
      <c r="D270" s="1283" t="s">
        <v>945</v>
      </c>
      <c r="E270" s="1283">
        <v>1</v>
      </c>
      <c r="F270" s="636"/>
      <c r="G270" s="678">
        <f t="shared" si="16"/>
        <v>0</v>
      </c>
    </row>
    <row r="271" spans="2:7" ht="38.25">
      <c r="B271" s="638" t="s">
        <v>48</v>
      </c>
      <c r="C271" s="1278" t="s">
        <v>1087</v>
      </c>
      <c r="D271" s="1283" t="s">
        <v>241</v>
      </c>
      <c r="E271" s="1283">
        <v>1</v>
      </c>
      <c r="F271" s="636"/>
      <c r="G271" s="678">
        <f t="shared" si="16"/>
        <v>0</v>
      </c>
    </row>
    <row r="272" spans="2:7" ht="25.5">
      <c r="B272" s="638" t="s">
        <v>49</v>
      </c>
      <c r="C272" s="1278" t="s">
        <v>2319</v>
      </c>
      <c r="D272" s="1283" t="s">
        <v>241</v>
      </c>
      <c r="E272" s="1283">
        <v>1</v>
      </c>
      <c r="F272" s="636"/>
      <c r="G272" s="678">
        <f t="shared" si="16"/>
        <v>0</v>
      </c>
    </row>
    <row r="273" spans="2:7">
      <c r="B273" s="1275"/>
      <c r="C273" s="1272"/>
      <c r="D273" s="1272"/>
      <c r="E273" s="648"/>
      <c r="F273" s="1277"/>
      <c r="G273" s="676"/>
    </row>
    <row r="274" spans="2:7" ht="15.75" thickBot="1">
      <c r="B274" s="573"/>
      <c r="C274" s="641" t="s">
        <v>1088</v>
      </c>
      <c r="D274" s="642"/>
      <c r="E274" s="642"/>
      <c r="F274" s="634"/>
      <c r="G274" s="675">
        <f>SUM(G264:G273)</f>
        <v>0</v>
      </c>
    </row>
    <row r="275" spans="2:7" ht="15.75" thickTop="1">
      <c r="B275" s="573"/>
      <c r="C275" s="573"/>
      <c r="D275" s="573"/>
      <c r="E275" s="573"/>
      <c r="F275" s="542"/>
      <c r="G275" s="573"/>
    </row>
    <row r="276" spans="2:7">
      <c r="B276" s="638"/>
      <c r="C276" s="647"/>
      <c r="D276" s="1283"/>
      <c r="E276" s="1283"/>
      <c r="F276" s="636"/>
      <c r="G276" s="628"/>
    </row>
    <row r="277" spans="2:7">
      <c r="B277" s="1275" t="s">
        <v>2320</v>
      </c>
      <c r="C277" s="1272" t="s">
        <v>1097</v>
      </c>
      <c r="D277" s="1272"/>
      <c r="E277" s="648"/>
      <c r="F277" s="1277"/>
      <c r="G277" s="676"/>
    </row>
    <row r="278" spans="2:7">
      <c r="B278" s="638"/>
      <c r="C278" s="670" t="s">
        <v>2321</v>
      </c>
      <c r="D278" s="671"/>
      <c r="E278" s="671"/>
      <c r="F278" s="637"/>
      <c r="G278" s="679"/>
    </row>
    <row r="279" spans="2:7">
      <c r="B279" s="638"/>
      <c r="C279" s="647"/>
      <c r="D279" s="1283"/>
      <c r="E279" s="1283"/>
      <c r="F279" s="636"/>
      <c r="G279" s="678"/>
    </row>
    <row r="280" spans="2:7" ht="25.5">
      <c r="B280" s="638" t="s">
        <v>14</v>
      </c>
      <c r="C280" s="647" t="s">
        <v>2322</v>
      </c>
      <c r="D280" s="1283" t="s">
        <v>137</v>
      </c>
      <c r="E280" s="1283">
        <v>1</v>
      </c>
      <c r="F280" s="636"/>
      <c r="G280" s="678">
        <f t="shared" ref="G280:G285" si="17">E280*F280</f>
        <v>0</v>
      </c>
    </row>
    <row r="281" spans="2:7">
      <c r="B281" s="638" t="s">
        <v>37</v>
      </c>
      <c r="C281" s="1397" t="s">
        <v>2565</v>
      </c>
      <c r="D281" s="1283" t="s">
        <v>215</v>
      </c>
      <c r="E281" s="1283">
        <v>40</v>
      </c>
      <c r="F281" s="636"/>
      <c r="G281" s="678">
        <f t="shared" si="17"/>
        <v>0</v>
      </c>
    </row>
    <row r="282" spans="2:7" ht="25.5">
      <c r="B282" s="638" t="s">
        <v>17</v>
      </c>
      <c r="C282" s="1282" t="s">
        <v>2566</v>
      </c>
      <c r="D282" s="1283" t="s">
        <v>215</v>
      </c>
      <c r="E282" s="1283">
        <v>30</v>
      </c>
      <c r="F282" s="636"/>
      <c r="G282" s="678">
        <f t="shared" si="17"/>
        <v>0</v>
      </c>
    </row>
    <row r="283" spans="2:7">
      <c r="B283" s="638" t="s">
        <v>18</v>
      </c>
      <c r="C283" s="1282" t="s">
        <v>1098</v>
      </c>
      <c r="D283" s="1283" t="s">
        <v>137</v>
      </c>
      <c r="E283" s="1283">
        <v>1</v>
      </c>
      <c r="F283" s="636"/>
      <c r="G283" s="678">
        <f t="shared" si="17"/>
        <v>0</v>
      </c>
    </row>
    <row r="284" spans="2:7">
      <c r="B284" s="638" t="s">
        <v>22</v>
      </c>
      <c r="C284" s="1282" t="s">
        <v>586</v>
      </c>
      <c r="D284" s="1283" t="s">
        <v>137</v>
      </c>
      <c r="E284" s="1283">
        <v>1</v>
      </c>
      <c r="F284" s="636"/>
      <c r="G284" s="678">
        <f t="shared" si="17"/>
        <v>0</v>
      </c>
    </row>
    <row r="285" spans="2:7">
      <c r="B285" s="638" t="s">
        <v>45</v>
      </c>
      <c r="C285" s="1282" t="s">
        <v>2323</v>
      </c>
      <c r="D285" s="1283" t="s">
        <v>241</v>
      </c>
      <c r="E285" s="1283">
        <v>1</v>
      </c>
      <c r="F285" s="636"/>
      <c r="G285" s="678">
        <f t="shared" si="17"/>
        <v>0</v>
      </c>
    </row>
    <row r="286" spans="2:7">
      <c r="B286" s="638"/>
      <c r="C286" s="670"/>
      <c r="D286" s="671"/>
      <c r="E286" s="671"/>
      <c r="F286" s="637"/>
      <c r="G286" s="679"/>
    </row>
    <row r="287" spans="2:7" ht="13.5" thickBot="1">
      <c r="B287" s="638"/>
      <c r="C287" s="641" t="s">
        <v>1099</v>
      </c>
      <c r="D287" s="642"/>
      <c r="E287" s="642"/>
      <c r="F287" s="634"/>
      <c r="G287" s="675">
        <f>SUM(G280:G286)</f>
        <v>0</v>
      </c>
    </row>
    <row r="288" spans="2:7" ht="15.75" thickTop="1">
      <c r="B288" s="573"/>
      <c r="C288" s="573"/>
      <c r="D288" s="573"/>
      <c r="E288" s="573"/>
      <c r="F288" s="542"/>
      <c r="G288" s="573"/>
    </row>
    <row r="289" spans="2:7">
      <c r="B289" s="638"/>
      <c r="C289" s="647"/>
      <c r="D289" s="1283"/>
      <c r="E289" s="1283"/>
      <c r="F289" s="636"/>
      <c r="G289" s="628"/>
    </row>
    <row r="290" spans="2:7">
      <c r="B290" s="1275" t="s">
        <v>247</v>
      </c>
      <c r="C290" s="1272" t="s">
        <v>2324</v>
      </c>
      <c r="D290" s="1272"/>
      <c r="E290" s="648"/>
      <c r="F290" s="1277"/>
      <c r="G290" s="676"/>
    </row>
    <row r="291" spans="2:7">
      <c r="B291" s="1286"/>
      <c r="C291" s="1287"/>
      <c r="D291" s="1288"/>
      <c r="E291" s="1289"/>
      <c r="F291" s="1290"/>
      <c r="G291" s="680"/>
    </row>
    <row r="292" spans="2:7" ht="25.5">
      <c r="B292" s="638"/>
      <c r="C292" s="1282" t="s">
        <v>2325</v>
      </c>
      <c r="D292" s="671"/>
      <c r="E292" s="671"/>
      <c r="F292" s="637"/>
      <c r="G292" s="679"/>
    </row>
    <row r="293" spans="2:7" ht="25.5">
      <c r="B293" s="638" t="s">
        <v>14</v>
      </c>
      <c r="C293" s="647" t="s">
        <v>2326</v>
      </c>
      <c r="D293" s="1283" t="s">
        <v>137</v>
      </c>
      <c r="E293" s="1283">
        <v>1</v>
      </c>
      <c r="F293" s="636"/>
      <c r="G293" s="678">
        <f t="shared" ref="G293:G299" si="18">E293*F293</f>
        <v>0</v>
      </c>
    </row>
    <row r="294" spans="2:7">
      <c r="B294" s="638" t="s">
        <v>37</v>
      </c>
      <c r="C294" s="647" t="s">
        <v>2327</v>
      </c>
      <c r="D294" s="1283" t="s">
        <v>137</v>
      </c>
      <c r="E294" s="1283">
        <v>1</v>
      </c>
      <c r="F294" s="636"/>
      <c r="G294" s="678">
        <f t="shared" si="18"/>
        <v>0</v>
      </c>
    </row>
    <row r="295" spans="2:7" ht="25.5">
      <c r="B295" s="638" t="s">
        <v>17</v>
      </c>
      <c r="C295" s="1279" t="s">
        <v>1054</v>
      </c>
      <c r="D295" s="1280" t="s">
        <v>215</v>
      </c>
      <c r="E295" s="1280">
        <v>70</v>
      </c>
      <c r="F295" s="636"/>
      <c r="G295" s="678">
        <f t="shared" si="18"/>
        <v>0</v>
      </c>
    </row>
    <row r="296" spans="2:7" ht="25.5">
      <c r="B296" s="638" t="s">
        <v>18</v>
      </c>
      <c r="C296" s="1282" t="s">
        <v>2328</v>
      </c>
      <c r="D296" s="640" t="s">
        <v>215</v>
      </c>
      <c r="E296" s="1285">
        <v>70</v>
      </c>
      <c r="F296" s="636"/>
      <c r="G296" s="678">
        <f t="shared" si="18"/>
        <v>0</v>
      </c>
    </row>
    <row r="297" spans="2:7">
      <c r="B297" s="638" t="s">
        <v>22</v>
      </c>
      <c r="C297" s="1282" t="s">
        <v>2329</v>
      </c>
      <c r="D297" s="1283" t="s">
        <v>241</v>
      </c>
      <c r="E297" s="1283">
        <v>1</v>
      </c>
      <c r="F297" s="636"/>
      <c r="G297" s="678">
        <f t="shared" si="18"/>
        <v>0</v>
      </c>
    </row>
    <row r="298" spans="2:7">
      <c r="B298" s="638" t="s">
        <v>45</v>
      </c>
      <c r="C298" s="1282" t="s">
        <v>586</v>
      </c>
      <c r="D298" s="1283" t="s">
        <v>241</v>
      </c>
      <c r="E298" s="1283">
        <v>1</v>
      </c>
      <c r="F298" s="636"/>
      <c r="G298" s="678">
        <f t="shared" si="18"/>
        <v>0</v>
      </c>
    </row>
    <row r="299" spans="2:7">
      <c r="B299" s="638" t="s">
        <v>47</v>
      </c>
      <c r="C299" s="1282" t="s">
        <v>2323</v>
      </c>
      <c r="D299" s="1283" t="s">
        <v>241</v>
      </c>
      <c r="E299" s="1283">
        <v>1</v>
      </c>
      <c r="F299" s="636"/>
      <c r="G299" s="678">
        <f t="shared" si="18"/>
        <v>0</v>
      </c>
    </row>
    <row r="300" spans="2:7">
      <c r="B300" s="638"/>
      <c r="C300" s="670"/>
      <c r="D300" s="671"/>
      <c r="E300" s="671"/>
      <c r="F300" s="637"/>
      <c r="G300" s="679"/>
    </row>
    <row r="301" spans="2:7" ht="13.5" thickBot="1">
      <c r="B301" s="638"/>
      <c r="C301" s="641" t="s">
        <v>2330</v>
      </c>
      <c r="D301" s="642"/>
      <c r="E301" s="642"/>
      <c r="F301" s="634"/>
      <c r="G301" s="675">
        <f>SUM(G293:G300)</f>
        <v>0</v>
      </c>
    </row>
    <row r="302" spans="2:7" ht="15.75" thickTop="1">
      <c r="B302" s="573"/>
      <c r="C302" s="573"/>
      <c r="D302" s="573"/>
      <c r="E302" s="573"/>
      <c r="F302" s="542"/>
      <c r="G302" s="573"/>
    </row>
    <row r="303" spans="2:7" ht="13.5">
      <c r="B303" s="638"/>
      <c r="C303" s="672"/>
      <c r="D303" s="1283"/>
      <c r="E303" s="1283"/>
      <c r="F303" s="636"/>
      <c r="G303" s="628"/>
    </row>
    <row r="304" spans="2:7" ht="15">
      <c r="B304" s="1275" t="s">
        <v>2331</v>
      </c>
      <c r="C304" s="1272" t="s">
        <v>1340</v>
      </c>
      <c r="D304" s="1272"/>
      <c r="E304" s="573"/>
      <c r="F304" s="542"/>
      <c r="G304" s="573"/>
    </row>
    <row r="305" spans="2:7" ht="15">
      <c r="B305" s="650"/>
      <c r="C305" s="649"/>
      <c r="D305" s="671"/>
      <c r="E305" s="573"/>
      <c r="F305" s="542"/>
      <c r="G305" s="573"/>
    </row>
    <row r="306" spans="2:7" ht="25.5">
      <c r="B306" s="638"/>
      <c r="C306" s="1282" t="s">
        <v>2332</v>
      </c>
      <c r="D306" s="671"/>
      <c r="E306" s="573"/>
      <c r="F306" s="542"/>
      <c r="G306" s="573"/>
    </row>
    <row r="307" spans="2:7" ht="54">
      <c r="B307" s="638" t="s">
        <v>14</v>
      </c>
      <c r="C307" s="672" t="s">
        <v>2333</v>
      </c>
      <c r="D307" s="1283" t="s">
        <v>137</v>
      </c>
      <c r="E307" s="1283">
        <v>1</v>
      </c>
      <c r="F307" s="636"/>
      <c r="G307" s="678">
        <f t="shared" ref="G307:G321" si="19">E307*F307</f>
        <v>0</v>
      </c>
    </row>
    <row r="308" spans="2:7" ht="40.5">
      <c r="B308" s="638"/>
      <c r="C308" s="672" t="s">
        <v>1468</v>
      </c>
      <c r="D308" s="1283" t="s">
        <v>137</v>
      </c>
      <c r="E308" s="1283">
        <v>1</v>
      </c>
      <c r="F308" s="636"/>
      <c r="G308" s="678">
        <f t="shared" si="19"/>
        <v>0</v>
      </c>
    </row>
    <row r="309" spans="2:7" ht="13.5">
      <c r="B309" s="638"/>
      <c r="C309" s="673" t="s">
        <v>1469</v>
      </c>
      <c r="D309" s="1283" t="s">
        <v>137</v>
      </c>
      <c r="E309" s="1283">
        <v>1</v>
      </c>
      <c r="F309" s="636"/>
      <c r="G309" s="678">
        <f t="shared" si="19"/>
        <v>0</v>
      </c>
    </row>
    <row r="310" spans="2:7" ht="40.5">
      <c r="B310" s="638"/>
      <c r="C310" s="672" t="s">
        <v>2334</v>
      </c>
      <c r="D310" s="1283" t="s">
        <v>137</v>
      </c>
      <c r="E310" s="1283">
        <v>4</v>
      </c>
      <c r="F310" s="636"/>
      <c r="G310" s="678">
        <f t="shared" si="19"/>
        <v>0</v>
      </c>
    </row>
    <row r="311" spans="2:7" ht="54">
      <c r="B311" s="638"/>
      <c r="C311" s="672" t="s">
        <v>2335</v>
      </c>
      <c r="D311" s="1283" t="s">
        <v>137</v>
      </c>
      <c r="E311" s="1283">
        <v>10</v>
      </c>
      <c r="F311" s="636"/>
      <c r="G311" s="678">
        <f t="shared" si="19"/>
        <v>0</v>
      </c>
    </row>
    <row r="312" spans="2:7" ht="13.5">
      <c r="B312" s="638"/>
      <c r="C312" s="674" t="s">
        <v>2336</v>
      </c>
      <c r="D312" s="1283" t="s">
        <v>137</v>
      </c>
      <c r="E312" s="1283">
        <v>2</v>
      </c>
      <c r="F312" s="636"/>
      <c r="G312" s="678">
        <f t="shared" si="19"/>
        <v>0</v>
      </c>
    </row>
    <row r="313" spans="2:7" ht="13.5">
      <c r="B313" s="638"/>
      <c r="C313" s="674" t="s">
        <v>1472</v>
      </c>
      <c r="D313" s="1283" t="s">
        <v>137</v>
      </c>
      <c r="E313" s="1283">
        <v>2</v>
      </c>
      <c r="F313" s="636"/>
      <c r="G313" s="678">
        <f t="shared" si="19"/>
        <v>0</v>
      </c>
    </row>
    <row r="314" spans="2:7" ht="25.5">
      <c r="B314" s="638"/>
      <c r="C314" s="1282" t="s">
        <v>2337</v>
      </c>
      <c r="D314" s="640" t="s">
        <v>215</v>
      </c>
      <c r="E314" s="1285">
        <v>100</v>
      </c>
      <c r="F314" s="636"/>
      <c r="G314" s="678">
        <f t="shared" si="19"/>
        <v>0</v>
      </c>
    </row>
    <row r="315" spans="2:7" ht="38.25">
      <c r="B315" s="638"/>
      <c r="C315" s="1282" t="s">
        <v>2338</v>
      </c>
      <c r="D315" s="640" t="s">
        <v>215</v>
      </c>
      <c r="E315" s="1285">
        <v>10</v>
      </c>
      <c r="F315" s="636"/>
      <c r="G315" s="678">
        <f t="shared" si="19"/>
        <v>0</v>
      </c>
    </row>
    <row r="316" spans="2:7" ht="25.5">
      <c r="B316" s="638"/>
      <c r="C316" s="1282" t="s">
        <v>2339</v>
      </c>
      <c r="D316" s="640" t="s">
        <v>215</v>
      </c>
      <c r="E316" s="1285">
        <v>20</v>
      </c>
      <c r="F316" s="636"/>
      <c r="G316" s="678">
        <f t="shared" si="19"/>
        <v>0</v>
      </c>
    </row>
    <row r="317" spans="2:7">
      <c r="B317" s="638"/>
      <c r="C317" s="1279" t="s">
        <v>2340</v>
      </c>
      <c r="D317" s="1280" t="s">
        <v>215</v>
      </c>
      <c r="E317" s="1280">
        <v>30</v>
      </c>
      <c r="F317" s="636"/>
      <c r="G317" s="678">
        <f t="shared" si="19"/>
        <v>0</v>
      </c>
    </row>
    <row r="318" spans="2:7">
      <c r="B318" s="638"/>
      <c r="C318" s="1282" t="s">
        <v>2329</v>
      </c>
      <c r="D318" s="1283" t="s">
        <v>137</v>
      </c>
      <c r="E318" s="1283">
        <v>6</v>
      </c>
      <c r="F318" s="636"/>
      <c r="G318" s="678">
        <f t="shared" si="19"/>
        <v>0</v>
      </c>
    </row>
    <row r="319" spans="2:7">
      <c r="B319" s="638"/>
      <c r="C319" s="1282" t="s">
        <v>586</v>
      </c>
      <c r="D319" s="1283" t="s">
        <v>137</v>
      </c>
      <c r="E319" s="1283">
        <v>6</v>
      </c>
      <c r="F319" s="636"/>
      <c r="G319" s="678">
        <f t="shared" si="19"/>
        <v>0</v>
      </c>
    </row>
    <row r="320" spans="2:7">
      <c r="B320" s="638"/>
      <c r="C320" s="1282" t="s">
        <v>1101</v>
      </c>
      <c r="D320" s="1283" t="s">
        <v>241</v>
      </c>
      <c r="E320" s="1283">
        <v>1</v>
      </c>
      <c r="F320" s="636"/>
      <c r="G320" s="678">
        <f t="shared" si="19"/>
        <v>0</v>
      </c>
    </row>
    <row r="321" spans="2:7">
      <c r="B321" s="638"/>
      <c r="C321" s="647" t="s">
        <v>2341</v>
      </c>
      <c r="D321" s="1283" t="s">
        <v>241</v>
      </c>
      <c r="E321" s="1283">
        <v>1</v>
      </c>
      <c r="F321" s="636"/>
      <c r="G321" s="678">
        <f t="shared" si="19"/>
        <v>0</v>
      </c>
    </row>
    <row r="322" spans="2:7">
      <c r="B322" s="638"/>
      <c r="C322" s="670"/>
      <c r="D322" s="671"/>
      <c r="E322" s="671"/>
      <c r="F322" s="637"/>
      <c r="G322" s="679"/>
    </row>
    <row r="323" spans="2:7" ht="13.5" thickBot="1">
      <c r="B323" s="638"/>
      <c r="C323" s="641" t="s">
        <v>2342</v>
      </c>
      <c r="D323" s="642"/>
      <c r="E323" s="642"/>
      <c r="F323" s="634"/>
      <c r="G323" s="675">
        <f>SUM(G307:G322)</f>
        <v>0</v>
      </c>
    </row>
    <row r="324" spans="2:7" ht="13.5" thickTop="1">
      <c r="B324" s="638"/>
      <c r="C324" s="670"/>
      <c r="D324" s="671"/>
      <c r="E324" s="671"/>
      <c r="F324" s="637"/>
      <c r="G324" s="679"/>
    </row>
    <row r="325" spans="2:7">
      <c r="B325" s="638"/>
      <c r="C325" s="670"/>
      <c r="D325" s="671"/>
      <c r="E325" s="671"/>
      <c r="F325" s="637"/>
      <c r="G325" s="679"/>
    </row>
    <row r="326" spans="2:7">
      <c r="B326" s="1275" t="s">
        <v>2195</v>
      </c>
      <c r="C326" s="1272" t="s">
        <v>1102</v>
      </c>
      <c r="D326" s="1272"/>
      <c r="E326" s="648"/>
      <c r="F326" s="1277"/>
      <c r="G326" s="676"/>
    </row>
    <row r="327" spans="2:7">
      <c r="B327" s="638"/>
      <c r="C327" s="670"/>
      <c r="D327" s="671"/>
      <c r="E327" s="671"/>
      <c r="F327" s="637"/>
      <c r="G327" s="679"/>
    </row>
    <row r="328" spans="2:7">
      <c r="B328" s="638" t="s">
        <v>14</v>
      </c>
      <c r="C328" s="647" t="s">
        <v>2343</v>
      </c>
      <c r="D328" s="1283" t="s">
        <v>241</v>
      </c>
      <c r="E328" s="1283">
        <v>1</v>
      </c>
      <c r="F328" s="636"/>
      <c r="G328" s="678">
        <f t="shared" ref="G328:G334" si="20">E328*F328</f>
        <v>0</v>
      </c>
    </row>
    <row r="329" spans="2:7">
      <c r="B329" s="638" t="s">
        <v>37</v>
      </c>
      <c r="C329" s="1282" t="s">
        <v>1103</v>
      </c>
      <c r="D329" s="640" t="s">
        <v>137</v>
      </c>
      <c r="E329" s="1285">
        <v>2</v>
      </c>
      <c r="F329" s="636"/>
      <c r="G329" s="678">
        <f t="shared" si="20"/>
        <v>0</v>
      </c>
    </row>
    <row r="330" spans="2:7" ht="25.5">
      <c r="B330" s="638" t="s">
        <v>17</v>
      </c>
      <c r="C330" s="1282" t="s">
        <v>587</v>
      </c>
      <c r="D330" s="640" t="s">
        <v>137</v>
      </c>
      <c r="E330" s="1285">
        <v>2</v>
      </c>
      <c r="F330" s="636"/>
      <c r="G330" s="678">
        <f t="shared" si="20"/>
        <v>0</v>
      </c>
    </row>
    <row r="331" spans="2:7" ht="25.5">
      <c r="B331" s="638" t="s">
        <v>18</v>
      </c>
      <c r="C331" s="1279" t="s">
        <v>2344</v>
      </c>
      <c r="D331" s="1280" t="s">
        <v>215</v>
      </c>
      <c r="E331" s="1280">
        <v>10</v>
      </c>
      <c r="F331" s="636"/>
      <c r="G331" s="678">
        <f t="shared" si="20"/>
        <v>0</v>
      </c>
    </row>
    <row r="332" spans="2:7" ht="25.5">
      <c r="B332" s="638" t="s">
        <v>22</v>
      </c>
      <c r="C332" s="1282" t="s">
        <v>1105</v>
      </c>
      <c r="D332" s="640" t="s">
        <v>215</v>
      </c>
      <c r="E332" s="1285">
        <v>100</v>
      </c>
      <c r="F332" s="636"/>
      <c r="G332" s="678">
        <f t="shared" si="20"/>
        <v>0</v>
      </c>
    </row>
    <row r="333" spans="2:7">
      <c r="B333" s="638" t="s">
        <v>45</v>
      </c>
      <c r="C333" s="1282" t="s">
        <v>586</v>
      </c>
      <c r="D333" s="1283" t="s">
        <v>241</v>
      </c>
      <c r="E333" s="1283">
        <v>2</v>
      </c>
      <c r="F333" s="636"/>
      <c r="G333" s="678">
        <f t="shared" si="20"/>
        <v>0</v>
      </c>
    </row>
    <row r="334" spans="2:7">
      <c r="B334" s="638" t="s">
        <v>47</v>
      </c>
      <c r="C334" s="1282" t="s">
        <v>1101</v>
      </c>
      <c r="D334" s="1283" t="s">
        <v>241</v>
      </c>
      <c r="E334" s="1283">
        <v>1</v>
      </c>
      <c r="F334" s="636"/>
      <c r="G334" s="678">
        <f t="shared" si="20"/>
        <v>0</v>
      </c>
    </row>
    <row r="335" spans="2:7">
      <c r="B335" s="638"/>
      <c r="C335" s="670"/>
      <c r="D335" s="671"/>
      <c r="E335" s="671"/>
      <c r="F335" s="637"/>
      <c r="G335" s="679"/>
    </row>
    <row r="336" spans="2:7" ht="13.5" thickBot="1">
      <c r="B336" s="638"/>
      <c r="C336" s="641" t="s">
        <v>1106</v>
      </c>
      <c r="D336" s="642"/>
      <c r="E336" s="642"/>
      <c r="F336" s="634"/>
      <c r="G336" s="675">
        <f>SUM(G328:G335)</f>
        <v>0</v>
      </c>
    </row>
  </sheetData>
  <sheetProtection algorithmName="SHA-512" hashValue="wYxG7GzwTQa/lETqYJkxeTF9z8aewBdCK5exW7U5WKoP6HiYmR0Wnp9nGsuaVnCwCY0JJxjCMNteg+zOB7AS4g==" saltValue="6DGXwcNVgSO6P96Ynvjwww==" spinCount="100000" sheet="1" formatCells="0" formatColumns="0" formatRows="0"/>
  <pageMargins left="0.70866141732283472" right="0.70866141732283472" top="0.94488188976377963" bottom="0.74803149606299213" header="0.31496062992125984" footer="0.31496062992125984"/>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3"/>
  </sheetPr>
  <dimension ref="A2:HZ178"/>
  <sheetViews>
    <sheetView showWhiteSpace="0" view="pageBreakPreview" topLeftCell="A150" zoomScale="85" zoomScaleNormal="90" zoomScaleSheetLayoutView="85" zoomScalePageLayoutView="90" workbookViewId="0">
      <selection activeCell="G178" sqref="G178"/>
    </sheetView>
  </sheetViews>
  <sheetFormatPr defaultColWidth="8.85546875" defaultRowHeight="12.75"/>
  <cols>
    <col min="1" max="1" width="4.7109375" style="693" customWidth="1"/>
    <col min="2" max="2" width="5.85546875" style="693" customWidth="1"/>
    <col min="3" max="3" width="30.85546875" style="694" customWidth="1"/>
    <col min="4" max="4" width="5.7109375" style="695" customWidth="1"/>
    <col min="5" max="5" width="6.85546875" style="693" bestFit="1" customWidth="1"/>
    <col min="6" max="6" width="12" style="128" customWidth="1"/>
    <col min="7" max="7" width="20.5703125" style="693" customWidth="1"/>
    <col min="8" max="8" width="20.28515625" style="128" customWidth="1"/>
    <col min="9" max="9" width="19.5703125" style="128" customWidth="1"/>
    <col min="10" max="10" width="18.140625" style="128" customWidth="1"/>
    <col min="11" max="11" width="18" style="128" customWidth="1"/>
    <col min="12" max="12" width="19.85546875" style="128" customWidth="1"/>
    <col min="13" max="13" width="17.28515625" style="128" customWidth="1"/>
    <col min="14" max="14" width="17.140625" style="128" customWidth="1"/>
    <col min="15" max="15" width="23.42578125" style="128" customWidth="1"/>
    <col min="16" max="16" width="28" style="128" customWidth="1"/>
    <col min="17" max="17" width="19.85546875" style="128" customWidth="1"/>
    <col min="18" max="18" width="21.7109375" style="128" customWidth="1"/>
    <col min="19" max="19" width="16" style="128" customWidth="1"/>
    <col min="20" max="21" width="14.42578125" style="128" customWidth="1"/>
    <col min="22" max="16384" width="8.85546875" style="128"/>
  </cols>
  <sheetData>
    <row r="2" spans="1:234" ht="18.75" thickBot="1">
      <c r="A2" s="689" t="s">
        <v>2136</v>
      </c>
      <c r="B2" s="690" t="s">
        <v>610</v>
      </c>
      <c r="C2" s="691"/>
      <c r="D2" s="692"/>
      <c r="E2" s="692"/>
      <c r="F2" s="127"/>
      <c r="G2" s="790"/>
    </row>
    <row r="3" spans="1:234">
      <c r="E3" s="695"/>
      <c r="G3" s="791"/>
    </row>
    <row r="4" spans="1:234" ht="25.5">
      <c r="B4" s="696" t="s">
        <v>2136</v>
      </c>
      <c r="C4" s="697" t="s">
        <v>526</v>
      </c>
      <c r="D4" s="698"/>
      <c r="E4" s="698"/>
      <c r="F4" s="154"/>
      <c r="G4" s="792"/>
    </row>
    <row r="5" spans="1:234">
      <c r="B5" s="699"/>
      <c r="C5" s="700"/>
      <c r="D5" s="701"/>
      <c r="E5" s="702"/>
      <c r="F5" s="133"/>
      <c r="G5" s="793"/>
    </row>
    <row r="6" spans="1:234">
      <c r="B6" s="703" t="str">
        <f>B50</f>
        <v>2.1.1</v>
      </c>
      <c r="C6" s="704" t="str">
        <f>C50</f>
        <v>TOPLOTNA POSTAJA IN HLADILNA STROJNICA TER KLET 3.FAZE</v>
      </c>
      <c r="D6" s="701"/>
      <c r="E6" s="702"/>
      <c r="F6" s="133"/>
      <c r="G6" s="793">
        <f>G99</f>
        <v>0</v>
      </c>
    </row>
    <row r="7" spans="1:234">
      <c r="B7" s="705" t="str">
        <f>B103</f>
        <v>2.1.2.</v>
      </c>
      <c r="C7" s="706" t="str">
        <f>C103</f>
        <v>OGREVANJE IN HLAJENJE OBJEKTA</v>
      </c>
      <c r="D7" s="701"/>
      <c r="E7" s="702"/>
      <c r="F7" s="133"/>
      <c r="G7" s="793">
        <f>G168</f>
        <v>0</v>
      </c>
    </row>
    <row r="8" spans="1:234">
      <c r="B8" s="705" t="str">
        <f>B171</f>
        <v>2.1.3.</v>
      </c>
      <c r="C8" s="706" t="str">
        <f>C171</f>
        <v>Splošno</v>
      </c>
      <c r="D8" s="701"/>
      <c r="E8" s="702"/>
      <c r="F8" s="133"/>
      <c r="G8" s="793">
        <f>G178</f>
        <v>0</v>
      </c>
    </row>
    <row r="9" spans="1:234" ht="13.5" thickBot="1">
      <c r="B9" s="1237"/>
      <c r="C9" s="295" t="s">
        <v>520</v>
      </c>
      <c r="D9" s="1239"/>
      <c r="E9" s="707"/>
      <c r="F9" s="24"/>
      <c r="G9" s="397">
        <f>SUM(G6:G8)</f>
        <v>0</v>
      </c>
    </row>
    <row r="10" spans="1:234" ht="13.5" thickTop="1">
      <c r="E10" s="695"/>
      <c r="G10" s="791"/>
    </row>
    <row r="11" spans="1:234" ht="25.5">
      <c r="B11" s="299"/>
      <c r="C11" s="299" t="s">
        <v>5</v>
      </c>
      <c r="D11" s="708"/>
      <c r="E11" s="709" t="s">
        <v>6</v>
      </c>
      <c r="F11" s="125" t="s">
        <v>7</v>
      </c>
      <c r="G11" s="794" t="s">
        <v>8</v>
      </c>
    </row>
    <row r="12" spans="1:234">
      <c r="E12" s="695"/>
      <c r="G12" s="791"/>
    </row>
    <row r="13" spans="1:234" ht="191.25">
      <c r="B13" s="710"/>
      <c r="C13" s="310" t="s">
        <v>2371</v>
      </c>
      <c r="D13" s="701"/>
      <c r="E13" s="701"/>
      <c r="F13" s="138"/>
      <c r="G13" s="793"/>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c r="HC13" s="138"/>
      <c r="HD13" s="138"/>
      <c r="HE13" s="138"/>
      <c r="HF13" s="138"/>
      <c r="HG13" s="138"/>
      <c r="HH13" s="138"/>
      <c r="HI13" s="138"/>
      <c r="HJ13" s="138"/>
      <c r="HK13" s="138"/>
      <c r="HL13" s="138"/>
      <c r="HM13" s="138"/>
      <c r="HN13" s="138"/>
      <c r="HO13" s="138"/>
      <c r="HP13" s="138"/>
      <c r="HQ13" s="138"/>
      <c r="HR13" s="138"/>
      <c r="HS13" s="138"/>
      <c r="HT13" s="138"/>
      <c r="HU13" s="138"/>
      <c r="HV13" s="138"/>
      <c r="HW13" s="138"/>
      <c r="HX13" s="138"/>
      <c r="HY13" s="138"/>
      <c r="HZ13" s="138"/>
    </row>
    <row r="15" spans="1:234" ht="15">
      <c r="B15" s="711"/>
      <c r="C15" s="712" t="s">
        <v>650</v>
      </c>
      <c r="D15" s="713"/>
      <c r="E15" s="713"/>
      <c r="F15" s="681"/>
      <c r="G15" s="795"/>
    </row>
    <row r="16" spans="1:234" ht="39">
      <c r="B16" s="711"/>
      <c r="C16" s="712" t="s">
        <v>357</v>
      </c>
      <c r="D16" s="713"/>
      <c r="E16" s="713"/>
      <c r="F16" s="681"/>
      <c r="G16" s="795"/>
    </row>
    <row r="17" spans="2:7" ht="90">
      <c r="B17" s="711"/>
      <c r="C17" s="712" t="s">
        <v>358</v>
      </c>
      <c r="D17" s="713"/>
      <c r="E17" s="713"/>
      <c r="F17" s="681"/>
      <c r="G17" s="795"/>
    </row>
    <row r="18" spans="2:7" ht="51.75">
      <c r="B18" s="711"/>
      <c r="C18" s="712" t="s">
        <v>359</v>
      </c>
      <c r="D18" s="713"/>
      <c r="E18" s="713"/>
      <c r="F18" s="681"/>
      <c r="G18" s="795"/>
    </row>
    <row r="19" spans="2:7" ht="64.5">
      <c r="B19" s="711"/>
      <c r="C19" s="712" t="s">
        <v>360</v>
      </c>
      <c r="D19" s="713"/>
      <c r="E19" s="713"/>
      <c r="F19" s="681"/>
      <c r="G19" s="795"/>
    </row>
    <row r="20" spans="2:7" ht="64.5">
      <c r="B20" s="711"/>
      <c r="C20" s="712" t="s">
        <v>483</v>
      </c>
      <c r="D20" s="713"/>
      <c r="E20" s="713"/>
      <c r="F20" s="681"/>
      <c r="G20" s="795"/>
    </row>
    <row r="21" spans="2:7" ht="51.75">
      <c r="B21" s="711"/>
      <c r="C21" s="712" t="s">
        <v>361</v>
      </c>
      <c r="D21" s="713"/>
      <c r="E21" s="713"/>
      <c r="F21" s="681"/>
      <c r="G21" s="795"/>
    </row>
    <row r="22" spans="2:7" ht="15">
      <c r="B22" s="711"/>
      <c r="C22" s="714"/>
      <c r="D22" s="713"/>
      <c r="E22" s="713"/>
      <c r="F22" s="681"/>
      <c r="G22" s="795"/>
    </row>
    <row r="23" spans="2:7" ht="26.25">
      <c r="B23" s="711"/>
      <c r="C23" s="715" t="s">
        <v>362</v>
      </c>
      <c r="D23" s="713"/>
      <c r="E23" s="713"/>
      <c r="F23" s="681"/>
      <c r="G23" s="795"/>
    </row>
    <row r="24" spans="2:7" ht="25.5">
      <c r="B24" s="716" t="s">
        <v>363</v>
      </c>
      <c r="C24" s="716" t="s">
        <v>364</v>
      </c>
      <c r="D24" s="713"/>
      <c r="E24" s="713"/>
      <c r="F24" s="681"/>
      <c r="G24" s="795"/>
    </row>
    <row r="25" spans="2:7" ht="25.5">
      <c r="B25" s="716" t="s">
        <v>365</v>
      </c>
      <c r="C25" s="716" t="s">
        <v>366</v>
      </c>
      <c r="D25" s="713"/>
      <c r="E25" s="713"/>
      <c r="F25" s="681"/>
      <c r="G25" s="795"/>
    </row>
    <row r="26" spans="2:7" ht="25.5">
      <c r="B26" s="716" t="s">
        <v>367</v>
      </c>
      <c r="C26" s="716" t="s">
        <v>368</v>
      </c>
      <c r="D26" s="713"/>
      <c r="E26" s="713"/>
      <c r="F26" s="681"/>
      <c r="G26" s="795"/>
    </row>
    <row r="27" spans="2:7" ht="25.5">
      <c r="B27" s="716" t="s">
        <v>369</v>
      </c>
      <c r="C27" s="716" t="s">
        <v>370</v>
      </c>
      <c r="D27" s="713"/>
      <c r="E27" s="713"/>
      <c r="F27" s="681"/>
      <c r="G27" s="795"/>
    </row>
    <row r="28" spans="2:7" ht="25.5">
      <c r="B28" s="716" t="s">
        <v>371</v>
      </c>
      <c r="C28" s="716" t="s">
        <v>372</v>
      </c>
      <c r="D28" s="713"/>
      <c r="E28" s="713"/>
      <c r="F28" s="681"/>
      <c r="G28" s="795"/>
    </row>
    <row r="29" spans="2:7" ht="15">
      <c r="B29" s="716" t="s">
        <v>373</v>
      </c>
      <c r="C29" s="716" t="s">
        <v>374</v>
      </c>
      <c r="D29" s="713"/>
      <c r="E29" s="713"/>
      <c r="F29" s="681"/>
      <c r="G29" s="795"/>
    </row>
    <row r="30" spans="2:7" ht="51">
      <c r="B30" s="716" t="s">
        <v>47</v>
      </c>
      <c r="C30" s="716" t="s">
        <v>375</v>
      </c>
      <c r="D30" s="713"/>
      <c r="E30" s="713"/>
      <c r="F30" s="681"/>
      <c r="G30" s="795"/>
    </row>
    <row r="31" spans="2:7" ht="38.25">
      <c r="B31" s="716" t="s">
        <v>376</v>
      </c>
      <c r="C31" s="716" t="s">
        <v>377</v>
      </c>
      <c r="D31" s="713"/>
      <c r="E31" s="713"/>
      <c r="F31" s="681"/>
      <c r="G31" s="795"/>
    </row>
    <row r="32" spans="2:7" ht="25.5">
      <c r="B32" s="716" t="s">
        <v>378</v>
      </c>
      <c r="C32" s="716" t="s">
        <v>379</v>
      </c>
      <c r="D32" s="713"/>
      <c r="E32" s="713"/>
      <c r="F32" s="681"/>
      <c r="G32" s="795"/>
    </row>
    <row r="33" spans="1:7" ht="25.5">
      <c r="B33" s="716" t="s">
        <v>380</v>
      </c>
      <c r="C33" s="716" t="s">
        <v>381</v>
      </c>
      <c r="D33" s="713"/>
      <c r="E33" s="713"/>
      <c r="F33" s="681"/>
      <c r="G33" s="795"/>
    </row>
    <row r="34" spans="1:7" ht="38.25">
      <c r="B34" s="716" t="s">
        <v>382</v>
      </c>
      <c r="C34" s="716" t="s">
        <v>383</v>
      </c>
      <c r="D34" s="713"/>
      <c r="E34" s="713"/>
      <c r="F34" s="681"/>
      <c r="G34" s="795"/>
    </row>
    <row r="35" spans="1:7" ht="25.5">
      <c r="B35" s="716" t="s">
        <v>384</v>
      </c>
      <c r="C35" s="716" t="s">
        <v>385</v>
      </c>
      <c r="D35" s="713"/>
      <c r="E35" s="713"/>
      <c r="F35" s="681"/>
      <c r="G35" s="795"/>
    </row>
    <row r="36" spans="1:7" ht="15">
      <c r="B36" s="716" t="s">
        <v>386</v>
      </c>
      <c r="C36" s="716" t="s">
        <v>387</v>
      </c>
      <c r="D36" s="713"/>
      <c r="E36" s="713"/>
      <c r="F36" s="681"/>
      <c r="G36" s="795"/>
    </row>
    <row r="37" spans="1:7" ht="15">
      <c r="B37" s="716" t="s">
        <v>388</v>
      </c>
      <c r="C37" s="716" t="s">
        <v>389</v>
      </c>
      <c r="D37" s="713"/>
      <c r="E37" s="713"/>
      <c r="F37" s="681"/>
      <c r="G37" s="795"/>
    </row>
    <row r="38" spans="1:7" ht="15">
      <c r="B38" s="716" t="s">
        <v>390</v>
      </c>
      <c r="C38" s="716" t="s">
        <v>391</v>
      </c>
      <c r="D38" s="713"/>
      <c r="E38" s="713"/>
      <c r="F38" s="681"/>
      <c r="G38" s="795"/>
    </row>
    <row r="39" spans="1:7" ht="51">
      <c r="B39" s="716" t="s">
        <v>392</v>
      </c>
      <c r="C39" s="716" t="s">
        <v>393</v>
      </c>
      <c r="D39" s="713"/>
      <c r="E39" s="713"/>
      <c r="F39" s="681"/>
      <c r="G39" s="795"/>
    </row>
    <row r="40" spans="1:7" ht="15">
      <c r="B40" s="716" t="s">
        <v>394</v>
      </c>
      <c r="C40" s="716" t="s">
        <v>395</v>
      </c>
      <c r="D40" s="713"/>
      <c r="E40" s="713"/>
      <c r="F40" s="681"/>
      <c r="G40" s="795"/>
    </row>
    <row r="41" spans="1:7" ht="15">
      <c r="B41" s="711"/>
      <c r="C41" s="714"/>
      <c r="D41" s="713"/>
      <c r="E41" s="713"/>
      <c r="F41" s="681"/>
      <c r="G41" s="795"/>
    </row>
    <row r="42" spans="1:7" ht="15">
      <c r="A42" s="717"/>
      <c r="B42" s="711"/>
      <c r="C42" s="714"/>
      <c r="D42" s="713"/>
      <c r="E42" s="713"/>
      <c r="F42" s="681"/>
      <c r="G42" s="795"/>
    </row>
    <row r="43" spans="1:7" ht="15.75">
      <c r="B43" s="718"/>
      <c r="C43" s="719" t="s">
        <v>356</v>
      </c>
      <c r="D43" s="713"/>
      <c r="E43" s="713"/>
      <c r="F43" s="681"/>
      <c r="G43" s="795"/>
    </row>
    <row r="44" spans="1:7" ht="15">
      <c r="B44" s="711"/>
      <c r="C44" s="714"/>
      <c r="D44" s="713"/>
      <c r="E44" s="713"/>
      <c r="F44" s="681"/>
      <c r="G44" s="795"/>
    </row>
    <row r="45" spans="1:7" ht="15">
      <c r="B45" s="711"/>
      <c r="C45" s="714"/>
      <c r="D45" s="713"/>
      <c r="E45" s="713"/>
      <c r="F45" s="681"/>
      <c r="G45" s="795"/>
    </row>
    <row r="46" spans="1:7" ht="16.5">
      <c r="B46" s="720" t="s">
        <v>651</v>
      </c>
      <c r="C46" s="721" t="s">
        <v>245</v>
      </c>
      <c r="D46" s="713"/>
      <c r="E46" s="713"/>
      <c r="F46" s="682"/>
      <c r="G46" s="795"/>
    </row>
    <row r="47" spans="1:7" ht="15">
      <c r="B47" s="711"/>
      <c r="C47" s="714"/>
      <c r="D47" s="713"/>
      <c r="E47" s="713"/>
      <c r="F47" s="682"/>
      <c r="G47" s="795"/>
    </row>
    <row r="48" spans="1:7" ht="15">
      <c r="B48" s="722" t="s">
        <v>1698</v>
      </c>
      <c r="C48" s="723" t="s">
        <v>1699</v>
      </c>
      <c r="D48" s="713"/>
      <c r="E48" s="713"/>
      <c r="F48" s="682"/>
      <c r="G48" s="795"/>
    </row>
    <row r="49" spans="2:7" ht="15">
      <c r="B49" s="711"/>
      <c r="C49" s="714"/>
      <c r="D49" s="713"/>
      <c r="E49" s="713"/>
      <c r="F49" s="682"/>
      <c r="G49" s="795"/>
    </row>
    <row r="50" spans="2:7" ht="26.25">
      <c r="B50" s="724" t="s">
        <v>246</v>
      </c>
      <c r="C50" s="725" t="s">
        <v>1700</v>
      </c>
      <c r="D50" s="713"/>
      <c r="E50" s="713"/>
      <c r="F50" s="682"/>
      <c r="G50" s="795"/>
    </row>
    <row r="51" spans="2:7" ht="15">
      <c r="B51" s="724"/>
      <c r="C51" s="725"/>
      <c r="D51" s="713"/>
      <c r="E51" s="713"/>
      <c r="F51" s="682"/>
      <c r="G51" s="795"/>
    </row>
    <row r="52" spans="2:7">
      <c r="B52" s="506"/>
      <c r="C52" s="726"/>
      <c r="D52" s="469"/>
      <c r="E52" s="510"/>
      <c r="F52" s="210"/>
      <c r="G52" s="796"/>
    </row>
    <row r="53" spans="2:7" ht="51">
      <c r="B53" s="727" t="s">
        <v>2567</v>
      </c>
      <c r="C53" s="728" t="s">
        <v>1701</v>
      </c>
      <c r="D53" s="711"/>
      <c r="E53" s="713"/>
      <c r="F53" s="210"/>
      <c r="G53" s="796"/>
    </row>
    <row r="54" spans="2:7">
      <c r="B54" s="506"/>
      <c r="C54" s="510" t="s">
        <v>1702</v>
      </c>
      <c r="D54" s="711"/>
      <c r="E54" s="713"/>
      <c r="F54" s="210"/>
      <c r="G54" s="796"/>
    </row>
    <row r="55" spans="2:7" ht="51">
      <c r="B55" s="506"/>
      <c r="C55" s="728" t="s">
        <v>1703</v>
      </c>
      <c r="D55" s="711"/>
      <c r="E55" s="713"/>
      <c r="F55" s="210"/>
      <c r="G55" s="796"/>
    </row>
    <row r="56" spans="2:7">
      <c r="B56" s="506"/>
      <c r="C56" s="510" t="s">
        <v>1704</v>
      </c>
      <c r="D56" s="711"/>
      <c r="E56" s="713"/>
      <c r="F56" s="210"/>
      <c r="G56" s="796"/>
    </row>
    <row r="57" spans="2:7" ht="38.25">
      <c r="B57" s="506"/>
      <c r="C57" s="728" t="s">
        <v>1705</v>
      </c>
      <c r="D57" s="711"/>
      <c r="E57" s="713"/>
      <c r="F57" s="210"/>
      <c r="G57" s="796"/>
    </row>
    <row r="58" spans="2:7" ht="25.5">
      <c r="B58" s="506"/>
      <c r="C58" s="728" t="s">
        <v>1706</v>
      </c>
      <c r="D58" s="713"/>
      <c r="E58" s="711"/>
      <c r="F58" s="210"/>
      <c r="G58" s="796"/>
    </row>
    <row r="59" spans="2:7">
      <c r="B59" s="506"/>
      <c r="C59" s="729" t="s">
        <v>1707</v>
      </c>
      <c r="D59" s="730" t="s">
        <v>66</v>
      </c>
      <c r="E59" s="711">
        <v>1</v>
      </c>
      <c r="F59" s="210"/>
      <c r="G59" s="796">
        <f>+E59*F59</f>
        <v>0</v>
      </c>
    </row>
    <row r="60" spans="2:7">
      <c r="B60" s="506"/>
      <c r="C60" s="729"/>
      <c r="D60" s="730"/>
      <c r="E60" s="711"/>
      <c r="F60" s="210"/>
      <c r="G60" s="796"/>
    </row>
    <row r="61" spans="2:7" ht="38.25">
      <c r="B61" s="731" t="s">
        <v>37</v>
      </c>
      <c r="C61" s="728" t="s">
        <v>673</v>
      </c>
      <c r="D61" s="469"/>
      <c r="E61" s="319"/>
      <c r="F61" s="682"/>
      <c r="G61" s="795"/>
    </row>
    <row r="62" spans="2:7" ht="25.5">
      <c r="B62" s="732"/>
      <c r="C62" s="728" t="s">
        <v>674</v>
      </c>
      <c r="D62" s="469"/>
      <c r="E62" s="319"/>
      <c r="F62" s="682"/>
      <c r="G62" s="795"/>
    </row>
    <row r="63" spans="2:7" ht="25.5">
      <c r="B63" s="713"/>
      <c r="C63" s="728" t="s">
        <v>675</v>
      </c>
      <c r="D63" s="469"/>
      <c r="E63" s="319"/>
      <c r="F63" s="682"/>
      <c r="G63" s="795"/>
    </row>
    <row r="64" spans="2:7" ht="25.5">
      <c r="B64" s="713"/>
      <c r="C64" s="728" t="s">
        <v>676</v>
      </c>
      <c r="D64" s="469"/>
      <c r="E64" s="319"/>
      <c r="F64" s="682"/>
      <c r="G64" s="795"/>
    </row>
    <row r="65" spans="2:7">
      <c r="B65" s="506"/>
      <c r="C65" s="728" t="s">
        <v>677</v>
      </c>
      <c r="D65" s="510" t="s">
        <v>215</v>
      </c>
      <c r="E65" s="733">
        <v>70</v>
      </c>
      <c r="F65" s="211"/>
      <c r="G65" s="797">
        <f>+E65*F65</f>
        <v>0</v>
      </c>
    </row>
    <row r="66" spans="2:7">
      <c r="B66" s="506"/>
      <c r="C66" s="728"/>
      <c r="D66" s="510"/>
      <c r="E66" s="733"/>
      <c r="F66" s="211"/>
      <c r="G66" s="797"/>
    </row>
    <row r="67" spans="2:7" ht="64.5">
      <c r="B67" s="734" t="s">
        <v>17</v>
      </c>
      <c r="C67" s="714" t="s">
        <v>678</v>
      </c>
      <c r="D67" s="510"/>
      <c r="E67" s="319"/>
      <c r="F67" s="681"/>
      <c r="G67" s="795"/>
    </row>
    <row r="68" spans="2:7" ht="26.25">
      <c r="B68" s="506"/>
      <c r="C68" s="714" t="s">
        <v>679</v>
      </c>
      <c r="D68" s="510"/>
      <c r="E68" s="319"/>
      <c r="F68" s="681"/>
      <c r="G68" s="795"/>
    </row>
    <row r="69" spans="2:7" ht="26.25">
      <c r="B69" s="506"/>
      <c r="C69" s="714" t="s">
        <v>680</v>
      </c>
      <c r="D69" s="510"/>
      <c r="E69" s="319"/>
      <c r="F69" s="681"/>
      <c r="G69" s="795"/>
    </row>
    <row r="70" spans="2:7" ht="26.25">
      <c r="B70" s="506"/>
      <c r="C70" s="714" t="s">
        <v>681</v>
      </c>
      <c r="D70" s="510"/>
      <c r="E70" s="319"/>
      <c r="F70" s="681"/>
      <c r="G70" s="795"/>
    </row>
    <row r="71" spans="2:7">
      <c r="B71" s="506"/>
      <c r="C71" s="735" t="s">
        <v>702</v>
      </c>
      <c r="D71" s="736" t="s">
        <v>215</v>
      </c>
      <c r="E71" s="733">
        <v>24</v>
      </c>
      <c r="F71" s="211"/>
      <c r="G71" s="797">
        <f>+E71*F71</f>
        <v>0</v>
      </c>
    </row>
    <row r="72" spans="2:7">
      <c r="B72" s="506"/>
      <c r="C72" s="735"/>
      <c r="D72" s="736"/>
      <c r="E72" s="733"/>
      <c r="F72" s="211"/>
      <c r="G72" s="797"/>
    </row>
    <row r="73" spans="2:7">
      <c r="B73" s="734" t="s">
        <v>18</v>
      </c>
      <c r="C73" s="737" t="s">
        <v>397</v>
      </c>
      <c r="D73" s="469" t="s">
        <v>241</v>
      </c>
      <c r="E73" s="510">
        <v>1</v>
      </c>
      <c r="F73" s="212"/>
      <c r="G73" s="798">
        <f>F73*E73</f>
        <v>0</v>
      </c>
    </row>
    <row r="74" spans="2:7">
      <c r="B74" s="734"/>
      <c r="C74" s="737"/>
      <c r="D74" s="469"/>
      <c r="E74" s="510"/>
      <c r="F74" s="212"/>
      <c r="G74" s="798"/>
    </row>
    <row r="75" spans="2:7" ht="51">
      <c r="B75" s="734" t="s">
        <v>22</v>
      </c>
      <c r="C75" s="738" t="s">
        <v>1708</v>
      </c>
      <c r="D75" s="469" t="s">
        <v>241</v>
      </c>
      <c r="E75" s="510">
        <v>1</v>
      </c>
      <c r="F75" s="212"/>
      <c r="G75" s="798">
        <f>F75*E75</f>
        <v>0</v>
      </c>
    </row>
    <row r="76" spans="2:7">
      <c r="B76" s="739"/>
      <c r="C76" s="740"/>
      <c r="D76" s="741"/>
      <c r="E76" s="742"/>
      <c r="F76" s="211"/>
      <c r="G76" s="797"/>
    </row>
    <row r="77" spans="2:7" ht="25.5">
      <c r="B77" s="731" t="s">
        <v>45</v>
      </c>
      <c r="C77" s="728" t="s">
        <v>263</v>
      </c>
      <c r="D77" s="469"/>
      <c r="E77" s="728"/>
      <c r="F77" s="681"/>
      <c r="G77" s="795"/>
    </row>
    <row r="78" spans="2:7" ht="25.5">
      <c r="B78" s="469"/>
      <c r="C78" s="728" t="s">
        <v>264</v>
      </c>
      <c r="D78" s="469"/>
      <c r="E78" s="728"/>
      <c r="F78" s="681"/>
      <c r="G78" s="795"/>
    </row>
    <row r="79" spans="2:7">
      <c r="B79" s="469"/>
      <c r="C79" s="728" t="s">
        <v>265</v>
      </c>
      <c r="D79" s="469" t="s">
        <v>46</v>
      </c>
      <c r="E79" s="713">
        <v>32</v>
      </c>
      <c r="F79" s="210"/>
      <c r="G79" s="796">
        <f>+E79*F79</f>
        <v>0</v>
      </c>
    </row>
    <row r="80" spans="2:7" ht="15">
      <c r="B80" s="743"/>
      <c r="C80" s="744"/>
      <c r="D80" s="745"/>
      <c r="E80" s="724"/>
      <c r="F80" s="681"/>
      <c r="G80" s="795"/>
    </row>
    <row r="81" spans="2:7">
      <c r="B81" s="506"/>
      <c r="C81" s="728"/>
      <c r="D81" s="510"/>
      <c r="E81" s="733"/>
      <c r="F81" s="211"/>
      <c r="G81" s="797"/>
    </row>
    <row r="82" spans="2:7" ht="76.5">
      <c r="B82" s="727" t="s">
        <v>47</v>
      </c>
      <c r="C82" s="728" t="s">
        <v>1709</v>
      </c>
      <c r="D82" s="469"/>
      <c r="E82" s="711"/>
      <c r="F82" s="682"/>
      <c r="G82" s="795"/>
    </row>
    <row r="83" spans="2:7" ht="25.5">
      <c r="B83" s="506"/>
      <c r="C83" s="728" t="s">
        <v>1710</v>
      </c>
      <c r="D83" s="469"/>
      <c r="E83" s="711"/>
      <c r="F83" s="682"/>
      <c r="G83" s="795"/>
    </row>
    <row r="84" spans="2:7" ht="25.5">
      <c r="B84" s="506"/>
      <c r="C84" s="728" t="s">
        <v>1711</v>
      </c>
      <c r="D84" s="469"/>
      <c r="E84" s="711"/>
      <c r="F84" s="682"/>
      <c r="G84" s="795"/>
    </row>
    <row r="85" spans="2:7" ht="25.5">
      <c r="B85" s="506"/>
      <c r="C85" s="728" t="s">
        <v>1712</v>
      </c>
      <c r="D85" s="469"/>
      <c r="E85" s="711"/>
      <c r="F85" s="682"/>
      <c r="G85" s="795"/>
    </row>
    <row r="86" spans="2:7" ht="25.5">
      <c r="B86" s="506"/>
      <c r="C86" s="728" t="s">
        <v>1713</v>
      </c>
      <c r="D86" s="469"/>
      <c r="E86" s="711"/>
      <c r="F86" s="682"/>
      <c r="G86" s="795"/>
    </row>
    <row r="87" spans="2:7" ht="38.25">
      <c r="B87" s="506"/>
      <c r="C87" s="728" t="s">
        <v>1714</v>
      </c>
      <c r="D87" s="469"/>
      <c r="E87" s="711"/>
      <c r="F87" s="682"/>
      <c r="G87" s="795"/>
    </row>
    <row r="88" spans="2:7" ht="25.5">
      <c r="B88" s="506"/>
      <c r="C88" s="728" t="s">
        <v>1715</v>
      </c>
      <c r="D88" s="469"/>
      <c r="E88" s="711"/>
      <c r="F88" s="682"/>
      <c r="G88" s="795"/>
    </row>
    <row r="89" spans="2:7" ht="25.5">
      <c r="B89" s="506"/>
      <c r="C89" s="728" t="s">
        <v>1716</v>
      </c>
      <c r="D89" s="469"/>
      <c r="E89" s="711"/>
      <c r="F89" s="682"/>
      <c r="G89" s="795"/>
    </row>
    <row r="90" spans="2:7" ht="25.5">
      <c r="B90" s="506"/>
      <c r="C90" s="728" t="s">
        <v>1717</v>
      </c>
      <c r="D90" s="469"/>
      <c r="E90" s="711"/>
      <c r="F90" s="682"/>
      <c r="G90" s="795"/>
    </row>
    <row r="91" spans="2:7" ht="25.5">
      <c r="B91" s="506"/>
      <c r="C91" s="728" t="s">
        <v>1718</v>
      </c>
      <c r="D91" s="469"/>
      <c r="E91" s="711"/>
      <c r="F91" s="682"/>
      <c r="G91" s="795"/>
    </row>
    <row r="92" spans="2:7" ht="25.5">
      <c r="B92" s="506"/>
      <c r="C92" s="728" t="s">
        <v>1719</v>
      </c>
      <c r="D92" s="469"/>
      <c r="E92" s="711"/>
      <c r="F92" s="682"/>
      <c r="G92" s="795"/>
    </row>
    <row r="93" spans="2:7" ht="25.5">
      <c r="B93" s="506"/>
      <c r="C93" s="728" t="s">
        <v>1720</v>
      </c>
      <c r="D93" s="469"/>
      <c r="E93" s="711"/>
      <c r="F93" s="682"/>
      <c r="G93" s="795"/>
    </row>
    <row r="94" spans="2:7" ht="15">
      <c r="B94" s="506"/>
      <c r="C94" s="510" t="s">
        <v>1721</v>
      </c>
      <c r="D94" s="469"/>
      <c r="E94" s="711"/>
      <c r="F94" s="682"/>
      <c r="G94" s="795"/>
    </row>
    <row r="95" spans="2:7">
      <c r="B95" s="506"/>
      <c r="C95" s="729" t="s">
        <v>1722</v>
      </c>
      <c r="D95" s="469" t="s">
        <v>241</v>
      </c>
      <c r="E95" s="711">
        <v>2</v>
      </c>
      <c r="F95" s="210"/>
      <c r="G95" s="796">
        <f>+E95*F95</f>
        <v>0</v>
      </c>
    </row>
    <row r="96" spans="2:7">
      <c r="B96" s="506"/>
      <c r="C96" s="728"/>
      <c r="D96" s="510"/>
      <c r="E96" s="733"/>
      <c r="F96" s="211"/>
      <c r="G96" s="797"/>
    </row>
    <row r="97" spans="2:7">
      <c r="B97" s="746" t="s">
        <v>48</v>
      </c>
      <c r="C97" s="747" t="s">
        <v>397</v>
      </c>
      <c r="D97" s="748" t="s">
        <v>241</v>
      </c>
      <c r="E97" s="749">
        <v>1</v>
      </c>
      <c r="F97" s="213"/>
      <c r="G97" s="799">
        <f>F97*E97</f>
        <v>0</v>
      </c>
    </row>
    <row r="98" spans="2:7">
      <c r="B98" s="1299"/>
      <c r="C98" s="1300"/>
      <c r="D98" s="1301"/>
      <c r="E98" s="1302"/>
      <c r="F98" s="212"/>
      <c r="G98" s="798"/>
    </row>
    <row r="99" spans="2:7" ht="25.5">
      <c r="B99" s="750"/>
      <c r="C99" s="757" t="s">
        <v>2568</v>
      </c>
      <c r="D99" s="319"/>
      <c r="E99" s="319"/>
      <c r="F99" s="214"/>
      <c r="G99" s="800">
        <f>SUM(G52:G97)</f>
        <v>0</v>
      </c>
    </row>
    <row r="100" spans="2:7">
      <c r="B100" s="750"/>
      <c r="C100" s="693"/>
      <c r="D100" s="319"/>
      <c r="E100" s="319"/>
      <c r="F100" s="214"/>
      <c r="G100" s="800"/>
    </row>
    <row r="101" spans="2:7">
      <c r="B101" s="750"/>
      <c r="C101" s="751"/>
      <c r="D101" s="319"/>
      <c r="E101" s="319"/>
      <c r="F101" s="214"/>
      <c r="G101" s="800"/>
    </row>
    <row r="102" spans="2:7">
      <c r="B102" s="752"/>
      <c r="C102" s="753"/>
      <c r="D102" s="754"/>
      <c r="E102" s="755"/>
      <c r="F102" s="683"/>
      <c r="G102" s="801"/>
    </row>
    <row r="103" spans="2:7">
      <c r="B103" s="756" t="s">
        <v>603</v>
      </c>
      <c r="C103" s="757" t="s">
        <v>691</v>
      </c>
      <c r="D103" s="754"/>
      <c r="E103" s="755"/>
      <c r="F103" s="683"/>
      <c r="G103" s="801"/>
    </row>
    <row r="104" spans="2:7" ht="15">
      <c r="B104" s="506"/>
      <c r="C104" s="728"/>
      <c r="D104" s="469"/>
      <c r="E104" s="319"/>
      <c r="F104" s="684"/>
      <c r="G104" s="802"/>
    </row>
    <row r="105" spans="2:7" ht="76.5">
      <c r="B105" s="734" t="s">
        <v>14</v>
      </c>
      <c r="C105" s="758" t="s">
        <v>1267</v>
      </c>
      <c r="D105" s="759" t="s">
        <v>241</v>
      </c>
      <c r="E105" s="745">
        <v>1</v>
      </c>
      <c r="F105" s="211"/>
      <c r="G105" s="797"/>
    </row>
    <row r="106" spans="2:7" ht="38.25">
      <c r="B106" s="745" t="s">
        <v>243</v>
      </c>
      <c r="C106" s="728" t="s">
        <v>692</v>
      </c>
      <c r="D106" s="506" t="s">
        <v>242</v>
      </c>
      <c r="E106" s="713">
        <v>1525</v>
      </c>
      <c r="F106" s="214"/>
      <c r="G106" s="803"/>
    </row>
    <row r="107" spans="2:7" ht="25.5">
      <c r="B107" s="745" t="s">
        <v>243</v>
      </c>
      <c r="C107" s="728" t="s">
        <v>271</v>
      </c>
      <c r="D107" s="506" t="s">
        <v>242</v>
      </c>
      <c r="E107" s="713">
        <v>1525</v>
      </c>
      <c r="F107" s="214"/>
      <c r="G107" s="803"/>
    </row>
    <row r="108" spans="2:7" ht="25.5">
      <c r="B108" s="745" t="s">
        <v>243</v>
      </c>
      <c r="C108" s="728" t="s">
        <v>693</v>
      </c>
      <c r="D108" s="506" t="s">
        <v>242</v>
      </c>
      <c r="E108" s="713">
        <v>1525</v>
      </c>
      <c r="F108" s="214"/>
      <c r="G108" s="803"/>
    </row>
    <row r="109" spans="2:7" ht="25.5">
      <c r="B109" s="745" t="s">
        <v>243</v>
      </c>
      <c r="C109" s="728" t="s">
        <v>1268</v>
      </c>
      <c r="D109" s="506" t="s">
        <v>215</v>
      </c>
      <c r="E109" s="713">
        <v>9600</v>
      </c>
      <c r="F109" s="214"/>
      <c r="G109" s="803"/>
    </row>
    <row r="110" spans="2:7" ht="25.5">
      <c r="B110" s="745" t="s">
        <v>243</v>
      </c>
      <c r="C110" s="728" t="s">
        <v>272</v>
      </c>
      <c r="D110" s="506"/>
      <c r="E110" s="713"/>
      <c r="F110" s="682"/>
      <c r="G110" s="795"/>
    </row>
    <row r="111" spans="2:7" ht="25.5">
      <c r="B111" s="745"/>
      <c r="C111" s="728" t="s">
        <v>273</v>
      </c>
      <c r="D111" s="506" t="s">
        <v>215</v>
      </c>
      <c r="E111" s="713">
        <v>1400</v>
      </c>
      <c r="F111" s="214"/>
      <c r="G111" s="803"/>
    </row>
    <row r="112" spans="2:7">
      <c r="B112" s="745" t="s">
        <v>243</v>
      </c>
      <c r="C112" s="728" t="s">
        <v>274</v>
      </c>
      <c r="D112" s="506" t="s">
        <v>247</v>
      </c>
      <c r="E112" s="713">
        <v>156</v>
      </c>
      <c r="F112" s="214"/>
      <c r="G112" s="803"/>
    </row>
    <row r="113" spans="2:7" ht="25.5">
      <c r="B113" s="745" t="s">
        <v>243</v>
      </c>
      <c r="C113" s="728" t="s">
        <v>694</v>
      </c>
      <c r="D113" s="506" t="s">
        <v>66</v>
      </c>
      <c r="E113" s="713">
        <v>1</v>
      </c>
      <c r="F113" s="214"/>
      <c r="G113" s="803"/>
    </row>
    <row r="114" spans="2:7" ht="25.5">
      <c r="B114" s="745" t="s">
        <v>243</v>
      </c>
      <c r="C114" s="728" t="s">
        <v>275</v>
      </c>
      <c r="D114" s="506" t="s">
        <v>66</v>
      </c>
      <c r="E114" s="713">
        <v>474</v>
      </c>
      <c r="F114" s="214"/>
      <c r="G114" s="803"/>
    </row>
    <row r="115" spans="2:7" ht="63.75">
      <c r="B115" s="745" t="s">
        <v>243</v>
      </c>
      <c r="C115" s="728" t="s">
        <v>276</v>
      </c>
      <c r="D115" s="713"/>
      <c r="E115" s="713"/>
      <c r="F115" s="682"/>
      <c r="G115" s="795"/>
    </row>
    <row r="116" spans="2:7" ht="25.5">
      <c r="B116" s="745"/>
      <c r="C116" s="728" t="s">
        <v>695</v>
      </c>
      <c r="D116" s="713" t="s">
        <v>66</v>
      </c>
      <c r="E116" s="713">
        <v>3</v>
      </c>
      <c r="F116" s="214"/>
      <c r="G116" s="803"/>
    </row>
    <row r="117" spans="2:7" ht="63.75">
      <c r="B117" s="745" t="s">
        <v>243</v>
      </c>
      <c r="C117" s="760" t="s">
        <v>696</v>
      </c>
      <c r="D117" s="713"/>
      <c r="E117" s="713"/>
      <c r="F117" s="682"/>
      <c r="G117" s="795"/>
    </row>
    <row r="118" spans="2:7" ht="25.5">
      <c r="B118" s="745"/>
      <c r="C118" s="728" t="s">
        <v>513</v>
      </c>
      <c r="D118" s="713" t="s">
        <v>66</v>
      </c>
      <c r="E118" s="713">
        <v>6</v>
      </c>
      <c r="F118" s="214"/>
      <c r="G118" s="803"/>
    </row>
    <row r="119" spans="2:7" ht="76.5">
      <c r="B119" s="745" t="s">
        <v>243</v>
      </c>
      <c r="C119" s="728" t="s">
        <v>697</v>
      </c>
      <c r="D119" s="319"/>
      <c r="E119" s="506"/>
      <c r="F119" s="681"/>
      <c r="G119" s="795"/>
    </row>
    <row r="120" spans="2:7" ht="76.5">
      <c r="B120" s="745"/>
      <c r="C120" s="728" t="s">
        <v>698</v>
      </c>
      <c r="D120" s="319"/>
      <c r="E120" s="506"/>
      <c r="F120" s="681"/>
      <c r="G120" s="795"/>
    </row>
    <row r="121" spans="2:7" ht="38.25">
      <c r="B121" s="745"/>
      <c r="C121" s="728" t="s">
        <v>277</v>
      </c>
      <c r="D121" s="319"/>
      <c r="E121" s="506"/>
      <c r="F121" s="681"/>
      <c r="G121" s="795"/>
    </row>
    <row r="122" spans="2:7" ht="25.5">
      <c r="B122" s="713"/>
      <c r="C122" s="728" t="s">
        <v>699</v>
      </c>
      <c r="D122" s="713" t="s">
        <v>241</v>
      </c>
      <c r="E122" s="713">
        <v>6</v>
      </c>
      <c r="F122" s="214"/>
      <c r="G122" s="803"/>
    </row>
    <row r="123" spans="2:7" ht="38.25">
      <c r="B123" s="713" t="s">
        <v>243</v>
      </c>
      <c r="C123" s="728" t="s">
        <v>1269</v>
      </c>
      <c r="D123" s="319" t="s">
        <v>66</v>
      </c>
      <c r="E123" s="319">
        <v>2</v>
      </c>
      <c r="F123" s="214"/>
      <c r="G123" s="803"/>
    </row>
    <row r="124" spans="2:7">
      <c r="B124" s="743"/>
      <c r="C124" s="744" t="s">
        <v>270</v>
      </c>
      <c r="D124" s="745" t="s">
        <v>241</v>
      </c>
      <c r="E124" s="724">
        <v>1</v>
      </c>
      <c r="F124" s="211"/>
      <c r="G124" s="797">
        <f>+E124*F124</f>
        <v>0</v>
      </c>
    </row>
    <row r="125" spans="2:7">
      <c r="B125" s="743"/>
      <c r="C125" s="744"/>
      <c r="D125" s="745"/>
      <c r="E125" s="724"/>
      <c r="F125" s="211"/>
      <c r="G125" s="797"/>
    </row>
    <row r="126" spans="2:7" ht="38.25">
      <c r="B126" s="731" t="s">
        <v>37</v>
      </c>
      <c r="C126" s="728" t="s">
        <v>673</v>
      </c>
      <c r="D126" s="469"/>
      <c r="E126" s="319"/>
      <c r="F126" s="682"/>
      <c r="G126" s="795"/>
    </row>
    <row r="127" spans="2:7" ht="25.5">
      <c r="B127" s="732"/>
      <c r="C127" s="728" t="s">
        <v>674</v>
      </c>
      <c r="D127" s="469"/>
      <c r="E127" s="319"/>
      <c r="F127" s="682"/>
      <c r="G127" s="795"/>
    </row>
    <row r="128" spans="2:7" ht="25.5">
      <c r="B128" s="713"/>
      <c r="C128" s="728" t="s">
        <v>675</v>
      </c>
      <c r="D128" s="469"/>
      <c r="E128" s="319"/>
      <c r="F128" s="682"/>
      <c r="G128" s="795"/>
    </row>
    <row r="129" spans="2:7" ht="25.5">
      <c r="B129" s="713"/>
      <c r="C129" s="728" t="s">
        <v>676</v>
      </c>
      <c r="D129" s="469"/>
      <c r="E129" s="319"/>
      <c r="F129" s="682"/>
      <c r="G129" s="795"/>
    </row>
    <row r="130" spans="2:7">
      <c r="B130" s="506"/>
      <c r="C130" s="728" t="s">
        <v>677</v>
      </c>
      <c r="D130" s="510" t="s">
        <v>215</v>
      </c>
      <c r="E130" s="733">
        <v>24</v>
      </c>
      <c r="F130" s="211"/>
      <c r="G130" s="797">
        <f>+E130*F130</f>
        <v>0</v>
      </c>
    </row>
    <row r="131" spans="2:7">
      <c r="B131" s="743"/>
      <c r="C131" s="744"/>
      <c r="D131" s="745"/>
      <c r="E131" s="724"/>
      <c r="F131" s="211"/>
      <c r="G131" s="797"/>
    </row>
    <row r="132" spans="2:7" ht="102">
      <c r="B132" s="761" t="s">
        <v>17</v>
      </c>
      <c r="C132" s="738" t="s">
        <v>1270</v>
      </c>
      <c r="D132" s="510"/>
      <c r="E132" s="319"/>
      <c r="F132" s="681"/>
      <c r="G132" s="795"/>
    </row>
    <row r="133" spans="2:7" ht="25.5">
      <c r="B133" s="762"/>
      <c r="C133" s="737" t="s">
        <v>486</v>
      </c>
      <c r="D133" s="510"/>
      <c r="E133" s="319"/>
      <c r="F133" s="681"/>
      <c r="G133" s="795"/>
    </row>
    <row r="134" spans="2:7">
      <c r="B134" s="762"/>
      <c r="C134" s="763" t="s">
        <v>700</v>
      </c>
      <c r="D134" s="764" t="s">
        <v>215</v>
      </c>
      <c r="E134" s="765">
        <v>40</v>
      </c>
      <c r="F134" s="211"/>
      <c r="G134" s="797">
        <f>+E134*F134</f>
        <v>0</v>
      </c>
    </row>
    <row r="135" spans="2:7">
      <c r="B135" s="762"/>
      <c r="C135" s="763" t="s">
        <v>701</v>
      </c>
      <c r="D135" s="764" t="s">
        <v>215</v>
      </c>
      <c r="E135" s="742">
        <v>20</v>
      </c>
      <c r="F135" s="211"/>
      <c r="G135" s="797">
        <f>+E135*F135</f>
        <v>0</v>
      </c>
    </row>
    <row r="136" spans="2:7">
      <c r="B136" s="762"/>
      <c r="C136" s="763" t="s">
        <v>278</v>
      </c>
      <c r="D136" s="764" t="s">
        <v>215</v>
      </c>
      <c r="E136" s="742">
        <v>32</v>
      </c>
      <c r="F136" s="211"/>
      <c r="G136" s="797">
        <f>+E136*F136</f>
        <v>0</v>
      </c>
    </row>
    <row r="137" spans="2:7" ht="15">
      <c r="B137" s="743"/>
      <c r="C137" s="744"/>
      <c r="D137" s="745"/>
      <c r="E137" s="724"/>
      <c r="F137" s="681"/>
      <c r="G137" s="795"/>
    </row>
    <row r="138" spans="2:7" ht="64.5">
      <c r="B138" s="734" t="s">
        <v>18</v>
      </c>
      <c r="C138" s="714" t="s">
        <v>678</v>
      </c>
      <c r="D138" s="510"/>
      <c r="E138" s="319"/>
      <c r="F138" s="681"/>
      <c r="G138" s="795"/>
    </row>
    <row r="139" spans="2:7" ht="26.25">
      <c r="B139" s="506"/>
      <c r="C139" s="714" t="s">
        <v>679</v>
      </c>
      <c r="D139" s="510"/>
      <c r="E139" s="319"/>
      <c r="F139" s="681"/>
      <c r="G139" s="795"/>
    </row>
    <row r="140" spans="2:7" ht="26.25">
      <c r="B140" s="506"/>
      <c r="C140" s="714" t="s">
        <v>680</v>
      </c>
      <c r="D140" s="510"/>
      <c r="E140" s="319"/>
      <c r="F140" s="681"/>
      <c r="G140" s="795"/>
    </row>
    <row r="141" spans="2:7" ht="26.25">
      <c r="B141" s="506"/>
      <c r="C141" s="714" t="s">
        <v>681</v>
      </c>
      <c r="D141" s="510"/>
      <c r="E141" s="319"/>
      <c r="F141" s="681"/>
      <c r="G141" s="795"/>
    </row>
    <row r="142" spans="2:7">
      <c r="B142" s="506"/>
      <c r="C142" s="735" t="s">
        <v>702</v>
      </c>
      <c r="D142" s="736" t="s">
        <v>215</v>
      </c>
      <c r="E142" s="733">
        <v>24</v>
      </c>
      <c r="F142" s="211"/>
      <c r="G142" s="797">
        <f>+E142*F142</f>
        <v>0</v>
      </c>
    </row>
    <row r="143" spans="2:7">
      <c r="B143" s="739"/>
      <c r="C143" s="735" t="s">
        <v>682</v>
      </c>
      <c r="D143" s="736" t="s">
        <v>215</v>
      </c>
      <c r="E143" s="765">
        <v>40</v>
      </c>
      <c r="F143" s="211"/>
      <c r="G143" s="797">
        <f>+E143*F143</f>
        <v>0</v>
      </c>
    </row>
    <row r="144" spans="2:7">
      <c r="B144" s="739"/>
      <c r="C144" s="735" t="s">
        <v>683</v>
      </c>
      <c r="D144" s="736" t="s">
        <v>215</v>
      </c>
      <c r="E144" s="742">
        <v>20</v>
      </c>
      <c r="F144" s="211"/>
      <c r="G144" s="797">
        <f>+E144*F144</f>
        <v>0</v>
      </c>
    </row>
    <row r="145" spans="2:7">
      <c r="B145" s="739"/>
      <c r="C145" s="735" t="s">
        <v>684</v>
      </c>
      <c r="D145" s="736" t="s">
        <v>215</v>
      </c>
      <c r="E145" s="742">
        <v>32</v>
      </c>
      <c r="F145" s="211"/>
      <c r="G145" s="797">
        <f>+E145*F145</f>
        <v>0</v>
      </c>
    </row>
    <row r="146" spans="2:7">
      <c r="B146" s="739"/>
      <c r="C146" s="740"/>
      <c r="D146" s="741"/>
      <c r="E146" s="742"/>
      <c r="F146" s="211"/>
      <c r="G146" s="797"/>
    </row>
    <row r="147" spans="2:7" ht="25.5">
      <c r="B147" s="731" t="s">
        <v>45</v>
      </c>
      <c r="C147" s="735" t="s">
        <v>1271</v>
      </c>
      <c r="D147" s="736" t="s">
        <v>242</v>
      </c>
      <c r="E147" s="742">
        <v>1</v>
      </c>
      <c r="F147" s="211"/>
      <c r="G147" s="797">
        <f>+E147*F147</f>
        <v>0</v>
      </c>
    </row>
    <row r="148" spans="2:7">
      <c r="B148" s="739"/>
      <c r="C148" s="740"/>
      <c r="D148" s="741"/>
      <c r="E148" s="742"/>
      <c r="F148" s="211"/>
      <c r="G148" s="797"/>
    </row>
    <row r="149" spans="2:7" ht="25.5">
      <c r="B149" s="731" t="s">
        <v>47</v>
      </c>
      <c r="C149" s="728" t="s">
        <v>263</v>
      </c>
      <c r="D149" s="469"/>
      <c r="E149" s="728"/>
      <c r="F149" s="681"/>
      <c r="G149" s="795"/>
    </row>
    <row r="150" spans="2:7" ht="25.5">
      <c r="B150" s="469"/>
      <c r="C150" s="728" t="s">
        <v>264</v>
      </c>
      <c r="D150" s="469"/>
      <c r="E150" s="728"/>
      <c r="F150" s="681"/>
      <c r="G150" s="795"/>
    </row>
    <row r="151" spans="2:7">
      <c r="B151" s="469"/>
      <c r="C151" s="728" t="s">
        <v>265</v>
      </c>
      <c r="D151" s="469" t="s">
        <v>46</v>
      </c>
      <c r="E151" s="713">
        <v>32</v>
      </c>
      <c r="F151" s="210"/>
      <c r="G151" s="796">
        <f>+E151*F151</f>
        <v>0</v>
      </c>
    </row>
    <row r="152" spans="2:7" ht="15">
      <c r="B152" s="743"/>
      <c r="C152" s="744"/>
      <c r="D152" s="745"/>
      <c r="E152" s="724"/>
      <c r="F152" s="681"/>
      <c r="G152" s="795"/>
    </row>
    <row r="153" spans="2:7">
      <c r="B153" s="734" t="s">
        <v>49</v>
      </c>
      <c r="C153" s="737" t="s">
        <v>397</v>
      </c>
      <c r="D153" s="469" t="s">
        <v>241</v>
      </c>
      <c r="E153" s="510">
        <v>1</v>
      </c>
      <c r="F153" s="212"/>
      <c r="G153" s="798">
        <f>F153*E153</f>
        <v>0</v>
      </c>
    </row>
    <row r="154" spans="2:7" ht="15">
      <c r="B154" s="766"/>
      <c r="C154" s="737"/>
      <c r="D154" s="730"/>
      <c r="E154" s="765"/>
      <c r="F154" s="681"/>
      <c r="G154" s="795"/>
    </row>
    <row r="155" spans="2:7" ht="25.5">
      <c r="B155" s="734" t="s">
        <v>50</v>
      </c>
      <c r="C155" s="737" t="s">
        <v>263</v>
      </c>
      <c r="D155" s="730"/>
      <c r="E155" s="737"/>
      <c r="F155" s="681"/>
      <c r="G155" s="795"/>
    </row>
    <row r="156" spans="2:7" ht="25.5">
      <c r="B156" s="730"/>
      <c r="C156" s="737" t="s">
        <v>264</v>
      </c>
      <c r="D156" s="730"/>
      <c r="E156" s="737"/>
      <c r="F156" s="681"/>
      <c r="G156" s="795"/>
    </row>
    <row r="157" spans="2:7">
      <c r="B157" s="730"/>
      <c r="C157" s="737" t="s">
        <v>265</v>
      </c>
      <c r="D157" s="730" t="s">
        <v>46</v>
      </c>
      <c r="E157" s="739">
        <v>128</v>
      </c>
      <c r="F157" s="211"/>
      <c r="G157" s="797">
        <f>+E157*F157</f>
        <v>0</v>
      </c>
    </row>
    <row r="158" spans="2:7" ht="15">
      <c r="B158" s="730"/>
      <c r="C158" s="737"/>
      <c r="D158" s="730"/>
      <c r="E158" s="739"/>
      <c r="F158" s="191"/>
      <c r="G158" s="795"/>
    </row>
    <row r="159" spans="2:7">
      <c r="B159" s="730" t="s">
        <v>51</v>
      </c>
      <c r="C159" s="737" t="s">
        <v>514</v>
      </c>
      <c r="D159" s="730" t="s">
        <v>399</v>
      </c>
      <c r="E159" s="739">
        <v>1</v>
      </c>
      <c r="F159" s="191"/>
      <c r="G159" s="797">
        <f>F159*E159</f>
        <v>0</v>
      </c>
    </row>
    <row r="160" spans="2:7" ht="39">
      <c r="B160" s="767"/>
      <c r="C160" s="768" t="s">
        <v>515</v>
      </c>
      <c r="D160" s="745"/>
      <c r="E160" s="769"/>
      <c r="F160" s="681"/>
      <c r="G160" s="795"/>
    </row>
    <row r="161" spans="2:7" ht="26.25">
      <c r="B161" s="767"/>
      <c r="C161" s="768" t="s">
        <v>516</v>
      </c>
      <c r="D161" s="713"/>
      <c r="E161" s="769"/>
      <c r="F161" s="681"/>
      <c r="G161" s="795"/>
    </row>
    <row r="162" spans="2:7" ht="15">
      <c r="B162" s="767"/>
      <c r="C162" s="770" t="s">
        <v>517</v>
      </c>
      <c r="D162" s="713"/>
      <c r="E162" s="769"/>
      <c r="F162" s="681"/>
      <c r="G162" s="795"/>
    </row>
    <row r="163" spans="2:7" ht="15">
      <c r="B163" s="733"/>
      <c r="C163" s="771"/>
      <c r="D163" s="713"/>
      <c r="E163" s="769"/>
      <c r="F163" s="681"/>
      <c r="G163" s="795"/>
    </row>
    <row r="164" spans="2:7" ht="25.5">
      <c r="B164" s="734" t="s">
        <v>52</v>
      </c>
      <c r="C164" s="768" t="s">
        <v>400</v>
      </c>
      <c r="D164" s="506" t="s">
        <v>399</v>
      </c>
      <c r="E164" s="713">
        <v>1</v>
      </c>
      <c r="F164" s="212"/>
      <c r="G164" s="798">
        <f>F164*E164</f>
        <v>0</v>
      </c>
    </row>
    <row r="165" spans="2:7" ht="15">
      <c r="B165" s="734"/>
      <c r="C165" s="768"/>
      <c r="D165" s="506"/>
      <c r="E165" s="713"/>
      <c r="F165" s="681"/>
      <c r="G165" s="795"/>
    </row>
    <row r="166" spans="2:7">
      <c r="B166" s="746" t="s">
        <v>54</v>
      </c>
      <c r="C166" s="772" t="s">
        <v>518</v>
      </c>
      <c r="D166" s="773" t="s">
        <v>399</v>
      </c>
      <c r="E166" s="774">
        <v>1</v>
      </c>
      <c r="F166" s="213"/>
      <c r="G166" s="799">
        <f>F166*E166</f>
        <v>0</v>
      </c>
    </row>
    <row r="167" spans="2:7">
      <c r="B167" s="1299"/>
      <c r="C167" s="1303"/>
      <c r="D167" s="1304"/>
      <c r="E167" s="1305"/>
      <c r="F167" s="212"/>
      <c r="G167" s="798"/>
    </row>
    <row r="168" spans="2:7" ht="25.5">
      <c r="B168" s="711"/>
      <c r="C168" s="495" t="s">
        <v>2569</v>
      </c>
      <c r="D168" s="713"/>
      <c r="E168" s="713"/>
      <c r="F168" s="681"/>
      <c r="G168" s="798">
        <f>SUM(G103:G166)</f>
        <v>0</v>
      </c>
    </row>
    <row r="169" spans="2:7">
      <c r="B169" s="711"/>
      <c r="C169" s="324"/>
      <c r="D169" s="713"/>
      <c r="E169" s="713"/>
      <c r="F169" s="681"/>
      <c r="G169" s="798"/>
    </row>
    <row r="170" spans="2:7" ht="15">
      <c r="B170" s="711"/>
      <c r="C170" s="714"/>
      <c r="D170" s="713"/>
      <c r="E170" s="713"/>
      <c r="F170" s="681"/>
      <c r="G170" s="795"/>
    </row>
    <row r="171" spans="2:7" ht="15">
      <c r="B171" s="775" t="s">
        <v>706</v>
      </c>
      <c r="C171" s="776" t="s">
        <v>707</v>
      </c>
      <c r="D171" s="777"/>
      <c r="E171" s="777"/>
      <c r="F171" s="681"/>
      <c r="G171" s="795"/>
    </row>
    <row r="172" spans="2:7" ht="15">
      <c r="B172" s="778"/>
      <c r="C172" s="779"/>
      <c r="D172" s="780"/>
      <c r="E172" s="781"/>
      <c r="F172" s="681"/>
      <c r="G172" s="795"/>
    </row>
    <row r="173" spans="2:7" ht="89.25">
      <c r="B173" s="782" t="s">
        <v>14</v>
      </c>
      <c r="C173" s="737" t="s">
        <v>519</v>
      </c>
      <c r="D173" s="766" t="s">
        <v>241</v>
      </c>
      <c r="E173" s="713">
        <v>1</v>
      </c>
      <c r="F173" s="212"/>
      <c r="G173" s="798">
        <f>F173*E173</f>
        <v>0</v>
      </c>
    </row>
    <row r="174" spans="2:7" ht="63.75">
      <c r="B174" s="783"/>
      <c r="C174" s="737" t="s">
        <v>279</v>
      </c>
      <c r="D174" s="766"/>
      <c r="E174" s="784"/>
      <c r="F174" s="681"/>
      <c r="G174" s="795"/>
    </row>
    <row r="175" spans="2:7" ht="25.5">
      <c r="B175" s="746"/>
      <c r="C175" s="772" t="s">
        <v>280</v>
      </c>
      <c r="D175" s="773"/>
      <c r="E175" s="774"/>
      <c r="F175" s="213"/>
      <c r="G175" s="799"/>
    </row>
    <row r="176" spans="2:7" ht="15">
      <c r="B176" s="785"/>
      <c r="C176" s="786"/>
      <c r="D176" s="730"/>
      <c r="E176" s="787"/>
      <c r="F176" s="681"/>
      <c r="G176" s="795"/>
    </row>
    <row r="177" spans="2:7">
      <c r="B177" s="1306"/>
      <c r="C177" s="1300"/>
      <c r="D177" s="1307"/>
      <c r="E177" s="1308"/>
      <c r="F177" s="211"/>
      <c r="G177" s="797"/>
    </row>
    <row r="178" spans="2:7">
      <c r="B178" s="786"/>
      <c r="C178" s="1291" t="s">
        <v>2570</v>
      </c>
      <c r="D178" s="1309"/>
      <c r="E178" s="777"/>
      <c r="F178" s="681"/>
      <c r="G178" s="798">
        <f>SUM(G173:G176)</f>
        <v>0</v>
      </c>
    </row>
  </sheetData>
  <sheetProtection algorithmName="SHA-512" hashValue="D8ox8FDuxMqiIxBJY7Bv/tWA8dgLdrAUoVcQpDsmC1xTkr3wRBZscKUkZqu4VEvFWRZUajxvEWtEiiw0TscPwA==" saltValue="OiDSH3vBSExkcSAfSC75wA==" spinCount="100000" sheet="1" formatCells="0" formatColumns="0" formatRows="0"/>
  <pageMargins left="0.70866141732283472" right="0.70866141732283472" top="0.94488188976377963" bottom="0.74803149606299213" header="0.31496062992125984" footer="0.31496062992125984"/>
  <pageSetup paperSize="9" firstPageNumber="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16</vt:i4>
      </vt:variant>
      <vt:variant>
        <vt:lpstr>Imenovani obsegi</vt:lpstr>
      </vt:variant>
      <vt:variant>
        <vt:i4>23</vt:i4>
      </vt:variant>
    </vt:vector>
  </HeadingPairs>
  <TitlesOfParts>
    <vt:vector size="39" baseType="lpstr">
      <vt:lpstr>0</vt:lpstr>
      <vt:lpstr>SD</vt:lpstr>
      <vt:lpstr>REKAPITULACIJA</vt:lpstr>
      <vt:lpstr>A-Gradbena dela</vt:lpstr>
      <vt:lpstr>B-Obrtniška dela2+3aF</vt:lpstr>
      <vt:lpstr>B-Obrtniška dela3bF</vt:lpstr>
      <vt:lpstr>C-Elektro inst. objekta 2F</vt:lpstr>
      <vt:lpstr>C-Elektro inst. objekta 3F</vt:lpstr>
      <vt:lpstr>D-SI - ogr in hla 2F</vt:lpstr>
      <vt:lpstr>D-SI - ogr in hla 3F</vt:lpstr>
      <vt:lpstr>D-SI - prezrač 2F</vt:lpstr>
      <vt:lpstr>D-SI - prezrač 3F</vt:lpstr>
      <vt:lpstr>D-SI - voka 2F</vt:lpstr>
      <vt:lpstr>D-SI - voka 3F</vt:lpstr>
      <vt:lpstr>E-OKOLJE</vt:lpstr>
      <vt:lpstr>F-PROJEKT</vt:lpstr>
      <vt:lpstr>'D-SI - ogr in hla 2F'!Področje_tiskanja</vt:lpstr>
      <vt:lpstr>'D-SI - ogr in hla 3F'!Področje_tiskanja</vt:lpstr>
      <vt:lpstr>'D-SI - prezrač 2F'!Področje_tiskanja</vt:lpstr>
      <vt:lpstr>'D-SI - prezrač 3F'!Področje_tiskanja</vt:lpstr>
      <vt:lpstr>'D-SI - voka 2F'!Področje_tiskanja</vt:lpstr>
      <vt:lpstr>'D-SI - voka 3F'!Področje_tiskanja</vt:lpstr>
      <vt:lpstr>'E-OKOLJE'!Področje_tiskanja</vt:lpstr>
      <vt:lpstr>REKAPITULACIJA!Področje_tiskanja</vt:lpstr>
      <vt:lpstr>SD!Področje_tiskanja</vt:lpstr>
      <vt:lpstr>'A-Gradbena dela'!Print_Area</vt:lpstr>
      <vt:lpstr>'B-Obrtniška dela2+3aF'!Print_Area</vt:lpstr>
      <vt:lpstr>'B-Obrtniška dela3bF'!Print_Area</vt:lpstr>
      <vt:lpstr>'F-PROJEKT'!Print_Area</vt:lpstr>
      <vt:lpstr>'A-Gradbena dela'!Tiskanje_naslovov</vt:lpstr>
      <vt:lpstr>'B-Obrtniška dela2+3aF'!Tiskanje_naslovov</vt:lpstr>
      <vt:lpstr>'B-Obrtniška dela3bF'!Tiskanje_naslovov</vt:lpstr>
      <vt:lpstr>'D-SI - ogr in hla 2F'!Tiskanje_naslovov</vt:lpstr>
      <vt:lpstr>'D-SI - ogr in hla 3F'!Tiskanje_naslovov</vt:lpstr>
      <vt:lpstr>'D-SI - prezrač 2F'!Tiskanje_naslovov</vt:lpstr>
      <vt:lpstr>'D-SI - prezrač 3F'!Tiskanje_naslovov</vt:lpstr>
      <vt:lpstr>'D-SI - voka 2F'!Tiskanje_naslovov</vt:lpstr>
      <vt:lpstr>'D-SI - voka 3F'!Tiskanje_naslovov</vt:lpstr>
      <vt:lpstr>'E-OKOLJE'!Tiskanje_naslovov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Projektant</dc:creator>
  <cp:lastModifiedBy>Maja</cp:lastModifiedBy>
  <cp:lastPrinted>2018-09-05T17:31:36Z</cp:lastPrinted>
  <dcterms:created xsi:type="dcterms:W3CDTF">2014-09-11T06:38:13Z</dcterms:created>
  <dcterms:modified xsi:type="dcterms:W3CDTF">2021-03-12T10:44:21Z</dcterms:modified>
</cp:coreProperties>
</file>