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jasm\Desktop\"/>
    </mc:Choice>
  </mc:AlternateContent>
  <bookViews>
    <workbookView xWindow="0" yWindow="0" windowWidth="21570" windowHeight="7560" activeTab="6"/>
  </bookViews>
  <sheets>
    <sheet name="_REKAPITULACIJA" sheetId="1" r:id="rId1"/>
    <sheet name="EE_KANAL" sheetId="2" r:id="rId2"/>
    <sheet name="NN_KANAL" sheetId="3" r:id="rId3"/>
    <sheet name="NN_RAZVOD" sheetId="4" r:id="rId4"/>
    <sheet name="JR_KANAL" sheetId="5" r:id="rId5"/>
    <sheet name="JR_ELEKTROMONTAŽA" sheetId="6" r:id="rId6"/>
    <sheet name="TK_KANAL" sheetId="7" r:id="rId7"/>
  </sheets>
  <calcPr calcId="152511"/>
</workbook>
</file>

<file path=xl/calcChain.xml><?xml version="1.0" encoding="utf-8"?>
<calcChain xmlns="http://schemas.openxmlformats.org/spreadsheetml/2006/main">
  <c r="F9" i="7" l="1"/>
  <c r="F13" i="7" l="1"/>
  <c r="F26" i="7" l="1"/>
  <c r="F25" i="7"/>
  <c r="F24" i="7"/>
  <c r="F23" i="7"/>
  <c r="F22" i="7"/>
  <c r="F21" i="7"/>
  <c r="F20" i="7"/>
  <c r="F19" i="7"/>
  <c r="F18" i="7"/>
  <c r="F17" i="7"/>
  <c r="F16" i="7"/>
  <c r="F14" i="7"/>
  <c r="F12" i="7"/>
  <c r="F11" i="7"/>
  <c r="D11" i="7"/>
  <c r="D15" i="7" s="1"/>
  <c r="F15" i="7" s="1"/>
  <c r="D10" i="7"/>
  <c r="F10" i="7" s="1"/>
  <c r="D9" i="7"/>
  <c r="F19" i="6"/>
  <c r="F18" i="6"/>
  <c r="F17" i="6"/>
  <c r="F16" i="6"/>
  <c r="F15" i="6"/>
  <c r="F14" i="6"/>
  <c r="F13" i="6"/>
  <c r="F12" i="6"/>
  <c r="F11" i="6"/>
  <c r="F10" i="6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D11" i="5"/>
  <c r="F11" i="5" s="1"/>
  <c r="F10" i="5"/>
  <c r="D8" i="5"/>
  <c r="D13" i="5" s="1"/>
  <c r="F13" i="5" s="1"/>
  <c r="F14" i="4"/>
  <c r="D13" i="4"/>
  <c r="F13" i="4" s="1"/>
  <c r="F12" i="4"/>
  <c r="F11" i="4"/>
  <c r="F40" i="3"/>
  <c r="F39" i="3"/>
  <c r="F38" i="3"/>
  <c r="F37" i="3"/>
  <c r="F36" i="3"/>
  <c r="F35" i="3"/>
  <c r="F34" i="3"/>
  <c r="F33" i="3"/>
  <c r="D32" i="3"/>
  <c r="F32" i="3" s="1"/>
  <c r="D31" i="3"/>
  <c r="F31" i="3" s="1"/>
  <c r="D30" i="3"/>
  <c r="F30" i="3" s="1"/>
  <c r="F29" i="3"/>
  <c r="F28" i="3"/>
  <c r="F27" i="3"/>
  <c r="F26" i="3"/>
  <c r="F25" i="3"/>
  <c r="D23" i="3"/>
  <c r="F23" i="3" s="1"/>
  <c r="F22" i="3"/>
  <c r="F21" i="3"/>
  <c r="F20" i="3"/>
  <c r="F19" i="3"/>
  <c r="F18" i="3"/>
  <c r="D17" i="3"/>
  <c r="F17" i="3" s="1"/>
  <c r="D16" i="3"/>
  <c r="F16" i="3" s="1"/>
  <c r="D15" i="3"/>
  <c r="F15" i="3" s="1"/>
  <c r="D14" i="3"/>
  <c r="F14" i="3" s="1"/>
  <c r="F13" i="3"/>
  <c r="D13" i="3"/>
  <c r="D12" i="3"/>
  <c r="F12" i="3" s="1"/>
  <c r="D11" i="3"/>
  <c r="F11" i="3" s="1"/>
  <c r="F10" i="3"/>
  <c r="D10" i="3"/>
  <c r="D9" i="3"/>
  <c r="D24" i="3" s="1"/>
  <c r="F24" i="3" s="1"/>
  <c r="F27" i="2"/>
  <c r="F26" i="2"/>
  <c r="F25" i="2"/>
  <c r="F24" i="2"/>
  <c r="F23" i="2"/>
  <c r="F22" i="2"/>
  <c r="F21" i="2"/>
  <c r="F20" i="2"/>
  <c r="F19" i="2"/>
  <c r="F18" i="2"/>
  <c r="F17" i="2"/>
  <c r="F16" i="2"/>
  <c r="D16" i="2"/>
  <c r="D15" i="2"/>
  <c r="F15" i="2" s="1"/>
  <c r="D14" i="2"/>
  <c r="F14" i="2" s="1"/>
  <c r="D13" i="2"/>
  <c r="F13" i="2" s="1"/>
  <c r="D12" i="2"/>
  <c r="F12" i="2" s="1"/>
  <c r="D11" i="2"/>
  <c r="F11" i="2" s="1"/>
  <c r="F10" i="2"/>
  <c r="D10" i="2"/>
  <c r="F9" i="2"/>
  <c r="D9" i="2"/>
  <c r="F9" i="3" l="1"/>
  <c r="F8" i="5"/>
  <c r="D14" i="5"/>
  <c r="F14" i="5" s="1"/>
  <c r="D9" i="5"/>
  <c r="F9" i="5" s="1"/>
  <c r="D12" i="5"/>
  <c r="F12" i="5" s="1"/>
  <c r="E21" i="6"/>
  <c r="F21" i="6" s="1"/>
  <c r="E22" i="6"/>
  <c r="F22" i="6" s="1"/>
  <c r="E29" i="5"/>
  <c r="F29" i="5" s="1"/>
  <c r="E29" i="2"/>
  <c r="F29" i="2" s="1"/>
  <c r="E28" i="7"/>
  <c r="F28" i="7" s="1"/>
  <c r="E29" i="7"/>
  <c r="F29" i="7" s="1"/>
  <c r="E30" i="2"/>
  <c r="F30" i="2" s="1"/>
  <c r="E43" i="3"/>
  <c r="F43" i="3" s="1"/>
  <c r="E18" i="4"/>
  <c r="F18" i="4" s="1"/>
  <c r="E17" i="4"/>
  <c r="F17" i="4" s="1"/>
  <c r="E42" i="3"/>
  <c r="F42" i="3" s="1"/>
  <c r="E30" i="5"/>
  <c r="F30" i="5" s="1"/>
  <c r="F4" i="6" l="1"/>
  <c r="E14" i="1" s="1"/>
  <c r="F4" i="2"/>
  <c r="E6" i="1" s="1"/>
  <c r="F4" i="7"/>
  <c r="E16" i="1" s="1"/>
  <c r="F4" i="5"/>
  <c r="E12" i="1" s="1"/>
  <c r="F4" i="4"/>
  <c r="E10" i="1" s="1"/>
  <c r="F4" i="3"/>
  <c r="E8" i="1" s="1"/>
  <c r="E18" i="1" l="1"/>
  <c r="E20" i="1" s="1"/>
  <c r="E22" i="1" s="1"/>
</calcChain>
</file>

<file path=xl/sharedStrings.xml><?xml version="1.0" encoding="utf-8"?>
<sst xmlns="http://schemas.openxmlformats.org/spreadsheetml/2006/main" count="300" uniqueCount="129">
  <si>
    <t>št.</t>
  </si>
  <si>
    <t>OPIS</t>
  </si>
  <si>
    <t>CENA</t>
  </si>
  <si>
    <t>EE KABELSKA KANALIZACIJA</t>
  </si>
  <si>
    <t>NN KABELSKA KANALIZACIJA</t>
  </si>
  <si>
    <t>NN RAZVOD</t>
  </si>
  <si>
    <t>JR KABELSKA KANALIZACIJA</t>
  </si>
  <si>
    <t>JR ELEKTROMONTAŽA</t>
  </si>
  <si>
    <t>TK KABELSKA KANALIZACIJA</t>
  </si>
  <si>
    <t xml:space="preserve">VREDNOST SKUPAJ BREZ DDV: </t>
  </si>
  <si>
    <t xml:space="preserve">VREDNOST  DDV: </t>
  </si>
  <si>
    <t xml:space="preserve">VREDNOST SKUPAJ Z DDV: </t>
  </si>
  <si>
    <t>Vse navedene cene so informativne.</t>
  </si>
  <si>
    <t>1. 20  kV  KABLOVOD, GRADBENA DELA  (dobava in montaža)</t>
  </si>
  <si>
    <t xml:space="preserve">GRADBENA DELA SN KANALIZACIJA SKUPAJ: </t>
  </si>
  <si>
    <t xml:space="preserve">OPOMBA:
Dobava in montaža materiala, preizkušanje in spuščanje v pogon komplet z vsem potrebnim materialom. Za vse postavke velja, da je v ceni upoštevana dobava, usklajevanje z naročnikom in ostalimi izvajalci, montaža in montažni material. 
</t>
  </si>
  <si>
    <t>z.št.</t>
  </si>
  <si>
    <t>opis postavke:</t>
  </si>
  <si>
    <t>enota</t>
  </si>
  <si>
    <t>količina</t>
  </si>
  <si>
    <t>cena/enoto</t>
  </si>
  <si>
    <t>znesek</t>
  </si>
  <si>
    <t xml:space="preserve">Strojni in deloma ročni izkop kabelskega kanala v  bamkini in deloma v cestišču,  dimenzije 0.9x1.5m globine (teren IV. kat)
SKUPNI JAREK ELEKTRO DISTRIBUCIJA IN NAPAJANJE CONE
ZAJETO JE 50% SKUPNE KOLIČINE
</t>
  </si>
  <si>
    <t>m3</t>
  </si>
  <si>
    <t xml:space="preserve">Zasip jarka v bankini in cestišču in širine 0,9m v višini 0,5m s tamponskim materialom komplet z nabijanjem v plasteh debeline 10 cm do ustrezne zbitosti za cestišče  - izmera v zbitem stanju
SKUPNI JAREK ELEKTRO DISTRIBUCIJA IN NAPAJANJE CONE
ZAJETO JE 50% SKUPNE KOLIČINE
</t>
  </si>
  <si>
    <t xml:space="preserve">Priprava posteljice iz peska granulacije 3-7mm (10cm) v jarku širine 0,9m ter delnim zasipom iz peska (20cm) komplet z nabijanjem v plasteh 
SKUPNI JAREK ELEKTRO DISTRIBUCIJA IN NAPAJANJE CONE
ZAJETO JE 50% SKUPNE KOLIČINE
</t>
  </si>
  <si>
    <t xml:space="preserve">Dobava, polaganje in spajanje kabelske kanalizacije za VN  - 10x Stigmaflex cev prereza 110 mm + 2xStigmaflex cev 160mm (trasa 283m)
</t>
  </si>
  <si>
    <t>m</t>
  </si>
  <si>
    <t xml:space="preserve">Beton MB 15 za obbetoniranje cevi pod cestiščem
SKUPNI JAREK ELEKTRO DISTRIBUCIJA IN NAPAJANJE CONE
ZAJETO JE 50% SKUPNE KOLIČINE
</t>
  </si>
  <si>
    <t xml:space="preserve">Odvoz odvečnega materijala
</t>
  </si>
  <si>
    <t xml:space="preserve">Izkop in komplet izdelava tipskega betonskega jaška 1.5x1.5x1.0m globine,z 1 x LTŽ pokrov 800x800mm (težki promet)
SKUPNI JAREK ELEKTRO DISTRIBUCIJA IN NAPAJANJE CONE
ZAJETO JE 50% SKUPNE KOLIČINE
</t>
  </si>
  <si>
    <t>kos</t>
  </si>
  <si>
    <t xml:space="preserve">Izkop in komplet izdelava tipskega betonskega jaška 2x2x1.0m globine,z 1 x LTŽ pokrov 800x800mm (težki promet)
SKUPNI JAREK ELEKTRO DISTRIBUCIJA IN NAPAJANJE CONE
ZAJETO JE 50% SKUPNE KOLIČINE
</t>
  </si>
  <si>
    <t xml:space="preserve">PVC opozorilni trak
</t>
  </si>
  <si>
    <t xml:space="preserve">Plastični ščitnik
</t>
  </si>
  <si>
    <t>RF valjanec 25x4 mm, z vsemi potrebnimi spojkami položen v izkopan jarek po detajlu</t>
  </si>
  <si>
    <t xml:space="preserve">Rezanje asfalta na cestišču
</t>
  </si>
  <si>
    <t>m2</t>
  </si>
  <si>
    <t xml:space="preserve">Asfaltiranje cestišča
</t>
  </si>
  <si>
    <t xml:space="preserve">Zakoličba nove trase VN kabelske kanalizacije
</t>
  </si>
  <si>
    <t xml:space="preserve">Izvedba križanj 
</t>
  </si>
  <si>
    <t>kpl</t>
  </si>
  <si>
    <t xml:space="preserve">Nepredvidena dela z vpisom v gradbeni dnevnik
</t>
  </si>
  <si>
    <t>ur</t>
  </si>
  <si>
    <t xml:space="preserve">Projektantski nadzor
</t>
  </si>
  <si>
    <t xml:space="preserve">Stroški nadzora Elektro (ocenjeno)
</t>
  </si>
  <si>
    <t xml:space="preserve">Zaščita gradbišča pri izkopu -  (ocenjeno)
</t>
  </si>
  <si>
    <t>0.1</t>
  </si>
  <si>
    <t xml:space="preserve">Zarisovanje, pregled, priklopi, instalacijske meritve, spuščanje v pogon in nepredvidena dela
</t>
  </si>
  <si>
    <t>0.2</t>
  </si>
  <si>
    <t xml:space="preserve">Drobni montažni in ostali material ter nepredvidena dela izven popisa, po predhodni specifikaciji del in odobritvi s strani investitorja
</t>
  </si>
  <si>
    <t>2. 0,4  kV  KABLOVOD, GRADBENA DELA  (dobava in montaža)</t>
  </si>
  <si>
    <t xml:space="preserve">Strojni in deloma ročni izkop kabelskega kanala v  bankini in deloma v cestišču,  dimenzije 0.9x1.5m globine (teren IV. kat)
SKUPNI JAREK ELEKTRO DISTRIBUCIJA IN NAPAJANJE CONE
ZAJETO JE 50% SKUPNE KOLIČINE
</t>
  </si>
  <si>
    <t xml:space="preserve">Zasip jarka v bankini in cestišču in širine 0,9m v višini 0,5m s tamponskim materialom komplet z nabijanjem v plasteh debeline 10 cm do ustrezne zbitosti za cestišče  - izmera v zbitem stanju
SKUPNI JAREK ELEKTRO DISTRIBUCIJA IN NAPAJANJE CONE
ZAJETO JE 50% SKUPNE KOLIČINE
</t>
  </si>
  <si>
    <t xml:space="preserve">Strojni in deloma ročni izkop kabelskega kanala v  bamkini in deloma v cestišču,  dimenzije 0.6x1.2m globine (teren IV. kat)
SKUPNI JAREK ELEKTRO DISTRIBUCIJA IN NAPAJANJE CONE
ZAJETO JE 50% SKUPNE KOLIČINE
</t>
  </si>
  <si>
    <t xml:space="preserve">Zasip jarka v bankini in cestišču in širine 0,6m v višini 0,5m s tamponskim materialom komplet z nabijanjem v plasteh debeline 10 cm do ustrezne zbitosti za cestišče  - izmera v zbitem stanju
</t>
  </si>
  <si>
    <t xml:space="preserve">Strojni in deloma ročni izkop kabelskega kanala v  bamkini in deloma v cestišču,  dimenzije 0.4x1.0m globine (teren IV. kat)
SKUPNI JAREK ELEKTRO DISTRIBUCIJA IN NAPAJANJE CONE
ZAJETO JE 50% SKUPNE KOLIČINE
</t>
  </si>
  <si>
    <t xml:space="preserve">Zasip jarka v bankini in cestišču in širine 0,4m v višini 0,5m s tamponskim materialom komplet z nabijanjem v plasteh debeline 10 cm do ustrezne zbitosti za cestišče  - izmera v zbitem stanju
</t>
  </si>
  <si>
    <t>Priprava posteljice iz peska granulacije 3-7mm (10cm) v jarku širine 0,9m ter delnim zasipom iz peska (20cm) komplet z nabijanjem v plasteh 
SKUPNI JAREK ELEKTRO DISTRIBUCIJA IN NAPAJANJE CONE
ZAJETO JE 50% SKUPNE KOLIČINE</t>
  </si>
  <si>
    <t>Priprava posteljice iz peska granulacije 3-7mm (10cm) v jarku širine 0,6m ter delnim zasipom iz peska (20cm) komplet z nabijanjem v plasteh</t>
  </si>
  <si>
    <t>m4</t>
  </si>
  <si>
    <t>Priprava posteljice iz peska granulacije 3-7mm (10cm) v jarku širine 0,4m ter delnim zasipom iz peska (20cm) komplet z nabijanjem v plasteh</t>
  </si>
  <si>
    <t>m5</t>
  </si>
  <si>
    <t xml:space="preserve">Dobava, polaganje in spajanje kabelske kanalizacije za NN 6x Stigmaflex cev prereza 160mm (trasa 58m)
</t>
  </si>
  <si>
    <t xml:space="preserve">Dobava, polaganje in spajanje kabelske kanalizacije za NN 4x Stigmaflex cev prereza 160mm (trasa 65m)
</t>
  </si>
  <si>
    <t xml:space="preserve">Dobava, polaganje in spajanje kabelske kanalizacije za NN 3x Stigmaflex cev prereza 160mm (trasa 107m)
</t>
  </si>
  <si>
    <t xml:space="preserve">Dobava, polaganje in spajanje kabelske kanalizacije za NN 2x Stigmaflex cev prereza 160mm (trasa 160m)
</t>
  </si>
  <si>
    <t xml:space="preserve">Dobava, polaganje in spajanje kabelske kanalizacije za NN 1x Stigmaflex cev prereza 160mm (trasa 120m)
</t>
  </si>
  <si>
    <t xml:space="preserve">Beton MB 15 za obbetoniranje cevi pod cestiščem
SKUPNI JAREK ELEKTRO DISTRIBUCIJA IN NAPAJANJE CONE
ZAJETO JE 50% SKUPNE KOLIČINE
</t>
  </si>
  <si>
    <t xml:space="preserve">Izkop in komplet izdelava tipskega betonskega jaška 1.5x1.5x1.0m globine,z 1 x LTŽ pokrov 800x800mm (težki promet)
SKUPNI JAREK ELEKTRO DISTRIBUCIJA IN NAPAJANJE CONE
ZAJETO JE 50% SKUPNE KOLIČINE
</t>
  </si>
  <si>
    <t xml:space="preserve">Izkop in komplet izdelava tipskega betonskega jaška 1.5x1.5x1.0m globine,z 1 x LTŽ pokrov 800x800mm (težki promet)
</t>
  </si>
  <si>
    <t xml:space="preserve">Izkop in komplet izdelava tipskega betonskega jaška fi=80 cm, 1.0m globine,z 1 x LTŽ pokrov 600x600mm (težki promet)
</t>
  </si>
  <si>
    <t xml:space="preserve">Izkop in komplet izdelava tipskega betonskega jaška 2x2x1.0m globine,z 1 x LTŽ pokrov 800x800mm (težki promet)
SKUPNI JAREK ELEKTRO DISTRIBUCIJA IN NAPAJANJE CONE
ZAJETO JE 50% SKUPNE KOLIČINE
</t>
  </si>
  <si>
    <t xml:space="preserve">Izkop in komplet izdelava tipskega betonskega temelja za omarico 1,5x0,5x1.2m globine.
</t>
  </si>
  <si>
    <t>3. NNO RAZVOD (dobava in montaža)</t>
  </si>
  <si>
    <t xml:space="preserve">3. NNO RAZVOD SKUPAJ: </t>
  </si>
  <si>
    <r>
      <rPr>
        <sz val="8"/>
        <color indexed="8"/>
        <rFont val="Tahoma"/>
        <family val="2"/>
        <charset val="238"/>
      </rPr>
      <t xml:space="preserve">OPOMBA:
</t>
    </r>
    <r>
      <rPr>
        <sz val="8"/>
        <color indexed="8"/>
        <rFont val="Tahoma"/>
        <family val="2"/>
        <charset val="238"/>
      </rPr>
      <t xml:space="preserve">1. V cenah predračuna je zajet ves potreben material in vse potrebno delo za izdelavo postavke, prav tako tudi vsa potrebna gradbena pomoč in pripravljalna dela.
</t>
    </r>
    <r>
      <rPr>
        <sz val="8"/>
        <color indexed="8"/>
        <rFont val="Tahoma"/>
        <family val="2"/>
        <charset val="238"/>
      </rPr>
      <t xml:space="preserve">
</t>
    </r>
    <r>
      <rPr>
        <sz val="8"/>
        <color indexed="8"/>
        <rFont val="Tahoma"/>
        <family val="2"/>
        <charset val="238"/>
      </rPr>
      <t xml:space="preserve">Za vse postavke velja, da je v ceni upoštevana dobava, usklajevanje z naročnikom in ostalimi izvajalci, montaža in montažni material.
</t>
    </r>
    <r>
      <rPr>
        <sz val="8"/>
        <color indexed="8"/>
        <rFont val="Tahoma"/>
        <family val="2"/>
        <charset val="238"/>
      </rPr>
      <t xml:space="preserve">
</t>
    </r>
    <r>
      <rPr>
        <sz val="8"/>
        <color indexed="8"/>
        <rFont val="Tahoma"/>
        <family val="2"/>
        <charset val="238"/>
      </rPr>
      <t xml:space="preserve">Dobava in montaža razdelilne omare, komplet z vso pripadajočo opremo, povezavami in priklopi , ter postavljanjem . Omara je izdelane iz A4 nerjavne jeklene pločevine d=2mm, osnovno in dekorativno opleskana, (podometne izvedbe).
</t>
    </r>
    <r>
      <rPr>
        <sz val="8"/>
        <color indexed="8"/>
        <rFont val="Tahoma"/>
        <family val="2"/>
        <charset val="238"/>
      </rPr>
      <t xml:space="preserve">
</t>
    </r>
  </si>
  <si>
    <t xml:space="preserve">RKO RAZDELILNA KABELSK AOMARICA </t>
  </si>
  <si>
    <r>
      <rPr>
        <sz val="8"/>
        <color indexed="8"/>
        <rFont val="Arial CE"/>
      </rPr>
      <t xml:space="preserve">Dobava in montaža omare RKO. Omarica je izdelana iz nerjavne jeklene pločevine, debeline 3mm , z dvojnimi vrati in  opremljena ključavnico distributerja.  Postavitev omarice na pripravljen betonski temelj, kompletno z vsemi zaključnimi zidarskimii deli.
</t>
    </r>
    <r>
      <rPr>
        <sz val="8"/>
        <color indexed="8"/>
        <rFont val="Arial CE"/>
      </rPr>
      <t>Dimenzija omarice je1500mm širine, 1200 mm višine in 400 mm globine.Omarica je izdelana iz nerjaveče pločevine v kvaliteti A4. Predvidi se barvanje omarice v RAL po zahtevi arhitekta</t>
    </r>
  </si>
  <si>
    <r>
      <rPr>
        <sz val="8"/>
        <color indexed="8"/>
        <rFont val="Tahoma"/>
        <family val="2"/>
        <charset val="238"/>
      </rPr>
      <t xml:space="preserve">Montaža in dobava el. opreme v RKO omaro:
</t>
    </r>
    <r>
      <rPr>
        <sz val="8"/>
        <color indexed="8"/>
        <rFont val="Tahoma"/>
        <family val="2"/>
        <charset val="238"/>
      </rPr>
      <t xml:space="preserve">3x Prenapetostni odvodniki tip B
</t>
    </r>
    <r>
      <rPr>
        <sz val="8"/>
        <color indexed="8"/>
        <rFont val="Tahoma"/>
        <family val="2"/>
        <charset val="238"/>
      </rPr>
      <t xml:space="preserve">1x Varovalno podnožje NH0 125/3 
</t>
    </r>
    <r>
      <rPr>
        <sz val="8"/>
        <color indexed="8"/>
        <rFont val="Tahoma"/>
        <family val="2"/>
        <charset val="238"/>
      </rPr>
      <t xml:space="preserve">6x Varovalno podnožje NH0 250/3 
</t>
    </r>
    <r>
      <rPr>
        <sz val="8"/>
        <color indexed="8"/>
        <rFont val="Tahoma"/>
        <family val="2"/>
        <charset val="238"/>
      </rPr>
      <t xml:space="preserve">1x ključavnica distributerja
</t>
    </r>
    <r>
      <rPr>
        <sz val="8"/>
        <color indexed="8"/>
        <rFont val="Tahoma"/>
        <family val="2"/>
        <charset val="238"/>
      </rPr>
      <t xml:space="preserve">4m Cu zbiralke 30x10mm 
</t>
    </r>
    <r>
      <rPr>
        <sz val="8"/>
        <color indexed="8"/>
        <rFont val="Tahoma"/>
        <family val="2"/>
        <charset val="238"/>
      </rPr>
      <t xml:space="preserve">- komlet ves potrebni vezni in spojni materal in potrebne 
</t>
    </r>
    <r>
      <rPr>
        <sz val="8"/>
        <color indexed="8"/>
        <rFont val="Tahoma"/>
        <family val="2"/>
        <charset val="238"/>
      </rPr>
      <t xml:space="preserve"> varovalke za varovanje napajalnega kabla, ter spuščanjem
</t>
    </r>
    <r>
      <rPr>
        <sz val="8"/>
        <color indexed="8"/>
        <rFont val="Tahoma"/>
        <family val="2"/>
        <charset val="238"/>
      </rPr>
      <t xml:space="preserve"> v pogon
</t>
    </r>
    <r>
      <rPr>
        <sz val="8"/>
        <color indexed="8"/>
        <rFont val="Tahoma"/>
        <family val="2"/>
        <charset val="238"/>
      </rPr>
      <t xml:space="preserve">- Enopolna shema, označevanje sponk in kablov, PE in N zbiralke ter ostali drobni material - komplet izvedba priklopa dovodnega napajalnega kabla.
</t>
    </r>
  </si>
  <si>
    <t xml:space="preserve">Dobava in uvlačenje  štirižilnega  kabla  tipa NAYXY-J Al 4x240 SM + 2,5 RE 0,6/1kV v stigmaflex cev fi=160 mm, s kontrolo vlečne sile
</t>
  </si>
  <si>
    <t xml:space="preserve">Izdelava samoskrčnega kabelskega končnika iz samoskrčnega tulca komplet s kabelskim čevljem gnetljivim AKK 240 in priklopom na že pripravljeno mesto  
</t>
  </si>
  <si>
    <t xml:space="preserve">grn </t>
  </si>
  <si>
    <t>4. JR GRADBENI DEL – JR KABELSKA KANALIZACIJA (dobava in montaža)</t>
  </si>
  <si>
    <t>JR GRADBENI DEL - KABELSKA KANALIZACIJA SKUPAJ:</t>
  </si>
  <si>
    <t xml:space="preserve">Dobava in montaža materiala, preizkušanje in spuščanje v pogon komplet z vsem potrebnim materialom. 
</t>
  </si>
  <si>
    <t>artikel</t>
  </si>
  <si>
    <t>cena / kos</t>
  </si>
  <si>
    <t>količina * cena</t>
  </si>
  <si>
    <t>Strojni in deloma ročni izkop kabelskega kanala za JR (1x SF cev fi=110mm) v  pločniku, zelenici, cestišču - dimenzije od 0.4x0,8m globine do 0.4x1.3m globine (teren IV. kat)</t>
  </si>
  <si>
    <t xml:space="preserve">Zasip jarka širine 0,4m v višini 0,7m s tamponskim materialom komplet z nabijanjem v plasteh debeline 10cm do ustrezne zbitosti  - izmera v zbitem stanju
</t>
  </si>
  <si>
    <t>Rezanje asfalta, rušenje in odvoz rušenega materiala v deponijo</t>
  </si>
  <si>
    <t>Asfaltiranje cestišča in vzpostavitev prvotnega stanja</t>
  </si>
  <si>
    <t xml:space="preserve">Priprava posteljice iz peska granulacije 3-7mm (10cm) v jarku širine 0,4m ter delnim zasipom iz peska (20cm) komplet z nabijanjem v plasteh
</t>
  </si>
  <si>
    <t xml:space="preserve">Beton MB 15 za obbetoniranje cevi pod cestiščem
</t>
  </si>
  <si>
    <t xml:space="preserve">Dobava, polaganje in spajanje kabelske kanalizacije za priklop JR svetilk 
- 1 x Stigmaflex cev prereza fi=110 mm,  do posamezne svetilke 
</t>
  </si>
  <si>
    <t xml:space="preserve">Izkop in komplet izdelava tipskega betonskega jaška fi=80cm, l=1m, LTŽ pokrov 600x600mm IMP (težki promet)
</t>
  </si>
  <si>
    <t xml:space="preserve">Izkop in komplet izdelava tipskega betonskega jaška 1,2x1,2m, l=1m, LTŽ pokrov 600x600mm IMP (težki promet)
</t>
  </si>
  <si>
    <t xml:space="preserve">Kandelaber vsadni h=6m od tal (za cono vetra A) – prilagojen za natik svetilke pod kotom 0°, opremljen s priključno ploščico PVE-5 z 6A varovalko. Ožičen in postavljen v projektiran temelj 
</t>
  </si>
  <si>
    <t>Izdelava izkopa, dobava in vgradnja betonskega temelja velikosti 115/668/100cm z vstavljenimi cevmi fi=50mm za uvod in izvod kablov tipski temelj JADRANKA 115/68 h.100
Temelj se postavi v izkopano jamo, utrdi in zasuje s pustim betonom</t>
  </si>
  <si>
    <t xml:space="preserve">Postavitev kandelabra h=6 m v vsadni temelj, montaža svetilke, nastavitev smeri osvetlitve, komplet z uporabo dvigala
</t>
  </si>
  <si>
    <t xml:space="preserve">Valjanec Fe Zn 25x4 mm in priklop na ozemljitev,  ter na vse kandelabre JR
</t>
  </si>
  <si>
    <t xml:space="preserve">Zakoličba nove trase JR kabelske kanalizacije
</t>
  </si>
  <si>
    <t xml:space="preserve">Drobni montažni material, transport in manipulacijski stroški
</t>
  </si>
  <si>
    <t>5. JR ELEKTROMONTAŽNI DEL -  (dobava in montaža)</t>
  </si>
  <si>
    <t xml:space="preserve"> JR ELEKTROMONTAŽNI DEL SKUPAJ:</t>
  </si>
  <si>
    <t xml:space="preserve">Dobava in montaža materiala, preizkušanje in spuščanje v pogon komplet z vsem potrebnim materialom.
</t>
  </si>
  <si>
    <t>Izdelava izvoda v obstoječi TP, komplet priklop kabla NAYY 4x16 mm2  z vsem potrebnim veznim, spojnim materialom, na prost izvod  TP.</t>
  </si>
  <si>
    <t xml:space="preserve">Izdelava kabelskih končnikov za kabel 4x16 mm2 - Al, za notranjo  montažo in priklop kabla
</t>
  </si>
  <si>
    <t xml:space="preserve">Dobava, montaža, polaganje in priklop novega napajalno krmilnega kabla v posamezni JR svetilki. Tip kabla NAYY-J 4x16mm2 + 2,5mm2; uvlečen v novo JR kabelsko kanalizacijo
</t>
  </si>
  <si>
    <t xml:space="preserve">Kabel za priključitev svetilk
NYM-J 3 x 1,5 mm2
</t>
  </si>
  <si>
    <r>
      <rPr>
        <sz val="8"/>
        <color indexed="8"/>
        <rFont val="Tahoma"/>
        <family val="2"/>
        <charset val="238"/>
      </rPr>
      <t>Svetilka z LED tehnologijo. Svetilka z ravnim neizbočenim kaljenim steklom z izboljšano presevnostjo brez horizontalnega nagiba UGR=0 (natični kot svetilke 0</t>
    </r>
    <r>
      <rPr>
        <vertAlign val="superscript"/>
        <sz val="10"/>
        <color indexed="8"/>
        <rFont val="Arial CE"/>
      </rPr>
      <t>0</t>
    </r>
    <r>
      <rPr>
        <sz val="10"/>
        <color indexed="8"/>
        <rFont val="Arial CE"/>
      </rPr>
      <t xml:space="preserve"> ) </t>
    </r>
    <r>
      <rPr>
        <sz val="8"/>
        <color indexed="8"/>
        <rFont val="Tahoma"/>
        <family val="2"/>
        <charset val="238"/>
      </rPr>
      <t xml:space="preserve">(komplet z montažni, spojnim in pritrdilnim priborom,  sijalkami, komplet s  spuščanjem v pogon)  
</t>
    </r>
    <r>
      <rPr>
        <sz val="8"/>
        <color indexed="8"/>
        <rFont val="Tahoma"/>
        <family val="2"/>
        <charset val="238"/>
      </rPr>
      <t xml:space="preserve">(svetilka v skladu z zahtevami uredbe o mejnih vrednostih svetlobnega onesnaževanja okolja Ur.l.RS.81/2007)
</t>
    </r>
    <r>
      <rPr>
        <b/>
        <sz val="8"/>
        <color indexed="8"/>
        <rFont val="Tahoma"/>
        <family val="2"/>
        <charset val="238"/>
      </rPr>
      <t xml:space="preserve">MT LED LIGHT L2015-LED035W 
</t>
    </r>
    <r>
      <rPr>
        <b/>
        <sz val="8"/>
        <color indexed="8"/>
        <rFont val="Tahoma"/>
        <family val="2"/>
        <charset val="238"/>
      </rPr>
      <t xml:space="preserve"> 1x35W
</t>
    </r>
  </si>
  <si>
    <t>Meritve svetlobnotehničnih veličin in izdelava poročila</t>
  </si>
  <si>
    <t>Meritve električnih veličin in izdelava poročila</t>
  </si>
  <si>
    <t>6. TK KABELSKA KANALIZACIJA, GRADBENA DELA  (dobava in montaža)</t>
  </si>
  <si>
    <t>TK KABELSKA KANALIZACIJA SKUPAJ:</t>
  </si>
  <si>
    <t xml:space="preserve">OPOMBA:
Dobava in montaža materiala, preizkušanje in spuščanje v pogon komplet z vsem potrebnim materialom. Za vse postavke velja, da je v ceni upoštevana dobava, usklajevanje z naročnikom in ostalimi izvajalci, montaža in montažni material. 
Izkop in kanalizacija je za  TK kabelske vode. 
</t>
  </si>
  <si>
    <t xml:space="preserve">Strojni in deloma ročni izkop kabelskega kanala v  bankini in deloma v cestišču  dimenzije 0.6x1.2 m globine (teren IV. kat)
</t>
  </si>
  <si>
    <t xml:space="preserve">Zasip jarka v cestišču širine 0,6m v višini 0,3m s tamponskim materialom komplet z nabijanjem v plasteh debeline 10cm do ustrezne zbitosti za cestišče  - izmera v zbitem stanju
</t>
  </si>
  <si>
    <t xml:space="preserve">Priprava posteljice iz peska granulacije 3-7mm (10cm) v jarku širine 0,6m ter delnim zasipom iz peska (20cm) komplet z nabijanjem v plasteh 
</t>
  </si>
  <si>
    <t xml:space="preserve">Dobava, polaganje in spajanje kabelske kanalizacije za TK  - 2xStigmaflex cev prereza 110 mm (trasa 452 m)
</t>
  </si>
  <si>
    <t xml:space="preserve">Dobava, polaganje in spajanje kabelske kanalizacije za TK  - 1xStigmaflex cev prereza 110 mm (trasa 452 m)
</t>
  </si>
  <si>
    <t xml:space="preserve">Beton MB 10 za zaščito cevi pod povoznimi površinami
</t>
  </si>
  <si>
    <t xml:space="preserve">Izkop in komplet izdelava tipskega manipulativnega betonskega jaška fi=80 cm  LTŽ pokrov 600x600mm (težki promet)
</t>
  </si>
  <si>
    <t>Rezanje asfalta na cestišču</t>
  </si>
  <si>
    <t>Asfaltiranje cestišča</t>
  </si>
  <si>
    <t xml:space="preserve">Zakoličba nove trase NN kabelske kanalizacije
</t>
  </si>
  <si>
    <t xml:space="preserve">Stroški nadzora Telekom Slovenije (ocenjeno)
</t>
  </si>
  <si>
    <t>REKAPITULACIJA ELEKTROINSTALACIJ SN KABLOVODI , SN KABELSKA KANALIZACIJA IN TK RAZVOD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</si>
</sst>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10" x14ac:knownFonts="1">
    <font>
      <sz val="10"/>
      <color indexed="8"/>
      <name val="Arial"/>
    </font>
    <font>
      <b/>
      <sz val="10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b/>
      <u/>
      <sz val="10"/>
      <color indexed="8"/>
      <name val="Tahoma"/>
      <family val="2"/>
      <charset val="238"/>
    </font>
    <font>
      <sz val="8"/>
      <color indexed="8"/>
      <name val="Arial CE"/>
    </font>
    <font>
      <vertAlign val="superscript"/>
      <sz val="10"/>
      <color indexed="8"/>
      <name val="Arial CE"/>
    </font>
    <font>
      <sz val="10"/>
      <color indexed="8"/>
      <name val="Arial CE"/>
    </font>
    <font>
      <b/>
      <sz val="10"/>
      <color indexed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3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2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thin">
        <color indexed="12"/>
      </right>
      <top style="hair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8"/>
      </bottom>
      <diagonal/>
    </border>
    <border>
      <left style="thin">
        <color indexed="12"/>
      </left>
      <right style="thin">
        <color indexed="12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2"/>
      </right>
      <top style="thin">
        <color indexed="8"/>
      </top>
      <bottom style="hair">
        <color indexed="8"/>
      </bottom>
      <diagonal/>
    </border>
    <border>
      <left style="thin">
        <color indexed="12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12"/>
      </left>
      <right style="hair">
        <color indexed="8"/>
      </right>
      <top style="hair">
        <color indexed="8"/>
      </top>
      <bottom style="thin">
        <color indexed="12"/>
      </bottom>
      <diagonal/>
    </border>
    <border>
      <left style="thin">
        <color indexed="12"/>
      </left>
      <right style="hair">
        <color indexed="8"/>
      </right>
      <top style="thin">
        <color indexed="12"/>
      </top>
      <bottom style="hair">
        <color indexed="8"/>
      </bottom>
      <diagonal/>
    </border>
    <border>
      <left style="hair">
        <color indexed="8"/>
      </left>
      <right style="thin">
        <color indexed="12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12"/>
      </right>
      <top style="hair">
        <color indexed="8"/>
      </top>
      <bottom style="thin">
        <color indexed="12"/>
      </bottom>
      <diagonal/>
    </border>
    <border>
      <left style="hair">
        <color indexed="8"/>
      </left>
      <right style="hair">
        <color indexed="8"/>
      </right>
      <top style="thin">
        <color indexed="12"/>
      </top>
      <bottom style="hair">
        <color indexed="8"/>
      </bottom>
      <diagonal/>
    </border>
    <border>
      <left style="thin">
        <color indexed="12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35">
    <xf numFmtId="0" fontId="0" fillId="0" borderId="0" xfId="0" applyFont="1" applyAlignment="1"/>
    <xf numFmtId="0" fontId="0" fillId="0" borderId="0" xfId="0" applyNumberFormat="1" applyFont="1" applyAlignment="1"/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right" vertical="center"/>
    </xf>
    <xf numFmtId="0" fontId="3" fillId="4" borderId="8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right" vertical="center" wrapText="1"/>
    </xf>
    <xf numFmtId="164" fontId="4" fillId="2" borderId="14" xfId="0" applyNumberFormat="1" applyFont="1" applyFill="1" applyBorder="1" applyAlignment="1">
      <alignment horizontal="right" vertical="center"/>
    </xf>
    <xf numFmtId="0" fontId="0" fillId="0" borderId="0" xfId="0" applyNumberFormat="1" applyFont="1" applyAlignment="1"/>
    <xf numFmtId="0" fontId="3" fillId="2" borderId="8" xfId="0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right"/>
    </xf>
    <xf numFmtId="0" fontId="0" fillId="3" borderId="17" xfId="0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right" vertical="top" wrapText="1"/>
    </xf>
    <xf numFmtId="164" fontId="2" fillId="3" borderId="17" xfId="0" applyNumberFormat="1" applyFont="1" applyFill="1" applyBorder="1" applyAlignment="1">
      <alignment horizontal="right" vertical="top"/>
    </xf>
    <xf numFmtId="164" fontId="2" fillId="3" borderId="17" xfId="0" applyNumberFormat="1" applyFont="1" applyFill="1" applyBorder="1" applyAlignment="1">
      <alignment horizontal="right" vertical="top" wrapText="1"/>
    </xf>
    <xf numFmtId="0" fontId="2" fillId="3" borderId="20" xfId="0" applyNumberFormat="1" applyFont="1" applyFill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vertical="top" wrapText="1"/>
    </xf>
    <xf numFmtId="49" fontId="2" fillId="3" borderId="17" xfId="0" applyNumberFormat="1" applyFont="1" applyFill="1" applyBorder="1" applyAlignment="1">
      <alignment horizontal="right" vertical="top" wrapText="1"/>
    </xf>
    <xf numFmtId="0" fontId="2" fillId="3" borderId="17" xfId="0" applyNumberFormat="1" applyFont="1" applyFill="1" applyBorder="1" applyAlignment="1">
      <alignment vertical="top" wrapText="1"/>
    </xf>
    <xf numFmtId="164" fontId="2" fillId="3" borderId="21" xfId="0" applyNumberFormat="1" applyFont="1" applyFill="1" applyBorder="1" applyAlignment="1">
      <alignment horizontal="right" vertical="top" wrapText="1"/>
    </xf>
    <xf numFmtId="0" fontId="2" fillId="3" borderId="17" xfId="0" applyNumberFormat="1" applyFont="1" applyFill="1" applyBorder="1" applyAlignment="1">
      <alignment horizontal="right" vertical="top" wrapText="1"/>
    </xf>
    <xf numFmtId="49" fontId="3" fillId="3" borderId="17" xfId="0" applyNumberFormat="1" applyFont="1" applyFill="1" applyBorder="1" applyAlignment="1">
      <alignment horizontal="center" vertical="top" wrapText="1"/>
    </xf>
    <xf numFmtId="9" fontId="2" fillId="3" borderId="17" xfId="0" applyNumberFormat="1" applyFont="1" applyFill="1" applyBorder="1" applyAlignment="1">
      <alignment horizontal="right" vertical="top" wrapText="1"/>
    </xf>
    <xf numFmtId="0" fontId="0" fillId="3" borderId="22" xfId="0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3" fillId="2" borderId="1" xfId="0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right"/>
    </xf>
    <xf numFmtId="49" fontId="3" fillId="5" borderId="12" xfId="0" applyNumberFormat="1" applyFont="1" applyFill="1" applyBorder="1" applyAlignment="1">
      <alignment horizontal="center" vertical="top" wrapText="1"/>
    </xf>
    <xf numFmtId="49" fontId="3" fillId="5" borderId="13" xfId="0" applyNumberFormat="1" applyFont="1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right" vertical="top" wrapText="1"/>
    </xf>
    <xf numFmtId="164" fontId="2" fillId="5" borderId="13" xfId="0" applyNumberFormat="1" applyFont="1" applyFill="1" applyBorder="1" applyAlignment="1">
      <alignment horizontal="right" vertical="top"/>
    </xf>
    <xf numFmtId="164" fontId="2" fillId="5" borderId="14" xfId="0" applyNumberFormat="1" applyFont="1" applyFill="1" applyBorder="1" applyAlignment="1">
      <alignment horizontal="right" vertical="top" wrapText="1"/>
    </xf>
    <xf numFmtId="0" fontId="2" fillId="3" borderId="25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horizontal="right" vertical="top" wrapText="1"/>
    </xf>
    <xf numFmtId="0" fontId="2" fillId="3" borderId="19" xfId="0" applyNumberFormat="1" applyFont="1" applyFill="1" applyBorder="1" applyAlignment="1">
      <alignment horizontal="right" vertical="top" wrapText="1"/>
    </xf>
    <xf numFmtId="164" fontId="2" fillId="3" borderId="26" xfId="0" applyNumberFormat="1" applyFont="1" applyFill="1" applyBorder="1" applyAlignment="1">
      <alignment horizontal="right" vertical="top" wrapText="1"/>
    </xf>
    <xf numFmtId="164" fontId="2" fillId="3" borderId="27" xfId="0" applyNumberFormat="1" applyFont="1" applyFill="1" applyBorder="1" applyAlignment="1">
      <alignment horizontal="right" vertical="top" wrapText="1"/>
    </xf>
    <xf numFmtId="0" fontId="2" fillId="3" borderId="20" xfId="0" applyFont="1" applyFill="1" applyBorder="1" applyAlignment="1">
      <alignment horizontal="center" vertical="top" wrapText="1"/>
    </xf>
    <xf numFmtId="164" fontId="2" fillId="3" borderId="28" xfId="0" applyNumberFormat="1" applyFont="1" applyFill="1" applyBorder="1" applyAlignment="1">
      <alignment horizontal="right" vertical="top" wrapText="1"/>
    </xf>
    <xf numFmtId="0" fontId="0" fillId="0" borderId="0" xfId="0" applyNumberFormat="1" applyFont="1" applyAlignment="1"/>
    <xf numFmtId="0" fontId="0" fillId="3" borderId="20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right" vertical="center" wrapText="1"/>
    </xf>
    <xf numFmtId="0" fontId="0" fillId="3" borderId="17" xfId="0" applyFont="1" applyFill="1" applyBorder="1" applyAlignment="1">
      <alignment horizontal="left" vertical="center" wrapText="1"/>
    </xf>
    <xf numFmtId="0" fontId="0" fillId="3" borderId="21" xfId="0" applyFont="1" applyFill="1" applyBorder="1" applyAlignment="1">
      <alignment wrapText="1"/>
    </xf>
    <xf numFmtId="49" fontId="3" fillId="2" borderId="7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right"/>
    </xf>
    <xf numFmtId="0" fontId="2" fillId="3" borderId="17" xfId="0" applyFont="1" applyFill="1" applyBorder="1" applyAlignment="1">
      <alignment vertical="top" wrapText="1"/>
    </xf>
    <xf numFmtId="2" fontId="2" fillId="3" borderId="17" xfId="0" applyNumberFormat="1" applyFont="1" applyFill="1" applyBorder="1" applyAlignment="1">
      <alignment vertical="top" wrapText="1"/>
    </xf>
    <xf numFmtId="0" fontId="2" fillId="3" borderId="29" xfId="0" applyNumberFormat="1" applyFont="1" applyFill="1" applyBorder="1" applyAlignment="1">
      <alignment horizontal="center" vertical="top" wrapText="1"/>
    </xf>
    <xf numFmtId="49" fontId="2" fillId="3" borderId="20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Alignment="1"/>
    <xf numFmtId="0" fontId="2" fillId="3" borderId="31" xfId="0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left"/>
    </xf>
    <xf numFmtId="49" fontId="2" fillId="3" borderId="17" xfId="0" applyNumberFormat="1" applyFont="1" applyFill="1" applyBorder="1" applyAlignment="1">
      <alignment horizontal="left" vertical="top" wrapText="1"/>
    </xf>
    <xf numFmtId="164" fontId="2" fillId="3" borderId="33" xfId="0" applyNumberFormat="1" applyFont="1" applyFill="1" applyBorder="1" applyAlignment="1">
      <alignment horizontal="right" vertical="top" wrapText="1"/>
    </xf>
    <xf numFmtId="0" fontId="0" fillId="0" borderId="0" xfId="0" applyNumberFormat="1" applyFont="1" applyAlignment="1"/>
    <xf numFmtId="0" fontId="2" fillId="3" borderId="19" xfId="0" applyNumberFormat="1" applyFont="1" applyFill="1" applyBorder="1" applyAlignment="1">
      <alignment vertical="top" wrapText="1"/>
    </xf>
    <xf numFmtId="0" fontId="2" fillId="3" borderId="17" xfId="0" applyNumberFormat="1" applyFont="1" applyFill="1" applyBorder="1" applyAlignment="1">
      <alignment horizontal="left" vertical="top" wrapText="1"/>
    </xf>
    <xf numFmtId="49" fontId="2" fillId="3" borderId="17" xfId="0" applyNumberFormat="1" applyFont="1" applyFill="1" applyBorder="1" applyAlignment="1">
      <alignment horizontal="left" vertical="center" wrapText="1"/>
    </xf>
    <xf numFmtId="164" fontId="2" fillId="3" borderId="17" xfId="0" applyNumberFormat="1" applyFont="1" applyFill="1" applyBorder="1" applyAlignment="1" applyProtection="1">
      <alignment horizontal="righ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NumberFormat="1" applyFont="1" applyAlignment="1" applyProtection="1">
      <protection locked="0"/>
    </xf>
    <xf numFmtId="0" fontId="2" fillId="3" borderId="20" xfId="0" applyNumberFormat="1" applyFont="1" applyFill="1" applyBorder="1" applyAlignment="1" applyProtection="1">
      <alignment horizontal="center" vertical="top" wrapText="1"/>
    </xf>
    <xf numFmtId="49" fontId="2" fillId="3" borderId="17" xfId="0" applyNumberFormat="1" applyFont="1" applyFill="1" applyBorder="1" applyAlignment="1" applyProtection="1">
      <alignment vertical="top" wrapText="1"/>
    </xf>
    <xf numFmtId="49" fontId="2" fillId="3" borderId="17" xfId="0" applyNumberFormat="1" applyFont="1" applyFill="1" applyBorder="1" applyAlignment="1" applyProtection="1">
      <alignment horizontal="right" vertical="top" wrapText="1"/>
    </xf>
    <xf numFmtId="4" fontId="2" fillId="3" borderId="17" xfId="0" applyNumberFormat="1" applyFont="1" applyFill="1" applyBorder="1" applyAlignment="1" applyProtection="1">
      <alignment vertical="top" wrapText="1"/>
    </xf>
    <xf numFmtId="164" fontId="2" fillId="3" borderId="21" xfId="0" applyNumberFormat="1" applyFont="1" applyFill="1" applyBorder="1" applyAlignment="1" applyProtection="1">
      <alignment horizontal="right" vertical="top" wrapText="1"/>
    </xf>
    <xf numFmtId="0" fontId="2" fillId="3" borderId="17" xfId="0" applyNumberFormat="1" applyFont="1" applyFill="1" applyBorder="1" applyAlignment="1" applyProtection="1">
      <alignment vertical="top" wrapText="1"/>
    </xf>
    <xf numFmtId="164" fontId="2" fillId="3" borderId="17" xfId="0" applyNumberFormat="1" applyFont="1" applyFill="1" applyBorder="1" applyAlignment="1" applyProtection="1">
      <alignment horizontal="right" vertical="top"/>
    </xf>
    <xf numFmtId="0" fontId="2" fillId="3" borderId="17" xfId="0" applyNumberFormat="1" applyFont="1" applyFill="1" applyBorder="1" applyAlignment="1" applyProtection="1">
      <alignment horizontal="right" vertical="top" wrapText="1"/>
    </xf>
    <xf numFmtId="49" fontId="3" fillId="3" borderId="17" xfId="0" applyNumberFormat="1" applyFont="1" applyFill="1" applyBorder="1" applyAlignment="1" applyProtection="1">
      <alignment horizontal="center" vertical="top" wrapText="1"/>
    </xf>
    <xf numFmtId="0" fontId="2" fillId="3" borderId="17" xfId="0" applyFont="1" applyFill="1" applyBorder="1" applyAlignment="1" applyProtection="1">
      <alignment horizontal="right" vertical="top" wrapText="1"/>
    </xf>
    <xf numFmtId="9" fontId="2" fillId="3" borderId="17" xfId="0" applyNumberFormat="1" applyFont="1" applyFill="1" applyBorder="1" applyAlignment="1" applyProtection="1">
      <alignment horizontal="right" vertical="top" wrapText="1"/>
    </xf>
    <xf numFmtId="164" fontId="2" fillId="3" borderId="17" xfId="0" applyNumberFormat="1" applyFont="1" applyFill="1" applyBorder="1" applyAlignment="1" applyProtection="1">
      <alignment horizontal="right" vertical="top" wrapText="1"/>
    </xf>
    <xf numFmtId="0" fontId="2" fillId="3" borderId="7" xfId="0" applyFont="1" applyFill="1" applyBorder="1" applyAlignment="1">
      <alignment horizontal="left" vertical="center"/>
    </xf>
    <xf numFmtId="0" fontId="0" fillId="0" borderId="7" xfId="0" applyFont="1" applyBorder="1" applyAlignment="1"/>
    <xf numFmtId="0" fontId="0" fillId="3" borderId="7" xfId="0" applyFont="1" applyFill="1" applyBorder="1" applyAlignment="1"/>
    <xf numFmtId="0" fontId="2" fillId="3" borderId="15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left" vertical="center"/>
    </xf>
    <xf numFmtId="0" fontId="0" fillId="0" borderId="11" xfId="0" applyFont="1" applyBorder="1" applyAlignment="1"/>
    <xf numFmtId="0" fontId="0" fillId="3" borderId="11" xfId="0" applyFont="1" applyFill="1" applyBorder="1" applyAlignment="1"/>
    <xf numFmtId="49" fontId="0" fillId="3" borderId="16" xfId="0" applyNumberFormat="1" applyFont="1" applyFill="1" applyBorder="1" applyAlignment="1">
      <alignment horizontal="right"/>
    </xf>
    <xf numFmtId="0" fontId="0" fillId="0" borderId="16" xfId="0" applyFont="1" applyBorder="1" applyAlignment="1">
      <alignment horizontal="right"/>
    </xf>
    <xf numFmtId="0" fontId="0" fillId="3" borderId="16" xfId="0" applyFont="1" applyFill="1" applyBorder="1" applyAlignment="1">
      <alignment horizontal="right"/>
    </xf>
    <xf numFmtId="0" fontId="0" fillId="3" borderId="16" xfId="0" applyFont="1" applyFill="1" applyBorder="1" applyAlignment="1"/>
    <xf numFmtId="49" fontId="9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49" fontId="3" fillId="4" borderId="9" xfId="0" applyNumberFormat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49" fontId="2" fillId="3" borderId="17" xfId="0" applyNumberFormat="1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top" wrapText="1"/>
    </xf>
    <xf numFmtId="49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2" fillId="3" borderId="17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center"/>
    </xf>
    <xf numFmtId="0" fontId="0" fillId="3" borderId="9" xfId="0" applyFont="1" applyFill="1" applyBorder="1" applyAlignment="1"/>
    <xf numFmtId="49" fontId="1" fillId="2" borderId="7" xfId="0" applyNumberFormat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/>
    </xf>
    <xf numFmtId="0" fontId="2" fillId="3" borderId="32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top" wrapText="1"/>
    </xf>
    <xf numFmtId="0" fontId="2" fillId="3" borderId="19" xfId="0" applyNumberFormat="1" applyFont="1" applyFill="1" applyBorder="1" applyAlignment="1">
      <alignment horizontal="left" vertical="center" wrapText="1"/>
    </xf>
  </cellXfs>
  <cellStyles count="1">
    <cellStyle name="Navadno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0C0C0"/>
      <rgbColor rgb="FFFFFFFF"/>
      <rgbColor rgb="FFE6E6FF"/>
      <rgbColor rgb="FFAAAAAA"/>
      <rgbColor rgb="FFCCCC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3"/>
  <sheetViews>
    <sheetView showGridLines="0" topLeftCell="AP1" workbookViewId="0">
      <selection activeCell="G17" sqref="G17"/>
    </sheetView>
  </sheetViews>
  <sheetFormatPr defaultColWidth="8.85546875" defaultRowHeight="12.75" customHeight="1" x14ac:dyDescent="0.2"/>
  <cols>
    <col min="1" max="1" width="4.85546875" style="1" customWidth="1"/>
    <col min="2" max="2" width="8.85546875" style="1" customWidth="1"/>
    <col min="3" max="3" width="31.140625" style="1" customWidth="1"/>
    <col min="4" max="4" width="14" style="1" customWidth="1"/>
    <col min="5" max="5" width="15.7109375" style="1" customWidth="1"/>
    <col min="6" max="256" width="8.85546875" style="1" customWidth="1"/>
  </cols>
  <sheetData>
    <row r="1" spans="1:5" ht="8.4499999999999993" customHeight="1" x14ac:dyDescent="0.2">
      <c r="A1" s="92" t="s">
        <v>128</v>
      </c>
      <c r="B1" s="93"/>
      <c r="C1" s="93"/>
      <c r="D1" s="93"/>
      <c r="E1" s="94"/>
    </row>
    <row r="2" spans="1:5" ht="18" customHeight="1" x14ac:dyDescent="0.2">
      <c r="A2" s="95"/>
      <c r="B2" s="96"/>
      <c r="C2" s="96"/>
      <c r="D2" s="96"/>
      <c r="E2" s="97"/>
    </row>
    <row r="3" spans="1:5" ht="12.95" customHeight="1" x14ac:dyDescent="0.2">
      <c r="A3" s="98"/>
      <c r="B3" s="98"/>
      <c r="C3" s="98"/>
      <c r="D3" s="98"/>
      <c r="E3" s="98"/>
    </row>
    <row r="4" spans="1:5" ht="12.95" customHeight="1" x14ac:dyDescent="0.2">
      <c r="A4" s="2" t="s">
        <v>0</v>
      </c>
      <c r="B4" s="3" t="s">
        <v>1</v>
      </c>
      <c r="C4" s="4"/>
      <c r="D4" s="4"/>
      <c r="E4" s="5" t="s">
        <v>2</v>
      </c>
    </row>
    <row r="5" spans="1:5" ht="12.95" customHeight="1" x14ac:dyDescent="0.2">
      <c r="A5" s="81"/>
      <c r="B5" s="81"/>
      <c r="C5" s="81"/>
      <c r="D5" s="81"/>
      <c r="E5" s="81"/>
    </row>
    <row r="6" spans="1:5" ht="24" customHeight="1" x14ac:dyDescent="0.2">
      <c r="A6" s="6">
        <v>1</v>
      </c>
      <c r="B6" s="101" t="s">
        <v>3</v>
      </c>
      <c r="C6" s="102"/>
      <c r="D6" s="102"/>
      <c r="E6" s="7">
        <f>EE_KANAL!F4</f>
        <v>0</v>
      </c>
    </row>
    <row r="7" spans="1:5" ht="12.95" customHeight="1" x14ac:dyDescent="0.2">
      <c r="A7" s="81"/>
      <c r="B7" s="81"/>
      <c r="C7" s="81"/>
      <c r="D7" s="81"/>
      <c r="E7" s="81"/>
    </row>
    <row r="8" spans="1:5" ht="20.100000000000001" customHeight="1" x14ac:dyDescent="0.2">
      <c r="A8" s="6">
        <v>2</v>
      </c>
      <c r="B8" s="101" t="s">
        <v>4</v>
      </c>
      <c r="C8" s="102"/>
      <c r="D8" s="102"/>
      <c r="E8" s="7">
        <f>NN_KANAL!F4</f>
        <v>0</v>
      </c>
    </row>
    <row r="9" spans="1:5" ht="13.7" customHeight="1" x14ac:dyDescent="0.2">
      <c r="A9" s="81"/>
      <c r="B9" s="82"/>
      <c r="C9" s="83"/>
      <c r="D9" s="83"/>
      <c r="E9" s="83"/>
    </row>
    <row r="10" spans="1:5" ht="20.85" customHeight="1" x14ac:dyDescent="0.2">
      <c r="A10" s="6">
        <v>2</v>
      </c>
      <c r="B10" s="101" t="s">
        <v>5</v>
      </c>
      <c r="C10" s="102"/>
      <c r="D10" s="102"/>
      <c r="E10" s="7">
        <f>NN_RAZVOD!F4</f>
        <v>0</v>
      </c>
    </row>
    <row r="11" spans="1:5" ht="12.95" customHeight="1" x14ac:dyDescent="0.2">
      <c r="A11" s="81"/>
      <c r="B11" s="81"/>
      <c r="C11" s="81"/>
      <c r="D11" s="81"/>
      <c r="E11" s="81"/>
    </row>
    <row r="12" spans="1:5" ht="24" customHeight="1" x14ac:dyDescent="0.2">
      <c r="A12" s="6">
        <v>3</v>
      </c>
      <c r="B12" s="101" t="s">
        <v>6</v>
      </c>
      <c r="C12" s="102"/>
      <c r="D12" s="102"/>
      <c r="E12" s="7">
        <f>JR_KANAL!F4</f>
        <v>0</v>
      </c>
    </row>
    <row r="13" spans="1:5" ht="13.7" customHeight="1" x14ac:dyDescent="0.2">
      <c r="A13" s="81"/>
      <c r="B13" s="82"/>
      <c r="C13" s="83"/>
      <c r="D13" s="83"/>
      <c r="E13" s="83"/>
    </row>
    <row r="14" spans="1:5" ht="19.7" customHeight="1" x14ac:dyDescent="0.2">
      <c r="A14" s="6">
        <v>3</v>
      </c>
      <c r="B14" s="101" t="s">
        <v>7</v>
      </c>
      <c r="C14" s="102"/>
      <c r="D14" s="102"/>
      <c r="E14" s="7">
        <f>JR_ELEKTROMONTAŽA!F4</f>
        <v>0</v>
      </c>
    </row>
    <row r="15" spans="1:5" ht="13.7" customHeight="1" x14ac:dyDescent="0.2">
      <c r="A15" s="81"/>
      <c r="B15" s="82"/>
      <c r="C15" s="83"/>
      <c r="D15" s="83"/>
      <c r="E15" s="83"/>
    </row>
    <row r="16" spans="1:5" ht="22.9" customHeight="1" x14ac:dyDescent="0.2">
      <c r="A16" s="6">
        <v>4</v>
      </c>
      <c r="B16" s="101" t="s">
        <v>8</v>
      </c>
      <c r="C16" s="102"/>
      <c r="D16" s="102"/>
      <c r="E16" s="7">
        <f>TK_KANAL!F4</f>
        <v>0</v>
      </c>
    </row>
    <row r="17" spans="1:5" ht="13.7" customHeight="1" x14ac:dyDescent="0.2">
      <c r="A17" s="85"/>
      <c r="B17" s="86"/>
      <c r="C17" s="87"/>
      <c r="D17" s="87"/>
      <c r="E17" s="87"/>
    </row>
    <row r="18" spans="1:5" ht="27" customHeight="1" x14ac:dyDescent="0.2">
      <c r="A18" s="99" t="s">
        <v>9</v>
      </c>
      <c r="B18" s="100"/>
      <c r="C18" s="100"/>
      <c r="D18" s="100"/>
      <c r="E18" s="8">
        <f>E6+E8+E10+E12+E14+E16</f>
        <v>0</v>
      </c>
    </row>
    <row r="19" spans="1:5" ht="12.95" customHeight="1" x14ac:dyDescent="0.2">
      <c r="A19" s="84"/>
      <c r="B19" s="84"/>
      <c r="C19" s="84"/>
      <c r="D19" s="84"/>
      <c r="E19" s="84"/>
    </row>
    <row r="20" spans="1:5" ht="27" customHeight="1" x14ac:dyDescent="0.2">
      <c r="A20" s="99" t="s">
        <v>10</v>
      </c>
      <c r="B20" s="100"/>
      <c r="C20" s="100"/>
      <c r="D20" s="100"/>
      <c r="E20" s="8">
        <f>E18*0.22</f>
        <v>0</v>
      </c>
    </row>
    <row r="21" spans="1:5" ht="12.95" customHeight="1" x14ac:dyDescent="0.2">
      <c r="A21" s="84"/>
      <c r="B21" s="84"/>
      <c r="C21" s="84"/>
      <c r="D21" s="84"/>
      <c r="E21" s="84"/>
    </row>
    <row r="22" spans="1:5" ht="27" customHeight="1" x14ac:dyDescent="0.2">
      <c r="A22" s="99" t="s">
        <v>11</v>
      </c>
      <c r="B22" s="100"/>
      <c r="C22" s="100"/>
      <c r="D22" s="100"/>
      <c r="E22" s="8">
        <f>E20+E18</f>
        <v>0</v>
      </c>
    </row>
    <row r="23" spans="1:5" ht="13.7" customHeight="1" x14ac:dyDescent="0.2">
      <c r="A23" s="88" t="s">
        <v>12</v>
      </c>
      <c r="B23" s="89"/>
      <c r="C23" s="90"/>
      <c r="D23" s="90"/>
      <c r="E23" s="91"/>
    </row>
  </sheetData>
  <mergeCells count="21">
    <mergeCell ref="A5:E5"/>
    <mergeCell ref="A23:E23"/>
    <mergeCell ref="A1:E2"/>
    <mergeCell ref="A3:E3"/>
    <mergeCell ref="A22:D22"/>
    <mergeCell ref="B16:D16"/>
    <mergeCell ref="A20:D20"/>
    <mergeCell ref="B8:D8"/>
    <mergeCell ref="A11:E11"/>
    <mergeCell ref="A19:E19"/>
    <mergeCell ref="B6:D6"/>
    <mergeCell ref="A7:E7"/>
    <mergeCell ref="B14:D14"/>
    <mergeCell ref="A18:D18"/>
    <mergeCell ref="B12:D12"/>
    <mergeCell ref="B10:D10"/>
    <mergeCell ref="A9:E9"/>
    <mergeCell ref="A15:E15"/>
    <mergeCell ref="A13:E13"/>
    <mergeCell ref="A21:E21"/>
    <mergeCell ref="A17:E17"/>
  </mergeCells>
  <pageMargins left="0.748031" right="0.748031" top="0.98425200000000002" bottom="1.2204699999999999" header="0.51181100000000002" footer="0.66929099999999997"/>
  <pageSetup orientation="portrait"/>
  <headerFooter>
    <oddFooter>&amp;R&amp;"Arial,Regular"&amp;8&amp;U&amp;K000000Stran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GridLines="0" workbookViewId="0">
      <selection activeCell="J11" sqref="J11"/>
    </sheetView>
  </sheetViews>
  <sheetFormatPr defaultColWidth="8.85546875" defaultRowHeight="12.75" customHeight="1" x14ac:dyDescent="0.2"/>
  <cols>
    <col min="1" max="1" width="4.42578125" style="9" customWidth="1"/>
    <col min="2" max="2" width="40.42578125" style="9" customWidth="1"/>
    <col min="3" max="3" width="6" style="9" customWidth="1"/>
    <col min="4" max="4" width="7.7109375" style="9" customWidth="1"/>
    <col min="5" max="5" width="10.42578125" style="9" bestFit="1" customWidth="1"/>
    <col min="6" max="6" width="11.85546875" style="9" bestFit="1" customWidth="1"/>
    <col min="7" max="256" width="8.85546875" style="9" customWidth="1"/>
  </cols>
  <sheetData>
    <row r="1" spans="1:6" ht="8.4499999999999993" customHeight="1" x14ac:dyDescent="0.2">
      <c r="A1" s="103" t="s">
        <v>13</v>
      </c>
      <c r="B1" s="104"/>
      <c r="C1" s="104"/>
      <c r="D1" s="104"/>
      <c r="E1" s="104"/>
      <c r="F1" s="104"/>
    </row>
    <row r="2" spans="1:6" ht="8.4499999999999993" customHeight="1" x14ac:dyDescent="0.2">
      <c r="A2" s="104"/>
      <c r="B2" s="104"/>
      <c r="C2" s="104"/>
      <c r="D2" s="104"/>
      <c r="E2" s="104"/>
      <c r="F2" s="104"/>
    </row>
    <row r="3" spans="1:6" ht="12.95" customHeight="1" x14ac:dyDescent="0.2">
      <c r="A3" s="111"/>
      <c r="B3" s="111"/>
      <c r="C3" s="111"/>
      <c r="D3" s="111"/>
      <c r="E3" s="111"/>
      <c r="F3" s="111"/>
    </row>
    <row r="4" spans="1:6" ht="15" customHeight="1" x14ac:dyDescent="0.2">
      <c r="A4" s="10"/>
      <c r="B4" s="109" t="s">
        <v>14</v>
      </c>
      <c r="C4" s="110"/>
      <c r="D4" s="110"/>
      <c r="E4" s="110"/>
      <c r="F4" s="11">
        <f>SUM(F8:F30)</f>
        <v>0</v>
      </c>
    </row>
    <row r="5" spans="1:6" ht="53.1" customHeight="1" x14ac:dyDescent="0.2">
      <c r="A5" s="12"/>
      <c r="B5" s="105" t="s">
        <v>15</v>
      </c>
      <c r="C5" s="106"/>
      <c r="D5" s="106"/>
      <c r="E5" s="106"/>
      <c r="F5" s="107"/>
    </row>
    <row r="6" spans="1:6" ht="12.95" customHeight="1" x14ac:dyDescent="0.2">
      <c r="A6" s="111"/>
      <c r="B6" s="111"/>
      <c r="C6" s="111"/>
      <c r="D6" s="111"/>
      <c r="E6" s="111"/>
      <c r="F6" s="111"/>
    </row>
    <row r="7" spans="1:6" ht="12.95" customHeight="1" x14ac:dyDescent="0.2">
      <c r="A7" s="2" t="s">
        <v>16</v>
      </c>
      <c r="B7" s="13" t="s">
        <v>17</v>
      </c>
      <c r="C7" s="14" t="s">
        <v>18</v>
      </c>
      <c r="D7" s="14" t="s">
        <v>19</v>
      </c>
      <c r="E7" s="15" t="s">
        <v>20</v>
      </c>
      <c r="F7" s="5" t="s">
        <v>21</v>
      </c>
    </row>
    <row r="8" spans="1:6" ht="12.95" customHeight="1" x14ac:dyDescent="0.2">
      <c r="A8" s="16"/>
      <c r="B8" s="17"/>
      <c r="C8" s="18"/>
      <c r="D8" s="18"/>
      <c r="E8" s="19"/>
      <c r="F8" s="20"/>
    </row>
    <row r="9" spans="1:6" ht="53.1" customHeight="1" x14ac:dyDescent="0.2">
      <c r="A9" s="21">
        <v>1</v>
      </c>
      <c r="B9" s="22" t="s">
        <v>22</v>
      </c>
      <c r="C9" s="23" t="s">
        <v>23</v>
      </c>
      <c r="D9" s="24">
        <f>(58+53+107+65)*1.5*0.9/2</f>
        <v>191.02500000000001</v>
      </c>
      <c r="E9" s="66"/>
      <c r="F9" s="25">
        <f t="shared" ref="F9:F27" si="0">D9*E9</f>
        <v>0</v>
      </c>
    </row>
    <row r="10" spans="1:6" ht="63" customHeight="1" x14ac:dyDescent="0.2">
      <c r="A10" s="21">
        <v>2</v>
      </c>
      <c r="B10" s="24" t="s">
        <v>24</v>
      </c>
      <c r="C10" s="23" t="s">
        <v>23</v>
      </c>
      <c r="D10" s="24">
        <f>(58+53+107+65)*0.5*0.9/2</f>
        <v>63.675000000000004</v>
      </c>
      <c r="E10" s="66"/>
      <c r="F10" s="25">
        <f t="shared" si="0"/>
        <v>0</v>
      </c>
    </row>
    <row r="11" spans="1:6" ht="66" customHeight="1" x14ac:dyDescent="0.2">
      <c r="A11" s="21">
        <v>3</v>
      </c>
      <c r="B11" s="22" t="s">
        <v>25</v>
      </c>
      <c r="C11" s="23" t="s">
        <v>23</v>
      </c>
      <c r="D11" s="24">
        <f>(58+53+107+65)*0.3*0.9/2</f>
        <v>38.204999999999998</v>
      </c>
      <c r="E11" s="66"/>
      <c r="F11" s="25">
        <f t="shared" si="0"/>
        <v>0</v>
      </c>
    </row>
    <row r="12" spans="1:6" ht="42.95" customHeight="1" x14ac:dyDescent="0.2">
      <c r="A12" s="21">
        <v>4</v>
      </c>
      <c r="B12" s="22" t="s">
        <v>26</v>
      </c>
      <c r="C12" s="23" t="s">
        <v>27</v>
      </c>
      <c r="D12" s="24">
        <f>(58+53+107+65)</f>
        <v>283</v>
      </c>
      <c r="E12" s="66"/>
      <c r="F12" s="25">
        <f t="shared" si="0"/>
        <v>0</v>
      </c>
    </row>
    <row r="13" spans="1:6" ht="42.95" customHeight="1" x14ac:dyDescent="0.2">
      <c r="A13" s="21">
        <v>5</v>
      </c>
      <c r="B13" s="22" t="s">
        <v>28</v>
      </c>
      <c r="C13" s="23" t="s">
        <v>23</v>
      </c>
      <c r="D13" s="24">
        <f>283*0.5/2</f>
        <v>70.75</v>
      </c>
      <c r="E13" s="66"/>
      <c r="F13" s="25">
        <f t="shared" si="0"/>
        <v>0</v>
      </c>
    </row>
    <row r="14" spans="1:6" ht="23.1" customHeight="1" x14ac:dyDescent="0.2">
      <c r="A14" s="21">
        <v>6</v>
      </c>
      <c r="B14" s="22" t="s">
        <v>29</v>
      </c>
      <c r="C14" s="23" t="s">
        <v>23</v>
      </c>
      <c r="D14" s="24">
        <f>D9*0.5</f>
        <v>95.512500000000003</v>
      </c>
      <c r="E14" s="66"/>
      <c r="F14" s="25">
        <f t="shared" si="0"/>
        <v>0</v>
      </c>
    </row>
    <row r="15" spans="1:6" ht="53.1" customHeight="1" x14ac:dyDescent="0.2">
      <c r="A15" s="21">
        <v>7</v>
      </c>
      <c r="B15" s="22" t="s">
        <v>30</v>
      </c>
      <c r="C15" s="23" t="s">
        <v>31</v>
      </c>
      <c r="D15" s="24">
        <f>2/2</f>
        <v>1</v>
      </c>
      <c r="E15" s="66"/>
      <c r="F15" s="25">
        <f t="shared" si="0"/>
        <v>0</v>
      </c>
    </row>
    <row r="16" spans="1:6" ht="53.1" customHeight="1" x14ac:dyDescent="0.2">
      <c r="A16" s="21">
        <v>8</v>
      </c>
      <c r="B16" s="22" t="s">
        <v>32</v>
      </c>
      <c r="C16" s="23" t="s">
        <v>31</v>
      </c>
      <c r="D16" s="24">
        <f>7/2</f>
        <v>3.5</v>
      </c>
      <c r="E16" s="66"/>
      <c r="F16" s="25">
        <f t="shared" si="0"/>
        <v>0</v>
      </c>
    </row>
    <row r="17" spans="1:6" ht="23.1" customHeight="1" x14ac:dyDescent="0.2">
      <c r="A17" s="21">
        <v>9</v>
      </c>
      <c r="B17" s="22" t="s">
        <v>33</v>
      </c>
      <c r="C17" s="23" t="s">
        <v>27</v>
      </c>
      <c r="D17" s="24">
        <v>283</v>
      </c>
      <c r="E17" s="66"/>
      <c r="F17" s="25">
        <f t="shared" si="0"/>
        <v>0</v>
      </c>
    </row>
    <row r="18" spans="1:6" ht="23.1" customHeight="1" x14ac:dyDescent="0.2">
      <c r="A18" s="21">
        <v>10</v>
      </c>
      <c r="B18" s="22" t="s">
        <v>34</v>
      </c>
      <c r="C18" s="23" t="s">
        <v>27</v>
      </c>
      <c r="D18" s="24">
        <v>283</v>
      </c>
      <c r="E18" s="66"/>
      <c r="F18" s="25">
        <f t="shared" si="0"/>
        <v>0</v>
      </c>
    </row>
    <row r="19" spans="1:6" ht="23.1" customHeight="1" x14ac:dyDescent="0.2">
      <c r="A19" s="21">
        <v>11</v>
      </c>
      <c r="B19" s="22" t="s">
        <v>35</v>
      </c>
      <c r="C19" s="23" t="s">
        <v>27</v>
      </c>
      <c r="D19" s="24">
        <v>283</v>
      </c>
      <c r="E19" s="66"/>
      <c r="F19" s="25">
        <f t="shared" si="0"/>
        <v>0</v>
      </c>
    </row>
    <row r="20" spans="1:6" ht="23.1" customHeight="1" x14ac:dyDescent="0.2">
      <c r="A20" s="21">
        <v>12</v>
      </c>
      <c r="B20" s="22" t="s">
        <v>36</v>
      </c>
      <c r="C20" s="23" t="s">
        <v>37</v>
      </c>
      <c r="D20" s="24">
        <v>15</v>
      </c>
      <c r="E20" s="66"/>
      <c r="F20" s="25">
        <f t="shared" si="0"/>
        <v>0</v>
      </c>
    </row>
    <row r="21" spans="1:6" ht="23.1" customHeight="1" x14ac:dyDescent="0.2">
      <c r="A21" s="21">
        <v>13</v>
      </c>
      <c r="B21" s="22" t="s">
        <v>38</v>
      </c>
      <c r="C21" s="23" t="s">
        <v>37</v>
      </c>
      <c r="D21" s="24">
        <v>15</v>
      </c>
      <c r="E21" s="66"/>
      <c r="F21" s="25">
        <f t="shared" si="0"/>
        <v>0</v>
      </c>
    </row>
    <row r="22" spans="1:6" ht="23.1" customHeight="1" x14ac:dyDescent="0.2">
      <c r="A22" s="21">
        <v>14</v>
      </c>
      <c r="B22" s="22" t="s">
        <v>39</v>
      </c>
      <c r="C22" s="23" t="s">
        <v>27</v>
      </c>
      <c r="D22" s="24">
        <v>283</v>
      </c>
      <c r="E22" s="66"/>
      <c r="F22" s="25">
        <f t="shared" si="0"/>
        <v>0</v>
      </c>
    </row>
    <row r="23" spans="1:6" ht="23.1" customHeight="1" x14ac:dyDescent="0.2">
      <c r="A23" s="21">
        <v>15</v>
      </c>
      <c r="B23" s="22" t="s">
        <v>40</v>
      </c>
      <c r="C23" s="23" t="s">
        <v>41</v>
      </c>
      <c r="D23" s="24">
        <v>9</v>
      </c>
      <c r="E23" s="66"/>
      <c r="F23" s="25">
        <f t="shared" si="0"/>
        <v>0</v>
      </c>
    </row>
    <row r="24" spans="1:6" ht="23.1" customHeight="1" x14ac:dyDescent="0.2">
      <c r="A24" s="21">
        <v>16</v>
      </c>
      <c r="B24" s="22" t="s">
        <v>42</v>
      </c>
      <c r="C24" s="23" t="s">
        <v>43</v>
      </c>
      <c r="D24" s="26">
        <v>8</v>
      </c>
      <c r="E24" s="66"/>
      <c r="F24" s="25">
        <f t="shared" si="0"/>
        <v>0</v>
      </c>
    </row>
    <row r="25" spans="1:6" ht="23.1" customHeight="1" x14ac:dyDescent="0.2">
      <c r="A25" s="21">
        <v>17</v>
      </c>
      <c r="B25" s="22" t="s">
        <v>44</v>
      </c>
      <c r="C25" s="23" t="s">
        <v>43</v>
      </c>
      <c r="D25" s="26">
        <v>4</v>
      </c>
      <c r="E25" s="66"/>
      <c r="F25" s="25">
        <f t="shared" si="0"/>
        <v>0</v>
      </c>
    </row>
    <row r="26" spans="1:6" ht="23.1" customHeight="1" x14ac:dyDescent="0.2">
      <c r="A26" s="21">
        <v>18</v>
      </c>
      <c r="B26" s="22" t="s">
        <v>45</v>
      </c>
      <c r="C26" s="23" t="s">
        <v>43</v>
      </c>
      <c r="D26" s="26">
        <v>8</v>
      </c>
      <c r="E26" s="66"/>
      <c r="F26" s="25">
        <f t="shared" si="0"/>
        <v>0</v>
      </c>
    </row>
    <row r="27" spans="1:6" ht="23.1" customHeight="1" x14ac:dyDescent="0.2">
      <c r="A27" s="21">
        <v>19</v>
      </c>
      <c r="B27" s="22" t="s">
        <v>46</v>
      </c>
      <c r="C27" s="23" t="s">
        <v>41</v>
      </c>
      <c r="D27" s="26">
        <v>1</v>
      </c>
      <c r="E27" s="66"/>
      <c r="F27" s="25">
        <f t="shared" si="0"/>
        <v>0</v>
      </c>
    </row>
    <row r="28" spans="1:6" ht="12.95" customHeight="1" x14ac:dyDescent="0.2">
      <c r="A28" s="108"/>
      <c r="B28" s="108"/>
      <c r="C28" s="108"/>
      <c r="D28" s="108"/>
      <c r="E28" s="108"/>
      <c r="F28" s="108"/>
    </row>
    <row r="29" spans="1:6" ht="33" customHeight="1" x14ac:dyDescent="0.2">
      <c r="A29" s="27" t="s">
        <v>47</v>
      </c>
      <c r="B29" s="22" t="s">
        <v>48</v>
      </c>
      <c r="C29" s="18"/>
      <c r="D29" s="28">
        <v>0.02</v>
      </c>
      <c r="E29" s="19">
        <f>SUM(F8:F27)</f>
        <v>0</v>
      </c>
      <c r="F29" s="20">
        <f>E29*D29</f>
        <v>0</v>
      </c>
    </row>
    <row r="30" spans="1:6" ht="42.95" customHeight="1" x14ac:dyDescent="0.2">
      <c r="A30" s="27" t="s">
        <v>49</v>
      </c>
      <c r="B30" s="22" t="s">
        <v>50</v>
      </c>
      <c r="C30" s="18"/>
      <c r="D30" s="28">
        <v>0.02</v>
      </c>
      <c r="E30" s="19">
        <f>SUM(F8:F27)</f>
        <v>0</v>
      </c>
      <c r="F30" s="20">
        <f>E30*D30</f>
        <v>0</v>
      </c>
    </row>
    <row r="31" spans="1:6" ht="12.95" customHeight="1" x14ac:dyDescent="0.2">
      <c r="A31" s="108"/>
      <c r="B31" s="108"/>
      <c r="C31" s="108"/>
      <c r="D31" s="108"/>
      <c r="E31" s="108"/>
      <c r="F31" s="108"/>
    </row>
    <row r="32" spans="1:6" ht="13.7" customHeight="1" x14ac:dyDescent="0.2">
      <c r="A32" s="29"/>
      <c r="B32" s="29"/>
      <c r="C32" s="29"/>
      <c r="D32" s="29"/>
      <c r="E32" s="29"/>
      <c r="F32" s="29"/>
    </row>
  </sheetData>
  <sheetProtection algorithmName="SHA-512" hashValue="MdJrJG+VSuyDkF2IynMRRArC6E0B2V9rVeLfL+bu7JZepB2KFMD4N5eM3zT7043yd8ke7W2N1JcTZT4VHGGT1w==" saltValue="NhNGVA4JrgDhNjHFTX8Hdw==" spinCount="100000" sheet="1" objects="1" scenarios="1"/>
  <mergeCells count="7">
    <mergeCell ref="A1:F2"/>
    <mergeCell ref="B5:F5"/>
    <mergeCell ref="A31:F31"/>
    <mergeCell ref="B4:E4"/>
    <mergeCell ref="A3:F3"/>
    <mergeCell ref="A6:F6"/>
    <mergeCell ref="A28:F28"/>
  </mergeCells>
  <pageMargins left="0.8" right="0.74791700000000005" top="0.74027799999999999" bottom="0.911111" header="0.51180599999999998" footer="0.5"/>
  <pageSetup orientation="portrait" r:id="rId1"/>
  <headerFooter>
    <oddFooter>&amp;R&amp;"Arial,Regular"&amp;8&amp;U&amp;K000000Stran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showGridLines="0" workbookViewId="0">
      <selection activeCell="K13" sqref="K13"/>
    </sheetView>
  </sheetViews>
  <sheetFormatPr defaultColWidth="8.85546875" defaultRowHeight="12.75" customHeight="1" x14ac:dyDescent="0.2"/>
  <cols>
    <col min="1" max="1" width="4.42578125" style="30" customWidth="1"/>
    <col min="2" max="2" width="40.42578125" style="30" customWidth="1"/>
    <col min="3" max="3" width="6" style="30" customWidth="1"/>
    <col min="4" max="4" width="7.7109375" style="30" customWidth="1"/>
    <col min="5" max="5" width="10.42578125" style="30" bestFit="1" customWidth="1"/>
    <col min="6" max="6" width="11.85546875" style="30" bestFit="1" customWidth="1"/>
    <col min="7" max="256" width="8.85546875" style="30" customWidth="1"/>
  </cols>
  <sheetData>
    <row r="1" spans="1:6" ht="8.4499999999999993" customHeight="1" x14ac:dyDescent="0.2">
      <c r="A1" s="103" t="s">
        <v>51</v>
      </c>
      <c r="B1" s="104"/>
      <c r="C1" s="104"/>
      <c r="D1" s="104"/>
      <c r="E1" s="104"/>
      <c r="F1" s="104"/>
    </row>
    <row r="2" spans="1:6" ht="8.4499999999999993" customHeight="1" x14ac:dyDescent="0.2">
      <c r="A2" s="104"/>
      <c r="B2" s="104"/>
      <c r="C2" s="104"/>
      <c r="D2" s="104"/>
      <c r="E2" s="104"/>
      <c r="F2" s="104"/>
    </row>
    <row r="3" spans="1:6" ht="12.95" customHeight="1" x14ac:dyDescent="0.2">
      <c r="A3" s="111"/>
      <c r="B3" s="111"/>
      <c r="C3" s="111"/>
      <c r="D3" s="111"/>
      <c r="E3" s="111"/>
      <c r="F3" s="111"/>
    </row>
    <row r="4" spans="1:6" ht="15" customHeight="1" x14ac:dyDescent="0.2">
      <c r="A4" s="10"/>
      <c r="B4" s="109" t="s">
        <v>14</v>
      </c>
      <c r="C4" s="110"/>
      <c r="D4" s="110"/>
      <c r="E4" s="110"/>
      <c r="F4" s="11">
        <f>SUM(F8:F43)</f>
        <v>0</v>
      </c>
    </row>
    <row r="5" spans="1:6" ht="53.1" customHeight="1" x14ac:dyDescent="0.2">
      <c r="A5" s="12"/>
      <c r="B5" s="105" t="s">
        <v>15</v>
      </c>
      <c r="C5" s="106"/>
      <c r="D5" s="106"/>
      <c r="E5" s="106"/>
      <c r="F5" s="107"/>
    </row>
    <row r="6" spans="1:6" ht="12.95" customHeight="1" x14ac:dyDescent="0.2">
      <c r="A6" s="111"/>
      <c r="B6" s="111"/>
      <c r="C6" s="111"/>
      <c r="D6" s="111"/>
      <c r="E6" s="111"/>
      <c r="F6" s="111"/>
    </row>
    <row r="7" spans="1:6" ht="12.95" customHeight="1" x14ac:dyDescent="0.2">
      <c r="A7" s="2" t="s">
        <v>16</v>
      </c>
      <c r="B7" s="13" t="s">
        <v>17</v>
      </c>
      <c r="C7" s="14" t="s">
        <v>18</v>
      </c>
      <c r="D7" s="14" t="s">
        <v>19</v>
      </c>
      <c r="E7" s="15" t="s">
        <v>20</v>
      </c>
      <c r="F7" s="5" t="s">
        <v>21</v>
      </c>
    </row>
    <row r="8" spans="1:6" ht="12.95" customHeight="1" x14ac:dyDescent="0.2">
      <c r="A8" s="16"/>
      <c r="B8" s="17"/>
      <c r="C8" s="18"/>
      <c r="D8" s="18"/>
      <c r="E8" s="19"/>
      <c r="F8" s="20"/>
    </row>
    <row r="9" spans="1:6" ht="53.1" customHeight="1" x14ac:dyDescent="0.2">
      <c r="A9" s="21">
        <v>1</v>
      </c>
      <c r="B9" s="22" t="s">
        <v>52</v>
      </c>
      <c r="C9" s="23" t="s">
        <v>23</v>
      </c>
      <c r="D9" s="24">
        <f>(58+53+107+65)*1.5*0.9/2</f>
        <v>191.02500000000001</v>
      </c>
      <c r="E9" s="66"/>
      <c r="F9" s="25">
        <f t="shared" ref="F9:F40" si="0">D9*E9</f>
        <v>0</v>
      </c>
    </row>
    <row r="10" spans="1:6" ht="72.95" customHeight="1" x14ac:dyDescent="0.2">
      <c r="A10" s="21">
        <v>2</v>
      </c>
      <c r="B10" s="24" t="s">
        <v>53</v>
      </c>
      <c r="C10" s="23" t="s">
        <v>23</v>
      </c>
      <c r="D10" s="24">
        <f>(58+53+107+65)*0.5*0.9/2</f>
        <v>63.675000000000004</v>
      </c>
      <c r="E10" s="66"/>
      <c r="F10" s="25">
        <f t="shared" si="0"/>
        <v>0</v>
      </c>
    </row>
    <row r="11" spans="1:6" ht="53.1" customHeight="1" x14ac:dyDescent="0.2">
      <c r="A11" s="21">
        <v>3</v>
      </c>
      <c r="B11" s="22" t="s">
        <v>54</v>
      </c>
      <c r="C11" s="23" t="s">
        <v>23</v>
      </c>
      <c r="D11" s="24">
        <f>160*1.2*0.6/2</f>
        <v>57.599999999999994</v>
      </c>
      <c r="E11" s="66"/>
      <c r="F11" s="25">
        <f t="shared" si="0"/>
        <v>0</v>
      </c>
    </row>
    <row r="12" spans="1:6" ht="42.95" customHeight="1" x14ac:dyDescent="0.2">
      <c r="A12" s="21">
        <v>4</v>
      </c>
      <c r="B12" s="22" t="s">
        <v>55</v>
      </c>
      <c r="C12" s="23" t="s">
        <v>23</v>
      </c>
      <c r="D12" s="24">
        <f>160*0.5*0.9</f>
        <v>72</v>
      </c>
      <c r="E12" s="66"/>
      <c r="F12" s="25">
        <f t="shared" si="0"/>
        <v>0</v>
      </c>
    </row>
    <row r="13" spans="1:6" ht="53.1" customHeight="1" x14ac:dyDescent="0.2">
      <c r="A13" s="21">
        <v>5</v>
      </c>
      <c r="B13" s="22" t="s">
        <v>56</v>
      </c>
      <c r="C13" s="23" t="s">
        <v>23</v>
      </c>
      <c r="D13" s="24">
        <f>120*1.2*0.6/2</f>
        <v>43.199999999999996</v>
      </c>
      <c r="E13" s="66"/>
      <c r="F13" s="25">
        <f t="shared" si="0"/>
        <v>0</v>
      </c>
    </row>
    <row r="14" spans="1:6" ht="42.95" customHeight="1" x14ac:dyDescent="0.2">
      <c r="A14" s="21">
        <v>6</v>
      </c>
      <c r="B14" s="22" t="s">
        <v>57</v>
      </c>
      <c r="C14" s="23" t="s">
        <v>23</v>
      </c>
      <c r="D14" s="24">
        <f>120*0.5*0.9</f>
        <v>54</v>
      </c>
      <c r="E14" s="66"/>
      <c r="F14" s="25">
        <f t="shared" si="0"/>
        <v>0</v>
      </c>
    </row>
    <row r="15" spans="1:6" ht="53.1" customHeight="1" x14ac:dyDescent="0.2">
      <c r="A15" s="21">
        <v>7</v>
      </c>
      <c r="B15" s="22" t="s">
        <v>58</v>
      </c>
      <c r="C15" s="23" t="s">
        <v>23</v>
      </c>
      <c r="D15" s="24">
        <f>(58+53+107+65)*0.3*0.9/2</f>
        <v>38.204999999999998</v>
      </c>
      <c r="E15" s="66"/>
      <c r="F15" s="25">
        <f t="shared" si="0"/>
        <v>0</v>
      </c>
    </row>
    <row r="16" spans="1:6" ht="33" customHeight="1" x14ac:dyDescent="0.2">
      <c r="A16" s="21">
        <v>8</v>
      </c>
      <c r="B16" s="22" t="s">
        <v>59</v>
      </c>
      <c r="C16" s="23" t="s">
        <v>60</v>
      </c>
      <c r="D16" s="24">
        <f>150*0.3*0.9</f>
        <v>40.5</v>
      </c>
      <c r="E16" s="66"/>
      <c r="F16" s="25">
        <f t="shared" si="0"/>
        <v>0</v>
      </c>
    </row>
    <row r="17" spans="1:6" ht="33" customHeight="1" x14ac:dyDescent="0.2">
      <c r="A17" s="21">
        <v>9</v>
      </c>
      <c r="B17" s="22" t="s">
        <v>61</v>
      </c>
      <c r="C17" s="23" t="s">
        <v>62</v>
      </c>
      <c r="D17" s="24">
        <f>120*0.3*0.9</f>
        <v>32.4</v>
      </c>
      <c r="E17" s="66"/>
      <c r="F17" s="25">
        <f t="shared" si="0"/>
        <v>0</v>
      </c>
    </row>
    <row r="18" spans="1:6" ht="33" customHeight="1" x14ac:dyDescent="0.2">
      <c r="A18" s="21">
        <v>10</v>
      </c>
      <c r="B18" s="22" t="s">
        <v>63</v>
      </c>
      <c r="C18" s="23" t="s">
        <v>27</v>
      </c>
      <c r="D18" s="24">
        <v>58</v>
      </c>
      <c r="E18" s="66"/>
      <c r="F18" s="25">
        <f t="shared" si="0"/>
        <v>0</v>
      </c>
    </row>
    <row r="19" spans="1:6" ht="33" customHeight="1" x14ac:dyDescent="0.2">
      <c r="A19" s="21">
        <v>11</v>
      </c>
      <c r="B19" s="22" t="s">
        <v>64</v>
      </c>
      <c r="C19" s="23" t="s">
        <v>27</v>
      </c>
      <c r="D19" s="24">
        <v>65</v>
      </c>
      <c r="E19" s="66"/>
      <c r="F19" s="25">
        <f t="shared" si="0"/>
        <v>0</v>
      </c>
    </row>
    <row r="20" spans="1:6" ht="33" customHeight="1" x14ac:dyDescent="0.2">
      <c r="A20" s="21">
        <v>12</v>
      </c>
      <c r="B20" s="22" t="s">
        <v>65</v>
      </c>
      <c r="C20" s="23" t="s">
        <v>27</v>
      </c>
      <c r="D20" s="24">
        <v>107</v>
      </c>
      <c r="E20" s="66"/>
      <c r="F20" s="25">
        <f t="shared" si="0"/>
        <v>0</v>
      </c>
    </row>
    <row r="21" spans="1:6" ht="33" customHeight="1" x14ac:dyDescent="0.2">
      <c r="A21" s="21">
        <v>13</v>
      </c>
      <c r="B21" s="22" t="s">
        <v>66</v>
      </c>
      <c r="C21" s="23" t="s">
        <v>27</v>
      </c>
      <c r="D21" s="24">
        <v>160</v>
      </c>
      <c r="E21" s="66"/>
      <c r="F21" s="25">
        <f t="shared" si="0"/>
        <v>0</v>
      </c>
    </row>
    <row r="22" spans="1:6" ht="33" customHeight="1" x14ac:dyDescent="0.2">
      <c r="A22" s="21">
        <v>14</v>
      </c>
      <c r="B22" s="22" t="s">
        <v>67</v>
      </c>
      <c r="C22" s="23" t="s">
        <v>27</v>
      </c>
      <c r="D22" s="24">
        <v>120</v>
      </c>
      <c r="E22" s="66"/>
      <c r="F22" s="25">
        <f t="shared" si="0"/>
        <v>0</v>
      </c>
    </row>
    <row r="23" spans="1:6" ht="53.1" customHeight="1" x14ac:dyDescent="0.2">
      <c r="A23" s="21">
        <v>15</v>
      </c>
      <c r="B23" s="22" t="s">
        <v>68</v>
      </c>
      <c r="C23" s="23" t="s">
        <v>23</v>
      </c>
      <c r="D23" s="24">
        <f>283*0.5</f>
        <v>141.5</v>
      </c>
      <c r="E23" s="66"/>
      <c r="F23" s="25">
        <f t="shared" si="0"/>
        <v>0</v>
      </c>
    </row>
    <row r="24" spans="1:6" ht="23.1" customHeight="1" x14ac:dyDescent="0.2">
      <c r="A24" s="21">
        <v>16</v>
      </c>
      <c r="B24" s="22" t="s">
        <v>29</v>
      </c>
      <c r="C24" s="23" t="s">
        <v>23</v>
      </c>
      <c r="D24" s="24">
        <f>D9*0.5</f>
        <v>95.512500000000003</v>
      </c>
      <c r="E24" s="66"/>
      <c r="F24" s="25">
        <f t="shared" si="0"/>
        <v>0</v>
      </c>
    </row>
    <row r="25" spans="1:6" ht="63" customHeight="1" x14ac:dyDescent="0.2">
      <c r="A25" s="21">
        <v>17</v>
      </c>
      <c r="B25" s="22" t="s">
        <v>69</v>
      </c>
      <c r="C25" s="23" t="s">
        <v>31</v>
      </c>
      <c r="D25" s="24">
        <v>2</v>
      </c>
      <c r="E25" s="66"/>
      <c r="F25" s="25">
        <f t="shared" si="0"/>
        <v>0</v>
      </c>
    </row>
    <row r="26" spans="1:6" ht="33" customHeight="1" x14ac:dyDescent="0.2">
      <c r="A26" s="21">
        <v>18</v>
      </c>
      <c r="B26" s="22" t="s">
        <v>70</v>
      </c>
      <c r="C26" s="23" t="s">
        <v>31</v>
      </c>
      <c r="D26" s="24">
        <v>6</v>
      </c>
      <c r="E26" s="66"/>
      <c r="F26" s="25">
        <f t="shared" si="0"/>
        <v>0</v>
      </c>
    </row>
    <row r="27" spans="1:6" ht="33" customHeight="1" x14ac:dyDescent="0.2">
      <c r="A27" s="21">
        <v>19</v>
      </c>
      <c r="B27" s="22" t="s">
        <v>71</v>
      </c>
      <c r="C27" s="23" t="s">
        <v>31</v>
      </c>
      <c r="D27" s="24">
        <v>12</v>
      </c>
      <c r="E27" s="66"/>
      <c r="F27" s="25">
        <f t="shared" si="0"/>
        <v>0</v>
      </c>
    </row>
    <row r="28" spans="1:6" ht="63" customHeight="1" x14ac:dyDescent="0.2">
      <c r="A28" s="21">
        <v>20</v>
      </c>
      <c r="B28" s="22" t="s">
        <v>72</v>
      </c>
      <c r="C28" s="23" t="s">
        <v>31</v>
      </c>
      <c r="D28" s="24">
        <v>7</v>
      </c>
      <c r="E28" s="66"/>
      <c r="F28" s="25">
        <f t="shared" si="0"/>
        <v>0</v>
      </c>
    </row>
    <row r="29" spans="1:6" ht="33" customHeight="1" x14ac:dyDescent="0.2">
      <c r="A29" s="21">
        <v>21</v>
      </c>
      <c r="B29" s="22" t="s">
        <v>73</v>
      </c>
      <c r="C29" s="23" t="s">
        <v>31</v>
      </c>
      <c r="D29" s="24">
        <v>6</v>
      </c>
      <c r="E29" s="66"/>
      <c r="F29" s="25">
        <f t="shared" si="0"/>
        <v>0</v>
      </c>
    </row>
    <row r="30" spans="1:6" ht="23.1" customHeight="1" x14ac:dyDescent="0.2">
      <c r="A30" s="21">
        <v>22</v>
      </c>
      <c r="B30" s="22" t="s">
        <v>33</v>
      </c>
      <c r="C30" s="23" t="s">
        <v>27</v>
      </c>
      <c r="D30" s="24">
        <f t="shared" ref="D30:D32" si="1">160+283</f>
        <v>443</v>
      </c>
      <c r="E30" s="66"/>
      <c r="F30" s="25">
        <f t="shared" si="0"/>
        <v>0</v>
      </c>
    </row>
    <row r="31" spans="1:6" ht="23.1" customHeight="1" x14ac:dyDescent="0.2">
      <c r="A31" s="21">
        <v>23</v>
      </c>
      <c r="B31" s="22" t="s">
        <v>34</v>
      </c>
      <c r="C31" s="23" t="s">
        <v>27</v>
      </c>
      <c r="D31" s="24">
        <f t="shared" si="1"/>
        <v>443</v>
      </c>
      <c r="E31" s="66"/>
      <c r="F31" s="25">
        <f t="shared" si="0"/>
        <v>0</v>
      </c>
    </row>
    <row r="32" spans="1:6" ht="23.1" customHeight="1" x14ac:dyDescent="0.2">
      <c r="A32" s="21">
        <v>24</v>
      </c>
      <c r="B32" s="22" t="s">
        <v>35</v>
      </c>
      <c r="C32" s="23" t="s">
        <v>27</v>
      </c>
      <c r="D32" s="24">
        <f t="shared" si="1"/>
        <v>443</v>
      </c>
      <c r="E32" s="66"/>
      <c r="F32" s="25">
        <f t="shared" si="0"/>
        <v>0</v>
      </c>
    </row>
    <row r="33" spans="1:6" ht="23.1" customHeight="1" x14ac:dyDescent="0.2">
      <c r="A33" s="21">
        <v>25</v>
      </c>
      <c r="B33" s="22" t="s">
        <v>36</v>
      </c>
      <c r="C33" s="23" t="s">
        <v>37</v>
      </c>
      <c r="D33" s="24">
        <v>15</v>
      </c>
      <c r="E33" s="66"/>
      <c r="F33" s="25">
        <f t="shared" si="0"/>
        <v>0</v>
      </c>
    </row>
    <row r="34" spans="1:6" ht="23.1" customHeight="1" x14ac:dyDescent="0.2">
      <c r="A34" s="21">
        <v>26</v>
      </c>
      <c r="B34" s="22" t="s">
        <v>38</v>
      </c>
      <c r="C34" s="23" t="s">
        <v>37</v>
      </c>
      <c r="D34" s="24">
        <v>15</v>
      </c>
      <c r="E34" s="66"/>
      <c r="F34" s="25">
        <f t="shared" si="0"/>
        <v>0</v>
      </c>
    </row>
    <row r="35" spans="1:6" ht="23.1" customHeight="1" x14ac:dyDescent="0.2">
      <c r="A35" s="21">
        <v>27</v>
      </c>
      <c r="B35" s="22" t="s">
        <v>39</v>
      </c>
      <c r="C35" s="23" t="s">
        <v>27</v>
      </c>
      <c r="D35" s="24">
        <v>443</v>
      </c>
      <c r="E35" s="66"/>
      <c r="F35" s="25">
        <f t="shared" si="0"/>
        <v>0</v>
      </c>
    </row>
    <row r="36" spans="1:6" ht="23.1" customHeight="1" x14ac:dyDescent="0.2">
      <c r="A36" s="21">
        <v>28</v>
      </c>
      <c r="B36" s="22" t="s">
        <v>40</v>
      </c>
      <c r="C36" s="23" t="s">
        <v>41</v>
      </c>
      <c r="D36" s="24">
        <v>10</v>
      </c>
      <c r="E36" s="66"/>
      <c r="F36" s="25">
        <f t="shared" si="0"/>
        <v>0</v>
      </c>
    </row>
    <row r="37" spans="1:6" ht="23.1" customHeight="1" x14ac:dyDescent="0.2">
      <c r="A37" s="21">
        <v>29</v>
      </c>
      <c r="B37" s="22" t="s">
        <v>42</v>
      </c>
      <c r="C37" s="23" t="s">
        <v>43</v>
      </c>
      <c r="D37" s="26">
        <v>8</v>
      </c>
      <c r="E37" s="66"/>
      <c r="F37" s="25">
        <f t="shared" si="0"/>
        <v>0</v>
      </c>
    </row>
    <row r="38" spans="1:6" ht="23.1" customHeight="1" x14ac:dyDescent="0.2">
      <c r="A38" s="21">
        <v>30</v>
      </c>
      <c r="B38" s="22" t="s">
        <v>44</v>
      </c>
      <c r="C38" s="23" t="s">
        <v>43</v>
      </c>
      <c r="D38" s="26">
        <v>4</v>
      </c>
      <c r="E38" s="66"/>
      <c r="F38" s="25">
        <f t="shared" si="0"/>
        <v>0</v>
      </c>
    </row>
    <row r="39" spans="1:6" ht="23.1" customHeight="1" x14ac:dyDescent="0.2">
      <c r="A39" s="21">
        <v>31</v>
      </c>
      <c r="B39" s="22" t="s">
        <v>45</v>
      </c>
      <c r="C39" s="23" t="s">
        <v>43</v>
      </c>
      <c r="D39" s="26">
        <v>8</v>
      </c>
      <c r="E39" s="66"/>
      <c r="F39" s="25">
        <f t="shared" si="0"/>
        <v>0</v>
      </c>
    </row>
    <row r="40" spans="1:6" ht="23.1" customHeight="1" x14ac:dyDescent="0.2">
      <c r="A40" s="21">
        <v>32</v>
      </c>
      <c r="B40" s="22" t="s">
        <v>46</v>
      </c>
      <c r="C40" s="23" t="s">
        <v>41</v>
      </c>
      <c r="D40" s="26">
        <v>1</v>
      </c>
      <c r="E40" s="66"/>
      <c r="F40" s="25">
        <f t="shared" si="0"/>
        <v>0</v>
      </c>
    </row>
    <row r="41" spans="1:6" ht="12.95" customHeight="1" x14ac:dyDescent="0.2">
      <c r="A41" s="108"/>
      <c r="B41" s="108"/>
      <c r="C41" s="108"/>
      <c r="D41" s="108"/>
      <c r="E41" s="108"/>
      <c r="F41" s="108"/>
    </row>
    <row r="42" spans="1:6" ht="33" customHeight="1" x14ac:dyDescent="0.2">
      <c r="A42" s="27" t="s">
        <v>47</v>
      </c>
      <c r="B42" s="22" t="s">
        <v>48</v>
      </c>
      <c r="C42" s="18"/>
      <c r="D42" s="28">
        <v>0.02</v>
      </c>
      <c r="E42" s="19">
        <f>SUM(F8:F40)</f>
        <v>0</v>
      </c>
      <c r="F42" s="20">
        <f>E42*D42</f>
        <v>0</v>
      </c>
    </row>
    <row r="43" spans="1:6" ht="42.95" customHeight="1" x14ac:dyDescent="0.2">
      <c r="A43" s="27" t="s">
        <v>49</v>
      </c>
      <c r="B43" s="22" t="s">
        <v>50</v>
      </c>
      <c r="C43" s="18"/>
      <c r="D43" s="28">
        <v>0.02</v>
      </c>
      <c r="E43" s="19">
        <f>SUM(F8:F40)</f>
        <v>0</v>
      </c>
      <c r="F43" s="20">
        <f>E43*D43</f>
        <v>0</v>
      </c>
    </row>
    <row r="44" spans="1:6" ht="12.95" customHeight="1" x14ac:dyDescent="0.2">
      <c r="A44" s="108"/>
      <c r="B44" s="108"/>
      <c r="C44" s="108"/>
      <c r="D44" s="108"/>
      <c r="E44" s="108"/>
      <c r="F44" s="108"/>
    </row>
    <row r="45" spans="1:6" ht="13.7" customHeight="1" x14ac:dyDescent="0.2">
      <c r="A45" s="29"/>
      <c r="B45" s="29"/>
      <c r="C45" s="29"/>
      <c r="D45" s="29"/>
      <c r="E45" s="29"/>
      <c r="F45" s="29"/>
    </row>
  </sheetData>
  <sheetProtection algorithmName="SHA-512" hashValue="JtGDJeucP0ApC9R5va6L1BAm68gTkQyBKln6GPEjmUxEI9iXiIYoybdxit20M2nOiBk0ZLOMtATdXVwXHW/CFA==" saltValue="MrE/55RGsKkdiTpB3lFcug==" spinCount="100000" sheet="1" objects="1" scenarios="1"/>
  <mergeCells count="7">
    <mergeCell ref="A44:F44"/>
    <mergeCell ref="A1:F2"/>
    <mergeCell ref="A6:F6"/>
    <mergeCell ref="B5:F5"/>
    <mergeCell ref="A41:F41"/>
    <mergeCell ref="B4:E4"/>
    <mergeCell ref="A3:F3"/>
  </mergeCells>
  <pageMargins left="0.8" right="0.74791700000000005" top="0.74027799999999999" bottom="0.911111" header="0.51180599999999998" footer="0.5"/>
  <pageSetup orientation="portrait"/>
  <headerFooter>
    <oddFooter>&amp;R&amp;"Arial,Regular"&amp;8&amp;U&amp;K000000Stran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9"/>
  <sheetViews>
    <sheetView showGridLines="0" topLeftCell="A10" workbookViewId="0">
      <selection activeCell="E14" sqref="E14"/>
    </sheetView>
  </sheetViews>
  <sheetFormatPr defaultColWidth="8.85546875" defaultRowHeight="13.5" customHeight="1" x14ac:dyDescent="0.2"/>
  <cols>
    <col min="1" max="1" width="4.42578125" style="31" customWidth="1"/>
    <col min="2" max="2" width="36" style="31" customWidth="1"/>
    <col min="3" max="3" width="6" style="31" customWidth="1"/>
    <col min="4" max="4" width="7.7109375" style="31" customWidth="1"/>
    <col min="5" max="5" width="10.42578125" style="31" customWidth="1"/>
    <col min="6" max="6" width="13.42578125" style="31" customWidth="1"/>
    <col min="7" max="256" width="8.85546875" style="31" customWidth="1"/>
  </cols>
  <sheetData>
    <row r="1" spans="1:6" ht="8.4499999999999993" customHeight="1" x14ac:dyDescent="0.2">
      <c r="A1" s="116" t="s">
        <v>74</v>
      </c>
      <c r="B1" s="117"/>
      <c r="C1" s="117"/>
      <c r="D1" s="117"/>
      <c r="E1" s="117"/>
      <c r="F1" s="118"/>
    </row>
    <row r="2" spans="1:6" ht="8.4499999999999993" customHeight="1" x14ac:dyDescent="0.2">
      <c r="A2" s="119"/>
      <c r="B2" s="120"/>
      <c r="C2" s="120"/>
      <c r="D2" s="120"/>
      <c r="E2" s="120"/>
      <c r="F2" s="121"/>
    </row>
    <row r="3" spans="1:6" ht="12.95" customHeight="1" x14ac:dyDescent="0.2">
      <c r="A3" s="111"/>
      <c r="B3" s="111"/>
      <c r="C3" s="111"/>
      <c r="D3" s="111"/>
      <c r="E3" s="111"/>
      <c r="F3" s="111"/>
    </row>
    <row r="4" spans="1:6" ht="15" customHeight="1" x14ac:dyDescent="0.2">
      <c r="A4" s="32"/>
      <c r="B4" s="122" t="s">
        <v>75</v>
      </c>
      <c r="C4" s="123"/>
      <c r="D4" s="123"/>
      <c r="E4" s="123"/>
      <c r="F4" s="33">
        <f>SUM(F9:F19)</f>
        <v>0</v>
      </c>
    </row>
    <row r="5" spans="1:6" ht="12.95" customHeight="1" x14ac:dyDescent="0.2">
      <c r="A5" s="115"/>
      <c r="B5" s="115"/>
      <c r="C5" s="115"/>
      <c r="D5" s="115"/>
      <c r="E5" s="115"/>
      <c r="F5" s="111"/>
    </row>
    <row r="6" spans="1:6" ht="113.1" customHeight="1" x14ac:dyDescent="0.2">
      <c r="A6" s="12"/>
      <c r="B6" s="124" t="s">
        <v>76</v>
      </c>
      <c r="C6" s="124"/>
      <c r="D6" s="124"/>
      <c r="E6" s="124"/>
      <c r="F6" s="124"/>
    </row>
    <row r="7" spans="1:6" ht="12.95" customHeight="1" x14ac:dyDescent="0.2">
      <c r="A7" s="111"/>
      <c r="B7" s="111"/>
      <c r="C7" s="111"/>
      <c r="D7" s="111"/>
      <c r="E7" s="111"/>
      <c r="F7" s="111"/>
    </row>
    <row r="8" spans="1:6" ht="12.95" customHeight="1" x14ac:dyDescent="0.2">
      <c r="A8" s="2" t="s">
        <v>16</v>
      </c>
      <c r="B8" s="13" t="s">
        <v>17</v>
      </c>
      <c r="C8" s="14" t="s">
        <v>18</v>
      </c>
      <c r="D8" s="14" t="s">
        <v>19</v>
      </c>
      <c r="E8" s="15" t="s">
        <v>20</v>
      </c>
      <c r="F8" s="5" t="s">
        <v>21</v>
      </c>
    </row>
    <row r="9" spans="1:6" ht="12.95" customHeight="1" x14ac:dyDescent="0.2">
      <c r="A9" s="125"/>
      <c r="B9" s="125"/>
      <c r="C9" s="125"/>
      <c r="D9" s="125"/>
      <c r="E9" s="125"/>
      <c r="F9" s="125"/>
    </row>
    <row r="10" spans="1:6" ht="12.95" customHeight="1" x14ac:dyDescent="0.2">
      <c r="A10" s="34" t="s">
        <v>47</v>
      </c>
      <c r="B10" s="35" t="s">
        <v>77</v>
      </c>
      <c r="C10" s="36"/>
      <c r="D10" s="36"/>
      <c r="E10" s="37"/>
      <c r="F10" s="38"/>
    </row>
    <row r="11" spans="1:6" ht="116.25" customHeight="1" x14ac:dyDescent="0.2">
      <c r="A11" s="39">
        <v>1</v>
      </c>
      <c r="B11" s="63" t="s">
        <v>78</v>
      </c>
      <c r="C11" s="40" t="s">
        <v>31</v>
      </c>
      <c r="D11" s="41">
        <v>6</v>
      </c>
      <c r="E11" s="67"/>
      <c r="F11" s="42">
        <f>E11*D11</f>
        <v>0</v>
      </c>
    </row>
    <row r="12" spans="1:6" ht="151.5" customHeight="1" x14ac:dyDescent="0.2">
      <c r="A12" s="21">
        <v>2</v>
      </c>
      <c r="B12" s="24" t="s">
        <v>79</v>
      </c>
      <c r="C12" s="23" t="s">
        <v>41</v>
      </c>
      <c r="D12" s="26">
        <v>6</v>
      </c>
      <c r="E12" s="66"/>
      <c r="F12" s="25">
        <f>E12*D12</f>
        <v>0</v>
      </c>
    </row>
    <row r="13" spans="1:6" ht="34.5" customHeight="1" x14ac:dyDescent="0.2">
      <c r="A13" s="21">
        <v>3</v>
      </c>
      <c r="B13" s="22" t="s">
        <v>80</v>
      </c>
      <c r="C13" s="23" t="s">
        <v>27</v>
      </c>
      <c r="D13" s="26">
        <f>35+110+148+180+260+115+190</f>
        <v>1038</v>
      </c>
      <c r="E13" s="66"/>
      <c r="F13" s="25">
        <f>D13*E13</f>
        <v>0</v>
      </c>
    </row>
    <row r="14" spans="1:6" ht="42.95" customHeight="1" x14ac:dyDescent="0.2">
      <c r="A14" s="21">
        <v>4</v>
      </c>
      <c r="B14" s="22" t="s">
        <v>81</v>
      </c>
      <c r="C14" s="23" t="s">
        <v>82</v>
      </c>
      <c r="D14" s="26">
        <v>12</v>
      </c>
      <c r="E14" s="66"/>
      <c r="F14" s="43">
        <f>D14*E14</f>
        <v>0</v>
      </c>
    </row>
    <row r="15" spans="1:6" ht="12.95" customHeight="1" x14ac:dyDescent="0.2">
      <c r="A15" s="44"/>
      <c r="B15" s="22"/>
      <c r="C15" s="23"/>
      <c r="D15" s="18"/>
      <c r="E15" s="66"/>
      <c r="F15" s="45"/>
    </row>
    <row r="16" spans="1:6" ht="12.95" customHeight="1" x14ac:dyDescent="0.2">
      <c r="A16" s="112"/>
      <c r="B16" s="113"/>
      <c r="C16" s="113"/>
      <c r="D16" s="113"/>
      <c r="E16" s="113"/>
      <c r="F16" s="114"/>
    </row>
    <row r="17" spans="1:6" ht="33" customHeight="1" x14ac:dyDescent="0.2">
      <c r="A17" s="27" t="s">
        <v>47</v>
      </c>
      <c r="B17" s="22" t="s">
        <v>48</v>
      </c>
      <c r="C17" s="18"/>
      <c r="D17" s="28">
        <v>0.02</v>
      </c>
      <c r="E17" s="19">
        <f>SUM(F9:F15)</f>
        <v>0</v>
      </c>
      <c r="F17" s="20">
        <f>D17*E17</f>
        <v>0</v>
      </c>
    </row>
    <row r="18" spans="1:6" ht="42.95" customHeight="1" x14ac:dyDescent="0.2">
      <c r="A18" s="27" t="s">
        <v>49</v>
      </c>
      <c r="B18" s="22" t="s">
        <v>50</v>
      </c>
      <c r="C18" s="18"/>
      <c r="D18" s="28">
        <v>0.02</v>
      </c>
      <c r="E18" s="19">
        <f>SUM(F9:F15)</f>
        <v>0</v>
      </c>
      <c r="F18" s="20">
        <f>D18*E18</f>
        <v>0</v>
      </c>
    </row>
    <row r="19" spans="1:6" ht="12.95" customHeight="1" x14ac:dyDescent="0.2">
      <c r="A19" s="108"/>
      <c r="B19" s="108"/>
      <c r="C19" s="108"/>
      <c r="D19" s="108"/>
      <c r="E19" s="108"/>
      <c r="F19" s="108"/>
    </row>
  </sheetData>
  <sheetProtection algorithmName="SHA-512" hashValue="4CVlFZVPzoGNnuvOfA/XhWBokkFQQxEoc2vf1Ml9gHWHvpWZCEuNLavefh35EMsaoCTcfY5KKqx0/6yu4L2qCA==" saltValue="xkg8PPnPUdr/Z9SQDhY6ww==" spinCount="100000" sheet="1" objects="1" scenarios="1"/>
  <mergeCells count="9">
    <mergeCell ref="A16:F16"/>
    <mergeCell ref="A5:F5"/>
    <mergeCell ref="A1:F2"/>
    <mergeCell ref="A3:F3"/>
    <mergeCell ref="A19:F19"/>
    <mergeCell ref="B4:E4"/>
    <mergeCell ref="B6:F6"/>
    <mergeCell ref="A7:F7"/>
    <mergeCell ref="A9:F9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"/>
  <sheetViews>
    <sheetView showGridLines="0" topLeftCell="A22" workbookViewId="0">
      <selection activeCell="E26" sqref="E26"/>
    </sheetView>
  </sheetViews>
  <sheetFormatPr defaultColWidth="8.85546875" defaultRowHeight="13.5" customHeight="1" x14ac:dyDescent="0.2"/>
  <cols>
    <col min="1" max="1" width="3.42578125" style="46" customWidth="1"/>
    <col min="2" max="2" width="37.42578125" style="46" customWidth="1"/>
    <col min="3" max="3" width="6" style="46" customWidth="1"/>
    <col min="4" max="4" width="7.7109375" style="46" customWidth="1"/>
    <col min="5" max="5" width="9.42578125" style="46" customWidth="1"/>
    <col min="6" max="6" width="12.7109375" style="46" customWidth="1"/>
    <col min="7" max="256" width="8.85546875" style="46" customWidth="1"/>
  </cols>
  <sheetData>
    <row r="1" spans="1:6" ht="8.4499999999999993" customHeight="1" x14ac:dyDescent="0.2">
      <c r="A1" s="130" t="s">
        <v>83</v>
      </c>
      <c r="B1" s="104"/>
      <c r="C1" s="83"/>
      <c r="D1" s="104"/>
      <c r="E1" s="104"/>
      <c r="F1" s="104"/>
    </row>
    <row r="2" spans="1:6" ht="8.1" customHeight="1" x14ac:dyDescent="0.2">
      <c r="A2" s="104"/>
      <c r="B2" s="104"/>
      <c r="C2" s="104"/>
      <c r="D2" s="104"/>
      <c r="E2" s="104"/>
      <c r="F2" s="104"/>
    </row>
    <row r="3" spans="1:6" ht="13.7" customHeight="1" x14ac:dyDescent="0.2">
      <c r="A3" s="128"/>
      <c r="B3" s="128"/>
      <c r="C3" s="83"/>
      <c r="D3" s="128"/>
      <c r="E3" s="128"/>
      <c r="F3" s="128"/>
    </row>
    <row r="4" spans="1:6" ht="15" customHeight="1" x14ac:dyDescent="0.2">
      <c r="A4" s="10"/>
      <c r="B4" s="109" t="s">
        <v>84</v>
      </c>
      <c r="C4" s="129"/>
      <c r="D4" s="110"/>
      <c r="E4" s="110"/>
      <c r="F4" s="33">
        <f>SUM(F7:F31)</f>
        <v>0</v>
      </c>
    </row>
    <row r="5" spans="1:6" ht="33" customHeight="1" x14ac:dyDescent="0.2">
      <c r="A5" s="47"/>
      <c r="B5" s="65" t="s">
        <v>85</v>
      </c>
      <c r="C5" s="48"/>
      <c r="D5" s="49"/>
      <c r="E5" s="49"/>
      <c r="F5" s="50"/>
    </row>
    <row r="6" spans="1:6" ht="12.95" customHeight="1" x14ac:dyDescent="0.2">
      <c r="A6" s="51" t="s">
        <v>0</v>
      </c>
      <c r="B6" s="51" t="s">
        <v>86</v>
      </c>
      <c r="C6" s="52" t="s">
        <v>18</v>
      </c>
      <c r="D6" s="52" t="s">
        <v>19</v>
      </c>
      <c r="E6" s="52" t="s">
        <v>87</v>
      </c>
      <c r="F6" s="52" t="s">
        <v>88</v>
      </c>
    </row>
    <row r="7" spans="1:6" ht="12.95" customHeight="1" x14ac:dyDescent="0.2">
      <c r="A7" s="44"/>
      <c r="B7" s="53"/>
      <c r="C7" s="18"/>
      <c r="D7" s="53"/>
      <c r="E7" s="19"/>
      <c r="F7" s="25"/>
    </row>
    <row r="8" spans="1:6" ht="47.25" customHeight="1" x14ac:dyDescent="0.2">
      <c r="A8" s="21">
        <v>1</v>
      </c>
      <c r="B8" s="22" t="s">
        <v>89</v>
      </c>
      <c r="C8" s="23" t="s">
        <v>23</v>
      </c>
      <c r="D8" s="24">
        <f>338*1.2*0.4</f>
        <v>162.24</v>
      </c>
      <c r="E8" s="66"/>
      <c r="F8" s="25">
        <f t="shared" ref="F8:F27" si="0">D8*E8</f>
        <v>0</v>
      </c>
    </row>
    <row r="9" spans="1:6" ht="42.95" customHeight="1" x14ac:dyDescent="0.2">
      <c r="A9" s="21">
        <v>2</v>
      </c>
      <c r="B9" s="22" t="s">
        <v>90</v>
      </c>
      <c r="C9" s="23" t="s">
        <v>23</v>
      </c>
      <c r="D9" s="54">
        <f>(D8)*0.7*0.3</f>
        <v>34.070399999999999</v>
      </c>
      <c r="E9" s="66"/>
      <c r="F9" s="25">
        <f t="shared" si="0"/>
        <v>0</v>
      </c>
    </row>
    <row r="10" spans="1:6" ht="23.1" customHeight="1" x14ac:dyDescent="0.2">
      <c r="A10" s="21">
        <v>3</v>
      </c>
      <c r="B10" s="22" t="s">
        <v>91</v>
      </c>
      <c r="C10" s="23" t="s">
        <v>37</v>
      </c>
      <c r="D10" s="54">
        <v>15</v>
      </c>
      <c r="E10" s="66"/>
      <c r="F10" s="25">
        <f t="shared" si="0"/>
        <v>0</v>
      </c>
    </row>
    <row r="11" spans="1:6" ht="21" x14ac:dyDescent="0.2">
      <c r="A11" s="21">
        <v>4</v>
      </c>
      <c r="B11" s="22" t="s">
        <v>92</v>
      </c>
      <c r="C11" s="23" t="s">
        <v>37</v>
      </c>
      <c r="D11" s="54">
        <f>D10</f>
        <v>15</v>
      </c>
      <c r="E11" s="66"/>
      <c r="F11" s="25">
        <f t="shared" si="0"/>
        <v>0</v>
      </c>
    </row>
    <row r="12" spans="1:6" ht="42.95" customHeight="1" x14ac:dyDescent="0.2">
      <c r="A12" s="21">
        <v>5</v>
      </c>
      <c r="B12" s="22" t="s">
        <v>93</v>
      </c>
      <c r="C12" s="23" t="s">
        <v>23</v>
      </c>
      <c r="D12" s="54">
        <f>(D8)*0.2*0.3</f>
        <v>9.7343999999999991</v>
      </c>
      <c r="E12" s="66"/>
      <c r="F12" s="25">
        <f t="shared" si="0"/>
        <v>0</v>
      </c>
    </row>
    <row r="13" spans="1:6" ht="23.1" customHeight="1" x14ac:dyDescent="0.2">
      <c r="A13" s="21">
        <v>6</v>
      </c>
      <c r="B13" s="22" t="s">
        <v>94</v>
      </c>
      <c r="C13" s="23" t="s">
        <v>23</v>
      </c>
      <c r="D13" s="54">
        <f>(D8)*0.2</f>
        <v>32.448</v>
      </c>
      <c r="E13" s="66"/>
      <c r="F13" s="25">
        <f t="shared" si="0"/>
        <v>0</v>
      </c>
    </row>
    <row r="14" spans="1:6" ht="23.1" customHeight="1" x14ac:dyDescent="0.2">
      <c r="A14" s="21">
        <v>7</v>
      </c>
      <c r="B14" s="22" t="s">
        <v>29</v>
      </c>
      <c r="C14" s="23" t="s">
        <v>23</v>
      </c>
      <c r="D14" s="24">
        <f>(D8)*0.5</f>
        <v>81.12</v>
      </c>
      <c r="E14" s="66"/>
      <c r="F14" s="25">
        <f t="shared" si="0"/>
        <v>0</v>
      </c>
    </row>
    <row r="15" spans="1:6" ht="53.1" customHeight="1" x14ac:dyDescent="0.2">
      <c r="A15" s="21">
        <v>8</v>
      </c>
      <c r="B15" s="22" t="s">
        <v>95</v>
      </c>
      <c r="C15" s="23" t="s">
        <v>27</v>
      </c>
      <c r="D15" s="24">
        <v>338</v>
      </c>
      <c r="E15" s="66"/>
      <c r="F15" s="25">
        <f t="shared" si="0"/>
        <v>0</v>
      </c>
    </row>
    <row r="16" spans="1:6" ht="33" customHeight="1" x14ac:dyDescent="0.2">
      <c r="A16" s="21">
        <v>9</v>
      </c>
      <c r="B16" s="22" t="s">
        <v>96</v>
      </c>
      <c r="C16" s="23" t="s">
        <v>31</v>
      </c>
      <c r="D16" s="24">
        <v>15</v>
      </c>
      <c r="E16" s="66"/>
      <c r="F16" s="25">
        <f t="shared" si="0"/>
        <v>0</v>
      </c>
    </row>
    <row r="17" spans="1:6" ht="33" customHeight="1" x14ac:dyDescent="0.2">
      <c r="A17" s="21">
        <v>10</v>
      </c>
      <c r="B17" s="22" t="s">
        <v>97</v>
      </c>
      <c r="C17" s="23" t="s">
        <v>31</v>
      </c>
      <c r="D17" s="24">
        <v>2</v>
      </c>
      <c r="E17" s="66"/>
      <c r="F17" s="25">
        <f t="shared" si="0"/>
        <v>0</v>
      </c>
    </row>
    <row r="18" spans="1:6" ht="53.1" customHeight="1" x14ac:dyDescent="0.2">
      <c r="A18" s="21">
        <v>11</v>
      </c>
      <c r="B18" s="22" t="s">
        <v>98</v>
      </c>
      <c r="C18" s="23" t="s">
        <v>31</v>
      </c>
      <c r="D18" s="24">
        <v>15</v>
      </c>
      <c r="E18" s="66"/>
      <c r="F18" s="25">
        <f t="shared" si="0"/>
        <v>0</v>
      </c>
    </row>
    <row r="19" spans="1:6" ht="63" x14ac:dyDescent="0.2">
      <c r="A19" s="21">
        <v>12</v>
      </c>
      <c r="B19" s="22" t="s">
        <v>99</v>
      </c>
      <c r="C19" s="23" t="s">
        <v>31</v>
      </c>
      <c r="D19" s="24">
        <v>15</v>
      </c>
      <c r="E19" s="66"/>
      <c r="F19" s="25">
        <f t="shared" si="0"/>
        <v>0</v>
      </c>
    </row>
    <row r="20" spans="1:6" ht="42.95" customHeight="1" x14ac:dyDescent="0.2">
      <c r="A20" s="21">
        <v>13</v>
      </c>
      <c r="B20" s="22" t="s">
        <v>100</v>
      </c>
      <c r="C20" s="23" t="s">
        <v>31</v>
      </c>
      <c r="D20" s="24">
        <v>15</v>
      </c>
      <c r="E20" s="66"/>
      <c r="F20" s="25">
        <f t="shared" si="0"/>
        <v>0</v>
      </c>
    </row>
    <row r="21" spans="1:6" ht="23.1" customHeight="1" x14ac:dyDescent="0.2">
      <c r="A21" s="21">
        <v>14</v>
      </c>
      <c r="B21" s="22" t="s">
        <v>33</v>
      </c>
      <c r="C21" s="23" t="s">
        <v>27</v>
      </c>
      <c r="D21" s="24">
        <v>338</v>
      </c>
      <c r="E21" s="66"/>
      <c r="F21" s="25">
        <f t="shared" si="0"/>
        <v>0</v>
      </c>
    </row>
    <row r="22" spans="1:6" ht="23.1" customHeight="1" x14ac:dyDescent="0.2">
      <c r="A22" s="21">
        <v>15</v>
      </c>
      <c r="B22" s="22" t="s">
        <v>34</v>
      </c>
      <c r="C22" s="23" t="s">
        <v>27</v>
      </c>
      <c r="D22" s="24">
        <v>338</v>
      </c>
      <c r="E22" s="66"/>
      <c r="F22" s="25">
        <f t="shared" si="0"/>
        <v>0</v>
      </c>
    </row>
    <row r="23" spans="1:6" ht="33" customHeight="1" x14ac:dyDescent="0.2">
      <c r="A23" s="21">
        <v>16</v>
      </c>
      <c r="B23" s="22" t="s">
        <v>101</v>
      </c>
      <c r="C23" s="23" t="s">
        <v>27</v>
      </c>
      <c r="D23" s="24">
        <v>338</v>
      </c>
      <c r="E23" s="66"/>
      <c r="F23" s="25">
        <f t="shared" si="0"/>
        <v>0</v>
      </c>
    </row>
    <row r="24" spans="1:6" ht="23.1" customHeight="1" x14ac:dyDescent="0.2">
      <c r="A24" s="21">
        <v>17</v>
      </c>
      <c r="B24" s="22" t="s">
        <v>102</v>
      </c>
      <c r="C24" s="23" t="s">
        <v>27</v>
      </c>
      <c r="D24" s="24">
        <v>338</v>
      </c>
      <c r="E24" s="66"/>
      <c r="F24" s="25">
        <f t="shared" si="0"/>
        <v>0</v>
      </c>
    </row>
    <row r="25" spans="1:6" ht="23.1" customHeight="1" x14ac:dyDescent="0.2">
      <c r="A25" s="21">
        <v>18</v>
      </c>
      <c r="B25" s="22" t="s">
        <v>40</v>
      </c>
      <c r="C25" s="23" t="s">
        <v>41</v>
      </c>
      <c r="D25" s="24">
        <v>9</v>
      </c>
      <c r="E25" s="66"/>
      <c r="F25" s="25">
        <f t="shared" si="0"/>
        <v>0</v>
      </c>
    </row>
    <row r="26" spans="1:6" ht="23.1" customHeight="1" x14ac:dyDescent="0.2">
      <c r="A26" s="21">
        <v>19</v>
      </c>
      <c r="B26" s="22" t="s">
        <v>44</v>
      </c>
      <c r="C26" s="23" t="s">
        <v>43</v>
      </c>
      <c r="D26" s="26">
        <v>4</v>
      </c>
      <c r="E26" s="66"/>
      <c r="F26" s="25">
        <f t="shared" si="0"/>
        <v>0</v>
      </c>
    </row>
    <row r="27" spans="1:6" ht="23.1" customHeight="1" x14ac:dyDescent="0.2">
      <c r="A27" s="55">
        <v>20</v>
      </c>
      <c r="B27" s="22" t="s">
        <v>45</v>
      </c>
      <c r="C27" s="23" t="s">
        <v>43</v>
      </c>
      <c r="D27" s="26">
        <v>4</v>
      </c>
      <c r="E27" s="66"/>
      <c r="F27" s="25">
        <f t="shared" si="0"/>
        <v>0</v>
      </c>
    </row>
    <row r="28" spans="1:6" ht="13.7" customHeight="1" x14ac:dyDescent="0.2">
      <c r="A28" s="126"/>
      <c r="B28" s="127"/>
      <c r="C28" s="83"/>
      <c r="D28" s="127"/>
      <c r="E28" s="127"/>
      <c r="F28" s="127"/>
    </row>
    <row r="29" spans="1:6" ht="33" customHeight="1" x14ac:dyDescent="0.2">
      <c r="A29" s="56" t="s">
        <v>47</v>
      </c>
      <c r="B29" s="22" t="s">
        <v>48</v>
      </c>
      <c r="C29" s="18"/>
      <c r="D29" s="28">
        <v>0.02</v>
      </c>
      <c r="E29" s="19">
        <f>SUM(F15:F27)</f>
        <v>0</v>
      </c>
      <c r="F29" s="25">
        <f>D29*E29</f>
        <v>0</v>
      </c>
    </row>
    <row r="30" spans="1:6" ht="23.1" customHeight="1" x14ac:dyDescent="0.2">
      <c r="A30" s="56" t="s">
        <v>49</v>
      </c>
      <c r="B30" s="22" t="s">
        <v>103</v>
      </c>
      <c r="C30" s="18"/>
      <c r="D30" s="28">
        <v>0.03</v>
      </c>
      <c r="E30" s="19">
        <f>SUM(F15:F27)</f>
        <v>0</v>
      </c>
      <c r="F30" s="25">
        <f>D30*E30</f>
        <v>0</v>
      </c>
    </row>
    <row r="31" spans="1:6" ht="13.7" customHeight="1" x14ac:dyDescent="0.2">
      <c r="A31" s="127"/>
      <c r="B31" s="127"/>
      <c r="C31" s="83"/>
      <c r="D31" s="127"/>
      <c r="E31" s="127"/>
      <c r="F31" s="127"/>
    </row>
    <row r="32" spans="1:6" ht="13.7" customHeight="1" x14ac:dyDescent="0.2">
      <c r="A32" s="29"/>
      <c r="B32" s="29"/>
      <c r="C32" s="29"/>
      <c r="D32" s="29"/>
      <c r="E32" s="29"/>
      <c r="F32" s="29"/>
    </row>
  </sheetData>
  <sheetProtection algorithmName="SHA-512" hashValue="ZKQxodWsjxqnlY+oi2yHQqZS4aFK+IKg5uj58/f7pcQbmU/6ME2Pg0stRGUfvbsvezYZOHDzN2w8ztLoXB2csg==" saltValue="yyRFAUMi80BI1JUA9Erb5A==" spinCount="100000" sheet="1" objects="1" scenarios="1"/>
  <mergeCells count="5">
    <mergeCell ref="A28:F28"/>
    <mergeCell ref="A3:F3"/>
    <mergeCell ref="B4:E4"/>
    <mergeCell ref="A31:F31"/>
    <mergeCell ref="A1:F2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4"/>
  <sheetViews>
    <sheetView showGridLines="0" workbookViewId="0">
      <selection activeCell="F10" sqref="F10"/>
    </sheetView>
  </sheetViews>
  <sheetFormatPr defaultColWidth="8.85546875" defaultRowHeight="13.5" customHeight="1" x14ac:dyDescent="0.2"/>
  <cols>
    <col min="1" max="1" width="3.42578125" style="57" customWidth="1"/>
    <col min="2" max="2" width="36.28515625" style="57" customWidth="1"/>
    <col min="3" max="3" width="6" style="57" customWidth="1"/>
    <col min="4" max="4" width="7.7109375" style="57" customWidth="1"/>
    <col min="5" max="5" width="9.42578125" style="57" bestFit="1" customWidth="1"/>
    <col min="6" max="6" width="13" style="57" customWidth="1"/>
    <col min="7" max="256" width="8.85546875" style="57" customWidth="1"/>
  </cols>
  <sheetData>
    <row r="1" spans="1:6" ht="8.4499999999999993" customHeight="1" x14ac:dyDescent="0.2">
      <c r="A1" s="103" t="s">
        <v>104</v>
      </c>
      <c r="B1" s="104"/>
      <c r="C1" s="104"/>
      <c r="D1" s="104"/>
      <c r="E1" s="104"/>
      <c r="F1" s="104"/>
    </row>
    <row r="2" spans="1:6" ht="8.4499999999999993" customHeight="1" x14ac:dyDescent="0.2">
      <c r="A2" s="104"/>
      <c r="B2" s="104"/>
      <c r="C2" s="104"/>
      <c r="D2" s="104"/>
      <c r="E2" s="104"/>
      <c r="F2" s="104"/>
    </row>
    <row r="3" spans="1:6" ht="12.95" customHeight="1" x14ac:dyDescent="0.2">
      <c r="A3" s="128"/>
      <c r="B3" s="128"/>
      <c r="C3" s="128"/>
      <c r="D3" s="128"/>
      <c r="E3" s="128"/>
      <c r="F3" s="128"/>
    </row>
    <row r="4" spans="1:6" ht="15" customHeight="1" x14ac:dyDescent="0.2">
      <c r="A4" s="10"/>
      <c r="B4" s="109" t="s">
        <v>105</v>
      </c>
      <c r="C4" s="110"/>
      <c r="D4" s="110"/>
      <c r="E4" s="110"/>
      <c r="F4" s="33">
        <f>SUM(F10:F23)</f>
        <v>0</v>
      </c>
    </row>
    <row r="5" spans="1:6" ht="12.95" customHeight="1" x14ac:dyDescent="0.2">
      <c r="A5" s="128"/>
      <c r="B5" s="128"/>
      <c r="C5" s="128"/>
      <c r="D5" s="128"/>
      <c r="E5" s="128"/>
      <c r="F5" s="128"/>
    </row>
    <row r="6" spans="1:6" ht="33" customHeight="1" x14ac:dyDescent="0.2">
      <c r="A6" s="58"/>
      <c r="B6" s="22" t="s">
        <v>106</v>
      </c>
      <c r="C6" s="18"/>
      <c r="D6" s="53"/>
      <c r="E6" s="19"/>
      <c r="F6" s="43"/>
    </row>
    <row r="7" spans="1:6" ht="12.95" customHeight="1" x14ac:dyDescent="0.2">
      <c r="A7" s="132"/>
      <c r="B7" s="128"/>
      <c r="C7" s="128"/>
      <c r="D7" s="128"/>
      <c r="E7" s="128"/>
      <c r="F7" s="132"/>
    </row>
    <row r="8" spans="1:6" ht="12.95" customHeight="1" x14ac:dyDescent="0.2">
      <c r="A8" s="51" t="s">
        <v>0</v>
      </c>
      <c r="B8" s="59" t="s">
        <v>86</v>
      </c>
      <c r="C8" s="52" t="s">
        <v>18</v>
      </c>
      <c r="D8" s="52" t="s">
        <v>19</v>
      </c>
      <c r="E8" s="52" t="s">
        <v>87</v>
      </c>
      <c r="F8" s="52" t="s">
        <v>88</v>
      </c>
    </row>
    <row r="9" spans="1:6" ht="12.95" customHeight="1" x14ac:dyDescent="0.2">
      <c r="A9" s="131"/>
      <c r="B9" s="131"/>
      <c r="C9" s="131"/>
      <c r="D9" s="131"/>
      <c r="E9" s="131"/>
      <c r="F9" s="131"/>
    </row>
    <row r="10" spans="1:6" ht="33" customHeight="1" x14ac:dyDescent="0.2">
      <c r="A10" s="21">
        <v>1</v>
      </c>
      <c r="B10" s="22" t="s">
        <v>107</v>
      </c>
      <c r="C10" s="23" t="s">
        <v>41</v>
      </c>
      <c r="D10" s="26">
        <v>1</v>
      </c>
      <c r="E10" s="66"/>
      <c r="F10" s="25">
        <f t="shared" ref="F10:F19" si="0">E10*D10</f>
        <v>0</v>
      </c>
    </row>
    <row r="11" spans="1:6" ht="31.5" x14ac:dyDescent="0.2">
      <c r="A11" s="21">
        <v>2</v>
      </c>
      <c r="B11" s="22" t="s">
        <v>108</v>
      </c>
      <c r="C11" s="23" t="s">
        <v>41</v>
      </c>
      <c r="D11" s="26">
        <v>30</v>
      </c>
      <c r="E11" s="66"/>
      <c r="F11" s="25">
        <f t="shared" si="0"/>
        <v>0</v>
      </c>
    </row>
    <row r="12" spans="1:6" ht="53.1" customHeight="1" x14ac:dyDescent="0.2">
      <c r="A12" s="21">
        <v>3</v>
      </c>
      <c r="B12" s="22" t="s">
        <v>109</v>
      </c>
      <c r="C12" s="23" t="s">
        <v>27</v>
      </c>
      <c r="D12" s="24">
        <v>386</v>
      </c>
      <c r="E12" s="66"/>
      <c r="F12" s="25">
        <f t="shared" si="0"/>
        <v>0</v>
      </c>
    </row>
    <row r="13" spans="1:6" ht="33" customHeight="1" x14ac:dyDescent="0.2">
      <c r="A13" s="21">
        <v>4</v>
      </c>
      <c r="B13" s="22" t="s">
        <v>110</v>
      </c>
      <c r="C13" s="23" t="s">
        <v>27</v>
      </c>
      <c r="D13" s="26">
        <v>96</v>
      </c>
      <c r="E13" s="66"/>
      <c r="F13" s="25">
        <f t="shared" si="0"/>
        <v>0</v>
      </c>
    </row>
    <row r="14" spans="1:6" ht="129.75" x14ac:dyDescent="0.2">
      <c r="A14" s="21">
        <v>5</v>
      </c>
      <c r="B14" s="64" t="s">
        <v>111</v>
      </c>
      <c r="C14" s="23" t="s">
        <v>31</v>
      </c>
      <c r="D14" s="26">
        <v>15</v>
      </c>
      <c r="E14" s="66"/>
      <c r="F14" s="25">
        <f t="shared" si="0"/>
        <v>0</v>
      </c>
    </row>
    <row r="15" spans="1:6" ht="12.95" customHeight="1" x14ac:dyDescent="0.2">
      <c r="A15" s="21">
        <v>6</v>
      </c>
      <c r="B15" s="22" t="s">
        <v>112</v>
      </c>
      <c r="C15" s="23" t="s">
        <v>31</v>
      </c>
      <c r="D15" s="26">
        <v>1</v>
      </c>
      <c r="E15" s="66"/>
      <c r="F15" s="25">
        <f t="shared" si="0"/>
        <v>0</v>
      </c>
    </row>
    <row r="16" spans="1:6" ht="12.95" customHeight="1" x14ac:dyDescent="0.2">
      <c r="A16" s="21">
        <v>7</v>
      </c>
      <c r="B16" s="22" t="s">
        <v>113</v>
      </c>
      <c r="C16" s="23" t="s">
        <v>31</v>
      </c>
      <c r="D16" s="26">
        <v>1</v>
      </c>
      <c r="E16" s="66"/>
      <c r="F16" s="25">
        <f t="shared" si="0"/>
        <v>0</v>
      </c>
    </row>
    <row r="17" spans="1:6" ht="23.1" customHeight="1" x14ac:dyDescent="0.2">
      <c r="A17" s="21">
        <v>8</v>
      </c>
      <c r="B17" s="22" t="s">
        <v>42</v>
      </c>
      <c r="C17" s="23" t="s">
        <v>43</v>
      </c>
      <c r="D17" s="26">
        <v>4</v>
      </c>
      <c r="E17" s="66"/>
      <c r="F17" s="25">
        <f t="shared" si="0"/>
        <v>0</v>
      </c>
    </row>
    <row r="18" spans="1:6" ht="23.1" customHeight="1" x14ac:dyDescent="0.2">
      <c r="A18" s="21">
        <v>9</v>
      </c>
      <c r="B18" s="22" t="s">
        <v>44</v>
      </c>
      <c r="C18" s="23" t="s">
        <v>43</v>
      </c>
      <c r="D18" s="26">
        <v>4</v>
      </c>
      <c r="E18" s="66"/>
      <c r="F18" s="25">
        <f t="shared" si="0"/>
        <v>0</v>
      </c>
    </row>
    <row r="19" spans="1:6" ht="23.1" customHeight="1" x14ac:dyDescent="0.2">
      <c r="A19" s="55">
        <v>10</v>
      </c>
      <c r="B19" s="22" t="s">
        <v>45</v>
      </c>
      <c r="C19" s="23" t="s">
        <v>43</v>
      </c>
      <c r="D19" s="26">
        <v>4</v>
      </c>
      <c r="E19" s="66"/>
      <c r="F19" s="61">
        <f t="shared" si="0"/>
        <v>0</v>
      </c>
    </row>
    <row r="20" spans="1:6" ht="12.95" customHeight="1" x14ac:dyDescent="0.2">
      <c r="A20" s="126"/>
      <c r="B20" s="127"/>
      <c r="C20" s="127"/>
      <c r="D20" s="127"/>
      <c r="E20" s="127"/>
      <c r="F20" s="126"/>
    </row>
    <row r="21" spans="1:6" ht="33" customHeight="1" x14ac:dyDescent="0.2">
      <c r="A21" s="56" t="s">
        <v>47</v>
      </c>
      <c r="B21" s="60" t="s">
        <v>48</v>
      </c>
      <c r="C21" s="18"/>
      <c r="D21" s="28">
        <v>0.02</v>
      </c>
      <c r="E21" s="19">
        <f>SUM(F10:F19)</f>
        <v>0</v>
      </c>
      <c r="F21" s="25">
        <f>D21*E21</f>
        <v>0</v>
      </c>
    </row>
    <row r="22" spans="1:6" ht="23.1" customHeight="1" x14ac:dyDescent="0.2">
      <c r="A22" s="56" t="s">
        <v>49</v>
      </c>
      <c r="B22" s="60" t="s">
        <v>103</v>
      </c>
      <c r="C22" s="18"/>
      <c r="D22" s="28">
        <v>0.03</v>
      </c>
      <c r="E22" s="19">
        <f>SUM(F10:F19)</f>
        <v>0</v>
      </c>
      <c r="F22" s="25">
        <f>D22*E22</f>
        <v>0</v>
      </c>
    </row>
    <row r="23" spans="1:6" ht="12.95" customHeight="1" x14ac:dyDescent="0.2">
      <c r="A23" s="127"/>
      <c r="B23" s="127"/>
      <c r="C23" s="127"/>
      <c r="D23" s="127"/>
      <c r="E23" s="127"/>
      <c r="F23" s="127"/>
    </row>
    <row r="24" spans="1:6" ht="13.7" customHeight="1" x14ac:dyDescent="0.2">
      <c r="A24" s="29"/>
      <c r="B24" s="29"/>
      <c r="C24" s="29"/>
      <c r="D24" s="29"/>
      <c r="E24" s="29"/>
      <c r="F24" s="29"/>
    </row>
  </sheetData>
  <sheetProtection algorithmName="SHA-512" hashValue="ybQXEbIuUvjb6TDSoxd/cSVFwI8kBtCncmvIXTPu6FsEFO3hNUEtCdEuv2vYUS4OEJd0c0mUvZAaQFluEgPmIw==" saltValue="3bZPbpSa9VEqtEr7fnjCaA==" spinCount="100000" sheet="1" objects="1" scenarios="1"/>
  <mergeCells count="8">
    <mergeCell ref="A20:F20"/>
    <mergeCell ref="A9:F9"/>
    <mergeCell ref="A3:F3"/>
    <mergeCell ref="A23:F23"/>
    <mergeCell ref="A1:F2"/>
    <mergeCell ref="B4:E4"/>
    <mergeCell ref="A5:F5"/>
    <mergeCell ref="A7:F7"/>
  </mergeCells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0"/>
  <sheetViews>
    <sheetView showGridLines="0" tabSelected="1" topLeftCell="A4" workbookViewId="0">
      <selection activeCell="E26" sqref="E26"/>
    </sheetView>
  </sheetViews>
  <sheetFormatPr defaultColWidth="8.85546875" defaultRowHeight="13.5" customHeight="1" x14ac:dyDescent="0.2"/>
  <cols>
    <col min="1" max="1" width="4.42578125" style="62" customWidth="1"/>
    <col min="2" max="2" width="40.140625" style="62" customWidth="1"/>
    <col min="3" max="3" width="6" style="62" customWidth="1"/>
    <col min="4" max="4" width="6.42578125" style="62" customWidth="1"/>
    <col min="5" max="5" width="11.42578125" style="62" customWidth="1"/>
    <col min="6" max="6" width="14" style="62" customWidth="1"/>
    <col min="7" max="256" width="8.85546875" style="62" customWidth="1"/>
  </cols>
  <sheetData>
    <row r="1" spans="1:6" ht="8.4499999999999993" customHeight="1" x14ac:dyDescent="0.2">
      <c r="A1" s="103" t="s">
        <v>114</v>
      </c>
      <c r="B1" s="104"/>
      <c r="C1" s="104"/>
      <c r="D1" s="104"/>
      <c r="E1" s="104"/>
      <c r="F1" s="104"/>
    </row>
    <row r="2" spans="1:6" ht="8.4499999999999993" customHeight="1" x14ac:dyDescent="0.2">
      <c r="A2" s="104"/>
      <c r="B2" s="104"/>
      <c r="C2" s="104"/>
      <c r="D2" s="104"/>
      <c r="E2" s="104"/>
      <c r="F2" s="104"/>
    </row>
    <row r="3" spans="1:6" ht="12.95" customHeight="1" x14ac:dyDescent="0.2">
      <c r="A3" s="111"/>
      <c r="B3" s="111"/>
      <c r="C3" s="111"/>
      <c r="D3" s="111"/>
      <c r="E3" s="111"/>
      <c r="F3" s="111"/>
    </row>
    <row r="4" spans="1:6" ht="15" customHeight="1" x14ac:dyDescent="0.2">
      <c r="A4" s="10"/>
      <c r="B4" s="109" t="s">
        <v>115</v>
      </c>
      <c r="C4" s="110"/>
      <c r="D4" s="110"/>
      <c r="E4" s="110"/>
      <c r="F4" s="11">
        <f>SUM(F8:F29)</f>
        <v>0</v>
      </c>
    </row>
    <row r="5" spans="1:6" ht="72" customHeight="1" x14ac:dyDescent="0.2">
      <c r="A5" s="12"/>
      <c r="B5" s="124" t="s">
        <v>116</v>
      </c>
      <c r="C5" s="124"/>
      <c r="D5" s="124"/>
      <c r="E5" s="124"/>
      <c r="F5" s="134"/>
    </row>
    <row r="6" spans="1:6" ht="12.95" customHeight="1" x14ac:dyDescent="0.2">
      <c r="A6" s="111"/>
      <c r="B6" s="111"/>
      <c r="C6" s="111"/>
      <c r="D6" s="111"/>
      <c r="E6" s="111"/>
      <c r="F6" s="111"/>
    </row>
    <row r="7" spans="1:6" ht="12.95" customHeight="1" x14ac:dyDescent="0.2">
      <c r="A7" s="2" t="s">
        <v>16</v>
      </c>
      <c r="B7" s="13" t="s">
        <v>17</v>
      </c>
      <c r="C7" s="14" t="s">
        <v>18</v>
      </c>
      <c r="D7" s="14" t="s">
        <v>19</v>
      </c>
      <c r="E7" s="15" t="s">
        <v>20</v>
      </c>
      <c r="F7" s="5" t="s">
        <v>21</v>
      </c>
    </row>
    <row r="8" spans="1:6" ht="12.95" customHeight="1" x14ac:dyDescent="0.2">
      <c r="A8" s="16"/>
      <c r="B8" s="17"/>
      <c r="C8" s="18"/>
      <c r="D8" s="18"/>
      <c r="E8" s="19"/>
      <c r="F8" s="20"/>
    </row>
    <row r="9" spans="1:6" ht="33" customHeight="1" x14ac:dyDescent="0.2">
      <c r="A9" s="69">
        <v>1</v>
      </c>
      <c r="B9" s="70" t="s">
        <v>117</v>
      </c>
      <c r="C9" s="71" t="s">
        <v>23</v>
      </c>
      <c r="D9" s="72">
        <f>572*1.2*0.6</f>
        <v>411.84</v>
      </c>
      <c r="E9" s="68"/>
      <c r="F9" s="73">
        <f>D9*E9</f>
        <v>0</v>
      </c>
    </row>
    <row r="10" spans="1:6" ht="42.95" customHeight="1" x14ac:dyDescent="0.2">
      <c r="A10" s="69">
        <v>2</v>
      </c>
      <c r="B10" s="70" t="s">
        <v>118</v>
      </c>
      <c r="C10" s="71" t="s">
        <v>23</v>
      </c>
      <c r="D10" s="74">
        <f>572*0.3*0.6</f>
        <v>102.96</v>
      </c>
      <c r="E10" s="66"/>
      <c r="F10" s="73">
        <f t="shared" ref="F10:F26" si="0">D10*E10</f>
        <v>0</v>
      </c>
    </row>
    <row r="11" spans="1:6" ht="42.95" customHeight="1" x14ac:dyDescent="0.2">
      <c r="A11" s="69">
        <v>3</v>
      </c>
      <c r="B11" s="70" t="s">
        <v>119</v>
      </c>
      <c r="C11" s="71" t="s">
        <v>23</v>
      </c>
      <c r="D11" s="74">
        <f>572*0.6*0.3</f>
        <v>102.96</v>
      </c>
      <c r="E11" s="66"/>
      <c r="F11" s="73">
        <f t="shared" si="0"/>
        <v>0</v>
      </c>
    </row>
    <row r="12" spans="1:6" ht="32.25" customHeight="1" x14ac:dyDescent="0.2">
      <c r="A12" s="69">
        <v>4</v>
      </c>
      <c r="B12" s="70" t="s">
        <v>120</v>
      </c>
      <c r="C12" s="71" t="s">
        <v>27</v>
      </c>
      <c r="D12" s="74">
        <v>452</v>
      </c>
      <c r="E12" s="66"/>
      <c r="F12" s="73">
        <f t="shared" si="0"/>
        <v>0</v>
      </c>
    </row>
    <row r="13" spans="1:6" ht="33" customHeight="1" x14ac:dyDescent="0.2">
      <c r="A13" s="69">
        <v>5</v>
      </c>
      <c r="B13" s="70" t="s">
        <v>121</v>
      </c>
      <c r="C13" s="71" t="s">
        <v>27</v>
      </c>
      <c r="D13" s="74">
        <v>120</v>
      </c>
      <c r="E13" s="66"/>
      <c r="F13" s="73">
        <f>D13*E13</f>
        <v>0</v>
      </c>
    </row>
    <row r="14" spans="1:6" ht="23.1" customHeight="1" x14ac:dyDescent="0.2">
      <c r="A14" s="69">
        <v>6</v>
      </c>
      <c r="B14" s="70" t="s">
        <v>122</v>
      </c>
      <c r="C14" s="71" t="s">
        <v>23</v>
      </c>
      <c r="D14" s="74">
        <v>9.9</v>
      </c>
      <c r="E14" s="66"/>
      <c r="F14" s="73">
        <f t="shared" si="0"/>
        <v>0</v>
      </c>
    </row>
    <row r="15" spans="1:6" ht="23.1" customHeight="1" x14ac:dyDescent="0.2">
      <c r="A15" s="69">
        <v>7</v>
      </c>
      <c r="B15" s="70" t="s">
        <v>29</v>
      </c>
      <c r="C15" s="71" t="s">
        <v>23</v>
      </c>
      <c r="D15" s="74">
        <f>D14+D11+D10</f>
        <v>215.82</v>
      </c>
      <c r="E15" s="66"/>
      <c r="F15" s="73">
        <f t="shared" si="0"/>
        <v>0</v>
      </c>
    </row>
    <row r="16" spans="1:6" ht="33" customHeight="1" x14ac:dyDescent="0.2">
      <c r="A16" s="69">
        <v>8</v>
      </c>
      <c r="B16" s="70" t="s">
        <v>123</v>
      </c>
      <c r="C16" s="71" t="s">
        <v>31</v>
      </c>
      <c r="D16" s="74">
        <v>10</v>
      </c>
      <c r="E16" s="66"/>
      <c r="F16" s="73">
        <f t="shared" si="0"/>
        <v>0</v>
      </c>
    </row>
    <row r="17" spans="1:6" ht="23.1" customHeight="1" x14ac:dyDescent="0.2">
      <c r="A17" s="69">
        <v>9</v>
      </c>
      <c r="B17" s="70" t="s">
        <v>33</v>
      </c>
      <c r="C17" s="71" t="s">
        <v>27</v>
      </c>
      <c r="D17" s="74">
        <v>572</v>
      </c>
      <c r="E17" s="66"/>
      <c r="F17" s="73">
        <f t="shared" si="0"/>
        <v>0</v>
      </c>
    </row>
    <row r="18" spans="1:6" ht="23.1" customHeight="1" x14ac:dyDescent="0.2">
      <c r="A18" s="69">
        <v>10</v>
      </c>
      <c r="B18" s="70" t="s">
        <v>34</v>
      </c>
      <c r="C18" s="71" t="s">
        <v>27</v>
      </c>
      <c r="D18" s="74">
        <v>572</v>
      </c>
      <c r="E18" s="66"/>
      <c r="F18" s="73">
        <f t="shared" si="0"/>
        <v>0</v>
      </c>
    </row>
    <row r="19" spans="1:6" ht="18.75" customHeight="1" x14ac:dyDescent="0.2">
      <c r="A19" s="69">
        <v>11</v>
      </c>
      <c r="B19" s="70" t="s">
        <v>124</v>
      </c>
      <c r="C19" s="71" t="s">
        <v>37</v>
      </c>
      <c r="D19" s="74">
        <v>10</v>
      </c>
      <c r="E19" s="66"/>
      <c r="F19" s="73">
        <f t="shared" si="0"/>
        <v>0</v>
      </c>
    </row>
    <row r="20" spans="1:6" ht="20.45" customHeight="1" x14ac:dyDescent="0.2">
      <c r="A20" s="69">
        <v>12</v>
      </c>
      <c r="B20" s="70" t="s">
        <v>125</v>
      </c>
      <c r="C20" s="71" t="s">
        <v>37</v>
      </c>
      <c r="D20" s="74">
        <v>10</v>
      </c>
      <c r="E20" s="66"/>
      <c r="F20" s="73">
        <f t="shared" si="0"/>
        <v>0</v>
      </c>
    </row>
    <row r="21" spans="1:6" ht="23.1" customHeight="1" x14ac:dyDescent="0.2">
      <c r="A21" s="69">
        <v>13</v>
      </c>
      <c r="B21" s="70" t="s">
        <v>126</v>
      </c>
      <c r="C21" s="71" t="s">
        <v>27</v>
      </c>
      <c r="D21" s="74">
        <v>572</v>
      </c>
      <c r="E21" s="66"/>
      <c r="F21" s="73">
        <f t="shared" si="0"/>
        <v>0</v>
      </c>
    </row>
    <row r="22" spans="1:6" ht="23.1" customHeight="1" x14ac:dyDescent="0.2">
      <c r="A22" s="69">
        <v>14</v>
      </c>
      <c r="B22" s="70" t="s">
        <v>40</v>
      </c>
      <c r="C22" s="71" t="s">
        <v>41</v>
      </c>
      <c r="D22" s="74">
        <v>4</v>
      </c>
      <c r="E22" s="66"/>
      <c r="F22" s="73">
        <f t="shared" si="0"/>
        <v>0</v>
      </c>
    </row>
    <row r="23" spans="1:6" ht="23.1" customHeight="1" x14ac:dyDescent="0.2">
      <c r="A23" s="69">
        <v>15</v>
      </c>
      <c r="B23" s="70" t="s">
        <v>42</v>
      </c>
      <c r="C23" s="71" t="s">
        <v>43</v>
      </c>
      <c r="D23" s="76">
        <v>8</v>
      </c>
      <c r="E23" s="66"/>
      <c r="F23" s="73">
        <f t="shared" si="0"/>
        <v>0</v>
      </c>
    </row>
    <row r="24" spans="1:6" ht="23.1" customHeight="1" x14ac:dyDescent="0.2">
      <c r="A24" s="69">
        <v>16</v>
      </c>
      <c r="B24" s="70" t="s">
        <v>44</v>
      </c>
      <c r="C24" s="71" t="s">
        <v>43</v>
      </c>
      <c r="D24" s="76">
        <v>2</v>
      </c>
      <c r="E24" s="66"/>
      <c r="F24" s="73">
        <f t="shared" si="0"/>
        <v>0</v>
      </c>
    </row>
    <row r="25" spans="1:6" ht="23.1" customHeight="1" x14ac:dyDescent="0.2">
      <c r="A25" s="69">
        <v>17</v>
      </c>
      <c r="B25" s="70" t="s">
        <v>127</v>
      </c>
      <c r="C25" s="71" t="s">
        <v>43</v>
      </c>
      <c r="D25" s="76">
        <v>8</v>
      </c>
      <c r="E25" s="66"/>
      <c r="F25" s="73">
        <f t="shared" si="0"/>
        <v>0</v>
      </c>
    </row>
    <row r="26" spans="1:6" ht="23.1" customHeight="1" x14ac:dyDescent="0.2">
      <c r="A26" s="69">
        <v>18</v>
      </c>
      <c r="B26" s="70" t="s">
        <v>46</v>
      </c>
      <c r="C26" s="71" t="s">
        <v>41</v>
      </c>
      <c r="D26" s="76">
        <v>1</v>
      </c>
      <c r="E26" s="66"/>
      <c r="F26" s="73">
        <f t="shared" si="0"/>
        <v>0</v>
      </c>
    </row>
    <row r="27" spans="1:6" ht="12.95" customHeight="1" x14ac:dyDescent="0.2">
      <c r="A27" s="133"/>
      <c r="B27" s="133"/>
      <c r="C27" s="133"/>
      <c r="D27" s="133"/>
      <c r="E27" s="133"/>
      <c r="F27" s="133"/>
    </row>
    <row r="28" spans="1:6" ht="33" customHeight="1" x14ac:dyDescent="0.2">
      <c r="A28" s="77" t="s">
        <v>47</v>
      </c>
      <c r="B28" s="70" t="s">
        <v>48</v>
      </c>
      <c r="C28" s="78"/>
      <c r="D28" s="79">
        <v>0.02</v>
      </c>
      <c r="E28" s="75">
        <f>SUM(F8:F26)</f>
        <v>0</v>
      </c>
      <c r="F28" s="80">
        <f>E28*D28</f>
        <v>0</v>
      </c>
    </row>
    <row r="29" spans="1:6" ht="42.95" customHeight="1" x14ac:dyDescent="0.2">
      <c r="A29" s="77" t="s">
        <v>49</v>
      </c>
      <c r="B29" s="70" t="s">
        <v>50</v>
      </c>
      <c r="C29" s="78"/>
      <c r="D29" s="79">
        <v>0.02</v>
      </c>
      <c r="E29" s="75">
        <f>SUM(F8:F26)</f>
        <v>0</v>
      </c>
      <c r="F29" s="80">
        <f>E29*D29</f>
        <v>0</v>
      </c>
    </row>
    <row r="30" spans="1:6" ht="12.95" customHeight="1" x14ac:dyDescent="0.2">
      <c r="A30" s="133"/>
      <c r="B30" s="133"/>
      <c r="C30" s="133"/>
      <c r="D30" s="133"/>
      <c r="E30" s="133"/>
      <c r="F30" s="133"/>
    </row>
  </sheetData>
  <sheetProtection algorithmName="SHA-512" hashValue="Q0Tz7A6wcITg9/+ij8Ww3bEI+7bmwz75yG5nr4/+Ex1epfinXYDoTy6H05WXwB6reGiQdXjudI7a7Yq1nUhryw==" saltValue="z6CWLS5OZ9+GJV9yDvvExw==" spinCount="100000" sheet="1" objects="1" scenarios="1"/>
  <mergeCells count="7">
    <mergeCell ref="A1:F2"/>
    <mergeCell ref="A27:F27"/>
    <mergeCell ref="A6:F6"/>
    <mergeCell ref="B5:F5"/>
    <mergeCell ref="A30:F30"/>
    <mergeCell ref="B4:E4"/>
    <mergeCell ref="A3:F3"/>
  </mergeCells>
  <pageMargins left="1" right="1" top="1" bottom="1" header="0.25" footer="0.25"/>
  <pageSetup orientation="portrait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_REKAPITULACIJA</vt:lpstr>
      <vt:lpstr>EE_KANAL</vt:lpstr>
      <vt:lpstr>NN_KANAL</vt:lpstr>
      <vt:lpstr>NN_RAZVOD</vt:lpstr>
      <vt:lpstr>JR_KANAL</vt:lpstr>
      <vt:lpstr>JR_ELEKTROMONTAŽA</vt:lpstr>
      <vt:lpstr>TK_KANAL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HYDROPC2</dc:creator>
  <cp:lastModifiedBy>Maja Skok Možina</cp:lastModifiedBy>
  <dcterms:created xsi:type="dcterms:W3CDTF">2018-04-20T06:59:26Z</dcterms:created>
  <dcterms:modified xsi:type="dcterms:W3CDTF">2018-05-14T12:29:01Z</dcterms:modified>
</cp:coreProperties>
</file>