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8400" windowHeight="17835"/>
  </bookViews>
  <sheets>
    <sheet name="REKAPITULACIJA" sheetId="2" r:id="rId1"/>
    <sheet name="VODOVOD" sheetId="4" r:id="rId2"/>
    <sheet name="KANALIZACIJA" sheetId="5" r:id="rId3"/>
    <sheet name="ELEKTRO" sheetId="1" r:id="rId4"/>
    <sheet name="ZUNANJA UREDITEV" sheetId="6" r:id="rId5"/>
    <sheet name="KRAJINSKA UREDITEV" sheetId="7" r:id="rId6"/>
    <sheet name="List3" sheetId="3" r:id="rId7"/>
  </sheets>
  <definedNames>
    <definedName name="_xlnm.Print_Area" localSheetId="3">ELEKTRO!$A$1:$F$146</definedName>
    <definedName name="_xlnm.Print_Area" localSheetId="2">KANALIZACIJA!$A$1:$F$279</definedName>
    <definedName name="_xlnm.Print_Area" localSheetId="5">'KRAJINSKA UREDITEV'!$A$1:$F$122</definedName>
    <definedName name="_xlnm.Print_Area" localSheetId="1">VODOVOD!$A$1:$F$85</definedName>
    <definedName name="_xlnm.Print_Area" localSheetId="4">'ZUNANJA UREDITEV'!$A$1:$F$298</definedName>
    <definedName name="_xlnm.Print_Titles" localSheetId="3">ELEKTRO!$1:$2</definedName>
    <definedName name="_xlnm.Print_Titles" localSheetId="2">KANALIZACIJA!$1:$4</definedName>
    <definedName name="_xlnm.Print_Titles" localSheetId="5">'KRAJINSKA UREDITEV'!$1:$4</definedName>
    <definedName name="_xlnm.Print_Titles" localSheetId="1">VODOVOD!$1:$14</definedName>
    <definedName name="_xlnm.Print_Titles" localSheetId="4">'ZUNANJA UREDITEV'!$1:$4</definedName>
  </definedNames>
  <calcPr calcId="152511"/>
</workbook>
</file>

<file path=xl/calcChain.xml><?xml version="1.0" encoding="utf-8"?>
<calcChain xmlns="http://schemas.openxmlformats.org/spreadsheetml/2006/main">
  <c r="F239" i="5" l="1"/>
  <c r="F238" i="5"/>
  <c r="F248" i="5"/>
  <c r="D71" i="7" l="1"/>
  <c r="A61" i="7"/>
  <c r="A71" i="7" s="1"/>
  <c r="D60" i="7"/>
  <c r="D156" i="6"/>
  <c r="D216" i="6"/>
  <c r="D141" i="6"/>
  <c r="F92" i="6"/>
  <c r="D75" i="6"/>
  <c r="D67" i="6"/>
  <c r="D65" i="6"/>
  <c r="D61" i="6"/>
  <c r="I110" i="5" l="1"/>
  <c r="D146" i="5"/>
  <c r="M27" i="4"/>
  <c r="D32" i="4" s="1"/>
  <c r="D19" i="4"/>
  <c r="D23" i="4" l="1"/>
  <c r="H16" i="3" l="1"/>
  <c r="F141" i="6"/>
  <c r="D145" i="6"/>
  <c r="F145" i="6" s="1"/>
  <c r="D143" i="6"/>
  <c r="F143" i="6" s="1"/>
  <c r="F81" i="7"/>
  <c r="F60" i="7"/>
  <c r="F61" i="7"/>
  <c r="I61" i="7" s="1"/>
  <c r="A63" i="7"/>
  <c r="A73" i="7"/>
  <c r="A75" i="7" s="1"/>
  <c r="A78" i="7" s="1"/>
  <c r="A81" i="7" s="1"/>
  <c r="F71" i="7"/>
  <c r="I71" i="7" s="1"/>
  <c r="F73" i="7"/>
  <c r="I73" i="7" s="1"/>
  <c r="D76" i="7"/>
  <c r="F76" i="7" s="1"/>
  <c r="I76" i="7" s="1"/>
  <c r="F78" i="7"/>
  <c r="I78" i="7" s="1"/>
  <c r="A85" i="7"/>
  <c r="A93" i="7"/>
  <c r="F93" i="7"/>
  <c r="F106" i="7" s="1"/>
  <c r="F101" i="7"/>
  <c r="B104" i="7"/>
  <c r="B105" i="7"/>
  <c r="B106" i="7"/>
  <c r="F116" i="7"/>
  <c r="F120" i="7"/>
  <c r="F126" i="7"/>
  <c r="F61" i="6"/>
  <c r="A63" i="6"/>
  <c r="A65" i="6" s="1"/>
  <c r="A67" i="6" s="1"/>
  <c r="A69" i="6" s="1"/>
  <c r="A71" i="6" s="1"/>
  <c r="A73" i="6" s="1"/>
  <c r="A75" i="6" s="1"/>
  <c r="A77" i="6" s="1"/>
  <c r="F63" i="6"/>
  <c r="F65" i="6"/>
  <c r="F67" i="6"/>
  <c r="F69" i="6"/>
  <c r="F71" i="6"/>
  <c r="F73" i="6"/>
  <c r="F75" i="6"/>
  <c r="F77" i="6"/>
  <c r="A81" i="6"/>
  <c r="F87" i="6"/>
  <c r="F88" i="6"/>
  <c r="A90" i="6"/>
  <c r="A92" i="6" s="1"/>
  <c r="F90" i="6"/>
  <c r="A95" i="6"/>
  <c r="D106" i="6"/>
  <c r="F106" i="6" s="1"/>
  <c r="D107" i="6"/>
  <c r="F107" i="6" s="1"/>
  <c r="D108" i="6"/>
  <c r="F108" i="6" s="1"/>
  <c r="A110" i="6"/>
  <c r="A115" i="6" s="1"/>
  <c r="A117" i="6" s="1"/>
  <c r="A122" i="6" s="1"/>
  <c r="A127" i="6" s="1"/>
  <c r="A132" i="6" s="1"/>
  <c r="A137" i="6" s="1"/>
  <c r="A139" i="6" s="1"/>
  <c r="A141" i="6" s="1"/>
  <c r="F111" i="6"/>
  <c r="F112" i="6"/>
  <c r="F113" i="6"/>
  <c r="F115" i="6"/>
  <c r="F118" i="6"/>
  <c r="F119" i="6"/>
  <c r="F120" i="6"/>
  <c r="F123" i="6"/>
  <c r="F124" i="6"/>
  <c r="F125" i="6"/>
  <c r="F128" i="6"/>
  <c r="F129" i="6"/>
  <c r="F130" i="6"/>
  <c r="F133" i="6"/>
  <c r="F134" i="6"/>
  <c r="F135" i="6"/>
  <c r="F137" i="6"/>
  <c r="A149" i="6"/>
  <c r="F155" i="6"/>
  <c r="F156" i="6"/>
  <c r="A158" i="6"/>
  <c r="A161" i="6" s="1"/>
  <c r="A165" i="6" s="1"/>
  <c r="F159" i="6"/>
  <c r="F162" i="6"/>
  <c r="F163" i="6"/>
  <c r="F166" i="6"/>
  <c r="F167" i="6"/>
  <c r="A170" i="6"/>
  <c r="F175" i="6"/>
  <c r="A177" i="6"/>
  <c r="A180" i="6" s="1"/>
  <c r="A183" i="6" s="1"/>
  <c r="F178" i="6"/>
  <c r="F181" i="6"/>
  <c r="F183" i="6"/>
  <c r="A186" i="6"/>
  <c r="F192" i="6"/>
  <c r="F193" i="6"/>
  <c r="A196" i="6"/>
  <c r="F203" i="6"/>
  <c r="A205" i="6"/>
  <c r="A207" i="6" s="1"/>
  <c r="F205" i="6"/>
  <c r="F208" i="6"/>
  <c r="A211" i="6"/>
  <c r="F216" i="6"/>
  <c r="A219" i="6"/>
  <c r="F222" i="6"/>
  <c r="F224" i="6"/>
  <c r="A226" i="6"/>
  <c r="A228" i="6" s="1"/>
  <c r="F226" i="6"/>
  <c r="F228" i="6"/>
  <c r="A231" i="6"/>
  <c r="F234" i="6"/>
  <c r="F236" i="6"/>
  <c r="A238" i="6"/>
  <c r="F239" i="6"/>
  <c r="F241" i="6"/>
  <c r="A243" i="6"/>
  <c r="A245" i="6" s="1"/>
  <c r="F243" i="6"/>
  <c r="F245" i="6"/>
  <c r="F247" i="6"/>
  <c r="F250" i="6"/>
  <c r="F251" i="6"/>
  <c r="F254" i="6"/>
  <c r="F255" i="6"/>
  <c r="A258" i="6"/>
  <c r="F263" i="6"/>
  <c r="B266" i="6"/>
  <c r="B267" i="6"/>
  <c r="B268" i="6"/>
  <c r="B269" i="6"/>
  <c r="B270" i="6"/>
  <c r="B271" i="6"/>
  <c r="B272" i="6"/>
  <c r="B273" i="6"/>
  <c r="B274" i="6"/>
  <c r="B275" i="6"/>
  <c r="F283" i="6"/>
  <c r="F290" i="6"/>
  <c r="A60" i="5"/>
  <c r="A62" i="5" s="1"/>
  <c r="A64" i="5" s="1"/>
  <c r="A66" i="5" s="1"/>
  <c r="A68" i="5" s="1"/>
  <c r="A70" i="5" s="1"/>
  <c r="A72" i="5" s="1"/>
  <c r="A74" i="5" s="1"/>
  <c r="A76" i="5" s="1"/>
  <c r="F60" i="5"/>
  <c r="F62" i="5"/>
  <c r="F64" i="5"/>
  <c r="F66" i="5"/>
  <c r="F68" i="5"/>
  <c r="F70" i="5"/>
  <c r="F72" i="5"/>
  <c r="F74" i="5"/>
  <c r="F76" i="5"/>
  <c r="A79" i="5"/>
  <c r="F84" i="5"/>
  <c r="F85" i="5"/>
  <c r="F86" i="5"/>
  <c r="F87" i="5"/>
  <c r="F88" i="5"/>
  <c r="F89" i="5"/>
  <c r="F90" i="5"/>
  <c r="F91" i="5"/>
  <c r="F92" i="5"/>
  <c r="A95" i="5"/>
  <c r="F100" i="5"/>
  <c r="F102" i="5"/>
  <c r="F103" i="5"/>
  <c r="F104" i="5"/>
  <c r="F105" i="5"/>
  <c r="F106" i="5"/>
  <c r="F107" i="5"/>
  <c r="F108" i="5"/>
  <c r="F109" i="5"/>
  <c r="A111" i="5"/>
  <c r="A122" i="5" s="1"/>
  <c r="A133" i="5" s="1"/>
  <c r="A144" i="5" s="1"/>
  <c r="A155" i="5" s="1"/>
  <c r="A167" i="5" s="1"/>
  <c r="A171" i="5" s="1"/>
  <c r="A182" i="5" s="1"/>
  <c r="A193" i="5" s="1"/>
  <c r="A204" i="5" s="1"/>
  <c r="A215" i="5" s="1"/>
  <c r="A226" i="5" s="1"/>
  <c r="A228" i="5" s="1"/>
  <c r="A231" i="5" s="1"/>
  <c r="A233" i="5" s="1"/>
  <c r="A237" i="5" s="1"/>
  <c r="A241" i="5" s="1"/>
  <c r="F111" i="5"/>
  <c r="F113" i="5"/>
  <c r="F114" i="5"/>
  <c r="F115" i="5"/>
  <c r="F116" i="5"/>
  <c r="F117" i="5"/>
  <c r="F118" i="5"/>
  <c r="F119" i="5"/>
  <c r="F120" i="5"/>
  <c r="F122" i="5"/>
  <c r="F124" i="5"/>
  <c r="F125" i="5"/>
  <c r="F126" i="5"/>
  <c r="F127" i="5"/>
  <c r="F128" i="5"/>
  <c r="F129" i="5"/>
  <c r="F130" i="5"/>
  <c r="F131" i="5"/>
  <c r="F133" i="5"/>
  <c r="F135" i="5"/>
  <c r="F136" i="5"/>
  <c r="F137" i="5"/>
  <c r="F138" i="5"/>
  <c r="F139" i="5"/>
  <c r="F140" i="5"/>
  <c r="F141" i="5"/>
  <c r="F142" i="5"/>
  <c r="F146" i="5"/>
  <c r="F147" i="5"/>
  <c r="F148" i="5"/>
  <c r="F149" i="5"/>
  <c r="F150" i="5"/>
  <c r="F151" i="5"/>
  <c r="F152" i="5"/>
  <c r="F153" i="5"/>
  <c r="F157" i="5"/>
  <c r="F158" i="5"/>
  <c r="F159" i="5"/>
  <c r="F160" i="5"/>
  <c r="F161" i="5"/>
  <c r="F162" i="5"/>
  <c r="F163" i="5"/>
  <c r="F164" i="5"/>
  <c r="F165" i="5"/>
  <c r="F168" i="5"/>
  <c r="F169" i="5"/>
  <c r="F171" i="5"/>
  <c r="F173" i="5"/>
  <c r="F174" i="5"/>
  <c r="F175" i="5"/>
  <c r="F176" i="5"/>
  <c r="F177" i="5"/>
  <c r="F178" i="5"/>
  <c r="F179" i="5"/>
  <c r="F180" i="5"/>
  <c r="F184" i="5"/>
  <c r="F185" i="5"/>
  <c r="F186" i="5"/>
  <c r="F187" i="5"/>
  <c r="F188" i="5"/>
  <c r="F189" i="5"/>
  <c r="F190" i="5"/>
  <c r="F191" i="5"/>
  <c r="F193" i="5"/>
  <c r="F195" i="5"/>
  <c r="F196" i="5"/>
  <c r="F197" i="5"/>
  <c r="F198" i="5"/>
  <c r="F199" i="5"/>
  <c r="F200" i="5"/>
  <c r="F201" i="5"/>
  <c r="F202" i="5"/>
  <c r="F204" i="5"/>
  <c r="D206" i="5"/>
  <c r="F206" i="5" s="1"/>
  <c r="D207" i="5"/>
  <c r="F207" i="5"/>
  <c r="D208" i="5"/>
  <c r="F208" i="5" s="1"/>
  <c r="D209" i="5"/>
  <c r="F209" i="5" s="1"/>
  <c r="D210" i="5"/>
  <c r="F210" i="5" s="1"/>
  <c r="D211" i="5"/>
  <c r="F211" i="5" s="1"/>
  <c r="D212" i="5"/>
  <c r="F212" i="5" s="1"/>
  <c r="D213" i="5"/>
  <c r="F213" i="5" s="1"/>
  <c r="F215" i="5"/>
  <c r="F217" i="5"/>
  <c r="F218" i="5"/>
  <c r="F219" i="5"/>
  <c r="F220" i="5"/>
  <c r="F221" i="5"/>
  <c r="F222" i="5"/>
  <c r="F223" i="5"/>
  <c r="F224" i="5"/>
  <c r="F226" i="5"/>
  <c r="F229" i="5"/>
  <c r="F231" i="5"/>
  <c r="F233" i="5"/>
  <c r="F241" i="5"/>
  <c r="A245" i="5"/>
  <c r="F245" i="5"/>
  <c r="A248" i="5"/>
  <c r="F256" i="5"/>
  <c r="B259" i="5"/>
  <c r="B260" i="5"/>
  <c r="B261" i="5"/>
  <c r="F272" i="5"/>
  <c r="F276" i="5"/>
  <c r="F282" i="5"/>
  <c r="G15" i="4"/>
  <c r="G16" i="4"/>
  <c r="G17" i="4"/>
  <c r="G18" i="4"/>
  <c r="A19" i="4"/>
  <c r="F19" i="4"/>
  <c r="G19" i="4"/>
  <c r="G21" i="4"/>
  <c r="A22" i="4"/>
  <c r="G22" i="4"/>
  <c r="A23" i="4"/>
  <c r="F23" i="4"/>
  <c r="G23" i="4"/>
  <c r="F25" i="4"/>
  <c r="G25" i="4"/>
  <c r="A26" i="4"/>
  <c r="G26" i="4"/>
  <c r="F27" i="4"/>
  <c r="G27" i="4"/>
  <c r="A28" i="4"/>
  <c r="G28" i="4"/>
  <c r="G29" i="4"/>
  <c r="A30" i="4"/>
  <c r="G30" i="4"/>
  <c r="A31" i="4"/>
  <c r="G31" i="4"/>
  <c r="A32" i="4"/>
  <c r="F32" i="4"/>
  <c r="G32" i="4"/>
  <c r="G33" i="4"/>
  <c r="F34" i="4"/>
  <c r="G34" i="4"/>
  <c r="A35" i="4"/>
  <c r="G35" i="4"/>
  <c r="G36" i="4"/>
  <c r="A37" i="4"/>
  <c r="G37" i="4"/>
  <c r="A38" i="4"/>
  <c r="F38" i="4"/>
  <c r="G38" i="4"/>
  <c r="A39" i="4"/>
  <c r="F39" i="4"/>
  <c r="G39" i="4"/>
  <c r="A40" i="4"/>
  <c r="G40" i="4"/>
  <c r="G41" i="4"/>
  <c r="A42" i="4"/>
  <c r="F42" i="4"/>
  <c r="G42" i="4"/>
  <c r="A43" i="4"/>
  <c r="G43" i="4"/>
  <c r="A44" i="4"/>
  <c r="G44" i="4"/>
  <c r="G46" i="4"/>
  <c r="F48" i="4"/>
  <c r="G48" i="4"/>
  <c r="A49" i="4"/>
  <c r="G49" i="4"/>
  <c r="F50" i="4"/>
  <c r="G50" i="4"/>
  <c r="F52" i="4"/>
  <c r="G52" i="4"/>
  <c r="F54" i="4"/>
  <c r="G54" i="4"/>
  <c r="F56" i="4"/>
  <c r="G56" i="4"/>
  <c r="F58" i="4"/>
  <c r="G58" i="4"/>
  <c r="F59" i="4"/>
  <c r="G59" i="4"/>
  <c r="F61" i="4"/>
  <c r="G61" i="4"/>
  <c r="F63" i="4"/>
  <c r="G63" i="4"/>
  <c r="G65" i="4"/>
  <c r="A66" i="4"/>
  <c r="G66" i="4"/>
  <c r="F69" i="4"/>
  <c r="B72" i="4"/>
  <c r="B73" i="4"/>
  <c r="G85" i="4"/>
  <c r="F46" i="1"/>
  <c r="F43" i="1"/>
  <c r="I60" i="7" l="1"/>
  <c r="I113" i="7" s="1"/>
  <c r="F63" i="7"/>
  <c r="F104" i="7" s="1"/>
  <c r="F85" i="7"/>
  <c r="F105" i="7" s="1"/>
  <c r="F219" i="6"/>
  <c r="F273" i="6" s="1"/>
  <c r="H281" i="6"/>
  <c r="F139" i="6"/>
  <c r="F149" i="6" s="1"/>
  <c r="F268" i="6" s="1"/>
  <c r="F211" i="6"/>
  <c r="F272" i="6" s="1"/>
  <c r="F81" i="6"/>
  <c r="F266" i="6" s="1"/>
  <c r="F66" i="4"/>
  <c r="F73" i="4" s="1"/>
  <c r="F186" i="6"/>
  <c r="F270" i="6" s="1"/>
  <c r="F44" i="4"/>
  <c r="F72" i="4" s="1"/>
  <c r="F95" i="5"/>
  <c r="F260" i="5" s="1"/>
  <c r="F79" i="5"/>
  <c r="F259" i="5" s="1"/>
  <c r="F231" i="6"/>
  <c r="F274" i="6" s="1"/>
  <c r="F95" i="6"/>
  <c r="F267" i="6" s="1"/>
  <c r="F196" i="6"/>
  <c r="F271" i="6" s="1"/>
  <c r="F258" i="6"/>
  <c r="F275" i="6" s="1"/>
  <c r="F170" i="6"/>
  <c r="F269" i="6" s="1"/>
  <c r="A247" i="6"/>
  <c r="A249" i="6"/>
  <c r="A253" i="6" s="1"/>
  <c r="F261" i="5"/>
  <c r="A21" i="4"/>
  <c r="A25" i="4" s="1"/>
  <c r="F74" i="1"/>
  <c r="F73" i="1"/>
  <c r="F111" i="1"/>
  <c r="F103" i="1"/>
  <c r="F81" i="1"/>
  <c r="F80" i="1"/>
  <c r="F79" i="1"/>
  <c r="F78" i="1"/>
  <c r="F77" i="1"/>
  <c r="F70" i="1"/>
  <c r="F48" i="1"/>
  <c r="F47" i="1"/>
  <c r="F45" i="1"/>
  <c r="F44" i="1"/>
  <c r="F49" i="1"/>
  <c r="F62" i="1"/>
  <c r="F107" i="7" l="1"/>
  <c r="F109" i="7" s="1"/>
  <c r="F110" i="7" s="1"/>
  <c r="F26" i="2" s="1"/>
  <c r="F263" i="5"/>
  <c r="F265" i="5" s="1"/>
  <c r="F266" i="5" s="1"/>
  <c r="F20" i="2" s="1"/>
  <c r="F74" i="4"/>
  <c r="F76" i="4" s="1"/>
  <c r="F77" i="4" s="1"/>
  <c r="F18" i="2" s="1"/>
  <c r="F276" i="6"/>
  <c r="F277" i="6" s="1"/>
  <c r="F278" i="6" s="1"/>
  <c r="F24" i="2" s="1"/>
  <c r="A27" i="4"/>
  <c r="F34" i="1"/>
  <c r="F36" i="1"/>
  <c r="F35" i="1"/>
  <c r="F33" i="1"/>
  <c r="F32" i="1"/>
  <c r="F31" i="1"/>
  <c r="F79" i="4" l="1"/>
  <c r="F80" i="4" s="1"/>
  <c r="F280" i="6"/>
  <c r="F281" i="6" s="1"/>
  <c r="F112" i="7"/>
  <c r="F113" i="7" s="1"/>
  <c r="F268" i="5"/>
  <c r="F269" i="5" s="1"/>
  <c r="A29" i="4"/>
  <c r="A34" i="4" s="1"/>
  <c r="F113" i="1"/>
  <c r="A95" i="1"/>
  <c r="F95" i="1"/>
  <c r="A36" i="4" l="1"/>
  <c r="F125" i="1"/>
  <c r="F121" i="1"/>
  <c r="F119" i="1"/>
  <c r="F117" i="1"/>
  <c r="F109" i="1"/>
  <c r="F107" i="1"/>
  <c r="F105" i="1"/>
  <c r="F102" i="1"/>
  <c r="F99" i="1"/>
  <c r="F97" i="1"/>
  <c r="A41" i="4" l="1"/>
  <c r="A48" i="4" s="1"/>
  <c r="F123" i="1"/>
  <c r="A50" i="4" l="1"/>
  <c r="A52" i="4" s="1"/>
  <c r="A54" i="4" s="1"/>
  <c r="F39" i="1"/>
  <c r="F38" i="1"/>
  <c r="F37" i="1"/>
  <c r="F30" i="1"/>
  <c r="F26" i="1"/>
  <c r="F25" i="1"/>
  <c r="F24" i="1"/>
  <c r="F23" i="1"/>
  <c r="F22" i="1"/>
  <c r="A56" i="4" l="1"/>
  <c r="A58" i="4" s="1"/>
  <c r="F21" i="1"/>
  <c r="F27" i="1"/>
  <c r="A59" i="4" l="1"/>
  <c r="A61" i="4" s="1"/>
  <c r="A63" i="4" s="1"/>
  <c r="A20" i="1"/>
  <c r="A29" i="1" l="1"/>
  <c r="A42" i="1" s="1"/>
  <c r="A51" i="1" s="1"/>
  <c r="A64" i="1" s="1"/>
  <c r="A72" i="1" l="1"/>
  <c r="A76" i="1" s="1"/>
  <c r="A97" i="1"/>
  <c r="F85" i="1"/>
  <c r="F83" i="1"/>
  <c r="A99" i="1" l="1"/>
  <c r="F127" i="1"/>
  <c r="F135" i="1" s="1"/>
  <c r="F87" i="1"/>
  <c r="F134" i="1" s="1"/>
  <c r="A101" i="1" l="1"/>
  <c r="F137" i="1"/>
  <c r="F22" i="2" s="1"/>
  <c r="F28" i="2" s="1"/>
  <c r="F30" i="2" s="1"/>
  <c r="F32" i="2" s="1"/>
  <c r="A105" i="1" l="1"/>
  <c r="A107" i="1" l="1"/>
  <c r="A109" i="1" l="1"/>
  <c r="A111" i="1" l="1"/>
  <c r="A83" i="1"/>
  <c r="A85" i="1" s="1"/>
  <c r="A113" i="1" l="1"/>
  <c r="A117" i="1" l="1"/>
  <c r="A119" i="1" s="1"/>
  <c r="A121" i="1" s="1"/>
  <c r="A123" i="1" s="1"/>
  <c r="A125" i="1" s="1"/>
</calcChain>
</file>

<file path=xl/sharedStrings.xml><?xml version="1.0" encoding="utf-8"?>
<sst xmlns="http://schemas.openxmlformats.org/spreadsheetml/2006/main" count="1106" uniqueCount="333">
  <si>
    <t xml:space="preserve">POPIS MATERIALA IN PREDRAČUN STROŠKOV </t>
  </si>
  <si>
    <t>I. Električne inštalacije in oprema</t>
  </si>
  <si>
    <t>kos/m</t>
  </si>
  <si>
    <t xml:space="preserve">     znesek</t>
  </si>
  <si>
    <t>kos</t>
  </si>
  <si>
    <t>m</t>
  </si>
  <si>
    <t>kpl</t>
  </si>
  <si>
    <t>Drobni material</t>
  </si>
  <si>
    <t>Meritev električne instalacije</t>
  </si>
  <si>
    <t>Skupaj električne inštalacije in oprema:</t>
  </si>
  <si>
    <t xml:space="preserve">  €/kos/m</t>
  </si>
  <si>
    <t xml:space="preserve">Trasiranje trase kablovoda </t>
  </si>
  <si>
    <t>Dobava in položitev zaščitnih fleksibilnih cevi</t>
  </si>
  <si>
    <t>Dobava in položitev zaščitnega voda ob kabelski kanalizaciji FeZn 25x4mm</t>
  </si>
  <si>
    <t>Dobava in montaža križnih sponk K.S., KON 01 (Hermi)</t>
  </si>
  <si>
    <t>Dobava in položitev plastičnega opozorilnega traku  "Pozor električni kabel"</t>
  </si>
  <si>
    <t>OSTALA DELA</t>
  </si>
  <si>
    <t>Zakoličba obstoječih podzemnih komunalnih vodov ( kanal, voda , elektrika, plin ) in sodelovanje nadzornih organov lastnikov vodov pri izvajanju del. Obračun po dejanskih stroških - predvideno</t>
  </si>
  <si>
    <t>Priprava in zavarovanje gradbišča</t>
  </si>
  <si>
    <t>Stroški prevoza gradbenega materiala</t>
  </si>
  <si>
    <t>Izdelava geodetskega posnetka trase in izvršilnih načrtov, ki obsega situacijski in shematski načrt</t>
  </si>
  <si>
    <t>Skupaj gradbena in zemeljska dela:</t>
  </si>
  <si>
    <t>Rekapitulacija stroškov</t>
  </si>
  <si>
    <t>I.</t>
  </si>
  <si>
    <t>II.</t>
  </si>
  <si>
    <t>Električne inštalacije in oprema</t>
  </si>
  <si>
    <t>Telekomunikacije</t>
  </si>
  <si>
    <t>Skupaj brez DDV:</t>
  </si>
  <si>
    <t>OPOMBA:</t>
  </si>
  <si>
    <t>~ vsa vgrajena oprema mora imeti CE certifikate o ustreznosti;</t>
  </si>
  <si>
    <t>~ stroški komunalnih priključitev niso zajeti v predračunu stroškov;</t>
  </si>
  <si>
    <t>~ SN vod in TP ni predmet tega projekta;</t>
  </si>
  <si>
    <t xml:space="preserve">Drobni, vezni in pritrdilni material, označitev elementov in razdelilnika, vstavitev enopolnih shem </t>
  </si>
  <si>
    <t>Zbiralka PEN</t>
  </si>
  <si>
    <t>Merilne sponke ELTEZ</t>
  </si>
  <si>
    <t>Tripolni inštalacijski odklopnik C-6A/3</t>
  </si>
  <si>
    <t>Prenapetostni odvodnik Protec B2SR Iimp. min 12.5kA</t>
  </si>
  <si>
    <t>Zbiralka L1,L2,L3</t>
  </si>
  <si>
    <t>Stigmaflex fi 125/110mm (rdeča)</t>
  </si>
  <si>
    <t>Strojni izkop kabelskega jarka globine 1.1m, širine do 0,3m v terenu III. ktg., priprava peščene blazinice zasip, planiranje</t>
  </si>
  <si>
    <t>Strojni izkop kabelskega jarka globine 1.1m, širine do 0,6m v terenu III. ktg., priprava peščene blazinice zasip, planiranje</t>
  </si>
  <si>
    <t>II. Gradbena in zemeljska dela</t>
  </si>
  <si>
    <t>TRASA NN DOVODA</t>
  </si>
  <si>
    <t>m3</t>
  </si>
  <si>
    <t>Dobava betona in obbetoniranje cevi kabelske kanalizacije po piloženem detajlu</t>
  </si>
  <si>
    <t>Investitor: OBČINA KIDRIČEVO</t>
  </si>
  <si>
    <t xml:space="preserve">                  KOPALIŠKA ULICA 14, 2325 KIDRIČEVO</t>
  </si>
  <si>
    <t>Objekt:      SEVERNI DEL GRAMOZNICE PLETERJE</t>
  </si>
  <si>
    <t xml:space="preserve">                  -INFRASTRUKTURA IN NARAVNE UREDITVE</t>
  </si>
  <si>
    <t>Faza:         PGD</t>
  </si>
  <si>
    <t>Dobava in montaža opreme v TP:</t>
  </si>
  <si>
    <t>Dobava in montaža razdelilne omare:</t>
  </si>
  <si>
    <t>Glavno stikalo LA 3200 200A/3</t>
  </si>
  <si>
    <t>3-polno varovalčno stikalo TYTAN do 63A z varovalkami 25A/3</t>
  </si>
  <si>
    <t>3-polno varovalčno stikalo TYTAN do 63A z varovalkami 35A/3</t>
  </si>
  <si>
    <t>Tokovno zaščitno stikalo FID NFI4 40/0,3A</t>
  </si>
  <si>
    <t>Luxomat</t>
  </si>
  <si>
    <t>Stikalna ura - tedenska</t>
  </si>
  <si>
    <t>3x hiš. vtičnica 230V/16A</t>
  </si>
  <si>
    <t>1x IEC 309 vtičnica 400V/16A</t>
  </si>
  <si>
    <t>1x IEC 309 vtičnica 400V/32A</t>
  </si>
  <si>
    <t>1x vtičnica 400V/16A</t>
  </si>
  <si>
    <t>3x Enopolni inštalacijski odklopnik C-16A 15kA</t>
  </si>
  <si>
    <t>2x Tripolni inštalacijski odklopnik C-16A/3 15kA</t>
  </si>
  <si>
    <t>1x Tripolni inštalacijski odklopnik C-20A/3 15kA</t>
  </si>
  <si>
    <t>1x Glavno stikalo SV340 40A/3</t>
  </si>
  <si>
    <t>Drobni vezni in pritrdilni material</t>
  </si>
  <si>
    <t>Prosto stoječa razdelilna omarica z vgrajeno opremo in varovanjem, z betonskim podstavkom:</t>
  </si>
  <si>
    <t>Skupaj RO</t>
  </si>
  <si>
    <t>Dobava in montaža razdelilnika R-kamp:</t>
  </si>
  <si>
    <t>Dobava in montaža vtičničega gnezda RO:</t>
  </si>
  <si>
    <t>Zbiralka N, PE</t>
  </si>
  <si>
    <t>Glavno stikalo SV363 63A/3</t>
  </si>
  <si>
    <t>Dobava in montaža vtičničega gnezda R-k:</t>
  </si>
  <si>
    <t>6x IEC 309 vtičnica 230V/16A</t>
  </si>
  <si>
    <t>Skupaj R-k</t>
  </si>
  <si>
    <t xml:space="preserve">Dobava in polaganje kablov </t>
  </si>
  <si>
    <t>NYY-J 5x6mm2</t>
  </si>
  <si>
    <t>NYY-J 4x10mm2</t>
  </si>
  <si>
    <t>NYY-J 4x25mm2</t>
  </si>
  <si>
    <t>NYY-J 4x50mm2</t>
  </si>
  <si>
    <t>NA2XY 4x240SM + 1,5RM mm2</t>
  </si>
  <si>
    <t>Stigmaflex fi 63/52mm (rdeča)</t>
  </si>
  <si>
    <t>Izdelava AB kabelskega jaška, betonska cev fi 1m globine 1m komplet s pokrovom 0,6x0,6m težke povozne izvedbe 250kN in napisom elektrika</t>
  </si>
  <si>
    <t>Dobava in montaža svetilk:</t>
  </si>
  <si>
    <t>S1) Samostoječa svetilka, talni stebriček, kot npr.: BEGA Bollard 88433 TC-TELI 42 W</t>
  </si>
  <si>
    <t>S2) Kandelabrska svetilka, kot npr.: BEGA Pole top luminaire 99515 LED 33.6 W, komplet s kandelabrom višine 5m</t>
  </si>
  <si>
    <t>Pol-indirektni trifazni števci električne energije z registracijo delovne in jalove energije ter komunikacijskim vmesnikom, tip po naboru merilne opreme SODO</t>
  </si>
  <si>
    <t>Tokovni merilni transformator 200/5A, tip po naboru merilne opreme SODO</t>
  </si>
  <si>
    <t>Zaščitno stikalo na diferenčni tok, kot npr.: Schneider VigiCompact NSX250F LV431950 160A/4</t>
  </si>
  <si>
    <t>Zaščitno stikalo na diferenčni tok, kot npr.: Schneider VigiCompact NSX250F LV431950 100A/4</t>
  </si>
  <si>
    <t>Prosto stoječa omara R-GL, dim: 100x120x30cm (ŠxVxG) kovinske izvedbe, za zunanjo montažo IP67, finalno lakirana, z vrati, ključavnico, s tipskim betonskim podstavkom, z vgrajeno opremo:</t>
  </si>
  <si>
    <t>Prosto stoječa omara dim: 80x100x25cm (ŠxVxG) kovinske izvedbe, za zunanjo montažo IP67, finalno lakirana, z vrati, ključavnico, s tipskim betonskim podstavkom, z vgrajeno opremo:</t>
  </si>
  <si>
    <t>6x Zaščitno stikalo KZS C-10/0,03A</t>
  </si>
  <si>
    <t>OPOMBA:
Popis je izdelan na fazo PGD in je primeren za zbiranje ponudb. Popis ni primeren za izvedbo oziroma podpis pogodbe na ključ.</t>
  </si>
  <si>
    <t xml:space="preserve"> </t>
  </si>
  <si>
    <t/>
  </si>
  <si>
    <t>SKUPAJ (EUR):</t>
  </si>
  <si>
    <t>DDV(22%)</t>
  </si>
  <si>
    <t>Nepredvidena dela VODOVOD (10%)</t>
  </si>
  <si>
    <t>REKAPITULACIJA - VODOVOD</t>
  </si>
  <si>
    <t>Nabava, dobava in montaža FF kosa: prirobnični element iz nerjavečega jekla PE DN40, PN 10</t>
  </si>
  <si>
    <t>Nabava, dobava in montaža prirobničnega cevnega elementa iz nerjavečega jekla: reducirni kos, DN40-DN50, PN10</t>
  </si>
  <si>
    <t>Nabava, dobava in montaža zasunov iz nerjavečega jekla s prirobnicami  DN40, PN10</t>
  </si>
  <si>
    <t>Nabava, dobava in montaža prirobničnega cevnega elementa iz nerjavečega jekla: T kos, DN40, PN10</t>
  </si>
  <si>
    <t>Nabava, dobava in montaža prirobničnega cevnega elementa iz nerjavečega jekla: Q kos, DN40, PN10</t>
  </si>
  <si>
    <t>Lestev iz nerjavečega jekla dolžine 2 m, širina lestve 30 cm, vertikalna razdalja med prečkami 25 cm</t>
  </si>
  <si>
    <t xml:space="preserve">Nabava in montaža označb za podzemne zasune </t>
  </si>
  <si>
    <t>Nabava in montaža odcepov pri servisnih platojih z T kosom in zasunom PN10</t>
  </si>
  <si>
    <t>m1</t>
  </si>
  <si>
    <t xml:space="preserve">Nabava in montaža vodovodnih cevi iz polietilena visoke gostote d 50 PE100 – PN 12,5, SDR 17,0 </t>
  </si>
  <si>
    <t>MONTAŽNA DELA ZA VODOVOD</t>
  </si>
  <si>
    <t>križanji z ostalimi komunalnimi vodi (posnetek za potrebe izdelave PID projekta oz. upravljalca oz. investitorja)</t>
  </si>
  <si>
    <t>Geodetski posnetek izvedenega stanja vodovoda pred končnim zasutjem (vidni vsi spoji in spremembe smeri), z nakazanimi vsemi</t>
  </si>
  <si>
    <t>-povozen vodovodni jašek dim. Fi 1,00m - pokrov 60x60ccm 400 kN</t>
  </si>
  <si>
    <t>-povozen vodovodni jašek dim. 2,8/1,8/1,8m - pokrov 60x60ccm</t>
  </si>
  <si>
    <t>pokrovom za težki promet 400 kN,z lastnim okvirjem. V ceni so zajeti zasip, vsa pom. dela in materiali.</t>
  </si>
  <si>
    <t xml:space="preserve">Izvedba armiranobetonskega vodovodnega jaška, komplet izkop zemlje III.in IV. ktg., dobava in montaža opaža, vgrajevanje arm. B500, betona C25 vodotesen v dno, stene in ploščo, debeline 25cm skupaj z LŽ </t>
  </si>
  <si>
    <t>Odvoz odvečnega materiala iz začasne deponije na gradbišču na stalno mesto znotraj gradbišča.
Material se uporabi za ureditev in zasip brežin gramoznice.</t>
  </si>
  <si>
    <t xml:space="preserve">OPOMBA:
Zasip od kote spodnjega ustroja dalje, uvaljanje do potrebne zbitosti in končna ureditev je zajeta v gradbenem delu projekta !  </t>
  </si>
  <si>
    <t>nadkrivni sloj peska upoštevan v drugi postavki), z vgradnjo opozorilnega traku (trak zajet v strojnem delu popisa), z uvaljanjem spodnjega ustroja do predpisane zbitosti</t>
  </si>
  <si>
    <t xml:space="preserve">- zasip jarkov s prodnatim materialom pod novourejenimi površinami (do kote spodnjega ustroja -40cm), v primeru ustreznosti se lahko uporabi selekcioniran material iz izkopa (pregleda in odobri geomehanik) v plasteh po 20 cm (posteljica in </t>
  </si>
  <si>
    <t>Zasip jarkov po bodočih urejenih (pretežno povoznih) površinah v dolžini cca 515, do kote spodnjega ustroja (ca -40cm), v sestavi:</t>
  </si>
  <si>
    <t>Dobava in vgradnja podložnega betona C15 za sidranje T kosov in kolen, podbetoniranja cestnih kap, obbetoniranje hidrantov</t>
  </si>
  <si>
    <t>Dobava in vmetavanje peska pod cevi 10 cm ter zasip s peskom 15 cm nad temenom cevi, komplet.</t>
  </si>
  <si>
    <t>- zemlja III. ktg.</t>
  </si>
  <si>
    <t xml:space="preserve">materiala in izkopa, povprečne globine
ca 1,0 m, širina spodaj 50cm, stranice pod nagibom 60 stopinj oz. ga določi geomehanik, z odmetom min 1m od roba izkopa,z ročnim planiranjem dna
(točnost +- 3cm). </t>
  </si>
  <si>
    <t>Široki kombinirani izkop jarka za nov vodovod, potek po bodočih urejenih površinah, skupna dolžina ca 515 m (izkop od spodnje  kote ustroja - ca-40cm), s selekcioniranjem</t>
  </si>
  <si>
    <t xml:space="preserve">Zakoličevanje trase vodovoda </t>
  </si>
  <si>
    <t>SPLOŠNO:
-Ob izvedbi širokega izkopa mora geomehanik potrditi naklon izkopa. Vse količine zemeljskih del, tamponov, so podane v raščenem oz. zbitem stanju
Lokacijo stalne deponije za odvoz odvečnega materiala iz izkopov določi pristojni občinski organ</t>
  </si>
  <si>
    <t>GRADBENA DELA ZA VODOVOD</t>
  </si>
  <si>
    <t>VREDNOST</t>
  </si>
  <si>
    <t>CENA</t>
  </si>
  <si>
    <t>KOL</t>
  </si>
  <si>
    <t>E</t>
  </si>
  <si>
    <t>POSTAVKA</t>
  </si>
  <si>
    <t>Nepredvidena dela kanalizacija (10%)</t>
  </si>
  <si>
    <t>REKAPITULACIJA - gradbeni del</t>
  </si>
  <si>
    <t>==========================================================================================</t>
  </si>
  <si>
    <t>m2</t>
  </si>
  <si>
    <t>=========================================================================================</t>
  </si>
  <si>
    <t>Za vsa dela je v ceni zajeta izdelava in montaža izdelkov z dobavo vsega materiala, izdelavo izmer, preddeli, pomožnimi deli in transporti. Opisi pozicij so skrajšani. Ponudba za izvedbo mora vsebovati vse stroške za kompletno izdelavo pozicije, tudi če v popisu niso eksplicitno navedeni.</t>
  </si>
  <si>
    <t>Dobava materiala in izdelava ponikovalnice s polnimi in perforiranimi cevmi iz cementnega betona, premera 100 cm, globine do 3,0 m, skupaj s kraki iz drenažnih cevi (fi 200mm, cca 8m/kos ponik.). V ceni so vključeni izkopi, zasipi (tudi drenažni) in vsa pomožna dela, materiali in prenosi.</t>
  </si>
  <si>
    <t>-Ponikovalnica</t>
  </si>
  <si>
    <t>Dobava in montaža lovilca mineralnega olja kot npr. Separat Semako PE 30 ali podoben, kapacitete 30 l/s, notranjega premera 200 cm, globine (po shemi LO) iz montažnih delov iz armiranega betona, skupaj s krovno ploščo in LŽ pokrovi razreda D 400 kN. Z notranjim zaščitnim premazom, polnenjem z vodo in vsemi pomožnimi deli in materiali, vgradnja pod povozno površino.</t>
  </si>
  <si>
    <t>- plošča za LO2 dim. 3,00 x 3,00 x 0,15</t>
  </si>
  <si>
    <t>- plošča za LO1 dim. 3,00 x 3,00 x 0,15</t>
  </si>
  <si>
    <r>
      <rPr>
        <sz val="11"/>
        <color theme="1"/>
        <rFont val="Calibri"/>
        <family val="2"/>
        <charset val="238"/>
        <scheme val="minor"/>
      </rPr>
      <t>Kompletna izdelava temeljne nosilne plošče iz armiranega betona C 16/20 deb. 15 cm, z armaturo (glej arm. načrt v PZI), sidranjem (4 sidra fi 12 mm), izdelavo tampona pod ploščo za izravnavo (d=20 cm) ter vsemi pom. deli, mat. in prenosi, plošče pod lovilci olj</t>
    </r>
  </si>
  <si>
    <t>-LOVILEC OLJ</t>
  </si>
  <si>
    <t>Izdelava slepih jaškov iz betonskih cevi fi 40 cm, z betoniranjem dna z bet. C 16/20, izdelavo in montažo bet. pokrova oz. izdelava vertikalnih vtokov iz fazonskih kosov PVC cevi, vključno z vsemi pom. deli, napravo betona in malte, potrebnimi materiali in prenosi do mesta vgraditve.</t>
  </si>
  <si>
    <t>Izdelava vtočnih jaškov (požiralnikov) iz betonskih cevi DN 40cm,
h= 1.7 m, z rešetko 40/40 razreda obremenitve D 400, z betoniranjem dna z bet. C 16/20 ter vsemi pom. deli, napravo betona in malte, potrebnimi materiali in prenosi do mesta vgraditve</t>
  </si>
  <si>
    <t>-npr kot HAURATON SUPER 200, z vgrajenim  padcem, peskolovom, LTŽ rešetko razred  obremenitve D (400 kN) in zaključnimi stenami;
1 kos, skupne dolžine 5m</t>
  </si>
  <si>
    <t>a</t>
  </si>
  <si>
    <t>Dobava in vgradnja dežne kanalete z LTŽ rešetko in vgrajenim peskolovom, skupaj s spajanjem, obbetoniranjem z C25/30 in tesnenjem s tesnilnim kitom, čiščenjem in vsemi pomožnimi deli in materiali po projektu (sheme)</t>
  </si>
  <si>
    <t>ur</t>
  </si>
  <si>
    <t xml:space="preserve">Črpanje vode iz gradbenih jam v času gradnje. Obračun po dejanskih urah črpanja. Ocena </t>
  </si>
  <si>
    <t>- neteorni kanal MP2.2</t>
  </si>
  <si>
    <t>h</t>
  </si>
  <si>
    <t>- neteorni kanal MP2</t>
  </si>
  <si>
    <t>g</t>
  </si>
  <si>
    <t>- neteorni kanal MP1.2</t>
  </si>
  <si>
    <t>f</t>
  </si>
  <si>
    <t>- neteorni kanal MP1</t>
  </si>
  <si>
    <t>e</t>
  </si>
  <si>
    <t>- fekalni kanal 4</t>
  </si>
  <si>
    <t>d</t>
  </si>
  <si>
    <t>- fekalni kanal 3</t>
  </si>
  <si>
    <t>c</t>
  </si>
  <si>
    <t>- fekalni kanal 2</t>
  </si>
  <si>
    <t>b</t>
  </si>
  <si>
    <t>- fekalni kanal 1</t>
  </si>
  <si>
    <t xml:space="preserve">Zasip kanalizacijskih s tamponskim materialom v plasteh po 20 cm s komprimiranjem in valjanjem (obračun v zbitem stanju) </t>
  </si>
  <si>
    <t xml:space="preserve">Zasip kanalizacijskih cevi s prodnatim peščenim materialom granulacije do 20 mm v višini 30 cm nad temenom cevi z zbijanjem. </t>
  </si>
  <si>
    <t>- fekalni kanal 4, PVC DN 250</t>
  </si>
  <si>
    <t>- fekalni kanal 3, PVC DN 250</t>
  </si>
  <si>
    <t>- fekalni kanal 2, PVC DN 250</t>
  </si>
  <si>
    <t>- fekalni kanal 1, PVC DN 250</t>
  </si>
  <si>
    <t>Pred zasipom kanalizacijskih cevi izvesti preizkus kanalizacije in jaškov na propustnost, funkcionalnost in vodotesnost; v skladu z zakonom in veljavnimi predpisi (SIST EN 1610).</t>
  </si>
  <si>
    <t>- meteorni kanal 2.2</t>
  </si>
  <si>
    <t>- meteorni kanal 2</t>
  </si>
  <si>
    <t>- meteorni kanal 1.2</t>
  </si>
  <si>
    <t>- meteorni kanal 1</t>
  </si>
  <si>
    <t xml:space="preserve">Izdelava priključkov na revizijske,
vtočne jaške in druge obj. kanalizacije
skupaj s pripravo ležišča, zalivanjem
spoja s cem. malto 1:2, napravo malte
in prenosi do mesta vgraditve. </t>
  </si>
  <si>
    <t>- razred D  (400 kN)</t>
  </si>
  <si>
    <t>Dobava in vgrajevanje LŽ pokrovov dim. 60cm skupaj z napravo ležišča, polaganjem v cem. malto 1:3 ter
ostalimi pom. deli, napravo malte in prenosi do mesta vgraditve, vodotesni pokrovi. Meteorna  12 kos, fekalna 25 kos.</t>
  </si>
  <si>
    <t>- jašek DN 800, meteorni kanal 2.2 (kos 2)</t>
  </si>
  <si>
    <t>i</t>
  </si>
  <si>
    <t>- jašek DN 800, meteorni kanal 2 (kos 5)</t>
  </si>
  <si>
    <t>- jašek DN 800, meteorni kanal 1.2 (kos 2)</t>
  </si>
  <si>
    <t>- jašek DN 800, meteorni kanal 1 (kos 3)</t>
  </si>
  <si>
    <t>- jašek DN 800, fekalni kanal 4 (kos 2)</t>
  </si>
  <si>
    <t>- jašek DN 800, fekalni kanal 3 (kos 2)</t>
  </si>
  <si>
    <t>- jašek DN 800, fekalni kanal 2 (kos 2)</t>
  </si>
  <si>
    <t>- jašek DN 800, fekalni kanal 1 (kos 9)</t>
  </si>
  <si>
    <t xml:space="preserve">Dobava in vgradnja arm. bet. jaškov iz arm. bet.cevi, komplet z AB ploščo (obročem za vgradnjo pokrova), z izdelavo mulde v cem.malti 1:2 ter vsemi pom. deli, napravo betona in malte ter prenosi do mesta vgraditve, jaški na meteorni kanalizaciji. </t>
  </si>
  <si>
    <t>- neteorni kanal MP2.2, PVC DN 250</t>
  </si>
  <si>
    <t>- neteorni kanal MP2, PVC DN 250</t>
  </si>
  <si>
    <t>- neteorni kanal MP1.2, PVC DN 250</t>
  </si>
  <si>
    <t>- neteorni kanal MP1, PVC DN 250</t>
  </si>
  <si>
    <t xml:space="preserve">- fekalni kanal 2, PVC DN 250 </t>
  </si>
  <si>
    <t xml:space="preserve">Dobava in polaganje kanal. PVC UK cevi (obodne togosti SN8) na pripravljeno podlago s spajanjem (oglavek z utorom, gum. tesnilo), čiščenjem površine cevi, rezanjem in vsemi pom. deli in materiali in deli, meteorna in fekalna kanalizacija </t>
  </si>
  <si>
    <t xml:space="preserve">Dobava in vgrajevanje betona C 16/20, kot obbetoniranje cevi pod povoznimi asf. Površinami, pri minimalnih globinah ter pri križanju s komunalnimi napravami
ocena. </t>
  </si>
  <si>
    <t xml:space="preserve">Dobava in vgrajevanje peščene
posteljice iz drobljenca (8-16 mm) za položitev kanaliz. cevi v projektiranem padcu z utrjevanjem (obračun v zbitem stanju)
- deb. 15 cm  </t>
  </si>
  <si>
    <t>Planiranje dna kanala s točnostjo +-1 cm v projektiranem vzdolžnem padcu z ročnim izkopom povprečno 0,005 m3/m
- za kanalizacijo.</t>
  </si>
  <si>
    <t xml:space="preserve">Strojni izkop jarkov za kanalizacijske cevi z razširitvijo izkopa za jaške, slepe jaške in druge objekte kanalizacije na odseku, od objekta do priključnega jaška. Izkop pod kotom 60 st., v zemlji III.  ktg. z odmetom ob rob izkopa, pri večjih globinah od 2,50m je predvideno tudi razpiranje kanalov, skupaj z vsemi ponožnimi deli in prenosi do mesta vgraditve.  </t>
  </si>
  <si>
    <t>III. KANALIZACIJA</t>
  </si>
  <si>
    <t>Zakoličevanje objektov fekalne in meteorne kanalizacije vključno s priključki po situaciji kanalizacije, skupaj z vsemi pomožnimi deli, prenosi in materiali - gričevnat teren</t>
  </si>
  <si>
    <t>II. GEODETSKA DELA</t>
  </si>
  <si>
    <t xml:space="preserve">Izdelava komplet PID projektne dokumentacije (kanalizacija, strojne in elektro inštalacije) v 4 izvodih  </t>
  </si>
  <si>
    <t xml:space="preserve">Izdelava elaborata za vnos kanalizacije v GJI. </t>
  </si>
  <si>
    <t xml:space="preserve">Izvedba uradnega geodetskega posnetka izvedenih del za potrebe tehničnega pregleda in izvedbe PID načrtov </t>
  </si>
  <si>
    <t>Priprava dokumentacije za potrebe izdelave PID projektov, vključno z vsemi vrisanimi shemami, spremembami .....; seznamom in opisom sprememb ter predaja projektantskemu podjetju. (fekalna kanalizacija)</t>
  </si>
  <si>
    <t>Priprava izjave projektanta v sklopu  Dokazila o zanesljivosti, z vsemi spremljajočimi in porebnimi aktivnostmi (ocena: cca 0,2% pogodbene vrednosti vseh del)</t>
  </si>
  <si>
    <t>Izdelava Varnostnega načrta, skladno z veljavno zakonodajo.</t>
  </si>
  <si>
    <t xml:space="preserve">Izdelava morebitnih manjših sprememb projektne dokumentacije med samo gradnjo, nastalih zaradi zamenjave materialov,oopreme,….
(Ocena - za celoten projekt)
</t>
  </si>
  <si>
    <t>Projektantski nadzor in spremljanje objekta med gradnjo kanalizacija 40 ur.</t>
  </si>
  <si>
    <t>Identifikacija in zakoličba vseh obstoječih komunalnih vodov (vodovod, meteorna kan., el. in TK omrežje) na območju oz. na parceli s sodelovanjem upravljalcev posameznega komunalnega voda.</t>
  </si>
  <si>
    <t>I. PRIPRAVLJALNA in ZAKLJUČNA DELA</t>
  </si>
  <si>
    <t>Krško, november 2016</t>
  </si>
  <si>
    <t>Izdelal:
Tomaž Koretič, d.i.g.</t>
  </si>
  <si>
    <t>POPIS MATERIALA IN DEL S PROJEKTANTSKIM PREDRAČUNOM</t>
  </si>
  <si>
    <t xml:space="preserve">V projektantskem predračunu sta zajeti fekalna in meteorna kanalizacija </t>
  </si>
  <si>
    <t>Objekt:</t>
  </si>
  <si>
    <t xml:space="preserve">Št. proj.: 175-16 </t>
  </si>
  <si>
    <t>Nepredvidena dela (10%)</t>
  </si>
  <si>
    <t>REKAPITULACIJA -gradbeni del</t>
  </si>
  <si>
    <t>- parkirišča za invalide 5352 3 kos</t>
  </si>
  <si>
    <t>- stop črta 5211 1kos</t>
  </si>
  <si>
    <t>Izdelava druge tankoslojne označbe na vozišču, z enokomponentno belo barvo, ročno</t>
  </si>
  <si>
    <t>- 5111, polna osna črta, šir. črte 10 cm</t>
  </si>
  <si>
    <t>- 5356-1, pravokotna parkirišča, šir. črte 10 cm (parkirišča)</t>
  </si>
  <si>
    <t>Izdelava tankoslojne označbe z enokomponentno belo barvo, strojno, deb. plasti suhe snovi 300 um</t>
  </si>
  <si>
    <t xml:space="preserve">Dobava in pritrditev pravokotnega  prometnega znaka, podloga iz vroče cinkane jeklene pločevine, znak z odsevno folijo 2. vrste dim. 1200/300 mm 3403 kažipot  </t>
  </si>
  <si>
    <t xml:space="preserve">Dobava in pritrditev pravokotnega  prometnega znaka, podloga iz vroče cinkane jeklene pločevine, znak z odsevno folijo 2. vrste dim. 600/600 mm 2436 označba parkirišč  </t>
  </si>
  <si>
    <t xml:space="preserve">Dobava in pritrditev kvadratnega prometnega znaka, podloga iz vroče cinkane jeklene pločevine, znak z odsevno folijo 2. vrste dim. 600/600 mm, 2421 cona 30   </t>
  </si>
  <si>
    <t xml:space="preserve">Dobava in pritrditev šestkotnega prometnega znaka, podloga iz vroče cinkane jeklene pločevine, znak z odsevno folijo 2. vrste dim. 600/600 mm 2102 STOP  </t>
  </si>
  <si>
    <t xml:space="preserve">-L=3500mm </t>
  </si>
  <si>
    <t xml:space="preserve">Dobava in vgraditev stebriča za
prometni znak iz vroče cinkane jeklene
cevi fi 64 mm </t>
  </si>
  <si>
    <t xml:space="preserve">Izdelava temelja iz cementnega betona C 16/20, dolžine 80 cm, fi 40 cm </t>
  </si>
  <si>
    <t>X. SIGNALIZACIJA</t>
  </si>
  <si>
    <t>Izdelava in postavitev lesene ograje okoli kontejnerjev za smeti, viš.1,80 m, skupaj z vsemi pomožnimi deli, materiali in prenosi. Ograja z vrati, širine 1,20m s ključavnico.
Stebri ograje iz profila I 12, leseni plohi 15/4 cm, privijačeni z vijaki z matico fi 6 mm. Temelji betonski, točkovni dim. 40/40/80 cm. 
-po detajlu v PZI</t>
  </si>
  <si>
    <t xml:space="preserve">Dobava in postavitev zabojnika za zbiranje komunalnih odpadkov; tip skladen z EN (770 l); npr. Vigrad Celje z ravnim pokrovom ali podoben. </t>
  </si>
  <si>
    <t xml:space="preserve">Postavitev košev za smeti na celotnem območju gramoznice. </t>
  </si>
  <si>
    <t>IX. ZUNANJA OPREMA</t>
  </si>
  <si>
    <t>Humuziranje, frezanje, fino planiranje s točnostjo +- 3 cm, setev travne mešanice (4 kg/100 m2) ter valjanje in zagrabljanje v deb. 25 cm, pas 2m ob vseh cestah in pešpoteh</t>
  </si>
  <si>
    <t>VIII. HORTIKULTURA</t>
  </si>
  <si>
    <t>Z rezanjem,čiščenjem in kitanjem dilatacij s trdim kitom po 90 dneh po betoniranju. (možna izvedba plošče z mikroarmiranim betonom. Mikroarmatura do 30kg/m3). Nega betona z vlaženjem in pokrivanjem s PE folijo. Dobava, transporti in vgrajevanje vseh naštetih materialov. plošče platojev št.1-5</t>
  </si>
  <si>
    <t>Betoniranje s potr.opaži dilatacij in zaključkov, z drsnimi mozniki fi20/30cm na mestu dilatacij. Armiranje z aramturnimi mrežami Q283 (okenca na 10cm) v spodnji in zgornji tretjini.Polipropilenska mikroarmatura (cca 1,00kg/m3), dodakti za vgradljivost, dodatki za zmrzlinsko odpornost, dodatki za eliminacijo krčenja betona, dodatki za zapiranje razpok.</t>
  </si>
  <si>
    <t>Izdelava gramoznega tampona  z razstiranjem, planiranjem in utrjevanjem do predpisane zbitosti (Ev2=60MPa), v deb.25cm, z ravnanjem površin (tribune, stopnice v naklonu cca 25st in platoji), z dobavo mat. in transporti</t>
  </si>
  <si>
    <t>Izkop v terenu III.kat., globine do ~3m, s selekcioniranjem mat. za zasipe in nakladanjem neuporabnega mat. na kamion. Izkop za tribune, stopnice v brežini (cca 25st) in platoje.</t>
  </si>
  <si>
    <t>Vse količine izkopov, nasipov in zasipov se obračunavajo v raščenem oziroma vgrajenem stanju.</t>
  </si>
  <si>
    <t>VII. BETONSKA DELA</t>
  </si>
  <si>
    <t>- dimenzij 5/30/100 cm</t>
  </si>
  <si>
    <t>- dimenzij 15/25/100 cm</t>
  </si>
  <si>
    <t>Dobava, raznos in polaganje betonskih robnikov v betonski temelj iz betona C 16/20, z zalivanjem stikov s cementno malto, skupaj z vsemi pomožnimi deli in prenosi.</t>
  </si>
  <si>
    <t>VI. ZIDARSKA DELA</t>
  </si>
  <si>
    <t>Nabava in vgrajevanje obrabnega sloja bitubetona na pripravljeno tamponsko podlago
- AC 8 surf B 50/70 A4
- deb. 4 cm, izdelava asfaltne mulde</t>
  </si>
  <si>
    <t>- debeline 4 cm (cesta, parkišča)</t>
  </si>
  <si>
    <t xml:space="preserve">Dobava in vgrajevanje obrabnega sloja AC 8 surf B 50/70 A4 na nosilni sloj asfalta </t>
  </si>
  <si>
    <t>- debeline 7 cm (cesta, parkirišča)</t>
  </si>
  <si>
    <t xml:space="preserve">Dobava in strojno vgrajevanje nosilnega sloja AC 22 base B 50/70 A4, na pripravljeno tamponsko podlago </t>
  </si>
  <si>
    <t>Pobrizg gramoznega planuma oz.obst.asfalta, z bitumnom za asfaltni sloj, zaradi boljše povezave.</t>
  </si>
  <si>
    <t>V. ASFALTERSKA DELA</t>
  </si>
  <si>
    <t>- Makadamska cesta</t>
  </si>
  <si>
    <t>- Asfaltna cesta in platoji</t>
  </si>
  <si>
    <t>Izdelava obojestranskih peščenih bankin, debeline 10cm, širine 50cm, skupaj z utrjevanjem do predpisane zbitosti, na celotni trasi asfaltnih, makadamskih cest in pešpoti.</t>
  </si>
  <si>
    <t xml:space="preserve">- območje za avtodome </t>
  </si>
  <si>
    <t>Novogradnja makadama in pešpoti iz drobljenca skupaj z dobavo, razstiranjem, valjanjem, zasipom peska in vodnim zaplakovanjem.
Zaščitni sloj peska 0,2-2mm deb. 2cm (za zapiranje površine)</t>
  </si>
  <si>
    <t>Finalna izravnava planuma tampona z drobnozrnatim peskom 0 - 4 mm v sloju debeline min. 0.5 - 1 cm
- pod asfalti.</t>
  </si>
  <si>
    <t>- pod makadamskimi površinami in pešpoti
- deb.=20cm Ev2=80 Mpa</t>
  </si>
  <si>
    <t>- pod povoznimi površinami - asfalti
- deb.=20cm Ev2=120 Mpa</t>
  </si>
  <si>
    <t xml:space="preserve">Dobava in mehansko vgrajevanje tamponskega materiala 0/32 mm, zmes drobljenih kamnitih zrn, skupaj s komprimiranjem in planiranjem planuma +- 1 cm (obračun v zbitem stanju) </t>
  </si>
  <si>
    <t>IV. ZGORNJI USTROJ</t>
  </si>
  <si>
    <t>Dobava in vgrajevanje zasipnega materiala v plasteh po 20 cm z valjanjem
- zasip pod zelenicami (po predhodni odobritvi geomehanika se lahko uporabi selekcioniran material iz izkopa)</t>
  </si>
  <si>
    <t>Dobava in vgrajevanje posteljice iz zmrzlinsko odpornega kamnitega materiala (kamnita greda) v plasteh po 20 cm z uvaljanjem do predpisane zbitosti Ev2=80 MPa, skupaj s strojnim nakladanjem na prevozno sredstvo in zvračanjem - skupna debelina 30cm (pod utrjenimi povoznimi površinami);</t>
  </si>
  <si>
    <t>Dobava in ročno polaganje ločilnega sloja "geotekstila" (kot npr. Tradimex, tip HATE TAPE 6G/110/SA) pod tlakovanimi in asfaltnimi površinami, skupaj z vsemi pomožnimi deli in prenosi do mesta vgraditve.</t>
  </si>
  <si>
    <t>Strojno valjanje planuma spodnjega ustroja zemlje ter planiranje s točnostjo do +-3 cm in nosilnosti Ms=60 MPa.</t>
  </si>
  <si>
    <t>Ročni izkop zemlje za temelje robnikov,  s pravilnim odsekovanjem stranic in dna izkopa (obračun v raščenem stanju)</t>
  </si>
  <si>
    <t>Izkop v zem. III.ktg za izvedbo spodnjega ustroja pod utrjenimi površinami, v kompletu z nakladanjem na prevozno sredstvo in odvozom v začasno deponijo na gradbišču
(obračun v raščenem stanju)</t>
  </si>
  <si>
    <t>Strojni odkop plodnih tal - humusa oz. nasipa, povprečne deb.d=10 cm, z odrivom na začasno deponijo na gradbišču (obračun v raščenem stanju).</t>
  </si>
  <si>
    <t>Stroški odvoza odvečnega - odpadnega zemeljskega materiala vključujejo odvoz na stalno deponijo v oddaljenosti do 20 km.</t>
  </si>
  <si>
    <t>Ob izvedbi širokega izkopa mora geomehanik prevzeti planum izkopa in potrditi projektiran sestav spodnjega ustroja.
Vse količine zemeljskih del, tamponov,.. so podane v raščenem oz. zbitem stanju</t>
  </si>
  <si>
    <t xml:space="preserve">Odriv humusa je v popisu zunanje zajet za  območje zunanje ureditve. </t>
  </si>
  <si>
    <r>
      <t>Opombe</t>
    </r>
    <r>
      <rPr>
        <i/>
        <sz val="9"/>
        <color indexed="8"/>
        <rFont val="Courier New CE"/>
        <family val="3"/>
        <charset val="238"/>
      </rPr>
      <t>: Lokacijo stalne deponije za odvoz odvečnega materiala iz izkopov določi pristojni občinski organ</t>
    </r>
  </si>
  <si>
    <t>III. ZEMELJSKA DELA</t>
  </si>
  <si>
    <t>Zakoličevanje objektov zunanje ureditve po situaciji zakoličbe, prečnih profilov, skupaj z njihovim zavarovanjem v času gradnje, skupaj z vsemi pomožnimi deli, prenosi in materiali, območje za avtodome.
- gričevnat teren</t>
  </si>
  <si>
    <t xml:space="preserve">-Makadamska cesta </t>
  </si>
  <si>
    <t>-Asfaltna cesta in platoji</t>
  </si>
  <si>
    <t>Uradna geodetska zakoličba pooblaščenega geodeta</t>
  </si>
  <si>
    <t>Priprava dokumentacije za potrebe izdelave PID projektov, vključno z vsemi vrisanimi shemami, spremembami .....; seznamom in opisom sprememb ter predaja projektantskemu podjetju. (zunanja ureditev)</t>
  </si>
  <si>
    <t>Sodelovanje pri koordinaciji med gradnjo,.. - (potrditve morebitnih sprememb projektnih rešitev /po potrditvi investitorja ali nadzora/ zunanja ureditev)
(po predračunu projektanta)</t>
  </si>
  <si>
    <t>Izdelava Dokazila o zanesljivosti in vsa potrebna spremljajoča dela, skladno z veljavno zakonodajo.</t>
  </si>
  <si>
    <t>Projektantski nadzor in spremljanje objekta med gradnjo (zunanja ureditev).</t>
  </si>
  <si>
    <r>
      <t xml:space="preserve">Geomehanski nadzor tekom gradnje, nad izvajanjem zemeljskih del, planuma izkopa, </t>
    </r>
    <r>
      <rPr>
        <sz val="9"/>
        <rFont val="Courier New CE"/>
        <charset val="238"/>
      </rPr>
      <t>z vsemi potrebnimi preiskavami materiala in terena ter končnim poročilom.</t>
    </r>
    <r>
      <rPr>
        <sz val="9"/>
        <color indexed="10"/>
        <rFont val="Courier New CE"/>
        <charset val="238"/>
      </rPr>
      <t xml:space="preserve"> </t>
    </r>
  </si>
  <si>
    <t>Identifikacija in zakoličba vseh obstoječih komunalnih vodov na območju oz. na parceli s sodelovanjem upravljalcev posameznega komunalnega voda.</t>
  </si>
  <si>
    <t xml:space="preserve">Ročni posek obstoječih dreves z razžaganjem, nalaganjem na prevozno sredstvo, odvozom na stalno deponijo v oddaljenosti do 20 km in eventualnim sežiganjem, skupaj s strojnim ruvanjem panjev in odvozom na stalno deponijo. </t>
  </si>
  <si>
    <t xml:space="preserve">V projektantskem popisu del so zajete Ureditve asfaltnih in makadamskih cest, pešpoti in ostalih ureditev.  </t>
  </si>
  <si>
    <t>Št. proj.: 175-16</t>
  </si>
  <si>
    <t>Nepredvidena dela krajinska arhitektura (10%)</t>
  </si>
  <si>
    <t xml:space="preserve">Dobava, sajenje, gnojenje in zalivanje sadik trajnic (Iris pseudacorus, Phragmites australis (communis),
Typha latifolia in Lythrum salicaria) s koreninsko grudo v loncu velikosti P9, z vključeno dobavo in vgradnjo substrata 1L na sadiko trajnice. Sestavo mešanice substrata določi projektant. Sajenje: 3 sadik na m2 - sajeno v gručah.  </t>
  </si>
  <si>
    <t>Dobava, sajenje, gnojenje in zalivanje sadik grmovnic (Cornus mas, Crataegum monogyna,Euonymus europaea, Ligustrum vulgare, Rhamnus frangula,Viburnum opulus) brez koreninske grude (velikost 40-60 cm) za pogozdovanje, z vključeno dobavo in vradnjo substrata, z vključeno dobavo in 1 gnojilna briketa  z dolgotrajnim delovanjem na sadiko, pri pogozdovanju. Sajenje: 1 sadika na 5m2.</t>
  </si>
  <si>
    <t>Dobava, izkop sadilne jame (80x80x60 cm), sajenje, gnojenje in zalivanje in zaščita sadik drevnine (Acer campestre, Carpinus betulus, Prusnus avium, Quercus petraea,
Quercus robur, Tilia plathyphillos), s koreninsko grudo (z obsegom debla 10/12), kol okrogli fi 6, višine 250cm, z vključeno dobavo in 2 gnojilna briketa  z dolgotrajnim delovanjem na sadiko, na območju kampa.</t>
  </si>
  <si>
    <t xml:space="preserve">Dobava, izkop sadilne jame (30x30x40 cm), sajenje, gnojenje in zalivanje in zaščita sadik drevnine (Acer campestre, Carpinus betulus, Prusnus avium, Quercus petraea,
Quercus robur, Tilia plathyphillos ter Alnus glutinosa, Salix alba, Salix cinerea,Salix purpurea - obvodne zasaditve) brez koreninske grude (velikost 80 cm – 100 cm), z vključeno dobavo in vradnjo substrata, bambus palica 150cm, z vključeno dobavo in 1 gnojilnega briketa  z dolgotrajnim delovanjem na sadiko.Sajenje: 1 sadika na 6m2. </t>
  </si>
  <si>
    <t>SADITVENA DELA</t>
  </si>
  <si>
    <t>II. KRAJINSKI DEL</t>
  </si>
  <si>
    <t xml:space="preserve">Komplet intenzivna zatravitev na obstoječo podlago na širini ca. 6m z vodno setvijo (Hydromulching - EURO MAT), vključno z dobavo materiala in mehanizacije, vgradnjo mešanice in odvozom mehanizacije po zaključku setve. Mešanica je sestavljena iz semenske mešanice, za katero je priskrbljen cerfitikat o ustreznosti ESCAA, gnojila in dodatkov ter matrice ki je izdelana iz kakovostnih lesenih vlaken in biorazgradljivih ojačitvenih vlaken, katerim so dodani aktivatorji kaljivosti, organski stabilizatorji, koloidni delci in pospeševalci rasti. </t>
  </si>
  <si>
    <t xml:space="preserve">Komplet zaščita proti površinski eroziji v celotni širini prizadetega območja oziroma najmanj 4 m z 400g mrežami iz kokosovih vlaken, vključno z dobavo in vgradnjo mrež ter pritrdilnega materiala, vključno z izdelavo prečnih plitvih jarkov v medsebojni razdalji 25 m ter peščenim posipom prečnega jarka granulacije 0/32 debeline 5 cm. </t>
  </si>
  <si>
    <t xml:space="preserve">I. HYDROM KRAJINSKE ARHITEKTURE </t>
  </si>
  <si>
    <t>Jasna Medved, u.d.i.k.a</t>
  </si>
  <si>
    <t xml:space="preserve">V projektantskem predračunu je zajeta krajinska arhitektura in hydrom </t>
  </si>
  <si>
    <t>SEVERNI DEL GRAMOZNICE PLETERJE -INFRASTRUKTURA IN NARAVNE UREDITVE</t>
  </si>
  <si>
    <t>REKAPITULACIJA</t>
  </si>
  <si>
    <t>VODOVOD SKUPAJ (EUR)</t>
  </si>
  <si>
    <t>KANALIZACIJA SKUPAJ (EUR)</t>
  </si>
  <si>
    <t>ELEKTRO INSTALACIJE SKUPAJ (EUR)</t>
  </si>
  <si>
    <t>ZUNANJE UREDITVE SKUPAJ (EUR)</t>
  </si>
  <si>
    <t>KRAJINSKA UREDITEV SKUPAJ (EUR)</t>
  </si>
  <si>
    <t>DDV (22%)</t>
  </si>
  <si>
    <t>SKUPAJ  BREZ DDV (EUR)</t>
  </si>
  <si>
    <t>SKUPAJ Z DDV (EUR)</t>
  </si>
  <si>
    <t xml:space="preserve">Interni odvoz odvečnega materiala iz izkopa za  kanalizacijo na začasno deponijo znotraj gradbišča. Material se uporabi za zasipanje brežin. </t>
  </si>
  <si>
    <t>Utrditev brežine gramoznice na območju smučanja na vodi na območju nihanja vode. Ekoremediacijska utrditev iz vrbovih fašin (svežih vrbovih vej) v pasu širine 5 m. Vrbove fašine se utrjujejo z lesenimi koli dolžine 50 cm in povezujejo z biorazgradljivimi vrvmi. Debelina fašin znaša 10 cm.</t>
  </si>
  <si>
    <t>Vključuje pripravo vej, prevoz in montažo. 'Vrbove veje se nanaša na predhodno poravnan tern v naklonu 1:3 (navedeno v zunanji ureditvi)</t>
  </si>
  <si>
    <t>Odvoz odvečnega materiala iz izkopov oziroma humusa na začasno deponijo znotraj gradbišča. Ustrezen selekcioniran material iz izkopa se uporabi za nasipe.</t>
  </si>
  <si>
    <t>Dobava in vgradnja materiala za nasipavanje brežin gramoznice s prodnatim materialom ali gruščem frakcije do 30 cm. Pod vodo se nasipavajo brežine v naklonu 30 °. Naklon brežin pod vodo sproti določa geomehanik glede na karakteristike uporabljenega materiala. Peta nasutja se utrdi s piloti (predhodna postavka). Na območju nihanja vodne gladine se nasuje material v naklonu 1:3 na območju vlečnice za smučanje na vodi, ter v naklonu 1:5 na območju kampa.</t>
  </si>
  <si>
    <t>Nasutje in planiranje drobnega prodca frakcije 1-36 mm na brežine pri kampu. Debelina nasutja 10 cm.</t>
  </si>
  <si>
    <t>Utrjevanje brežin gramoznice pod vodo s pilotiranjem iz jelševih ali kostanjevih pilotov dolžine do 4 m, debeline 20-30 cm. Pilotiranje se izvaja v gostoti 3 piloti/m1.</t>
  </si>
  <si>
    <t>Planiranje brežin v natančnosti +/- 5 cm na območju nihanja z vodo  pri kampu v širini pasu 11 m in v naklonu 1:5 ter na območju vlečnic za smučanje na vodi v širini pasu 7 m v naklonu 1:3.</t>
  </si>
  <si>
    <t>- jašek DN 1000, fekalni kanal 1 (kos 9)</t>
  </si>
  <si>
    <t>Izvedba uradnega (certifikat) geodetskega posnetka izvedenih del (območje cca 3,50 ha), skupaj s komunalnim katastrom; za potrebe tehničnega pregleda in izvedbe PID načrtov  - že upoštevano drugje</t>
  </si>
  <si>
    <t>Popis je brez ureditev na obmmočju UE2 ter brez povezovalnega fekalnega in vodovodnega priključka</t>
  </si>
  <si>
    <r>
      <t xml:space="preserve">V projektantskem predračunu je zajeta interna gravitacijska kanalizacija in vodovod. V popisu </t>
    </r>
    <r>
      <rPr>
        <sz val="9"/>
        <color indexed="8"/>
        <rFont val="Courier New CE"/>
        <charset val="238"/>
      </rPr>
      <t>nista</t>
    </r>
    <r>
      <rPr>
        <b/>
        <sz val="9"/>
        <color indexed="8"/>
        <rFont val="Courier New CE"/>
        <family val="3"/>
        <charset val="238"/>
      </rPr>
      <t xml:space="preserve"> všteta daljinska priključka na fekalno kanalizacijo in javni vodovod do naselja Kungota.</t>
    </r>
  </si>
  <si>
    <t>cena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</si>
</sst>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164" formatCode="#,##0;[Red]#,##0"/>
    <numFmt numFmtId="165" formatCode="#,##0.00\ [$€-1]"/>
    <numFmt numFmtId="166" formatCode="#,##0.00\ &quot;€&quot;"/>
    <numFmt numFmtId="167" formatCode="[$SIT]\ #,##0.00;[Red][$SIT]\ #,##0.00"/>
    <numFmt numFmtId="168" formatCode="#,##0.00;[Red]#,##0.00"/>
    <numFmt numFmtId="169" formatCode="#,##0.0;[Red]#,##0.0"/>
    <numFmt numFmtId="170" formatCode="0;[Red]0"/>
    <numFmt numFmtId="171" formatCode="#,##0.00\ _S_I_T"/>
    <numFmt numFmtId="172" formatCode="_-* #,##0.00\ _S_I_T_-;\-* #,##0.00\ _S_I_T_-;_-* &quot;-&quot;??\ _S_I_T_-;_-@_-"/>
    <numFmt numFmtId="173" formatCode="#,##0.000;[Red]#,##0.000"/>
  </numFmts>
  <fonts count="73" x14ac:knownFonts="1">
    <font>
      <sz val="11"/>
      <color theme="1"/>
      <name val="Calibri"/>
      <family val="2"/>
      <charset val="238"/>
      <scheme val="minor"/>
    </font>
    <font>
      <sz val="11"/>
      <color theme="1"/>
      <name val="Calibri"/>
      <family val="2"/>
      <charset val="238"/>
      <scheme val="minor"/>
    </font>
    <font>
      <b/>
      <sz val="12"/>
      <name val="Arial"/>
      <family val="2"/>
    </font>
    <font>
      <b/>
      <sz val="14"/>
      <name val="Arial"/>
      <family val="2"/>
    </font>
    <font>
      <sz val="11"/>
      <name val="Arial"/>
      <family val="2"/>
    </font>
    <font>
      <sz val="10"/>
      <color theme="1"/>
      <name val="Arial"/>
      <family val="2"/>
      <charset val="238"/>
    </font>
    <font>
      <u/>
      <sz val="11"/>
      <color theme="10"/>
      <name val="Calibri"/>
      <family val="2"/>
      <charset val="238"/>
    </font>
    <font>
      <sz val="10"/>
      <name val="Arial"/>
      <family val="2"/>
      <charset val="238"/>
    </font>
    <font>
      <b/>
      <sz val="10"/>
      <color theme="1"/>
      <name val="Arial"/>
      <family val="2"/>
      <charset val="238"/>
    </font>
    <font>
      <b/>
      <sz val="12"/>
      <color theme="1"/>
      <name val="Arial"/>
      <family val="2"/>
      <charset val="238"/>
    </font>
    <font>
      <b/>
      <sz val="11"/>
      <color theme="1"/>
      <name val="Arial"/>
      <family val="2"/>
      <charset val="238"/>
    </font>
    <font>
      <sz val="14"/>
      <color theme="1"/>
      <name val="Calibri"/>
      <family val="2"/>
      <charset val="238"/>
      <scheme val="minor"/>
    </font>
    <font>
      <sz val="10"/>
      <name val="Arial"/>
      <family val="2"/>
    </font>
    <font>
      <sz val="10"/>
      <name val="Arial CE"/>
      <family val="2"/>
      <charset val="238"/>
    </font>
    <font>
      <b/>
      <sz val="11"/>
      <color theme="1"/>
      <name val="Calibri"/>
      <family val="2"/>
      <scheme val="minor"/>
    </font>
    <font>
      <sz val="9"/>
      <name val="Courier New CE"/>
      <charset val="238"/>
    </font>
    <font>
      <sz val="9"/>
      <name val="Courier New"/>
      <family val="3"/>
      <charset val="238"/>
    </font>
    <font>
      <b/>
      <sz val="9"/>
      <name val="Courier New"/>
      <family val="3"/>
      <charset val="238"/>
    </font>
    <font>
      <b/>
      <sz val="9"/>
      <color indexed="10"/>
      <name val="Courier New"/>
      <family val="3"/>
      <charset val="238"/>
    </font>
    <font>
      <b/>
      <sz val="9"/>
      <color indexed="8"/>
      <name val="Courier New"/>
      <family val="3"/>
      <charset val="238"/>
    </font>
    <font>
      <b/>
      <i/>
      <sz val="9"/>
      <color indexed="8"/>
      <name val="Courier New"/>
      <family val="3"/>
      <charset val="238"/>
    </font>
    <font>
      <sz val="10"/>
      <name val="Times New Roman CE"/>
      <family val="1"/>
      <charset val="238"/>
    </font>
    <font>
      <sz val="10"/>
      <name val="Courier New"/>
      <family val="3"/>
      <charset val="238"/>
    </font>
    <font>
      <b/>
      <sz val="8"/>
      <color indexed="8"/>
      <name val="Courier New CE"/>
      <family val="3"/>
      <charset val="238"/>
    </font>
    <font>
      <sz val="10"/>
      <color indexed="10"/>
      <name val="Times New Roman CE"/>
      <family val="1"/>
      <charset val="238"/>
    </font>
    <font>
      <sz val="10"/>
      <name val="Times New Roman CE"/>
      <charset val="238"/>
    </font>
    <font>
      <sz val="10"/>
      <color indexed="8"/>
      <name val="Times New Roman CE"/>
      <family val="1"/>
      <charset val="238"/>
    </font>
    <font>
      <b/>
      <sz val="9"/>
      <color indexed="8"/>
      <name val="Courier New CE"/>
      <family val="3"/>
      <charset val="238"/>
    </font>
    <font>
      <i/>
      <sz val="10"/>
      <name val="Times New Roman CE"/>
      <family val="1"/>
      <charset val="238"/>
    </font>
    <font>
      <sz val="9"/>
      <color indexed="8"/>
      <name val="Courier New"/>
      <family val="3"/>
      <charset val="238"/>
    </font>
    <font>
      <i/>
      <sz val="9"/>
      <color indexed="8"/>
      <name val="Courier New"/>
      <family val="3"/>
      <charset val="238"/>
    </font>
    <font>
      <i/>
      <sz val="9"/>
      <name val="Courier New"/>
      <family val="3"/>
      <charset val="238"/>
    </font>
    <font>
      <sz val="9"/>
      <color indexed="10"/>
      <name val="Courier New"/>
      <family val="3"/>
      <charset val="238"/>
    </font>
    <font>
      <b/>
      <i/>
      <sz val="9"/>
      <name val="Courier New"/>
      <family val="3"/>
      <charset val="238"/>
    </font>
    <font>
      <b/>
      <sz val="9"/>
      <name val="Courier New CE"/>
      <family val="3"/>
      <charset val="238"/>
    </font>
    <font>
      <b/>
      <i/>
      <sz val="9"/>
      <name val="Courier New CE"/>
      <charset val="238"/>
    </font>
    <font>
      <sz val="5"/>
      <name val="Courier New CE"/>
      <family val="3"/>
      <charset val="238"/>
    </font>
    <font>
      <i/>
      <sz val="6"/>
      <name val="Arial"/>
      <family val="2"/>
      <charset val="238"/>
    </font>
    <font>
      <sz val="9"/>
      <name val="Arial"/>
      <family val="2"/>
      <charset val="238"/>
    </font>
    <font>
      <b/>
      <sz val="10"/>
      <name val="Times New Roman CE"/>
      <family val="1"/>
      <charset val="238"/>
    </font>
    <font>
      <b/>
      <sz val="10"/>
      <color indexed="10"/>
      <name val="Times New Roman CE"/>
      <charset val="238"/>
    </font>
    <font>
      <i/>
      <sz val="10"/>
      <color indexed="8"/>
      <name val="Times New Roman CE"/>
      <family val="1"/>
      <charset val="238"/>
    </font>
    <font>
      <b/>
      <sz val="10"/>
      <name val="Times New Roman CE"/>
      <charset val="238"/>
    </font>
    <font>
      <b/>
      <sz val="10"/>
      <color indexed="10"/>
      <name val="Times New Roman CE"/>
      <family val="1"/>
      <charset val="238"/>
    </font>
    <font>
      <b/>
      <sz val="10"/>
      <color indexed="8"/>
      <name val="Times New Roman CE"/>
      <charset val="238"/>
    </font>
    <font>
      <b/>
      <i/>
      <sz val="10"/>
      <color indexed="8"/>
      <name val="Times New Roman CE"/>
      <charset val="238"/>
    </font>
    <font>
      <b/>
      <i/>
      <sz val="9"/>
      <color indexed="10"/>
      <name val="Courier New"/>
      <family val="3"/>
      <charset val="238"/>
    </font>
    <font>
      <sz val="10"/>
      <color indexed="10"/>
      <name val="Courier New"/>
      <family val="3"/>
      <charset val="238"/>
    </font>
    <font>
      <b/>
      <sz val="8"/>
      <color indexed="10"/>
      <name val="Courier New CE"/>
      <family val="3"/>
      <charset val="238"/>
    </font>
    <font>
      <sz val="10"/>
      <color indexed="10"/>
      <name val="Times New Roman CE"/>
      <charset val="238"/>
    </font>
    <font>
      <b/>
      <sz val="9"/>
      <color indexed="10"/>
      <name val="Courier New CE"/>
      <family val="3"/>
      <charset val="238"/>
    </font>
    <font>
      <i/>
      <sz val="10"/>
      <color indexed="10"/>
      <name val="Times New Roman CE"/>
      <family val="1"/>
      <charset val="238"/>
    </font>
    <font>
      <i/>
      <sz val="9"/>
      <color indexed="10"/>
      <name val="Courier New"/>
      <family val="3"/>
      <charset val="238"/>
    </font>
    <font>
      <sz val="8"/>
      <color indexed="10"/>
      <name val="Courier New"/>
      <family val="3"/>
      <charset val="238"/>
    </font>
    <font>
      <b/>
      <sz val="9"/>
      <name val="Courier New CE"/>
      <charset val="238"/>
    </font>
    <font>
      <sz val="9"/>
      <name val="Courier New CE"/>
      <family val="3"/>
      <charset val="238"/>
    </font>
    <font>
      <i/>
      <sz val="9"/>
      <name val="Courier New CE"/>
      <family val="3"/>
      <charset val="238"/>
    </font>
    <font>
      <sz val="9"/>
      <color indexed="8"/>
      <name val="Courier New CE"/>
      <family val="3"/>
      <charset val="238"/>
    </font>
    <font>
      <sz val="9"/>
      <color indexed="10"/>
      <name val="Courier New CE"/>
      <family val="3"/>
      <charset val="238"/>
    </font>
    <font>
      <sz val="8"/>
      <color indexed="8"/>
      <name val="Courier New"/>
      <family val="3"/>
      <charset val="238"/>
    </font>
    <font>
      <i/>
      <sz val="9"/>
      <color indexed="8"/>
      <name val="Courier New CE"/>
      <family val="3"/>
      <charset val="238"/>
    </font>
    <font>
      <i/>
      <sz val="9"/>
      <name val="Courier New CE"/>
      <charset val="238"/>
    </font>
    <font>
      <i/>
      <sz val="5"/>
      <name val="Courier New CE"/>
      <family val="3"/>
      <charset val="238"/>
    </font>
    <font>
      <b/>
      <i/>
      <sz val="5"/>
      <name val="Courier New CE"/>
      <family val="3"/>
      <charset val="238"/>
    </font>
    <font>
      <i/>
      <sz val="6"/>
      <color indexed="10"/>
      <name val="Arial"/>
      <family val="2"/>
      <charset val="238"/>
    </font>
    <font>
      <sz val="9"/>
      <color indexed="10"/>
      <name val="Arial"/>
      <family val="2"/>
      <charset val="238"/>
    </font>
    <font>
      <b/>
      <sz val="10"/>
      <name val="Courier New"/>
      <family val="3"/>
      <charset val="238"/>
    </font>
    <font>
      <sz val="10"/>
      <color indexed="10"/>
      <name val="Arial CE"/>
      <family val="2"/>
      <charset val="238"/>
    </font>
    <font>
      <sz val="9"/>
      <color indexed="8"/>
      <name val="Courier New CE"/>
      <charset val="238"/>
    </font>
    <font>
      <i/>
      <u/>
      <sz val="9"/>
      <color indexed="8"/>
      <name val="Courier New CE"/>
      <charset val="238"/>
    </font>
    <font>
      <sz val="9"/>
      <color indexed="10"/>
      <name val="Courier New CE"/>
      <charset val="238"/>
    </font>
    <font>
      <b/>
      <sz val="9"/>
      <color indexed="8"/>
      <name val="Courier New CE"/>
      <charset val="238"/>
    </font>
    <font>
      <b/>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s>
  <borders count="31">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2">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167" fontId="7" fillId="0" borderId="0"/>
    <xf numFmtId="0" fontId="15" fillId="0" borderId="0"/>
    <xf numFmtId="0" fontId="16" fillId="2" borderId="0">
      <protection locked="0"/>
    </xf>
    <xf numFmtId="0" fontId="15" fillId="0" borderId="0"/>
    <xf numFmtId="4" fontId="16" fillId="3" borderId="0">
      <alignment horizontal="right"/>
      <protection locked="0"/>
    </xf>
    <xf numFmtId="0" fontId="15" fillId="0" borderId="0"/>
    <xf numFmtId="4" fontId="36" fillId="0" borderId="0">
      <alignment vertical="top"/>
      <protection hidden="1"/>
    </xf>
    <xf numFmtId="172" fontId="15" fillId="0" borderId="0" applyFont="0" applyFill="0" applyBorder="0" applyAlignment="0" applyProtection="0"/>
  </cellStyleXfs>
  <cellXfs count="456">
    <xf numFmtId="0" fontId="0" fillId="0" borderId="0" xfId="0"/>
    <xf numFmtId="164" fontId="4" fillId="0" borderId="0" xfId="0" applyNumberFormat="1" applyFont="1" applyBorder="1" applyAlignment="1">
      <alignment horizontal="center"/>
    </xf>
    <xf numFmtId="1" fontId="5" fillId="0" borderId="0" xfId="0" applyNumberFormat="1" applyFont="1" applyAlignment="1">
      <alignment horizontal="left" vertical="top"/>
    </xf>
    <xf numFmtId="49" fontId="5" fillId="0" borderId="0" xfId="0" applyNumberFormat="1" applyFont="1" applyAlignment="1">
      <alignment vertical="top" wrapText="1"/>
    </xf>
    <xf numFmtId="49" fontId="5" fillId="0" borderId="0" xfId="0" applyNumberFormat="1" applyFont="1" applyAlignment="1">
      <alignment horizontal="center"/>
    </xf>
    <xf numFmtId="0" fontId="0" fillId="0" borderId="0" xfId="0" applyAlignment="1">
      <alignment horizontal="center"/>
    </xf>
    <xf numFmtId="1" fontId="5" fillId="0" borderId="0" xfId="0" applyNumberFormat="1" applyFont="1" applyAlignment="1">
      <alignment horizontal="center"/>
    </xf>
    <xf numFmtId="166" fontId="5" fillId="0" borderId="0" xfId="0" applyNumberFormat="1" applyFont="1" applyAlignment="1">
      <alignment horizontal="right"/>
    </xf>
    <xf numFmtId="0" fontId="0" fillId="0" borderId="0" xfId="0" applyAlignment="1">
      <alignment horizontal="right"/>
    </xf>
    <xf numFmtId="49" fontId="7" fillId="0" borderId="0" xfId="2" applyNumberFormat="1" applyFont="1" applyAlignment="1" applyProtection="1">
      <alignment vertical="top" wrapText="1"/>
    </xf>
    <xf numFmtId="49" fontId="7" fillId="0" borderId="0" xfId="0" applyNumberFormat="1" applyFont="1" applyAlignment="1">
      <alignment vertical="top" wrapText="1"/>
    </xf>
    <xf numFmtId="9" fontId="5" fillId="0" borderId="0" xfId="0" applyNumberFormat="1" applyFont="1" applyAlignment="1">
      <alignment horizontal="center"/>
    </xf>
    <xf numFmtId="1" fontId="5" fillId="0" borderId="1" xfId="0" applyNumberFormat="1" applyFont="1" applyBorder="1" applyAlignment="1">
      <alignment horizontal="left" vertical="top"/>
    </xf>
    <xf numFmtId="49" fontId="5" fillId="0" borderId="1" xfId="0" applyNumberFormat="1" applyFont="1" applyBorder="1" applyAlignment="1">
      <alignment vertical="top" wrapText="1"/>
    </xf>
    <xf numFmtId="49" fontId="5" fillId="0" borderId="1" xfId="0" applyNumberFormat="1" applyFont="1" applyBorder="1" applyAlignment="1">
      <alignment horizontal="center"/>
    </xf>
    <xf numFmtId="1" fontId="5" fillId="0" borderId="1" xfId="0" applyNumberFormat="1" applyFont="1" applyBorder="1" applyAlignment="1">
      <alignment horizontal="center"/>
    </xf>
    <xf numFmtId="166" fontId="5" fillId="0" borderId="1" xfId="0" applyNumberFormat="1" applyFont="1" applyBorder="1" applyAlignment="1">
      <alignment horizontal="right"/>
    </xf>
    <xf numFmtId="1" fontId="8" fillId="0" borderId="0" xfId="0" applyNumberFormat="1" applyFont="1" applyAlignment="1">
      <alignment horizontal="left" vertical="top"/>
    </xf>
    <xf numFmtId="165" fontId="4" fillId="0" borderId="0" xfId="1" applyNumberFormat="1" applyFont="1" applyBorder="1" applyAlignment="1">
      <alignment horizontal="right"/>
    </xf>
    <xf numFmtId="0" fontId="0" fillId="0" borderId="0" xfId="0"/>
    <xf numFmtId="166" fontId="9" fillId="0" borderId="0" xfId="0" applyNumberFormat="1" applyFont="1" applyAlignment="1">
      <alignment horizontal="right"/>
    </xf>
    <xf numFmtId="166" fontId="10" fillId="0" borderId="0" xfId="0" applyNumberFormat="1" applyFont="1" applyAlignment="1">
      <alignment horizontal="right"/>
    </xf>
    <xf numFmtId="1" fontId="10" fillId="0" borderId="0" xfId="0" applyNumberFormat="1" applyFont="1" applyAlignment="1">
      <alignment horizontal="left" vertical="top"/>
    </xf>
    <xf numFmtId="49" fontId="10" fillId="0" borderId="0" xfId="0" applyNumberFormat="1" applyFont="1" applyAlignment="1">
      <alignment vertical="top" wrapText="1"/>
    </xf>
    <xf numFmtId="49" fontId="10" fillId="0" borderId="0" xfId="0" applyNumberFormat="1" applyFont="1" applyAlignment="1">
      <alignment horizontal="center"/>
    </xf>
    <xf numFmtId="1" fontId="10" fillId="0" borderId="0" xfId="0" applyNumberFormat="1" applyFont="1" applyAlignment="1">
      <alignment horizontal="center"/>
    </xf>
    <xf numFmtId="1" fontId="10" fillId="0" borderId="3" xfId="0" applyNumberFormat="1" applyFont="1" applyBorder="1" applyAlignment="1">
      <alignment horizontal="left" vertical="top"/>
    </xf>
    <xf numFmtId="49" fontId="10" fillId="0" borderId="3" xfId="0" applyNumberFormat="1" applyFont="1" applyBorder="1" applyAlignment="1">
      <alignment vertical="top" wrapText="1"/>
    </xf>
    <xf numFmtId="49" fontId="10" fillId="0" borderId="3" xfId="0" applyNumberFormat="1" applyFont="1" applyBorder="1" applyAlignment="1">
      <alignment horizontal="center"/>
    </xf>
    <xf numFmtId="1" fontId="10" fillId="0" borderId="3" xfId="0" applyNumberFormat="1" applyFont="1" applyBorder="1" applyAlignment="1">
      <alignment horizontal="center"/>
    </xf>
    <xf numFmtId="166" fontId="10" fillId="0" borderId="3" xfId="0" applyNumberFormat="1" applyFont="1" applyBorder="1" applyAlignment="1">
      <alignment horizontal="right"/>
    </xf>
    <xf numFmtId="0" fontId="0" fillId="0" borderId="0" xfId="0"/>
    <xf numFmtId="49" fontId="5" fillId="0" borderId="0" xfId="2" applyNumberFormat="1" applyFont="1" applyAlignment="1" applyProtection="1">
      <alignment vertical="top" wrapText="1"/>
    </xf>
    <xf numFmtId="0" fontId="0" fillId="0" borderId="0" xfId="0"/>
    <xf numFmtId="0" fontId="12" fillId="0" borderId="0" xfId="3" applyFont="1" applyBorder="1" applyAlignment="1"/>
    <xf numFmtId="0" fontId="0" fillId="0" borderId="0" xfId="0"/>
    <xf numFmtId="164" fontId="3" fillId="0" borderId="0" xfId="0" applyNumberFormat="1" applyFont="1" applyBorder="1" applyAlignment="1">
      <alignment horizontal="left"/>
    </xf>
    <xf numFmtId="164" fontId="0" fillId="0" borderId="0" xfId="0" applyNumberFormat="1" applyAlignment="1">
      <alignment horizontal="left"/>
    </xf>
    <xf numFmtId="164" fontId="2" fillId="0" borderId="0" xfId="0" applyNumberFormat="1" applyFont="1" applyBorder="1" applyAlignment="1">
      <alignment horizontal="left"/>
    </xf>
    <xf numFmtId="0" fontId="0" fillId="0" borderId="0" xfId="0"/>
    <xf numFmtId="164" fontId="11" fillId="0" borderId="0" xfId="0" applyNumberFormat="1" applyFont="1" applyAlignment="1">
      <alignment horizontal="left"/>
    </xf>
    <xf numFmtId="0" fontId="12" fillId="0" borderId="0" xfId="0" applyFont="1" applyFill="1" applyAlignment="1" applyProtection="1">
      <alignment horizontal="center"/>
    </xf>
    <xf numFmtId="165" fontId="12" fillId="0" borderId="0" xfId="1" applyNumberFormat="1" applyFont="1" applyFill="1" applyAlignment="1" applyProtection="1">
      <alignment horizontal="right"/>
      <protection locked="0"/>
    </xf>
    <xf numFmtId="164" fontId="2" fillId="0" borderId="0" xfId="0" applyNumberFormat="1" applyFont="1" applyBorder="1" applyAlignment="1">
      <alignment horizontal="left"/>
    </xf>
    <xf numFmtId="0" fontId="0" fillId="0" borderId="0" xfId="0"/>
    <xf numFmtId="164" fontId="0" fillId="0" borderId="0" xfId="0" applyNumberFormat="1" applyAlignment="1">
      <alignment horizontal="left"/>
    </xf>
    <xf numFmtId="164" fontId="2" fillId="0" borderId="0" xfId="0" applyNumberFormat="1" applyFont="1" applyBorder="1" applyAlignment="1">
      <alignment horizontal="left"/>
    </xf>
    <xf numFmtId="0" fontId="0" fillId="0" borderId="0" xfId="0"/>
    <xf numFmtId="0" fontId="12" fillId="0" borderId="0" xfId="0" applyFont="1" applyBorder="1" applyAlignment="1" applyProtection="1">
      <alignment vertical="top" wrapText="1"/>
    </xf>
    <xf numFmtId="164" fontId="12" fillId="0" borderId="0" xfId="0" applyNumberFormat="1" applyFont="1" applyBorder="1" applyAlignment="1" applyProtection="1">
      <alignment horizontal="left"/>
    </xf>
    <xf numFmtId="164" fontId="12" fillId="0" borderId="0" xfId="0" applyNumberFormat="1" applyFont="1" applyBorder="1" applyAlignment="1" applyProtection="1">
      <alignment horizontal="center"/>
    </xf>
    <xf numFmtId="165" fontId="12" fillId="0" borderId="0" xfId="1" applyNumberFormat="1" applyFont="1" applyBorder="1" applyAlignment="1" applyProtection="1">
      <alignment horizontal="right"/>
      <protection locked="0"/>
    </xf>
    <xf numFmtId="165" fontId="12" fillId="0" borderId="0" xfId="4" applyNumberFormat="1" applyFont="1" applyBorder="1" applyAlignment="1" applyProtection="1">
      <alignment horizontal="right"/>
      <protection locked="0"/>
    </xf>
    <xf numFmtId="0" fontId="12" fillId="0" borderId="0" xfId="0" applyFont="1" applyBorder="1" applyAlignment="1" applyProtection="1">
      <alignment horizontal="left" vertical="top" wrapText="1"/>
    </xf>
    <xf numFmtId="164" fontId="13" fillId="0" borderId="0" xfId="0" applyNumberFormat="1" applyFont="1" applyFill="1" applyAlignment="1" applyProtection="1">
      <alignment horizontal="center"/>
    </xf>
    <xf numFmtId="165" fontId="13" fillId="0" borderId="0" xfId="1" applyNumberFormat="1" applyFont="1" applyFill="1" applyAlignment="1" applyProtection="1">
      <alignment horizontal="right"/>
      <protection locked="0"/>
    </xf>
    <xf numFmtId="164" fontId="2" fillId="0" borderId="0" xfId="0" applyNumberFormat="1" applyFont="1" applyBorder="1" applyAlignment="1">
      <alignment horizontal="left"/>
    </xf>
    <xf numFmtId="0" fontId="0" fillId="0" borderId="0" xfId="0" applyBorder="1"/>
    <xf numFmtId="0" fontId="0" fillId="0" borderId="0" xfId="0" applyBorder="1" applyAlignment="1">
      <alignment horizontal="center"/>
    </xf>
    <xf numFmtId="0" fontId="0" fillId="0" borderId="0" xfId="0" applyBorder="1" applyAlignment="1">
      <alignment horizontal="right"/>
    </xf>
    <xf numFmtId="164" fontId="2" fillId="0" borderId="0" xfId="0" applyNumberFormat="1" applyFont="1" applyBorder="1" applyAlignment="1">
      <alignment horizontal="left"/>
    </xf>
    <xf numFmtId="0" fontId="0" fillId="0" borderId="0" xfId="0"/>
    <xf numFmtId="0" fontId="16" fillId="0" borderId="0" xfId="5" applyNumberFormat="1" applyFont="1" applyFill="1" applyAlignment="1" applyProtection="1"/>
    <xf numFmtId="0" fontId="16" fillId="2" borderId="0" xfId="6">
      <protection locked="0"/>
    </xf>
    <xf numFmtId="168" fontId="16" fillId="0" borderId="0" xfId="5" applyNumberFormat="1" applyFont="1" applyFill="1" applyAlignment="1" applyProtection="1">
      <alignment horizontal="right" shrinkToFit="1"/>
    </xf>
    <xf numFmtId="169" fontId="16" fillId="0" borderId="0" xfId="5" applyNumberFormat="1" applyFont="1" applyFill="1" applyAlignment="1" applyProtection="1">
      <alignment horizontal="right" shrinkToFit="1"/>
    </xf>
    <xf numFmtId="0" fontId="16" fillId="0" borderId="0" xfId="5" applyNumberFormat="1" applyFont="1" applyFill="1" applyAlignment="1" applyProtection="1">
      <alignment horizontal="right"/>
    </xf>
    <xf numFmtId="0" fontId="16" fillId="0" borderId="0" xfId="5" applyNumberFormat="1" applyFont="1" applyFill="1" applyAlignment="1" applyProtection="1">
      <alignment vertical="top" wrapText="1"/>
    </xf>
    <xf numFmtId="170" fontId="16" fillId="0" borderId="0" xfId="5" applyNumberFormat="1" applyFont="1" applyFill="1" applyAlignment="1" applyProtection="1">
      <alignment horizontal="right" vertical="top" shrinkToFit="1"/>
    </xf>
    <xf numFmtId="0" fontId="16" fillId="0" borderId="0" xfId="5" applyNumberFormat="1" applyFont="1" applyFill="1" applyBorder="1" applyAlignment="1" applyProtection="1"/>
    <xf numFmtId="0" fontId="16" fillId="0" borderId="0" xfId="5" applyNumberFormat="1" applyFont="1" applyFill="1" applyBorder="1" applyAlignment="1" applyProtection="1">
      <alignment horizontal="right" vertical="top" shrinkToFit="1"/>
    </xf>
    <xf numFmtId="168" fontId="17" fillId="0" borderId="0" xfId="5" applyNumberFormat="1" applyFont="1" applyFill="1" applyAlignment="1" applyProtection="1">
      <alignment horizontal="right" shrinkToFit="1"/>
    </xf>
    <xf numFmtId="169" fontId="16" fillId="0" borderId="0" xfId="5" applyNumberFormat="1" applyFont="1" applyFill="1" applyBorder="1" applyAlignment="1" applyProtection="1">
      <alignment horizontal="right" shrinkToFit="1"/>
    </xf>
    <xf numFmtId="0" fontId="16" fillId="0" borderId="0" xfId="5" applyNumberFormat="1" applyFont="1" applyFill="1" applyBorder="1" applyAlignment="1" applyProtection="1">
      <alignment horizontal="right"/>
    </xf>
    <xf numFmtId="0" fontId="16" fillId="0" borderId="0" xfId="5" applyNumberFormat="1" applyFont="1" applyFill="1" applyBorder="1" applyAlignment="1" applyProtection="1">
      <alignment vertical="top" wrapText="1"/>
    </xf>
    <xf numFmtId="170" fontId="16" fillId="0" borderId="0" xfId="5" applyNumberFormat="1" applyFont="1" applyFill="1" applyBorder="1" applyAlignment="1" applyProtection="1">
      <alignment horizontal="right" vertical="top" shrinkToFit="1"/>
    </xf>
    <xf numFmtId="0" fontId="16" fillId="0" borderId="0" xfId="7" applyNumberFormat="1" applyFont="1" applyFill="1" applyAlignment="1" applyProtection="1"/>
    <xf numFmtId="168" fontId="16" fillId="0" borderId="0" xfId="5" applyNumberFormat="1" applyFont="1" applyFill="1" applyBorder="1" applyAlignment="1" applyProtection="1">
      <alignment horizontal="right" shrinkToFit="1"/>
    </xf>
    <xf numFmtId="4" fontId="16" fillId="0" borderId="0" xfId="8" applyFill="1">
      <alignment horizontal="right"/>
      <protection locked="0"/>
    </xf>
    <xf numFmtId="0" fontId="16" fillId="0" borderId="0" xfId="5" applyNumberFormat="1" applyFont="1" applyFill="1" applyBorder="1" applyAlignment="1" applyProtection="1">
      <alignment wrapText="1"/>
    </xf>
    <xf numFmtId="0" fontId="16" fillId="0" borderId="0" xfId="5" applyFont="1" applyFill="1" applyAlignment="1" applyProtection="1">
      <alignment horizontal="right" vertical="top"/>
    </xf>
    <xf numFmtId="0" fontId="17" fillId="0" borderId="0" xfId="5" applyFont="1" applyFill="1" applyProtection="1">
      <protection hidden="1"/>
    </xf>
    <xf numFmtId="0" fontId="16" fillId="0" borderId="0" xfId="5" applyFont="1" applyFill="1" applyAlignment="1" applyProtection="1">
      <alignment horizontal="right"/>
      <protection hidden="1"/>
    </xf>
    <xf numFmtId="0" fontId="17" fillId="0" borderId="0" xfId="5" applyFont="1" applyFill="1" applyBorder="1" applyProtection="1">
      <protection locked="0" hidden="1"/>
    </xf>
    <xf numFmtId="1" fontId="18" fillId="0" borderId="0" xfId="5" applyNumberFormat="1" applyFont="1" applyFill="1" applyBorder="1" applyAlignment="1" applyProtection="1">
      <alignment horizontal="right" vertical="top" wrapText="1"/>
      <protection locked="0" hidden="1"/>
    </xf>
    <xf numFmtId="0" fontId="18" fillId="0" borderId="0" xfId="5" applyFont="1" applyFill="1" applyBorder="1" applyAlignment="1" applyProtection="1">
      <alignment vertical="center" wrapText="1"/>
      <protection locked="0" hidden="1"/>
    </xf>
    <xf numFmtId="0" fontId="19" fillId="0" borderId="0" xfId="5" applyNumberFormat="1" applyFont="1" applyFill="1" applyBorder="1" applyAlignment="1" applyProtection="1">
      <alignment horizontal="fill" wrapText="1"/>
      <protection locked="0"/>
    </xf>
    <xf numFmtId="0" fontId="19" fillId="0" borderId="0" xfId="5" applyNumberFormat="1" applyFont="1" applyFill="1" applyBorder="1" applyAlignment="1" applyProtection="1">
      <alignment horizontal="fill" vertical="center" wrapText="1"/>
      <protection locked="0"/>
    </xf>
    <xf numFmtId="0" fontId="20" fillId="0" borderId="0" xfId="5" applyNumberFormat="1" applyFont="1" applyFill="1" applyBorder="1" applyAlignment="1" applyProtection="1">
      <alignment horizontal="fill" vertical="center" wrapText="1"/>
      <protection locked="0"/>
    </xf>
    <xf numFmtId="0" fontId="21" fillId="0" borderId="0" xfId="5" applyFont="1" applyFill="1" applyProtection="1">
      <protection hidden="1"/>
    </xf>
    <xf numFmtId="0" fontId="15" fillId="0" borderId="0" xfId="5" applyFill="1"/>
    <xf numFmtId="0" fontId="22" fillId="0" borderId="0" xfId="5" applyFont="1" applyFill="1" applyAlignment="1" applyProtection="1">
      <alignment horizontal="right"/>
      <protection hidden="1"/>
    </xf>
    <xf numFmtId="4" fontId="23" fillId="0" borderId="0" xfId="5" applyNumberFormat="1" applyFont="1" applyFill="1" applyBorder="1" applyAlignment="1" applyProtection="1">
      <alignment horizontal="right"/>
      <protection locked="0"/>
    </xf>
    <xf numFmtId="1" fontId="24" fillId="0" borderId="0" xfId="5" applyNumberFormat="1" applyFont="1" applyFill="1" applyBorder="1" applyAlignment="1" applyProtection="1">
      <alignment horizontal="right" vertical="top" wrapText="1"/>
      <protection locked="0" hidden="1"/>
    </xf>
    <xf numFmtId="2" fontId="24" fillId="0" borderId="0" xfId="5" applyNumberFormat="1" applyFont="1" applyFill="1" applyBorder="1" applyAlignment="1" applyProtection="1">
      <alignment horizontal="right" vertical="center" wrapText="1"/>
      <protection locked="0" hidden="1"/>
    </xf>
    <xf numFmtId="4" fontId="23" fillId="0" borderId="4" xfId="5" applyNumberFormat="1" applyFont="1" applyFill="1" applyBorder="1" applyAlignment="1" applyProtection="1">
      <alignment horizontal="right"/>
      <protection locked="0"/>
    </xf>
    <xf numFmtId="4" fontId="25" fillId="0" borderId="5" xfId="5" applyNumberFormat="1" applyFont="1" applyFill="1" applyBorder="1" applyAlignment="1" applyProtection="1">
      <alignment horizontal="right"/>
      <protection locked="0"/>
    </xf>
    <xf numFmtId="4" fontId="25" fillId="0" borderId="6" xfId="5" applyNumberFormat="1" applyFont="1" applyFill="1" applyBorder="1" applyAlignment="1" applyProtection="1">
      <alignment horizontal="right" wrapText="1"/>
      <protection locked="0"/>
    </xf>
    <xf numFmtId="0" fontId="26" fillId="0" borderId="6" xfId="5" applyNumberFormat="1" applyFont="1" applyFill="1" applyBorder="1" applyAlignment="1" applyProtection="1">
      <alignment horizontal="right" wrapText="1"/>
      <protection locked="0"/>
    </xf>
    <xf numFmtId="0" fontId="27" fillId="0" borderId="5" xfId="5" applyNumberFormat="1" applyFont="1" applyFill="1" applyBorder="1" applyAlignment="1" applyProtection="1">
      <alignment vertical="top" wrapText="1"/>
      <protection locked="0"/>
    </xf>
    <xf numFmtId="1" fontId="28" fillId="0" borderId="0" xfId="5" applyNumberFormat="1" applyFont="1" applyFill="1" applyBorder="1" applyAlignment="1" applyProtection="1">
      <alignment horizontal="right" vertical="top" wrapText="1"/>
      <protection locked="0"/>
    </xf>
    <xf numFmtId="4" fontId="23" fillId="0" borderId="7" xfId="5" applyNumberFormat="1" applyFont="1" applyFill="1" applyBorder="1" applyAlignment="1" applyProtection="1">
      <alignment horizontal="right"/>
      <protection locked="0"/>
    </xf>
    <xf numFmtId="4" fontId="25" fillId="0" borderId="8" xfId="5" applyNumberFormat="1" applyFont="1" applyFill="1" applyBorder="1" applyAlignment="1" applyProtection="1">
      <alignment horizontal="right"/>
      <protection locked="0"/>
    </xf>
    <xf numFmtId="4" fontId="25" fillId="0" borderId="9" xfId="5" applyNumberFormat="1" applyFont="1" applyFill="1" applyBorder="1" applyAlignment="1" applyProtection="1">
      <alignment horizontal="right" wrapText="1"/>
      <protection locked="0"/>
    </xf>
    <xf numFmtId="0" fontId="26" fillId="0" borderId="9" xfId="5" applyNumberFormat="1" applyFont="1" applyFill="1" applyBorder="1" applyAlignment="1" applyProtection="1">
      <alignment horizontal="right" wrapText="1"/>
      <protection locked="0"/>
    </xf>
    <xf numFmtId="0" fontId="27" fillId="0" borderId="8" xfId="5" applyNumberFormat="1" applyFont="1" applyFill="1" applyBorder="1" applyAlignment="1" applyProtection="1">
      <alignment vertical="top" wrapText="1"/>
      <protection locked="0"/>
    </xf>
    <xf numFmtId="0" fontId="18" fillId="0" borderId="0" xfId="5" applyFont="1" applyFill="1" applyProtection="1">
      <protection hidden="1"/>
    </xf>
    <xf numFmtId="0" fontId="19" fillId="0" borderId="10" xfId="5" applyNumberFormat="1" applyFont="1" applyFill="1" applyBorder="1" applyAlignment="1" applyProtection="1">
      <alignment horizontal="fill" wrapText="1"/>
      <protection locked="0"/>
    </xf>
    <xf numFmtId="0" fontId="19" fillId="0" borderId="11" xfId="5" applyNumberFormat="1" applyFont="1" applyFill="1" applyBorder="1" applyAlignment="1" applyProtection="1">
      <alignment horizontal="fill" wrapText="1"/>
      <protection locked="0"/>
    </xf>
    <xf numFmtId="0" fontId="19" fillId="0" borderId="11" xfId="5" applyNumberFormat="1" applyFont="1" applyFill="1" applyBorder="1" applyAlignment="1" applyProtection="1">
      <alignment horizontal="fill" vertical="center" wrapText="1"/>
      <protection locked="0"/>
    </xf>
    <xf numFmtId="0" fontId="16" fillId="0" borderId="0" xfId="5" applyFont="1" applyProtection="1">
      <protection hidden="1"/>
    </xf>
    <xf numFmtId="0" fontId="16" fillId="0" borderId="0" xfId="5" applyFont="1" applyAlignment="1" applyProtection="1">
      <alignment horizontal="right"/>
      <protection hidden="1"/>
    </xf>
    <xf numFmtId="4" fontId="29" fillId="0" borderId="0" xfId="5" applyNumberFormat="1" applyFont="1" applyFill="1" applyBorder="1" applyAlignment="1" applyProtection="1">
      <alignment horizontal="right"/>
      <protection locked="0"/>
    </xf>
    <xf numFmtId="4" fontId="29" fillId="0" borderId="12" xfId="5" applyNumberFormat="1" applyFont="1" applyFill="1" applyBorder="1" applyAlignment="1" applyProtection="1">
      <alignment horizontal="right"/>
      <protection locked="0"/>
    </xf>
    <xf numFmtId="4" fontId="16" fillId="0" borderId="5" xfId="5" applyNumberFormat="1" applyFont="1" applyFill="1" applyBorder="1" applyAlignment="1" applyProtection="1">
      <alignment horizontal="right"/>
      <protection locked="0"/>
    </xf>
    <xf numFmtId="4" fontId="16" fillId="0" borderId="6" xfId="5" applyNumberFormat="1" applyFont="1" applyFill="1" applyBorder="1" applyAlignment="1" applyProtection="1">
      <alignment horizontal="right" wrapText="1"/>
      <protection locked="0"/>
    </xf>
    <xf numFmtId="0" fontId="29" fillId="0" borderId="6" xfId="5" applyNumberFormat="1" applyFont="1" applyFill="1" applyBorder="1" applyAlignment="1" applyProtection="1">
      <alignment horizontal="right" wrapText="1"/>
      <protection locked="0"/>
    </xf>
    <xf numFmtId="0" fontId="30" fillId="0" borderId="13" xfId="5" applyNumberFormat="1" applyFont="1" applyFill="1" applyBorder="1" applyAlignment="1" applyProtection="1">
      <alignment vertical="top" wrapText="1"/>
      <protection locked="0"/>
    </xf>
    <xf numFmtId="1" fontId="31" fillId="0" borderId="0" xfId="5" applyNumberFormat="1" applyFont="1" applyFill="1" applyBorder="1" applyAlignment="1" applyProtection="1">
      <alignment horizontal="right" vertical="top" wrapText="1"/>
      <protection locked="0"/>
    </xf>
    <xf numFmtId="0" fontId="21" fillId="0" borderId="0" xfId="5" applyFont="1" applyProtection="1">
      <protection hidden="1"/>
    </xf>
    <xf numFmtId="0" fontId="15" fillId="0" borderId="0" xfId="5"/>
    <xf numFmtId="0" fontId="22" fillId="0" borderId="0" xfId="5" applyFont="1" applyAlignment="1" applyProtection="1">
      <alignment horizontal="right"/>
      <protection hidden="1"/>
    </xf>
    <xf numFmtId="0" fontId="16" fillId="0" borderId="0" xfId="5" applyFont="1" applyFill="1" applyProtection="1">
      <protection hidden="1"/>
    </xf>
    <xf numFmtId="0" fontId="32" fillId="0" borderId="0" xfId="5" applyFont="1" applyFill="1" applyProtection="1">
      <protection hidden="1"/>
    </xf>
    <xf numFmtId="4" fontId="29" fillId="0" borderId="14" xfId="5" applyNumberFormat="1" applyFont="1" applyFill="1" applyBorder="1" applyAlignment="1" applyProtection="1">
      <alignment horizontal="right"/>
      <protection locked="0"/>
    </xf>
    <xf numFmtId="4" fontId="16" fillId="0" borderId="15" xfId="5" applyNumberFormat="1" applyFont="1" applyFill="1" applyBorder="1" applyAlignment="1" applyProtection="1">
      <alignment horizontal="right"/>
      <protection locked="0"/>
    </xf>
    <xf numFmtId="4" fontId="16" fillId="0" borderId="16" xfId="5" applyNumberFormat="1" applyFont="1" applyFill="1" applyBorder="1" applyAlignment="1" applyProtection="1">
      <alignment horizontal="right" wrapText="1"/>
      <protection locked="0"/>
    </xf>
    <xf numFmtId="0" fontId="29" fillId="0" borderId="16" xfId="5" applyNumberFormat="1" applyFont="1" applyFill="1" applyBorder="1" applyAlignment="1" applyProtection="1">
      <alignment horizontal="right" wrapText="1"/>
      <protection locked="0"/>
    </xf>
    <xf numFmtId="0" fontId="30" fillId="0" borderId="15" xfId="5" applyNumberFormat="1" applyFont="1" applyFill="1" applyBorder="1" applyAlignment="1" applyProtection="1">
      <alignment vertical="top" wrapText="1"/>
      <protection locked="0"/>
    </xf>
    <xf numFmtId="4" fontId="29" fillId="0" borderId="17" xfId="5" applyNumberFormat="1" applyFont="1" applyFill="1" applyBorder="1" applyAlignment="1" applyProtection="1">
      <alignment horizontal="right"/>
      <protection locked="0"/>
    </xf>
    <xf numFmtId="4" fontId="16" fillId="0" borderId="18" xfId="5" applyNumberFormat="1" applyFont="1" applyFill="1" applyBorder="1" applyAlignment="1" applyProtection="1">
      <alignment horizontal="right"/>
      <protection locked="0"/>
    </xf>
    <xf numFmtId="4" fontId="16" fillId="0" borderId="1" xfId="5" applyNumberFormat="1" applyFont="1" applyFill="1" applyBorder="1" applyAlignment="1" applyProtection="1">
      <alignment horizontal="right" wrapText="1"/>
      <protection locked="0"/>
    </xf>
    <xf numFmtId="0" fontId="29" fillId="0" borderId="1" xfId="5" applyNumberFormat="1" applyFont="1" applyFill="1" applyBorder="1" applyAlignment="1" applyProtection="1">
      <alignment horizontal="right" wrapText="1"/>
      <protection locked="0"/>
    </xf>
    <xf numFmtId="0" fontId="30" fillId="0" borderId="19" xfId="5" applyNumberFormat="1" applyFont="1" applyFill="1" applyBorder="1" applyAlignment="1" applyProtection="1">
      <alignment vertical="top" wrapText="1"/>
      <protection locked="0"/>
    </xf>
    <xf numFmtId="4" fontId="29" fillId="0" borderId="20" xfId="5" applyNumberFormat="1" applyFont="1" applyFill="1" applyBorder="1" applyAlignment="1" applyProtection="1">
      <alignment horizontal="right"/>
      <protection locked="0"/>
    </xf>
    <xf numFmtId="4" fontId="16" fillId="0" borderId="21" xfId="5" applyNumberFormat="1" applyFont="1" applyFill="1" applyBorder="1" applyAlignment="1" applyProtection="1">
      <alignment horizontal="right"/>
      <protection locked="0"/>
    </xf>
    <xf numFmtId="4" fontId="16" fillId="0" borderId="22" xfId="5" applyNumberFormat="1" applyFont="1" applyFill="1" applyBorder="1" applyAlignment="1" applyProtection="1">
      <alignment horizontal="right" wrapText="1"/>
      <protection locked="0"/>
    </xf>
    <xf numFmtId="0" fontId="29" fillId="0" borderId="22" xfId="5" applyNumberFormat="1" applyFont="1" applyFill="1" applyBorder="1" applyAlignment="1" applyProtection="1">
      <alignment horizontal="right" wrapText="1"/>
      <protection locked="0"/>
    </xf>
    <xf numFmtId="0" fontId="30" fillId="0" borderId="23" xfId="5" applyNumberFormat="1" applyFont="1" applyFill="1" applyBorder="1" applyAlignment="1" applyProtection="1">
      <alignment vertical="top" wrapText="1"/>
      <protection locked="0"/>
    </xf>
    <xf numFmtId="0" fontId="17" fillId="0" borderId="0" xfId="5" applyFont="1" applyFill="1" applyBorder="1" applyProtection="1">
      <protection hidden="1"/>
    </xf>
    <xf numFmtId="0" fontId="16" fillId="0" borderId="0" xfId="5" applyFont="1" applyFill="1" applyBorder="1" applyProtection="1">
      <protection hidden="1"/>
    </xf>
    <xf numFmtId="4" fontId="16" fillId="0" borderId="0" xfId="5" applyNumberFormat="1" applyFont="1" applyFill="1" applyBorder="1" applyAlignment="1" applyProtection="1">
      <alignment horizontal="right"/>
      <protection locked="0"/>
    </xf>
    <xf numFmtId="4" fontId="16" fillId="0" borderId="0" xfId="5" applyNumberFormat="1" applyFont="1" applyFill="1" applyBorder="1" applyAlignment="1" applyProtection="1">
      <alignment horizontal="right" wrapText="1"/>
      <protection locked="0"/>
    </xf>
    <xf numFmtId="0" fontId="29" fillId="0" borderId="0" xfId="5" applyNumberFormat="1" applyFont="1" applyFill="1" applyBorder="1" applyAlignment="1" applyProtection="1">
      <alignment horizontal="right" wrapText="1"/>
      <protection locked="0"/>
    </xf>
    <xf numFmtId="0" fontId="19" fillId="0" borderId="0" xfId="5" applyNumberFormat="1" applyFont="1" applyFill="1" applyBorder="1" applyAlignment="1" applyProtection="1">
      <alignment vertical="top" wrapText="1"/>
      <protection locked="0"/>
    </xf>
    <xf numFmtId="0" fontId="33" fillId="0" borderId="0" xfId="5" applyNumberFormat="1" applyFont="1" applyFill="1" applyBorder="1" applyAlignment="1" applyProtection="1"/>
    <xf numFmtId="168" fontId="17" fillId="0" borderId="0" xfId="5" applyNumberFormat="1" applyFont="1" applyFill="1" applyBorder="1" applyAlignment="1" applyProtection="1">
      <alignment horizontal="right" shrinkToFit="1"/>
    </xf>
    <xf numFmtId="168" fontId="33" fillId="0" borderId="0" xfId="5" applyNumberFormat="1" applyFont="1" applyFill="1" applyBorder="1" applyAlignment="1" applyProtection="1">
      <alignment horizontal="right" shrinkToFit="1"/>
    </xf>
    <xf numFmtId="169" fontId="33" fillId="0" borderId="0" xfId="5" applyNumberFormat="1" applyFont="1" applyFill="1" applyBorder="1" applyAlignment="1" applyProtection="1">
      <alignment horizontal="right" shrinkToFit="1"/>
    </xf>
    <xf numFmtId="0" fontId="33" fillId="0" borderId="0" xfId="5" applyNumberFormat="1" applyFont="1" applyFill="1" applyBorder="1" applyAlignment="1" applyProtection="1">
      <alignment horizontal="right"/>
    </xf>
    <xf numFmtId="0" fontId="33" fillId="0" borderId="0" xfId="5" applyNumberFormat="1" applyFont="1" applyFill="1" applyBorder="1" applyAlignment="1" applyProtection="1">
      <alignment vertical="top" wrapText="1"/>
    </xf>
    <xf numFmtId="170" fontId="33" fillId="0" borderId="0" xfId="5" applyNumberFormat="1" applyFont="1" applyFill="1" applyBorder="1" applyAlignment="1" applyProtection="1">
      <alignment horizontal="left" vertical="top"/>
    </xf>
    <xf numFmtId="168" fontId="17" fillId="0" borderId="24" xfId="5" applyNumberFormat="1" applyFont="1" applyFill="1" applyBorder="1" applyAlignment="1" applyProtection="1">
      <alignment horizontal="right" shrinkToFit="1"/>
    </xf>
    <xf numFmtId="168" fontId="33" fillId="0" borderId="24" xfId="5" applyNumberFormat="1" applyFont="1" applyFill="1" applyBorder="1" applyAlignment="1" applyProtection="1">
      <alignment horizontal="right" shrinkToFit="1"/>
    </xf>
    <xf numFmtId="169" fontId="33" fillId="0" borderId="24" xfId="5" applyNumberFormat="1" applyFont="1" applyFill="1" applyBorder="1" applyAlignment="1" applyProtection="1">
      <alignment horizontal="right" shrinkToFit="1"/>
    </xf>
    <xf numFmtId="0" fontId="33" fillId="0" borderId="24" xfId="5" applyNumberFormat="1" applyFont="1" applyFill="1" applyBorder="1" applyAlignment="1" applyProtection="1">
      <alignment horizontal="right"/>
    </xf>
    <xf numFmtId="0" fontId="33" fillId="0" borderId="24" xfId="5" applyNumberFormat="1" applyFont="1" applyFill="1" applyBorder="1" applyAlignment="1" applyProtection="1">
      <alignment vertical="top" wrapText="1"/>
    </xf>
    <xf numFmtId="170" fontId="33" fillId="0" borderId="24" xfId="5" applyNumberFormat="1" applyFont="1" applyFill="1" applyBorder="1" applyAlignment="1" applyProtection="1">
      <alignment horizontal="left" vertical="top"/>
    </xf>
    <xf numFmtId="168" fontId="16" fillId="0" borderId="3" xfId="5" applyNumberFormat="1" applyFont="1" applyFill="1" applyBorder="1" applyAlignment="1" applyProtection="1">
      <alignment horizontal="right" shrinkToFit="1"/>
    </xf>
    <xf numFmtId="169" fontId="16" fillId="0" borderId="3" xfId="5" applyNumberFormat="1" applyFont="1" applyFill="1" applyBorder="1" applyAlignment="1" applyProtection="1">
      <alignment horizontal="right" shrinkToFit="1"/>
    </xf>
    <xf numFmtId="0" fontId="16" fillId="0" borderId="3" xfId="5" applyNumberFormat="1" applyFont="1" applyFill="1" applyBorder="1" applyAlignment="1" applyProtection="1">
      <alignment horizontal="right"/>
    </xf>
    <xf numFmtId="0" fontId="16" fillId="0" borderId="3" xfId="5" quotePrefix="1" applyNumberFormat="1" applyFont="1" applyFill="1" applyBorder="1" applyAlignment="1" applyProtection="1">
      <alignment vertical="top" wrapText="1"/>
    </xf>
    <xf numFmtId="0" fontId="16" fillId="0" borderId="3" xfId="5" applyFont="1" applyFill="1" applyBorder="1" applyAlignment="1" applyProtection="1">
      <alignment horizontal="right" vertical="top"/>
    </xf>
    <xf numFmtId="4" fontId="16" fillId="3" borderId="0" xfId="8">
      <alignment horizontal="right"/>
      <protection locked="0"/>
    </xf>
    <xf numFmtId="0" fontId="17" fillId="0" borderId="0" xfId="5" quotePrefix="1" applyNumberFormat="1" applyFont="1" applyFill="1" applyAlignment="1" applyProtection="1">
      <alignment vertical="top"/>
    </xf>
    <xf numFmtId="0" fontId="16" fillId="0" borderId="0" xfId="5" quotePrefix="1" applyNumberFormat="1" applyFont="1" applyFill="1" applyBorder="1" applyAlignment="1" applyProtection="1">
      <alignment vertical="top" wrapText="1"/>
    </xf>
    <xf numFmtId="0" fontId="16" fillId="0" borderId="0" xfId="6" applyFill="1">
      <protection locked="0"/>
    </xf>
    <xf numFmtId="0" fontId="16" fillId="0" borderId="0" xfId="5" quotePrefix="1" applyNumberFormat="1" applyFont="1" applyFill="1" applyAlignment="1" applyProtection="1">
      <alignment vertical="top" wrapText="1"/>
    </xf>
    <xf numFmtId="0" fontId="29" fillId="0" borderId="0" xfId="5" quotePrefix="1" applyNumberFormat="1" applyFont="1" applyFill="1" applyAlignment="1" applyProtection="1">
      <alignment vertical="top" wrapText="1"/>
    </xf>
    <xf numFmtId="0" fontId="29" fillId="0" borderId="0" xfId="5" applyNumberFormat="1" applyFont="1" applyFill="1" applyAlignment="1" applyProtection="1">
      <alignment vertical="top" wrapText="1"/>
    </xf>
    <xf numFmtId="0" fontId="34" fillId="0" borderId="0" xfId="9" applyNumberFormat="1" applyFont="1" applyFill="1" applyAlignment="1" applyProtection="1">
      <alignment vertical="top" wrapText="1"/>
    </xf>
    <xf numFmtId="170" fontId="16" fillId="0" borderId="0" xfId="5" quotePrefix="1" applyNumberFormat="1" applyFont="1" applyFill="1" applyBorder="1" applyAlignment="1" applyProtection="1">
      <alignment horizontal="right" vertical="top"/>
    </xf>
    <xf numFmtId="0" fontId="35" fillId="0" borderId="0" xfId="9" applyNumberFormat="1" applyFont="1" applyFill="1" applyAlignment="1" applyProtection="1">
      <alignment vertical="top" wrapText="1"/>
    </xf>
    <xf numFmtId="0" fontId="16" fillId="0" borderId="0" xfId="7" applyNumberFormat="1" applyFont="1" applyFill="1" applyAlignment="1" applyProtection="1">
      <alignment vertical="top" wrapText="1"/>
    </xf>
    <xf numFmtId="170" fontId="16" fillId="0" borderId="0" xfId="7" applyNumberFormat="1" applyFont="1" applyFill="1" applyAlignment="1" applyProtection="1">
      <alignment horizontal="right" vertical="top" shrinkToFit="1"/>
    </xf>
    <xf numFmtId="168" fontId="16" fillId="0" borderId="0" xfId="10" applyNumberFormat="1" applyFont="1" applyFill="1" applyAlignment="1" applyProtection="1">
      <alignment horizontal="right" shrinkToFit="1"/>
    </xf>
    <xf numFmtId="169" fontId="16" fillId="0" borderId="0" xfId="10" applyNumberFormat="1" applyFont="1" applyFill="1" applyAlignment="1" applyProtection="1">
      <alignment horizontal="right" shrinkToFit="1"/>
    </xf>
    <xf numFmtId="0" fontId="16" fillId="0" borderId="0" xfId="10" applyNumberFormat="1" applyFont="1" applyFill="1" applyAlignment="1" applyProtection="1">
      <alignment horizontal="right"/>
    </xf>
    <xf numFmtId="0" fontId="16" fillId="0" borderId="0" xfId="10" applyNumberFormat="1" applyFont="1" applyFill="1" applyAlignment="1" applyProtection="1">
      <alignment vertical="top" wrapText="1"/>
    </xf>
    <xf numFmtId="170" fontId="16" fillId="0" borderId="0" xfId="10" applyNumberFormat="1" applyFont="1" applyFill="1" applyAlignment="1" applyProtection="1">
      <alignment horizontal="right" vertical="top" shrinkToFit="1"/>
    </xf>
    <xf numFmtId="0" fontId="37" fillId="0" borderId="0" xfId="5" applyNumberFormat="1" applyFont="1" applyFill="1" applyAlignment="1" applyProtection="1"/>
    <xf numFmtId="168" fontId="37" fillId="0" borderId="0" xfId="5" applyNumberFormat="1" applyFont="1" applyFill="1" applyBorder="1" applyAlignment="1" applyProtection="1">
      <alignment shrinkToFit="1"/>
    </xf>
    <xf numFmtId="0" fontId="37" fillId="0" borderId="2" xfId="5" applyNumberFormat="1" applyFont="1" applyFill="1" applyBorder="1" applyAlignment="1" applyProtection="1">
      <alignment vertical="top" wrapText="1"/>
    </xf>
    <xf numFmtId="169" fontId="37" fillId="0" borderId="2" xfId="5" applyNumberFormat="1" applyFont="1" applyFill="1" applyBorder="1" applyAlignment="1" applyProtection="1">
      <alignment horizontal="right" shrinkToFit="1"/>
    </xf>
    <xf numFmtId="0" fontId="37" fillId="0" borderId="2" xfId="5" applyNumberFormat="1" applyFont="1" applyFill="1" applyBorder="1" applyAlignment="1" applyProtection="1">
      <alignment horizontal="right"/>
    </xf>
    <xf numFmtId="170" fontId="37" fillId="0" borderId="2" xfId="5" applyNumberFormat="1" applyFont="1" applyFill="1" applyBorder="1" applyAlignment="1" applyProtection="1">
      <alignment horizontal="right" vertical="top" shrinkToFit="1"/>
    </xf>
    <xf numFmtId="0" fontId="33" fillId="0" borderId="0" xfId="5" applyNumberFormat="1" applyFont="1" applyFill="1" applyAlignment="1" applyProtection="1">
      <alignment horizontal="center"/>
    </xf>
    <xf numFmtId="168" fontId="33" fillId="0" borderId="1" xfId="5" applyNumberFormat="1" applyFont="1" applyFill="1" applyBorder="1" applyAlignment="1" applyProtection="1">
      <alignment horizontal="right" shrinkToFit="1"/>
    </xf>
    <xf numFmtId="169" fontId="33" fillId="0" borderId="1" xfId="5" applyNumberFormat="1" applyFont="1" applyFill="1" applyBorder="1" applyAlignment="1" applyProtection="1">
      <alignment horizontal="right" shrinkToFit="1"/>
    </xf>
    <xf numFmtId="0" fontId="33" fillId="0" borderId="1" xfId="5" applyNumberFormat="1" applyFont="1" applyFill="1" applyBorder="1" applyAlignment="1" applyProtection="1">
      <alignment horizontal="right"/>
    </xf>
    <xf numFmtId="0" fontId="33" fillId="0" borderId="1" xfId="5" applyNumberFormat="1" applyFont="1" applyFill="1" applyBorder="1" applyAlignment="1" applyProtection="1">
      <alignment vertical="top" wrapText="1"/>
    </xf>
    <xf numFmtId="170" fontId="33" fillId="0" borderId="1" xfId="5" applyNumberFormat="1" applyFont="1" applyFill="1" applyBorder="1" applyAlignment="1" applyProtection="1">
      <alignment horizontal="right" vertical="top" shrinkToFit="1"/>
    </xf>
    <xf numFmtId="0" fontId="38" fillId="0" borderId="0" xfId="5" applyNumberFormat="1" applyFont="1" applyFill="1" applyBorder="1" applyAlignment="1" applyProtection="1">
      <alignment horizontal="center" vertical="center"/>
    </xf>
    <xf numFmtId="0" fontId="38" fillId="0" borderId="1" xfId="5" applyNumberFormat="1" applyFont="1" applyFill="1" applyBorder="1" applyAlignment="1" applyProtection="1">
      <alignment horizontal="center" vertical="center"/>
    </xf>
    <xf numFmtId="0" fontId="21" fillId="0" borderId="0" xfId="5" applyFont="1" applyFill="1" applyBorder="1" applyProtection="1">
      <protection hidden="1"/>
    </xf>
    <xf numFmtId="0" fontId="24" fillId="0" borderId="0" xfId="5" applyFont="1" applyFill="1" applyAlignment="1" applyProtection="1">
      <alignment horizontal="right" vertical="center" wrapText="1"/>
      <protection hidden="1"/>
    </xf>
    <xf numFmtId="0" fontId="24" fillId="0" borderId="0" xfId="5" applyFont="1" applyFill="1" applyProtection="1">
      <protection hidden="1"/>
    </xf>
    <xf numFmtId="171" fontId="39" fillId="0" borderId="0" xfId="5" applyNumberFormat="1" applyFont="1" applyFill="1" applyAlignment="1" applyProtection="1">
      <protection hidden="1"/>
    </xf>
    <xf numFmtId="171" fontId="25" fillId="0" borderId="0" xfId="5" applyNumberFormat="1" applyFont="1" applyFill="1" applyAlignment="1" applyProtection="1">
      <protection hidden="1"/>
    </xf>
    <xf numFmtId="0" fontId="40" fillId="0" borderId="0" xfId="5" applyFont="1" applyFill="1" applyAlignment="1" applyProtection="1">
      <alignment horizontal="right" wrapText="1"/>
      <protection hidden="1"/>
    </xf>
    <xf numFmtId="49" fontId="41" fillId="0" borderId="0" xfId="5" applyNumberFormat="1" applyFont="1" applyFill="1" applyAlignment="1" applyProtection="1">
      <alignment horizontal="right"/>
      <protection hidden="1"/>
    </xf>
    <xf numFmtId="0" fontId="26" fillId="0" borderId="0" xfId="5" applyFont="1" applyFill="1" applyAlignment="1" applyProtection="1">
      <alignment horizontal="left" wrapText="1"/>
      <protection hidden="1"/>
    </xf>
    <xf numFmtId="1" fontId="28" fillId="0" borderId="0" xfId="5" applyNumberFormat="1" applyFont="1" applyFill="1" applyAlignment="1" applyProtection="1">
      <alignment horizontal="right" vertical="top" wrapText="1"/>
      <protection hidden="1"/>
    </xf>
    <xf numFmtId="0" fontId="21" fillId="0" borderId="0" xfId="5" applyFont="1" applyFill="1" applyBorder="1" applyProtection="1">
      <protection locked="0" hidden="1"/>
    </xf>
    <xf numFmtId="0" fontId="24" fillId="0" borderId="0" xfId="5" applyFont="1" applyFill="1" applyAlignment="1" applyProtection="1">
      <alignment horizontal="right" vertical="center" wrapText="1"/>
      <protection locked="0" hidden="1"/>
    </xf>
    <xf numFmtId="0" fontId="24" fillId="0" borderId="0" xfId="5" applyFont="1" applyFill="1" applyProtection="1">
      <protection locked="0" hidden="1"/>
    </xf>
    <xf numFmtId="171" fontId="39" fillId="0" borderId="0" xfId="5" applyNumberFormat="1" applyFont="1" applyFill="1" applyAlignment="1" applyProtection="1">
      <protection locked="0" hidden="1"/>
    </xf>
    <xf numFmtId="171" fontId="25" fillId="0" borderId="0" xfId="5" applyNumberFormat="1" applyFont="1" applyFill="1" applyAlignment="1" applyProtection="1">
      <protection locked="0" hidden="1"/>
    </xf>
    <xf numFmtId="0" fontId="40" fillId="0" borderId="0" xfId="5" applyFont="1" applyFill="1" applyAlignment="1" applyProtection="1">
      <alignment horizontal="right" wrapText="1"/>
      <protection locked="0" hidden="1"/>
    </xf>
    <xf numFmtId="49" fontId="41" fillId="0" borderId="0" xfId="5" applyNumberFormat="1" applyFont="1" applyFill="1" applyAlignment="1" applyProtection="1">
      <alignment horizontal="right"/>
      <protection locked="0" hidden="1"/>
    </xf>
    <xf numFmtId="0" fontId="26" fillId="0" borderId="0" xfId="5" applyFont="1" applyFill="1" applyAlignment="1" applyProtection="1">
      <alignment horizontal="left" wrapText="1"/>
      <protection locked="0" hidden="1"/>
    </xf>
    <xf numFmtId="1" fontId="28" fillId="0" borderId="0" xfId="5" applyNumberFormat="1" applyFont="1" applyFill="1" applyAlignment="1" applyProtection="1">
      <alignment horizontal="right" vertical="top" wrapText="1"/>
      <protection locked="0" hidden="1"/>
    </xf>
    <xf numFmtId="4" fontId="26" fillId="0" borderId="0" xfId="5" applyNumberFormat="1" applyFont="1" applyFill="1" applyBorder="1" applyAlignment="1" applyProtection="1">
      <alignment horizontal="right"/>
      <protection locked="0"/>
    </xf>
    <xf numFmtId="4" fontId="25" fillId="0" borderId="0" xfId="5" applyNumberFormat="1" applyFont="1" applyFill="1" applyAlignment="1" applyProtection="1">
      <alignment horizontal="right"/>
      <protection locked="0"/>
    </xf>
    <xf numFmtId="0" fontId="40" fillId="0" borderId="0" xfId="5" applyFont="1" applyFill="1" applyAlignment="1" applyProtection="1">
      <alignment horizontal="right" wrapText="1"/>
      <protection locked="0"/>
    </xf>
    <xf numFmtId="49" fontId="41" fillId="0" borderId="0" xfId="5" applyNumberFormat="1" applyFont="1" applyFill="1" applyAlignment="1" applyProtection="1">
      <alignment horizontal="right"/>
      <protection locked="0"/>
    </xf>
    <xf numFmtId="0" fontId="26" fillId="0" borderId="0" xfId="5" applyFont="1" applyFill="1" applyAlignment="1" applyProtection="1">
      <alignment horizontal="left" wrapText="1"/>
      <protection locked="0"/>
    </xf>
    <xf numFmtId="1" fontId="28" fillId="0" borderId="0" xfId="5" applyNumberFormat="1" applyFont="1" applyFill="1" applyAlignment="1" applyProtection="1">
      <alignment horizontal="right" vertical="top" wrapText="1"/>
      <protection locked="0"/>
    </xf>
    <xf numFmtId="4" fontId="39" fillId="0" borderId="0" xfId="5" applyNumberFormat="1" applyFont="1" applyFill="1" applyAlignment="1" applyProtection="1">
      <alignment horizontal="right"/>
      <protection locked="0"/>
    </xf>
    <xf numFmtId="49" fontId="28" fillId="0" borderId="0" xfId="5" quotePrefix="1" applyNumberFormat="1" applyFont="1" applyFill="1" applyAlignment="1" applyProtection="1">
      <alignment horizontal="left" vertical="top"/>
      <protection locked="0"/>
    </xf>
    <xf numFmtId="0" fontId="42" fillId="0" borderId="0" xfId="5" applyFont="1" applyFill="1" applyProtection="1">
      <protection hidden="1"/>
    </xf>
    <xf numFmtId="0" fontId="42" fillId="0" borderId="0" xfId="5" applyFont="1" applyFill="1" applyBorder="1" applyProtection="1">
      <protection locked="0" hidden="1"/>
    </xf>
    <xf numFmtId="1" fontId="43" fillId="0" borderId="0" xfId="5" applyNumberFormat="1" applyFont="1" applyFill="1" applyBorder="1" applyAlignment="1" applyProtection="1">
      <alignment horizontal="right" vertical="top" wrapText="1"/>
      <protection locked="0" hidden="1"/>
    </xf>
    <xf numFmtId="0" fontId="43" fillId="0" borderId="0" xfId="5" applyFont="1" applyFill="1" applyBorder="1" applyAlignment="1" applyProtection="1">
      <alignment vertical="center" wrapText="1"/>
      <protection locked="0" hidden="1"/>
    </xf>
    <xf numFmtId="0" fontId="44" fillId="0" borderId="0" xfId="5" applyNumberFormat="1" applyFont="1" applyFill="1" applyBorder="1" applyAlignment="1" applyProtection="1">
      <alignment horizontal="fill" wrapText="1"/>
      <protection locked="0"/>
    </xf>
    <xf numFmtId="0" fontId="44" fillId="0" borderId="0" xfId="5" applyNumberFormat="1" applyFont="1" applyFill="1" applyBorder="1" applyAlignment="1" applyProtection="1">
      <alignment horizontal="fill" vertical="center" wrapText="1"/>
      <protection locked="0"/>
    </xf>
    <xf numFmtId="0" fontId="45" fillId="0" borderId="0" xfId="5" applyNumberFormat="1" applyFont="1" applyFill="1" applyBorder="1" applyAlignment="1" applyProtection="1">
      <alignment horizontal="fill" vertical="center" wrapText="1"/>
      <protection locked="0"/>
    </xf>
    <xf numFmtId="4" fontId="25" fillId="0" borderId="0" xfId="5" applyNumberFormat="1" applyFont="1" applyFill="1" applyBorder="1" applyAlignment="1" applyProtection="1">
      <alignment horizontal="right"/>
      <protection locked="0"/>
    </xf>
    <xf numFmtId="4" fontId="25" fillId="0" borderId="0" xfId="5" applyNumberFormat="1" applyFont="1" applyFill="1" applyBorder="1" applyAlignment="1" applyProtection="1">
      <alignment horizontal="right" wrapText="1"/>
      <protection locked="0"/>
    </xf>
    <xf numFmtId="0" fontId="26" fillId="0" borderId="0" xfId="5" applyNumberFormat="1" applyFont="1" applyFill="1" applyBorder="1" applyAlignment="1" applyProtection="1">
      <alignment horizontal="right" wrapText="1"/>
      <protection locked="0"/>
    </xf>
    <xf numFmtId="0" fontId="26" fillId="0" borderId="0" xfId="5" applyNumberFormat="1" applyFont="1" applyFill="1" applyBorder="1" applyAlignment="1" applyProtection="1">
      <alignment vertical="top" wrapText="1"/>
      <protection locked="0"/>
    </xf>
    <xf numFmtId="0" fontId="16" fillId="0" borderId="0" xfId="5" applyFont="1" applyFill="1" applyBorder="1" applyAlignment="1" applyProtection="1">
      <alignment horizontal="right"/>
      <protection hidden="1"/>
    </xf>
    <xf numFmtId="0" fontId="16" fillId="0" borderId="0" xfId="5" applyFont="1" applyFill="1" applyBorder="1" applyProtection="1">
      <protection locked="0" hidden="1"/>
    </xf>
    <xf numFmtId="1" fontId="32" fillId="0" borderId="0" xfId="5" applyNumberFormat="1" applyFont="1" applyFill="1" applyBorder="1" applyAlignment="1" applyProtection="1">
      <alignment horizontal="right" vertical="top" wrapText="1"/>
      <protection locked="0" hidden="1"/>
    </xf>
    <xf numFmtId="2" fontId="32" fillId="0" borderId="0" xfId="5" applyNumberFormat="1" applyFont="1" applyFill="1" applyBorder="1" applyAlignment="1" applyProtection="1">
      <alignment horizontal="right" vertical="center" wrapText="1"/>
      <protection locked="0" hidden="1"/>
    </xf>
    <xf numFmtId="0" fontId="29" fillId="0" borderId="0" xfId="5" applyNumberFormat="1" applyFont="1" applyFill="1" applyBorder="1" applyAlignment="1" applyProtection="1">
      <alignment vertical="top" wrapText="1"/>
      <protection locked="0"/>
    </xf>
    <xf numFmtId="0" fontId="18" fillId="0" borderId="0" xfId="5" applyFont="1" applyFill="1" applyBorder="1" applyProtection="1">
      <protection hidden="1"/>
    </xf>
    <xf numFmtId="0" fontId="32" fillId="0" borderId="0" xfId="5" applyFont="1" applyFill="1" applyBorder="1" applyAlignment="1" applyProtection="1">
      <alignment horizontal="right"/>
      <protection hidden="1"/>
    </xf>
    <xf numFmtId="0" fontId="18" fillId="0" borderId="0" xfId="5" applyFont="1" applyFill="1" applyBorder="1" applyProtection="1">
      <protection locked="0" hidden="1"/>
    </xf>
    <xf numFmtId="0" fontId="18" fillId="0" borderId="0" xfId="5" applyNumberFormat="1" applyFont="1" applyFill="1" applyBorder="1" applyAlignment="1" applyProtection="1">
      <alignment horizontal="fill" wrapText="1"/>
      <protection locked="0"/>
    </xf>
    <xf numFmtId="0" fontId="18" fillId="0" borderId="0" xfId="5" applyNumberFormat="1" applyFont="1" applyFill="1" applyBorder="1" applyAlignment="1" applyProtection="1">
      <alignment horizontal="fill" vertical="center" wrapText="1"/>
      <protection locked="0"/>
    </xf>
    <xf numFmtId="0" fontId="46" fillId="0" borderId="0" xfId="5" applyNumberFormat="1" applyFont="1" applyFill="1" applyBorder="1" applyAlignment="1" applyProtection="1">
      <alignment horizontal="fill" vertical="center" wrapText="1"/>
      <protection locked="0"/>
    </xf>
    <xf numFmtId="0" fontId="24" fillId="0" borderId="0" xfId="5" applyFont="1" applyFill="1" applyBorder="1" applyProtection="1">
      <protection hidden="1"/>
    </xf>
    <xf numFmtId="0" fontId="47" fillId="0" borderId="0" xfId="5" applyFont="1" applyFill="1" applyBorder="1" applyAlignment="1" applyProtection="1">
      <alignment horizontal="right"/>
      <protection hidden="1"/>
    </xf>
    <xf numFmtId="4" fontId="48" fillId="0" borderId="0" xfId="5" applyNumberFormat="1" applyFont="1" applyFill="1" applyBorder="1" applyAlignment="1" applyProtection="1">
      <alignment horizontal="right"/>
      <protection locked="0"/>
    </xf>
    <xf numFmtId="4" fontId="49" fillId="0" borderId="0" xfId="5" applyNumberFormat="1" applyFont="1" applyFill="1" applyBorder="1" applyAlignment="1" applyProtection="1">
      <alignment horizontal="right"/>
      <protection locked="0"/>
    </xf>
    <xf numFmtId="4" fontId="49" fillId="0" borderId="0" xfId="5" applyNumberFormat="1" applyFont="1" applyFill="1" applyBorder="1" applyAlignment="1" applyProtection="1">
      <alignment horizontal="right" wrapText="1"/>
      <protection locked="0"/>
    </xf>
    <xf numFmtId="0" fontId="24" fillId="0" borderId="0" xfId="5" applyNumberFormat="1" applyFont="1" applyFill="1" applyBorder="1" applyAlignment="1" applyProtection="1">
      <alignment horizontal="right" wrapText="1"/>
      <protection locked="0"/>
    </xf>
    <xf numFmtId="0" fontId="50" fillId="0" borderId="0" xfId="5" applyNumberFormat="1" applyFont="1" applyFill="1" applyBorder="1" applyAlignment="1" applyProtection="1">
      <alignment vertical="top" wrapText="1"/>
      <protection locked="0"/>
    </xf>
    <xf numFmtId="1" fontId="51" fillId="0" borderId="0" xfId="5" applyNumberFormat="1" applyFont="1" applyFill="1" applyBorder="1" applyAlignment="1" applyProtection="1">
      <alignment horizontal="right" vertical="top" wrapText="1"/>
      <protection locked="0"/>
    </xf>
    <xf numFmtId="0" fontId="32" fillId="0" borderId="0" xfId="5" applyFont="1" applyFill="1" applyBorder="1" applyProtection="1">
      <protection hidden="1"/>
    </xf>
    <xf numFmtId="4" fontId="32" fillId="0" borderId="0" xfId="5" applyNumberFormat="1" applyFont="1" applyFill="1" applyBorder="1" applyAlignment="1" applyProtection="1">
      <alignment horizontal="right"/>
      <protection locked="0"/>
    </xf>
    <xf numFmtId="4" fontId="32" fillId="0" borderId="0" xfId="5" applyNumberFormat="1" applyFont="1" applyFill="1" applyBorder="1" applyAlignment="1" applyProtection="1">
      <alignment horizontal="right" wrapText="1"/>
      <protection locked="0"/>
    </xf>
    <xf numFmtId="0" fontId="32" fillId="0" borderId="0" xfId="5" applyNumberFormat="1" applyFont="1" applyFill="1" applyBorder="1" applyAlignment="1" applyProtection="1">
      <alignment horizontal="right" wrapText="1"/>
      <protection locked="0"/>
    </xf>
    <xf numFmtId="0" fontId="52" fillId="0" borderId="0" xfId="5" applyNumberFormat="1" applyFont="1" applyFill="1" applyBorder="1" applyAlignment="1" applyProtection="1">
      <alignment vertical="top" wrapText="1"/>
      <protection locked="0"/>
    </xf>
    <xf numFmtId="1" fontId="52" fillId="0" borderId="0" xfId="5" applyNumberFormat="1" applyFont="1" applyFill="1" applyBorder="1" applyAlignment="1" applyProtection="1">
      <alignment horizontal="right" vertical="top" wrapText="1"/>
      <protection locked="0"/>
    </xf>
    <xf numFmtId="0" fontId="46" fillId="0" borderId="0" xfId="5" applyNumberFormat="1" applyFont="1" applyFill="1" applyBorder="1" applyAlignment="1" applyProtection="1">
      <alignment horizontal="left" vertical="top" wrapText="1"/>
      <protection locked="0"/>
    </xf>
    <xf numFmtId="0" fontId="18" fillId="0" borderId="0" xfId="5" applyNumberFormat="1" applyFont="1" applyFill="1" applyBorder="1" applyAlignment="1" applyProtection="1">
      <alignment horizontal="center" wrapText="1"/>
      <protection locked="0"/>
    </xf>
    <xf numFmtId="0" fontId="21" fillId="0" borderId="0" xfId="5" applyFont="1" applyProtection="1">
      <protection locked="0" hidden="1"/>
    </xf>
    <xf numFmtId="0" fontId="42" fillId="0" borderId="0" xfId="5" applyFont="1" applyProtection="1">
      <protection hidden="1"/>
    </xf>
    <xf numFmtId="0" fontId="42" fillId="0" borderId="0" xfId="5" applyFont="1" applyProtection="1">
      <protection locked="0" hidden="1"/>
    </xf>
    <xf numFmtId="0" fontId="16" fillId="0" borderId="0" xfId="5" applyFont="1" applyProtection="1">
      <protection locked="0" hidden="1"/>
    </xf>
    <xf numFmtId="49" fontId="31" fillId="0" borderId="0" xfId="5" quotePrefix="1" applyNumberFormat="1" applyFont="1" applyFill="1" applyAlignment="1" applyProtection="1">
      <alignment horizontal="left" vertical="top"/>
      <protection locked="0"/>
    </xf>
    <xf numFmtId="0" fontId="16" fillId="0" borderId="0" xfId="5" applyFont="1" applyFill="1" applyProtection="1">
      <protection locked="0" hidden="1"/>
    </xf>
    <xf numFmtId="172" fontId="53" fillId="0" borderId="0" xfId="11" quotePrefix="1" applyFont="1" applyFill="1" applyBorder="1" applyAlignment="1" applyProtection="1">
      <alignment horizontal="right" wrapText="1"/>
      <protection locked="0"/>
    </xf>
    <xf numFmtId="0" fontId="17" fillId="0" borderId="0" xfId="5" applyFont="1" applyFill="1" applyProtection="1">
      <protection locked="0" hidden="1"/>
    </xf>
    <xf numFmtId="168" fontId="34" fillId="0" borderId="0" xfId="5" applyNumberFormat="1" applyFont="1" applyFill="1" applyAlignment="1" applyProtection="1">
      <alignment horizontal="right" shrinkToFit="1"/>
      <protection locked="0"/>
    </xf>
    <xf numFmtId="4" fontId="19" fillId="0" borderId="0" xfId="5" applyNumberFormat="1" applyFont="1" applyFill="1" applyBorder="1" applyAlignment="1" applyProtection="1">
      <alignment horizontal="right"/>
      <protection locked="0"/>
    </xf>
    <xf numFmtId="170" fontId="54" fillId="0" borderId="0" xfId="5" applyNumberFormat="1" applyFont="1" applyFill="1" applyAlignment="1" applyProtection="1">
      <alignment horizontal="left" vertical="top"/>
      <protection locked="0"/>
    </xf>
    <xf numFmtId="0" fontId="55" fillId="0" borderId="0" xfId="5" applyNumberFormat="1" applyFont="1" applyFill="1" applyAlignment="1" applyProtection="1">
      <protection locked="0"/>
    </xf>
    <xf numFmtId="0" fontId="16" fillId="0" borderId="0" xfId="5" applyNumberFormat="1" applyFont="1" applyFill="1" applyAlignment="1" applyProtection="1">
      <alignment horizontal="right"/>
      <protection locked="0"/>
    </xf>
    <xf numFmtId="168" fontId="55" fillId="0" borderId="0" xfId="5" applyNumberFormat="1" applyFont="1" applyFill="1" applyAlignment="1" applyProtection="1">
      <alignment horizontal="right" shrinkToFit="1"/>
      <protection locked="0"/>
    </xf>
    <xf numFmtId="169" fontId="55" fillId="0" borderId="0" xfId="5" applyNumberFormat="1" applyFont="1" applyFill="1" applyAlignment="1" applyProtection="1">
      <alignment horizontal="right" shrinkToFit="1"/>
      <protection locked="0"/>
    </xf>
    <xf numFmtId="0" fontId="55" fillId="0" borderId="0" xfId="5" applyNumberFormat="1" applyFont="1" applyFill="1" applyAlignment="1" applyProtection="1">
      <alignment horizontal="right"/>
      <protection locked="0"/>
    </xf>
    <xf numFmtId="0" fontId="55" fillId="0" borderId="0" xfId="5" applyNumberFormat="1" applyFont="1" applyFill="1" applyAlignment="1" applyProtection="1">
      <alignment vertical="top" wrapText="1"/>
      <protection locked="0"/>
    </xf>
    <xf numFmtId="170" fontId="56" fillId="0" borderId="0" xfId="5" applyNumberFormat="1" applyFont="1" applyFill="1" applyAlignment="1" applyProtection="1">
      <alignment horizontal="right" vertical="top" shrinkToFit="1"/>
      <protection locked="0"/>
    </xf>
    <xf numFmtId="0" fontId="57" fillId="0" borderId="0" xfId="5" applyNumberFormat="1" applyFont="1" applyFill="1" applyAlignment="1" applyProtection="1">
      <alignment vertical="top" wrapText="1"/>
      <protection locked="0"/>
    </xf>
    <xf numFmtId="170" fontId="56" fillId="0" borderId="0" xfId="5" quotePrefix="1" applyNumberFormat="1" applyFont="1" applyFill="1" applyAlignment="1" applyProtection="1">
      <alignment horizontal="left" vertical="top"/>
      <protection locked="0"/>
    </xf>
    <xf numFmtId="168" fontId="58" fillId="0" borderId="0" xfId="5" applyNumberFormat="1" applyFont="1" applyFill="1" applyAlignment="1" applyProtection="1">
      <alignment horizontal="right" shrinkToFit="1"/>
      <protection locked="0"/>
    </xf>
    <xf numFmtId="0" fontId="55" fillId="0" borderId="0" xfId="5" quotePrefix="1" applyNumberFormat="1" applyFont="1" applyFill="1" applyAlignment="1" applyProtection="1">
      <alignment vertical="top" wrapText="1"/>
      <protection locked="0"/>
    </xf>
    <xf numFmtId="0" fontId="55" fillId="0" borderId="0" xfId="5" applyNumberFormat="1" applyFont="1" applyAlignment="1" applyProtection="1">
      <protection locked="0"/>
    </xf>
    <xf numFmtId="170" fontId="55" fillId="0" borderId="0" xfId="5" applyNumberFormat="1" applyFont="1" applyAlignment="1" applyProtection="1">
      <alignment horizontal="right" vertical="top" shrinkToFit="1"/>
      <protection locked="0"/>
    </xf>
    <xf numFmtId="0" fontId="57" fillId="0" borderId="0" xfId="5" applyNumberFormat="1" applyFont="1" applyFill="1" applyBorder="1" applyAlignment="1" applyProtection="1">
      <alignment vertical="top" wrapText="1"/>
      <protection locked="0"/>
    </xf>
    <xf numFmtId="0" fontId="16" fillId="0" borderId="0" xfId="5" applyNumberFormat="1" applyFont="1" applyAlignment="1" applyProtection="1">
      <alignment horizontal="right"/>
      <protection locked="0"/>
    </xf>
    <xf numFmtId="172" fontId="59" fillId="0" borderId="0" xfId="11" quotePrefix="1" applyFont="1" applyFill="1" applyBorder="1" applyAlignment="1" applyProtection="1">
      <alignment horizontal="right" wrapText="1"/>
      <protection locked="0"/>
    </xf>
    <xf numFmtId="170" fontId="56" fillId="0" borderId="0" xfId="5" applyNumberFormat="1" applyFont="1" applyAlignment="1" applyProtection="1">
      <alignment horizontal="right" vertical="top" shrinkToFit="1"/>
      <protection locked="0"/>
    </xf>
    <xf numFmtId="0" fontId="57" fillId="0" borderId="0" xfId="5" applyNumberFormat="1" applyFont="1" applyAlignment="1" applyProtection="1">
      <alignment vertical="top" wrapText="1"/>
      <protection locked="0"/>
    </xf>
    <xf numFmtId="170" fontId="55" fillId="0" borderId="0" xfId="5" applyNumberFormat="1" applyFont="1" applyFill="1" applyAlignment="1" applyProtection="1">
      <alignment horizontal="right" vertical="top" shrinkToFit="1"/>
      <protection locked="0"/>
    </xf>
    <xf numFmtId="0" fontId="16" fillId="0" borderId="0" xfId="5" applyNumberFormat="1" applyFont="1" applyAlignment="1" applyProtection="1">
      <alignment vertical="top" wrapText="1"/>
      <protection locked="0"/>
    </xf>
    <xf numFmtId="0" fontId="57" fillId="0" borderId="0" xfId="5" quotePrefix="1" applyNumberFormat="1" applyFont="1" applyFill="1" applyAlignment="1" applyProtection="1">
      <alignment vertical="top" wrapText="1"/>
      <protection locked="0"/>
    </xf>
    <xf numFmtId="170" fontId="15" fillId="0" borderId="0" xfId="5" applyNumberFormat="1" applyFont="1" applyFill="1" applyAlignment="1" applyProtection="1">
      <alignment horizontal="right" vertical="top" shrinkToFit="1"/>
      <protection locked="0"/>
    </xf>
    <xf numFmtId="0" fontId="16" fillId="0" borderId="0" xfId="5" applyNumberFormat="1" applyFont="1" applyFill="1" applyAlignment="1" applyProtection="1">
      <alignment horizontal="right" wrapText="1"/>
      <protection locked="0"/>
    </xf>
    <xf numFmtId="0" fontId="60" fillId="0" borderId="0" xfId="5" applyNumberFormat="1" applyFont="1" applyFill="1" applyAlignment="1" applyProtection="1">
      <alignment vertical="top" wrapText="1"/>
      <protection locked="0"/>
    </xf>
    <xf numFmtId="0" fontId="27" fillId="0" borderId="0" xfId="5" applyNumberFormat="1" applyFont="1" applyFill="1" applyAlignment="1" applyProtection="1">
      <alignment vertical="top" wrapText="1"/>
      <protection locked="0"/>
    </xf>
    <xf numFmtId="170" fontId="61" fillId="0" borderId="0" xfId="5" applyNumberFormat="1" applyFont="1" applyFill="1" applyAlignment="1" applyProtection="1">
      <alignment horizontal="right" vertical="top" shrinkToFit="1"/>
      <protection locked="0"/>
    </xf>
    <xf numFmtId="0" fontId="32" fillId="0" borderId="0" xfId="5" applyFont="1" applyFill="1" applyAlignment="1" applyProtection="1">
      <alignment horizontal="right"/>
      <protection hidden="1"/>
    </xf>
    <xf numFmtId="0" fontId="32" fillId="0" borderId="0" xfId="5" applyFont="1" applyAlignment="1" applyProtection="1">
      <alignment horizontal="right"/>
      <protection hidden="1"/>
    </xf>
    <xf numFmtId="0" fontId="55" fillId="0" borderId="0" xfId="5" applyNumberFormat="1" applyFont="1" applyFill="1" applyAlignment="1" applyProtection="1"/>
    <xf numFmtId="0" fontId="32" fillId="0" borderId="0" xfId="5" applyNumberFormat="1" applyFont="1" applyFill="1" applyAlignment="1" applyProtection="1">
      <alignment horizontal="right"/>
      <protection locked="0"/>
    </xf>
    <xf numFmtId="168" fontId="62" fillId="0" borderId="0" xfId="5" applyNumberFormat="1" applyFont="1" applyFill="1" applyBorder="1" applyAlignment="1" applyProtection="1">
      <alignment horizontal="right" shrinkToFit="1"/>
    </xf>
    <xf numFmtId="168" fontId="62" fillId="0" borderId="0" xfId="5" applyNumberFormat="1" applyFont="1" applyFill="1" applyBorder="1" applyAlignment="1" applyProtection="1">
      <alignment horizontal="right" shrinkToFit="1"/>
      <protection locked="0"/>
    </xf>
    <xf numFmtId="169" fontId="63" fillId="0" borderId="0" xfId="5" applyNumberFormat="1" applyFont="1" applyFill="1" applyBorder="1" applyAlignment="1" applyProtection="1">
      <alignment horizontal="right" shrinkToFit="1"/>
    </xf>
    <xf numFmtId="0" fontId="63" fillId="0" borderId="0" xfId="5" applyNumberFormat="1" applyFont="1" applyFill="1" applyBorder="1" applyAlignment="1" applyProtection="1">
      <alignment horizontal="right"/>
    </xf>
    <xf numFmtId="0" fontId="27" fillId="0" borderId="0" xfId="5" applyNumberFormat="1" applyFont="1" applyFill="1" applyAlignment="1" applyProtection="1">
      <alignment vertical="top" wrapText="1"/>
    </xf>
    <xf numFmtId="170" fontId="62" fillId="0" borderId="0" xfId="5" applyNumberFormat="1" applyFont="1" applyFill="1" applyBorder="1" applyAlignment="1" applyProtection="1">
      <alignment horizontal="right" vertical="top" shrinkToFit="1"/>
    </xf>
    <xf numFmtId="0" fontId="34" fillId="0" borderId="0" xfId="5" applyNumberFormat="1" applyFont="1" applyFill="1" applyAlignment="1" applyProtection="1">
      <alignment vertical="top" wrapText="1"/>
    </xf>
    <xf numFmtId="0" fontId="34" fillId="0" borderId="0" xfId="5" applyNumberFormat="1" applyFont="1" applyFill="1" applyAlignment="1" applyProtection="1">
      <alignment horizontal="right"/>
    </xf>
    <xf numFmtId="0" fontId="27" fillId="0" borderId="0" xfId="5" applyNumberFormat="1" applyFont="1" applyFill="1" applyAlignment="1" applyProtection="1">
      <alignment horizontal="left" vertical="top"/>
    </xf>
    <xf numFmtId="0" fontId="27" fillId="0" borderId="0" xfId="5" applyNumberFormat="1" applyFont="1" applyFill="1" applyAlignment="1" applyProtection="1">
      <alignment vertical="top"/>
    </xf>
    <xf numFmtId="0" fontId="27" fillId="0" borderId="0" xfId="5" quotePrefix="1" applyNumberFormat="1" applyFont="1" applyFill="1" applyAlignment="1" applyProtection="1">
      <alignment vertical="top"/>
    </xf>
    <xf numFmtId="0" fontId="34" fillId="0" borderId="0" xfId="5" applyNumberFormat="1" applyFont="1" applyFill="1" applyAlignment="1" applyProtection="1"/>
    <xf numFmtId="168" fontId="55" fillId="0" borderId="0" xfId="5" applyNumberFormat="1" applyFont="1" applyFill="1" applyAlignment="1" applyProtection="1">
      <alignment horizontal="right" shrinkToFit="1"/>
    </xf>
    <xf numFmtId="169" fontId="34" fillId="0" borderId="0" xfId="5" applyNumberFormat="1" applyFont="1" applyFill="1" applyAlignment="1" applyProtection="1">
      <alignment horizontal="right" shrinkToFit="1"/>
    </xf>
    <xf numFmtId="170" fontId="56" fillId="0" borderId="0" xfId="5" applyNumberFormat="1" applyFont="1" applyFill="1" applyAlignment="1" applyProtection="1">
      <alignment horizontal="right" vertical="top" shrinkToFit="1"/>
    </xf>
    <xf numFmtId="0" fontId="27" fillId="0" borderId="0" xfId="5" quotePrefix="1" applyNumberFormat="1" applyFont="1" applyFill="1" applyAlignment="1" applyProtection="1">
      <alignment vertical="top" wrapText="1"/>
    </xf>
    <xf numFmtId="170" fontId="56" fillId="0" borderId="0" xfId="5" quotePrefix="1" applyNumberFormat="1" applyFont="1" applyFill="1" applyAlignment="1" applyProtection="1">
      <alignment horizontal="right" vertical="top" shrinkToFit="1"/>
    </xf>
    <xf numFmtId="168" fontId="55" fillId="0" borderId="0" xfId="10" applyNumberFormat="1" applyFont="1" applyFill="1" applyAlignment="1" applyProtection="1">
      <alignment horizontal="right" shrinkToFit="1"/>
    </xf>
    <xf numFmtId="168" fontId="55" fillId="0" borderId="0" xfId="10" applyNumberFormat="1" applyFont="1" applyFill="1" applyAlignment="1" applyProtection="1">
      <alignment horizontal="right" shrinkToFit="1"/>
      <protection locked="0"/>
    </xf>
    <xf numFmtId="169" fontId="55" fillId="0" borderId="0" xfId="10" applyNumberFormat="1" applyFont="1" applyFill="1" applyAlignment="1" applyProtection="1">
      <alignment horizontal="right" shrinkToFit="1"/>
    </xf>
    <xf numFmtId="0" fontId="55" fillId="0" borderId="0" xfId="10" applyNumberFormat="1" applyFont="1" applyFill="1" applyAlignment="1" applyProtection="1">
      <alignment horizontal="right"/>
    </xf>
    <xf numFmtId="0" fontId="55" fillId="0" borderId="0" xfId="10" applyNumberFormat="1" applyFont="1" applyFill="1" applyAlignment="1" applyProtection="1">
      <alignment vertical="top" wrapText="1"/>
    </xf>
    <xf numFmtId="170" fontId="56" fillId="0" borderId="0" xfId="10" applyNumberFormat="1" applyFont="1" applyFill="1" applyAlignment="1" applyProtection="1">
      <alignment horizontal="right" vertical="top" shrinkToFit="1"/>
    </xf>
    <xf numFmtId="0" fontId="64" fillId="0" borderId="0" xfId="5" applyNumberFormat="1" applyFont="1" applyFill="1" applyAlignment="1" applyProtection="1"/>
    <xf numFmtId="169" fontId="37" fillId="0" borderId="2" xfId="5" applyNumberFormat="1" applyFont="1" applyFill="1" applyBorder="1" applyAlignment="1" applyProtection="1">
      <alignment horizontal="right" shrinkToFit="1"/>
      <protection locked="0"/>
    </xf>
    <xf numFmtId="0" fontId="46" fillId="0" borderId="0" xfId="5" applyNumberFormat="1" applyFont="1" applyFill="1" applyAlignment="1" applyProtection="1">
      <alignment horizontal="center"/>
    </xf>
    <xf numFmtId="168" fontId="33" fillId="0" borderId="1" xfId="5" applyNumberFormat="1" applyFont="1" applyFill="1" applyBorder="1" applyAlignment="1" applyProtection="1">
      <alignment horizontal="right" shrinkToFit="1"/>
      <protection locked="0"/>
    </xf>
    <xf numFmtId="0" fontId="65" fillId="0" borderId="0" xfId="5" applyNumberFormat="1" applyFont="1" applyFill="1" applyBorder="1" applyAlignment="1" applyProtection="1">
      <alignment horizontal="center" vertical="center"/>
    </xf>
    <xf numFmtId="0" fontId="38" fillId="0" borderId="2" xfId="5" applyNumberFormat="1" applyFont="1" applyFill="1" applyBorder="1" applyAlignment="1" applyProtection="1">
      <alignment horizontal="center" vertical="center"/>
    </xf>
    <xf numFmtId="0" fontId="38" fillId="0" borderId="0" xfId="5" applyNumberFormat="1" applyFont="1" applyFill="1" applyBorder="1" applyAlignment="1" applyProtection="1">
      <alignment horizontal="center" vertical="center"/>
      <protection locked="0"/>
    </xf>
    <xf numFmtId="0" fontId="38" fillId="0" borderId="1" xfId="5" applyNumberFormat="1" applyFont="1" applyFill="1" applyBorder="1" applyAlignment="1" applyProtection="1">
      <alignment horizontal="center" vertical="center"/>
      <protection locked="0"/>
    </xf>
    <xf numFmtId="0" fontId="24" fillId="0" borderId="0" xfId="5" applyFont="1" applyAlignment="1" applyProtection="1">
      <alignment horizontal="right" vertical="center" wrapText="1"/>
      <protection hidden="1"/>
    </xf>
    <xf numFmtId="0" fontId="24" fillId="0" borderId="0" xfId="5" applyFont="1" applyProtection="1">
      <protection hidden="1"/>
    </xf>
    <xf numFmtId="171" fontId="39" fillId="0" borderId="0" xfId="5" applyNumberFormat="1" applyFont="1" applyAlignment="1" applyProtection="1">
      <protection hidden="1"/>
    </xf>
    <xf numFmtId="171" fontId="25" fillId="0" borderId="0" xfId="5" applyNumberFormat="1" applyFont="1" applyAlignment="1" applyProtection="1">
      <protection hidden="1"/>
    </xf>
    <xf numFmtId="0" fontId="40" fillId="0" borderId="0" xfId="5" applyFont="1" applyAlignment="1" applyProtection="1">
      <alignment horizontal="right" wrapText="1"/>
      <protection hidden="1"/>
    </xf>
    <xf numFmtId="49" fontId="41" fillId="0" borderId="0" xfId="5" applyNumberFormat="1" applyFont="1" applyAlignment="1" applyProtection="1">
      <alignment horizontal="right"/>
      <protection hidden="1"/>
    </xf>
    <xf numFmtId="0" fontId="26" fillId="0" borderId="0" xfId="5" applyFont="1" applyAlignment="1" applyProtection="1">
      <alignment horizontal="left" wrapText="1"/>
      <protection hidden="1"/>
    </xf>
    <xf numFmtId="1" fontId="28" fillId="0" borderId="0" xfId="5" applyNumberFormat="1" applyFont="1" applyAlignment="1" applyProtection="1">
      <alignment horizontal="right" vertical="top" wrapText="1"/>
      <protection hidden="1"/>
    </xf>
    <xf numFmtId="0" fontId="24" fillId="0" borderId="0" xfId="5" applyFont="1" applyAlignment="1" applyProtection="1">
      <alignment horizontal="right" vertical="center" wrapText="1"/>
      <protection locked="0" hidden="1"/>
    </xf>
    <xf numFmtId="0" fontId="24" fillId="0" borderId="0" xfId="5" applyFont="1" applyProtection="1">
      <protection locked="0" hidden="1"/>
    </xf>
    <xf numFmtId="171" fontId="39" fillId="0" borderId="0" xfId="5" applyNumberFormat="1" applyFont="1" applyAlignment="1" applyProtection="1">
      <protection locked="0" hidden="1"/>
    </xf>
    <xf numFmtId="171" fontId="25" fillId="0" borderId="0" xfId="5" applyNumberFormat="1" applyFont="1" applyAlignment="1" applyProtection="1">
      <protection locked="0" hidden="1"/>
    </xf>
    <xf numFmtId="0" fontId="40" fillId="0" borderId="0" xfId="5" applyFont="1" applyAlignment="1" applyProtection="1">
      <alignment horizontal="right" wrapText="1"/>
      <protection locked="0" hidden="1"/>
    </xf>
    <xf numFmtId="49" fontId="41" fillId="0" borderId="0" xfId="5" applyNumberFormat="1" applyFont="1" applyAlignment="1" applyProtection="1">
      <alignment horizontal="right"/>
      <protection locked="0" hidden="1"/>
    </xf>
    <xf numFmtId="0" fontId="26" fillId="0" borderId="0" xfId="5" applyFont="1" applyAlignment="1" applyProtection="1">
      <alignment horizontal="left" wrapText="1"/>
      <protection locked="0" hidden="1"/>
    </xf>
    <xf numFmtId="1" fontId="28" fillId="0" borderId="0" xfId="5" applyNumberFormat="1" applyFont="1" applyAlignment="1" applyProtection="1">
      <alignment horizontal="right" vertical="top" wrapText="1"/>
      <protection locked="0" hidden="1"/>
    </xf>
    <xf numFmtId="4" fontId="25" fillId="0" borderId="0" xfId="5" applyNumberFormat="1" applyFont="1" applyAlignment="1" applyProtection="1">
      <alignment horizontal="right"/>
      <protection locked="0"/>
    </xf>
    <xf numFmtId="0" fontId="40" fillId="0" borderId="0" xfId="5" applyFont="1" applyAlignment="1" applyProtection="1">
      <alignment horizontal="right" wrapText="1"/>
      <protection locked="0"/>
    </xf>
    <xf numFmtId="49" fontId="41" fillId="0" borderId="0" xfId="5" applyNumberFormat="1" applyFont="1" applyAlignment="1" applyProtection="1">
      <alignment horizontal="right"/>
      <protection locked="0"/>
    </xf>
    <xf numFmtId="0" fontId="26" fillId="0" borderId="0" xfId="5" applyFont="1" applyAlignment="1" applyProtection="1">
      <alignment horizontal="left" wrapText="1"/>
      <protection locked="0"/>
    </xf>
    <xf numFmtId="1" fontId="28" fillId="0" borderId="0" xfId="5" applyNumberFormat="1" applyFont="1" applyAlignment="1" applyProtection="1">
      <alignment horizontal="right" vertical="top" wrapText="1"/>
      <protection locked="0"/>
    </xf>
    <xf numFmtId="4" fontId="39" fillId="0" borderId="0" xfId="5" applyNumberFormat="1" applyFont="1" applyAlignment="1" applyProtection="1">
      <alignment horizontal="right"/>
      <protection locked="0"/>
    </xf>
    <xf numFmtId="49" fontId="28" fillId="0" borderId="0" xfId="5" quotePrefix="1" applyNumberFormat="1" applyFont="1" applyAlignment="1" applyProtection="1">
      <alignment horizontal="left" vertical="top"/>
      <protection locked="0"/>
    </xf>
    <xf numFmtId="0" fontId="18" fillId="0" borderId="0" xfId="5" applyFont="1" applyProtection="1">
      <protection hidden="1"/>
    </xf>
    <xf numFmtId="0" fontId="17" fillId="0" borderId="0" xfId="5" applyNumberFormat="1" applyFont="1" applyFill="1" applyBorder="1" applyAlignment="1" applyProtection="1">
      <alignment horizontal="center" wrapText="1"/>
      <protection locked="0"/>
    </xf>
    <xf numFmtId="0" fontId="55" fillId="0" borderId="0" xfId="5" applyNumberFormat="1" applyFont="1" applyAlignment="1" applyProtection="1"/>
    <xf numFmtId="0" fontId="16" fillId="0" borderId="0" xfId="5" applyNumberFormat="1" applyFont="1" applyAlignment="1" applyProtection="1">
      <alignment horizontal="right"/>
    </xf>
    <xf numFmtId="170" fontId="56" fillId="0" borderId="0" xfId="5" applyNumberFormat="1" applyFont="1" applyAlignment="1" applyProtection="1">
      <alignment horizontal="right" vertical="top" shrinkToFit="1"/>
    </xf>
    <xf numFmtId="170" fontId="56" fillId="0" borderId="0" xfId="5" quotePrefix="1" applyNumberFormat="1" applyFont="1" applyAlignment="1" applyProtection="1">
      <alignment horizontal="right" vertical="top" shrinkToFit="1"/>
    </xf>
    <xf numFmtId="0" fontId="16" fillId="0" borderId="0" xfId="5" applyFont="1" applyFill="1" applyAlignment="1" applyProtection="1">
      <alignment horizontal="left"/>
    </xf>
    <xf numFmtId="4" fontId="16" fillId="0" borderId="0" xfId="5" applyNumberFormat="1" applyFont="1" applyFill="1" applyBorder="1" applyAlignment="1" applyProtection="1">
      <alignment horizontal="left" vertical="top"/>
    </xf>
    <xf numFmtId="4" fontId="16" fillId="0" borderId="0" xfId="5" applyNumberFormat="1" applyFont="1" applyFill="1" applyBorder="1" applyAlignment="1" applyProtection="1">
      <alignment horizontal="left" vertical="top" wrapText="1"/>
    </xf>
    <xf numFmtId="4" fontId="16" fillId="0" borderId="0" xfId="11" applyNumberFormat="1" applyFont="1" applyFill="1" applyBorder="1" applyAlignment="1" applyProtection="1">
      <alignment horizontal="left" vertical="top"/>
    </xf>
    <xf numFmtId="1" fontId="66" fillId="0" borderId="0" xfId="11" applyNumberFormat="1" applyFont="1" applyFill="1" applyBorder="1" applyAlignment="1" applyProtection="1">
      <alignment horizontal="left" vertical="top"/>
    </xf>
    <xf numFmtId="4" fontId="31" fillId="0" borderId="0" xfId="5" applyNumberFormat="1" applyFont="1" applyFill="1" applyBorder="1" applyAlignment="1" applyProtection="1">
      <alignment horizontal="left" vertical="top"/>
    </xf>
    <xf numFmtId="0" fontId="31" fillId="0" borderId="0" xfId="5" quotePrefix="1" applyFont="1" applyFill="1" applyBorder="1" applyAlignment="1" applyProtection="1">
      <alignment horizontal="left" vertical="top" wrapText="1"/>
    </xf>
    <xf numFmtId="0" fontId="16" fillId="0" borderId="0" xfId="5" quotePrefix="1" applyFont="1" applyFill="1" applyBorder="1" applyAlignment="1" applyProtection="1">
      <alignment horizontal="left" vertical="top" wrapText="1"/>
    </xf>
    <xf numFmtId="49" fontId="31" fillId="0" borderId="0" xfId="5" quotePrefix="1" applyNumberFormat="1" applyFont="1" applyFill="1" applyAlignment="1" applyProtection="1">
      <alignment horizontal="left" vertical="top"/>
    </xf>
    <xf numFmtId="0" fontId="17" fillId="0" borderId="0" xfId="5" applyFont="1" applyProtection="1">
      <protection hidden="1"/>
    </xf>
    <xf numFmtId="0" fontId="17" fillId="0" borderId="0" xfId="5" applyFont="1" applyProtection="1">
      <protection locked="0" hidden="1"/>
    </xf>
    <xf numFmtId="49" fontId="31" fillId="0" borderId="0" xfId="5" quotePrefix="1" applyNumberFormat="1" applyFont="1" applyAlignment="1" applyProtection="1">
      <alignment horizontal="left" vertical="top"/>
      <protection locked="0"/>
    </xf>
    <xf numFmtId="0" fontId="16" fillId="0" borderId="0" xfId="5" applyNumberFormat="1" applyFont="1" applyAlignment="1" applyProtection="1">
      <protection locked="0"/>
    </xf>
    <xf numFmtId="168" fontId="16" fillId="0" borderId="0" xfId="5" applyNumberFormat="1" applyFont="1" applyFill="1" applyAlignment="1" applyProtection="1">
      <alignment horizontal="right" shrinkToFit="1"/>
      <protection locked="0"/>
    </xf>
    <xf numFmtId="170" fontId="31" fillId="0" borderId="0" xfId="5" applyNumberFormat="1" applyFont="1" applyAlignment="1" applyProtection="1">
      <alignment horizontal="right" vertical="top" shrinkToFit="1"/>
      <protection locked="0"/>
    </xf>
    <xf numFmtId="0" fontId="16" fillId="0" borderId="0" xfId="5" applyNumberFormat="1" applyFont="1" applyFill="1" applyAlignment="1" applyProtection="1">
      <protection locked="0"/>
    </xf>
    <xf numFmtId="170" fontId="31" fillId="0" borderId="0" xfId="5" applyNumberFormat="1" applyFont="1" applyFill="1" applyAlignment="1" applyProtection="1">
      <alignment horizontal="right" vertical="top" shrinkToFit="1"/>
      <protection locked="0"/>
    </xf>
    <xf numFmtId="0" fontId="16" fillId="0" borderId="0" xfId="5" applyNumberFormat="1" applyFont="1" applyFill="1" applyAlignment="1" applyProtection="1">
      <alignment vertical="top" wrapText="1"/>
      <protection locked="0"/>
    </xf>
    <xf numFmtId="0" fontId="57" fillId="0" borderId="0" xfId="5" quotePrefix="1" applyNumberFormat="1" applyFont="1" applyAlignment="1" applyProtection="1">
      <alignment vertical="top" wrapText="1"/>
      <protection locked="0"/>
    </xf>
    <xf numFmtId="0" fontId="16" fillId="0" borderId="0" xfId="5" applyNumberFormat="1" applyFont="1" applyFill="1" applyAlignment="1" applyProtection="1">
      <alignment vertical="top"/>
      <protection locked="0"/>
    </xf>
    <xf numFmtId="0" fontId="55" fillId="0" borderId="0" xfId="5" applyNumberFormat="1" applyFont="1" applyFill="1" applyBorder="1" applyAlignment="1" applyProtection="1">
      <alignment vertical="top" wrapText="1"/>
      <protection locked="0"/>
    </xf>
    <xf numFmtId="2" fontId="67" fillId="0" borderId="0" xfId="5" applyNumberFormat="1" applyFont="1" applyFill="1" applyBorder="1" applyAlignment="1" applyProtection="1">
      <alignment horizontal="right" vertical="center" wrapText="1"/>
      <protection locked="0" hidden="1"/>
    </xf>
    <xf numFmtId="4" fontId="57" fillId="0" borderId="0" xfId="5" applyNumberFormat="1" applyFont="1" applyFill="1" applyBorder="1" applyAlignment="1" applyProtection="1">
      <alignment horizontal="right"/>
      <protection locked="0"/>
    </xf>
    <xf numFmtId="4" fontId="55" fillId="0" borderId="0" xfId="5" applyNumberFormat="1" applyFont="1" applyFill="1" applyBorder="1" applyAlignment="1" applyProtection="1">
      <alignment horizontal="right"/>
      <protection locked="0"/>
    </xf>
    <xf numFmtId="4" fontId="55" fillId="0" borderId="0" xfId="5" applyNumberFormat="1" applyFont="1" applyFill="1" applyBorder="1" applyAlignment="1" applyProtection="1">
      <alignment horizontal="right" wrapText="1"/>
      <protection locked="0"/>
    </xf>
    <xf numFmtId="0" fontId="57" fillId="0" borderId="0" xfId="5" applyNumberFormat="1" applyFont="1" applyFill="1" applyBorder="1" applyAlignment="1" applyProtection="1">
      <alignment horizontal="right" wrapText="1"/>
      <protection locked="0"/>
    </xf>
    <xf numFmtId="1" fontId="56" fillId="0" borderId="0" xfId="5" applyNumberFormat="1" applyFont="1" applyFill="1" applyBorder="1" applyAlignment="1" applyProtection="1">
      <alignment horizontal="right" vertical="top" wrapText="1"/>
      <protection locked="0"/>
    </xf>
    <xf numFmtId="170" fontId="56" fillId="0" borderId="0" xfId="5" quotePrefix="1" applyNumberFormat="1" applyFont="1" applyAlignment="1" applyProtection="1">
      <alignment horizontal="left" vertical="top"/>
      <protection locked="0"/>
    </xf>
    <xf numFmtId="0" fontId="27" fillId="0" borderId="0" xfId="5" applyNumberFormat="1" applyFont="1" applyAlignment="1" applyProtection="1">
      <alignment vertical="top" wrapText="1"/>
      <protection locked="0"/>
    </xf>
    <xf numFmtId="0" fontId="68" fillId="0" borderId="0" xfId="5" applyNumberFormat="1" applyFont="1" applyAlignment="1" applyProtection="1">
      <alignment vertical="top" wrapText="1"/>
      <protection locked="0"/>
    </xf>
    <xf numFmtId="0" fontId="29" fillId="0" borderId="0" xfId="5" quotePrefix="1" applyNumberFormat="1" applyFont="1" applyFill="1" applyBorder="1" applyAlignment="1" applyProtection="1">
      <alignment vertical="top" wrapText="1"/>
      <protection locked="0"/>
    </xf>
    <xf numFmtId="0" fontId="57" fillId="0" borderId="0" xfId="5" quotePrefix="1" applyNumberFormat="1" applyFont="1" applyFill="1" applyBorder="1" applyAlignment="1" applyProtection="1">
      <alignment vertical="top" wrapText="1"/>
      <protection locked="0"/>
    </xf>
    <xf numFmtId="0" fontId="57" fillId="0" borderId="0" xfId="5" applyNumberFormat="1" applyFont="1" applyFill="1" applyAlignment="1" applyProtection="1">
      <alignment vertical="top" wrapText="1"/>
    </xf>
    <xf numFmtId="0" fontId="29" fillId="0" borderId="0" xfId="5" quotePrefix="1" applyNumberFormat="1" applyFont="1" applyFill="1" applyBorder="1" applyAlignment="1" applyProtection="1">
      <alignment vertical="center" wrapText="1"/>
      <protection locked="0"/>
    </xf>
    <xf numFmtId="0" fontId="16" fillId="0" borderId="0" xfId="5" applyFont="1" applyFill="1" applyAlignment="1" applyProtection="1">
      <alignment horizontal="right" wrapText="1"/>
      <protection hidden="1"/>
    </xf>
    <xf numFmtId="0" fontId="16" fillId="4" borderId="0" xfId="5" applyFont="1" applyFill="1" applyProtection="1">
      <protection hidden="1"/>
    </xf>
    <xf numFmtId="0" fontId="16" fillId="4" borderId="0" xfId="5" applyFont="1" applyFill="1" applyAlignment="1" applyProtection="1">
      <alignment horizontal="right"/>
      <protection hidden="1"/>
    </xf>
    <xf numFmtId="0" fontId="16" fillId="4" borderId="0" xfId="5" applyFont="1" applyFill="1" applyProtection="1">
      <protection locked="0" hidden="1"/>
    </xf>
    <xf numFmtId="1" fontId="32" fillId="4" borderId="0" xfId="5" applyNumberFormat="1" applyFont="1" applyFill="1" applyBorder="1" applyAlignment="1" applyProtection="1">
      <alignment horizontal="right" vertical="top" wrapText="1"/>
      <protection locked="0" hidden="1"/>
    </xf>
    <xf numFmtId="2" fontId="32" fillId="4" borderId="0" xfId="5" applyNumberFormat="1" applyFont="1" applyFill="1" applyBorder="1" applyAlignment="1" applyProtection="1">
      <alignment horizontal="right" vertical="center" wrapText="1"/>
      <protection locked="0" hidden="1"/>
    </xf>
    <xf numFmtId="0" fontId="32" fillId="5" borderId="0" xfId="5" applyFont="1" applyFill="1" applyAlignment="1" applyProtection="1">
      <alignment horizontal="right"/>
      <protection hidden="1"/>
    </xf>
    <xf numFmtId="0" fontId="21" fillId="6" borderId="0" xfId="5" applyFont="1" applyFill="1" applyProtection="1">
      <protection hidden="1"/>
    </xf>
    <xf numFmtId="0" fontId="22" fillId="6" borderId="0" xfId="5" applyFont="1" applyFill="1" applyAlignment="1" applyProtection="1">
      <alignment horizontal="right"/>
      <protection hidden="1"/>
    </xf>
    <xf numFmtId="2" fontId="67" fillId="6" borderId="0" xfId="5" applyNumberFormat="1" applyFont="1" applyFill="1" applyBorder="1" applyAlignment="1" applyProtection="1">
      <alignment horizontal="right" vertical="center" wrapText="1"/>
      <protection locked="0" hidden="1"/>
    </xf>
    <xf numFmtId="0" fontId="61" fillId="0" borderId="0" xfId="5" applyNumberFormat="1" applyFont="1" applyAlignment="1" applyProtection="1">
      <alignment vertical="top" wrapText="1"/>
      <protection locked="0"/>
    </xf>
    <xf numFmtId="0" fontId="69" fillId="0" borderId="0" xfId="5" applyNumberFormat="1" applyFont="1" applyAlignment="1" applyProtection="1">
      <alignment vertical="top" wrapText="1"/>
      <protection locked="0"/>
    </xf>
    <xf numFmtId="170" fontId="61" fillId="0" borderId="0" xfId="5" applyNumberFormat="1" applyFont="1" applyAlignment="1" applyProtection="1">
      <alignment horizontal="right" vertical="top" shrinkToFit="1"/>
      <protection locked="0"/>
    </xf>
    <xf numFmtId="0" fontId="27" fillId="0" borderId="0" xfId="5" applyNumberFormat="1" applyFont="1" applyAlignment="1" applyProtection="1">
      <alignment vertical="top" wrapText="1"/>
    </xf>
    <xf numFmtId="0" fontId="27" fillId="0" borderId="0" xfId="5" applyNumberFormat="1" applyFont="1" applyAlignment="1" applyProtection="1">
      <alignment horizontal="left" vertical="top"/>
    </xf>
    <xf numFmtId="0" fontId="27" fillId="0" borderId="0" xfId="5" applyNumberFormat="1" applyFont="1" applyAlignment="1" applyProtection="1">
      <alignment vertical="top"/>
    </xf>
    <xf numFmtId="0" fontId="27" fillId="0" borderId="0" xfId="5" quotePrefix="1" applyNumberFormat="1" applyFont="1" applyAlignment="1" applyProtection="1">
      <alignment vertical="top"/>
    </xf>
    <xf numFmtId="0" fontId="34" fillId="0" borderId="0" xfId="5" applyNumberFormat="1" applyFont="1" applyAlignment="1" applyProtection="1"/>
    <xf numFmtId="0" fontId="27" fillId="0" borderId="0" xfId="5" quotePrefix="1" applyNumberFormat="1" applyFont="1" applyAlignment="1" applyProtection="1">
      <alignment vertical="top" wrapText="1"/>
    </xf>
    <xf numFmtId="0" fontId="55" fillId="0" borderId="0" xfId="10" applyNumberFormat="1" applyFont="1" applyAlignment="1" applyProtection="1">
      <alignment vertical="top" wrapText="1"/>
    </xf>
    <xf numFmtId="170" fontId="56" fillId="0" borderId="0" xfId="10" applyNumberFormat="1" applyFont="1" applyAlignment="1" applyProtection="1">
      <alignment horizontal="right" vertical="top" shrinkToFit="1"/>
    </xf>
    <xf numFmtId="0" fontId="42" fillId="0" borderId="0" xfId="5" applyNumberFormat="1" applyFont="1" applyFill="1" applyBorder="1" applyAlignment="1" applyProtection="1">
      <alignment horizontal="fill" wrapText="1"/>
      <protection locked="0"/>
    </xf>
    <xf numFmtId="0" fontId="17" fillId="0" borderId="0" xfId="5" applyNumberFormat="1" applyFont="1" applyFill="1" applyBorder="1" applyAlignment="1" applyProtection="1">
      <alignment horizontal="fill" wrapText="1"/>
      <protection locked="0"/>
    </xf>
    <xf numFmtId="0" fontId="17" fillId="0" borderId="11" xfId="5" applyNumberFormat="1" applyFont="1" applyFill="1" applyBorder="1" applyAlignment="1" applyProtection="1">
      <alignment horizontal="fill" wrapText="1"/>
      <protection locked="0"/>
    </xf>
    <xf numFmtId="0" fontId="19" fillId="0" borderId="0" xfId="5" quotePrefix="1" applyNumberFormat="1" applyFont="1" applyFill="1" applyBorder="1" applyAlignment="1" applyProtection="1">
      <alignment vertical="top" wrapText="1"/>
      <protection locked="0"/>
    </xf>
    <xf numFmtId="4" fontId="17" fillId="0" borderId="0" xfId="5" applyNumberFormat="1" applyFont="1" applyFill="1" applyBorder="1" applyAlignment="1" applyProtection="1">
      <alignment horizontal="right"/>
      <protection locked="0"/>
    </xf>
    <xf numFmtId="1" fontId="33" fillId="0" borderId="0" xfId="5" applyNumberFormat="1" applyFont="1" applyFill="1" applyBorder="1" applyAlignment="1" applyProtection="1">
      <alignment horizontal="right" vertical="top" wrapText="1"/>
      <protection locked="0"/>
    </xf>
    <xf numFmtId="0" fontId="71" fillId="0" borderId="0" xfId="5" applyNumberFormat="1" applyFont="1" applyFill="1" applyAlignment="1" applyProtection="1">
      <alignment vertical="top" wrapText="1"/>
    </xf>
    <xf numFmtId="164" fontId="2" fillId="0" borderId="25" xfId="0" applyNumberFormat="1" applyFont="1" applyBorder="1" applyAlignment="1">
      <alignment horizontal="left"/>
    </xf>
    <xf numFmtId="0" fontId="0" fillId="0" borderId="16" xfId="0" applyBorder="1"/>
    <xf numFmtId="0" fontId="0" fillId="0" borderId="26" xfId="0" applyBorder="1"/>
    <xf numFmtId="0" fontId="0" fillId="0" borderId="27" xfId="0" applyBorder="1"/>
    <xf numFmtId="0" fontId="0" fillId="0" borderId="28" xfId="0" applyBorder="1"/>
    <xf numFmtId="164" fontId="72" fillId="0" borderId="27" xfId="0" applyNumberFormat="1" applyFont="1" applyBorder="1" applyAlignment="1">
      <alignment horizontal="left"/>
    </xf>
    <xf numFmtId="0" fontId="0" fillId="0" borderId="9" xfId="0" applyBorder="1"/>
    <xf numFmtId="0" fontId="14" fillId="0" borderId="27" xfId="0" applyFont="1" applyBorder="1"/>
    <xf numFmtId="0" fontId="14" fillId="0" borderId="0" xfId="0" applyFont="1" applyBorder="1"/>
    <xf numFmtId="0" fontId="14" fillId="0" borderId="29" xfId="0" applyFont="1" applyBorder="1"/>
    <xf numFmtId="0" fontId="14" fillId="0" borderId="9" xfId="0" applyFont="1" applyBorder="1"/>
    <xf numFmtId="4" fontId="14" fillId="0" borderId="28" xfId="0" applyNumberFormat="1" applyFont="1" applyBorder="1"/>
    <xf numFmtId="0" fontId="14" fillId="0" borderId="28" xfId="0" applyFont="1" applyBorder="1"/>
    <xf numFmtId="4" fontId="14" fillId="0" borderId="30" xfId="0" applyNumberFormat="1" applyFont="1" applyBorder="1"/>
    <xf numFmtId="0" fontId="14" fillId="0" borderId="25" xfId="0" applyFont="1" applyBorder="1"/>
    <xf numFmtId="0" fontId="14" fillId="0" borderId="16" xfId="0" applyFont="1" applyBorder="1"/>
    <xf numFmtId="4" fontId="14" fillId="0" borderId="26" xfId="0" applyNumberFormat="1" applyFont="1" applyBorder="1"/>
    <xf numFmtId="0" fontId="22" fillId="0" borderId="0" xfId="5" applyFont="1" applyFill="1" applyBorder="1" applyAlignment="1" applyProtection="1">
      <alignment horizontal="right"/>
      <protection hidden="1"/>
    </xf>
    <xf numFmtId="2" fontId="32" fillId="7" borderId="0" xfId="5" applyNumberFormat="1" applyFont="1" applyFill="1" applyBorder="1" applyAlignment="1" applyProtection="1">
      <alignment horizontal="right" vertical="center" wrapText="1"/>
      <protection locked="0" hidden="1"/>
    </xf>
    <xf numFmtId="173" fontId="16" fillId="0" borderId="0" xfId="5" applyNumberFormat="1" applyFont="1" applyFill="1" applyBorder="1" applyAlignment="1" applyProtection="1">
      <alignment horizontal="right" shrinkToFit="1"/>
    </xf>
    <xf numFmtId="164" fontId="3" fillId="0" borderId="0" xfId="0" applyNumberFormat="1" applyFont="1" applyBorder="1" applyAlignment="1">
      <alignment horizontal="left"/>
    </xf>
    <xf numFmtId="164" fontId="0" fillId="0" borderId="0" xfId="0" applyNumberFormat="1" applyAlignment="1">
      <alignment horizontal="left"/>
    </xf>
    <xf numFmtId="164" fontId="0" fillId="0" borderId="0" xfId="0" applyNumberFormat="1" applyAlignment="1"/>
    <xf numFmtId="164" fontId="2" fillId="0" borderId="0" xfId="0" applyNumberFormat="1" applyFont="1" applyBorder="1" applyAlignment="1">
      <alignment horizontal="left" wrapText="1"/>
    </xf>
    <xf numFmtId="164" fontId="11" fillId="0" borderId="0" xfId="0" applyNumberFormat="1" applyFont="1" applyAlignment="1">
      <alignment horizontal="left"/>
    </xf>
    <xf numFmtId="49" fontId="2" fillId="0" borderId="0" xfId="0" applyNumberFormat="1" applyFont="1" applyBorder="1" applyAlignment="1">
      <alignment horizontal="left"/>
    </xf>
    <xf numFmtId="0" fontId="0" fillId="0" borderId="0" xfId="0" applyBorder="1" applyAlignment="1">
      <alignment horizontal="left"/>
    </xf>
    <xf numFmtId="0" fontId="0" fillId="0" borderId="0" xfId="0" applyBorder="1" applyAlignment="1"/>
    <xf numFmtId="1" fontId="5" fillId="0" borderId="0" xfId="0" applyNumberFormat="1" applyFont="1" applyAlignment="1">
      <alignment horizontal="left" vertical="top" wrapText="1"/>
    </xf>
    <xf numFmtId="0" fontId="0" fillId="0" borderId="0" xfId="0" applyAlignment="1">
      <alignment wrapText="1"/>
    </xf>
    <xf numFmtId="49" fontId="2" fillId="0" borderId="2" xfId="0" applyNumberFormat="1" applyFont="1" applyBorder="1" applyAlignment="1">
      <alignment horizontal="left"/>
    </xf>
    <xf numFmtId="0" fontId="0" fillId="0" borderId="2" xfId="0" applyBorder="1" applyAlignment="1">
      <alignment horizontal="left"/>
    </xf>
    <xf numFmtId="0" fontId="0" fillId="0" borderId="2" xfId="0" applyBorder="1" applyAlignment="1"/>
    <xf numFmtId="164" fontId="2" fillId="0" borderId="0" xfId="0" applyNumberFormat="1" applyFont="1" applyBorder="1" applyAlignment="1">
      <alignment horizontal="left"/>
    </xf>
    <xf numFmtId="0" fontId="0" fillId="0" borderId="0" xfId="0"/>
  </cellXfs>
  <cellStyles count="12">
    <cellStyle name="Comma 2" xfId="11"/>
    <cellStyle name="Hiperpovezava" xfId="2" builtinId="8"/>
    <cellStyle name="KOMENTAR" xfId="6"/>
    <cellStyle name="Navadno" xfId="0" builtinId="0"/>
    <cellStyle name="Navadno_04164-00_pzr_5_p_1" xfId="7"/>
    <cellStyle name="Navadno_Policija_Brežice_PZR-05-08-2005" xfId="9"/>
    <cellStyle name="Normal 2" xfId="5"/>
    <cellStyle name="Normal 3" xfId="3"/>
    <cellStyle name="NOVO" xfId="4"/>
    <cellStyle name="Pomoc" xfId="10"/>
    <cellStyle name="STOLPEC_E" xfId="8"/>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5</xdr:col>
      <xdr:colOff>990600</xdr:colOff>
      <xdr:row>0</xdr:row>
      <xdr:rowOff>0</xdr:rowOff>
    </xdr:to>
    <xdr:sp macro="" textlink="">
      <xdr:nvSpPr>
        <xdr:cNvPr id="2" name="Line 13">
          <a:extLst>
            <a:ext uri="{FF2B5EF4-FFF2-40B4-BE49-F238E27FC236}">
              <a16:creationId xmlns="" xmlns:a16="http://schemas.microsoft.com/office/drawing/2014/main" id="{00000000-0008-0000-0200-000002000000}"/>
            </a:ext>
          </a:extLst>
        </xdr:cNvPr>
        <xdr:cNvSpPr>
          <a:spLocks noChangeShapeType="1"/>
        </xdr:cNvSpPr>
      </xdr:nvSpPr>
      <xdr:spPr bwMode="auto">
        <a:xfrm>
          <a:off x="19050" y="0"/>
          <a:ext cx="3581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0</xdr:row>
      <xdr:rowOff>0</xdr:rowOff>
    </xdr:from>
    <xdr:to>
      <xdr:col>5</xdr:col>
      <xdr:colOff>990600</xdr:colOff>
      <xdr:row>0</xdr:row>
      <xdr:rowOff>0</xdr:rowOff>
    </xdr:to>
    <xdr:sp macro="" textlink="">
      <xdr:nvSpPr>
        <xdr:cNvPr id="3" name="Line 14">
          <a:extLst>
            <a:ext uri="{FF2B5EF4-FFF2-40B4-BE49-F238E27FC236}">
              <a16:creationId xmlns="" xmlns:a16="http://schemas.microsoft.com/office/drawing/2014/main" id="{00000000-0008-0000-0200-000003000000}"/>
            </a:ext>
          </a:extLst>
        </xdr:cNvPr>
        <xdr:cNvSpPr>
          <a:spLocks noChangeShapeType="1"/>
        </xdr:cNvSpPr>
      </xdr:nvSpPr>
      <xdr:spPr bwMode="auto">
        <a:xfrm>
          <a:off x="28575" y="0"/>
          <a:ext cx="3571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47625</xdr:colOff>
      <xdr:row>0</xdr:row>
      <xdr:rowOff>0</xdr:rowOff>
    </xdr:from>
    <xdr:to>
      <xdr:col>5</xdr:col>
      <xdr:colOff>590550</xdr:colOff>
      <xdr:row>0</xdr:row>
      <xdr:rowOff>0</xdr:rowOff>
    </xdr:to>
    <xdr:pic>
      <xdr:nvPicPr>
        <xdr:cNvPr id="4" name="Picture 43" descr="SAVAZNAK">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314325</xdr:rowOff>
    </xdr:from>
    <xdr:to>
      <xdr:col>5</xdr:col>
      <xdr:colOff>979920</xdr:colOff>
      <xdr:row>1</xdr:row>
      <xdr:rowOff>114300</xdr:rowOff>
    </xdr:to>
    <xdr:pic>
      <xdr:nvPicPr>
        <xdr:cNvPr id="2" name="Pictur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r="12737"/>
        <a:stretch>
          <a:fillRect/>
        </a:stretch>
      </xdr:blipFill>
      <xdr:spPr bwMode="auto">
        <a:xfrm>
          <a:off x="0" y="314325"/>
          <a:ext cx="5685270" cy="828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0</xdr:rowOff>
    </xdr:from>
    <xdr:to>
      <xdr:col>5</xdr:col>
      <xdr:colOff>990600</xdr:colOff>
      <xdr:row>0</xdr:row>
      <xdr:rowOff>0</xdr:rowOff>
    </xdr:to>
    <xdr:sp macro="" textlink="">
      <xdr:nvSpPr>
        <xdr:cNvPr id="2" name="Line 13">
          <a:extLst>
            <a:ext uri="{FF2B5EF4-FFF2-40B4-BE49-F238E27FC236}">
              <a16:creationId xmlns="" xmlns:a16="http://schemas.microsoft.com/office/drawing/2014/main" id="{00000000-0008-0000-0400-000002000000}"/>
            </a:ext>
          </a:extLst>
        </xdr:cNvPr>
        <xdr:cNvSpPr>
          <a:spLocks noChangeShapeType="1"/>
        </xdr:cNvSpPr>
      </xdr:nvSpPr>
      <xdr:spPr bwMode="auto">
        <a:xfrm>
          <a:off x="19050" y="0"/>
          <a:ext cx="3581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0</xdr:row>
      <xdr:rowOff>0</xdr:rowOff>
    </xdr:from>
    <xdr:to>
      <xdr:col>5</xdr:col>
      <xdr:colOff>990600</xdr:colOff>
      <xdr:row>0</xdr:row>
      <xdr:rowOff>0</xdr:rowOff>
    </xdr:to>
    <xdr:sp macro="" textlink="">
      <xdr:nvSpPr>
        <xdr:cNvPr id="3" name="Line 14">
          <a:extLst>
            <a:ext uri="{FF2B5EF4-FFF2-40B4-BE49-F238E27FC236}">
              <a16:creationId xmlns="" xmlns:a16="http://schemas.microsoft.com/office/drawing/2014/main" id="{00000000-0008-0000-0400-000003000000}"/>
            </a:ext>
          </a:extLst>
        </xdr:cNvPr>
        <xdr:cNvSpPr>
          <a:spLocks noChangeShapeType="1"/>
        </xdr:cNvSpPr>
      </xdr:nvSpPr>
      <xdr:spPr bwMode="auto">
        <a:xfrm>
          <a:off x="28575" y="0"/>
          <a:ext cx="3571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47625</xdr:colOff>
      <xdr:row>0</xdr:row>
      <xdr:rowOff>0</xdr:rowOff>
    </xdr:from>
    <xdr:to>
      <xdr:col>5</xdr:col>
      <xdr:colOff>590550</xdr:colOff>
      <xdr:row>0</xdr:row>
      <xdr:rowOff>0</xdr:rowOff>
    </xdr:to>
    <xdr:pic>
      <xdr:nvPicPr>
        <xdr:cNvPr id="4" name="Picture 43" descr="SAVAZNAK">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0</xdr:rowOff>
    </xdr:from>
    <xdr:to>
      <xdr:col>5</xdr:col>
      <xdr:colOff>990600</xdr:colOff>
      <xdr:row>0</xdr:row>
      <xdr:rowOff>0</xdr:rowOff>
    </xdr:to>
    <xdr:sp macro="" textlink="">
      <xdr:nvSpPr>
        <xdr:cNvPr id="2" name="Line 13">
          <a:extLst>
            <a:ext uri="{FF2B5EF4-FFF2-40B4-BE49-F238E27FC236}">
              <a16:creationId xmlns="" xmlns:a16="http://schemas.microsoft.com/office/drawing/2014/main" id="{00000000-0008-0000-0500-000002000000}"/>
            </a:ext>
          </a:extLst>
        </xdr:cNvPr>
        <xdr:cNvSpPr>
          <a:spLocks noChangeShapeType="1"/>
        </xdr:cNvSpPr>
      </xdr:nvSpPr>
      <xdr:spPr bwMode="auto">
        <a:xfrm>
          <a:off x="19050" y="0"/>
          <a:ext cx="3581400" cy="0"/>
        </a:xfrm>
        <a:prstGeom prst="line">
          <a:avLst/>
        </a:prstGeom>
        <a:noFill/>
        <a:ln w="9525">
          <a:solidFill>
            <a:srgbClr val="000000"/>
          </a:solidFill>
          <a:round/>
          <a:headEnd/>
          <a:tailEnd/>
        </a:ln>
      </xdr:spPr>
    </xdr:sp>
    <xdr:clientData/>
  </xdr:twoCellAnchor>
  <xdr:twoCellAnchor>
    <xdr:from>
      <xdr:col>0</xdr:col>
      <xdr:colOff>28575</xdr:colOff>
      <xdr:row>0</xdr:row>
      <xdr:rowOff>0</xdr:rowOff>
    </xdr:from>
    <xdr:to>
      <xdr:col>5</xdr:col>
      <xdr:colOff>990600</xdr:colOff>
      <xdr:row>0</xdr:row>
      <xdr:rowOff>0</xdr:rowOff>
    </xdr:to>
    <xdr:sp macro="" textlink="">
      <xdr:nvSpPr>
        <xdr:cNvPr id="3" name="Line 14">
          <a:extLst>
            <a:ext uri="{FF2B5EF4-FFF2-40B4-BE49-F238E27FC236}">
              <a16:creationId xmlns="" xmlns:a16="http://schemas.microsoft.com/office/drawing/2014/main" id="{00000000-0008-0000-0500-000003000000}"/>
            </a:ext>
          </a:extLst>
        </xdr:cNvPr>
        <xdr:cNvSpPr>
          <a:spLocks noChangeShapeType="1"/>
        </xdr:cNvSpPr>
      </xdr:nvSpPr>
      <xdr:spPr bwMode="auto">
        <a:xfrm>
          <a:off x="28575" y="0"/>
          <a:ext cx="3571875" cy="0"/>
        </a:xfrm>
        <a:prstGeom prst="line">
          <a:avLst/>
        </a:prstGeom>
        <a:noFill/>
        <a:ln w="9525">
          <a:solidFill>
            <a:srgbClr val="000000"/>
          </a:solidFill>
          <a:round/>
          <a:headEnd/>
          <a:tailEnd/>
        </a:ln>
      </xdr:spPr>
    </xdr:sp>
    <xdr:clientData/>
  </xdr:twoCellAnchor>
  <xdr:twoCellAnchor>
    <xdr:from>
      <xdr:col>5</xdr:col>
      <xdr:colOff>47625</xdr:colOff>
      <xdr:row>0</xdr:row>
      <xdr:rowOff>0</xdr:rowOff>
    </xdr:from>
    <xdr:to>
      <xdr:col>5</xdr:col>
      <xdr:colOff>590550</xdr:colOff>
      <xdr:row>0</xdr:row>
      <xdr:rowOff>0</xdr:rowOff>
    </xdr:to>
    <xdr:pic>
      <xdr:nvPicPr>
        <xdr:cNvPr id="4" name="Picture 43" descr="SAVAZNAK">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048000" y="0"/>
          <a:ext cx="5429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file:///C:\Users\Marko%20Kovac\Desktop\BOSON\_KNJI&#381;NICA\Popisi\Knji&#382;nica.xlsx" TargetMode="External"/><Relationship Id="rId2" Type="http://schemas.openxmlformats.org/officeDocument/2006/relationships/hyperlink" Target="file:///C:\Users\Marko%20Kovac\Desktop\BOSON\_KNJI&#381;NICA\Popisi\Knji&#382;nica.xlsx" TargetMode="External"/><Relationship Id="rId1" Type="http://schemas.openxmlformats.org/officeDocument/2006/relationships/hyperlink" Target="file:///C:\Users\Marko%20Kovac\Desktop\BOSON\_KNJI&#381;NICA\Popisi\Knji&#382;nica.xlsx" TargetMode="Externa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2"/>
  <sheetViews>
    <sheetView tabSelected="1" topLeftCell="A13" workbookViewId="0">
      <selection activeCell="A14" sqref="A14:F14"/>
    </sheetView>
  </sheetViews>
  <sheetFormatPr defaultRowHeight="15" x14ac:dyDescent="0.25"/>
  <cols>
    <col min="6" max="6" width="29.140625" customWidth="1"/>
  </cols>
  <sheetData>
    <row r="2" spans="1:6" ht="18" x14ac:dyDescent="0.25">
      <c r="A2" s="441" t="s">
        <v>0</v>
      </c>
      <c r="B2" s="442"/>
      <c r="C2" s="443"/>
      <c r="D2" s="443"/>
      <c r="E2" s="443"/>
      <c r="F2" s="443"/>
    </row>
    <row r="3" spans="1:6" x14ac:dyDescent="0.25">
      <c r="A3" s="61"/>
      <c r="B3" s="61"/>
      <c r="C3" s="5"/>
      <c r="D3" s="5"/>
      <c r="E3" s="8"/>
      <c r="F3" s="8"/>
    </row>
    <row r="4" spans="1:6" x14ac:dyDescent="0.25">
      <c r="A4" s="61"/>
      <c r="B4" s="61"/>
      <c r="C4" s="5"/>
      <c r="D4" s="5"/>
      <c r="E4" s="8"/>
      <c r="F4" s="8"/>
    </row>
    <row r="5" spans="1:6" ht="15.75" x14ac:dyDescent="0.25">
      <c r="A5" s="60" t="s">
        <v>45</v>
      </c>
      <c r="B5" s="60"/>
      <c r="C5" s="60"/>
      <c r="D5" s="60"/>
      <c r="E5" s="60"/>
      <c r="F5" s="60"/>
    </row>
    <row r="6" spans="1:6" ht="15.75" x14ac:dyDescent="0.25">
      <c r="A6" s="60" t="s">
        <v>46</v>
      </c>
      <c r="B6" s="60"/>
      <c r="C6" s="60"/>
      <c r="D6" s="60"/>
      <c r="E6" s="60"/>
      <c r="F6" s="60"/>
    </row>
    <row r="7" spans="1:6" ht="15.75" x14ac:dyDescent="0.25">
      <c r="A7" s="60"/>
      <c r="B7" s="60"/>
      <c r="C7" s="60"/>
      <c r="D7" s="60"/>
      <c r="E7" s="60"/>
      <c r="F7" s="60"/>
    </row>
    <row r="8" spans="1:6" ht="15.75" x14ac:dyDescent="0.25">
      <c r="A8" s="60" t="s">
        <v>47</v>
      </c>
      <c r="B8" s="60"/>
      <c r="C8" s="60"/>
      <c r="D8" s="60"/>
      <c r="E8" s="60"/>
      <c r="F8" s="60"/>
    </row>
    <row r="9" spans="1:6" ht="15.75" x14ac:dyDescent="0.25">
      <c r="A9" s="60" t="s">
        <v>48</v>
      </c>
      <c r="B9" s="60"/>
      <c r="C9" s="60"/>
      <c r="D9" s="60"/>
      <c r="E9" s="60"/>
      <c r="F9" s="60"/>
    </row>
    <row r="10" spans="1:6" ht="15.75" x14ac:dyDescent="0.25">
      <c r="A10" s="60"/>
      <c r="B10" s="60"/>
      <c r="C10" s="60"/>
      <c r="D10" s="60"/>
      <c r="E10" s="60"/>
      <c r="F10" s="60"/>
    </row>
    <row r="11" spans="1:6" ht="15.75" x14ac:dyDescent="0.25">
      <c r="A11" s="60" t="s">
        <v>49</v>
      </c>
      <c r="B11" s="60"/>
      <c r="C11" s="60"/>
      <c r="D11" s="60"/>
      <c r="E11" s="60"/>
      <c r="F11" s="60"/>
    </row>
    <row r="12" spans="1:6" ht="15.75" x14ac:dyDescent="0.25">
      <c r="A12" s="60"/>
      <c r="B12" s="60"/>
      <c r="C12" s="60"/>
      <c r="D12" s="60"/>
      <c r="E12" s="60"/>
      <c r="F12" s="60"/>
    </row>
    <row r="13" spans="1:6" ht="72" customHeight="1" x14ac:dyDescent="0.25">
      <c r="A13" s="444" t="s">
        <v>94</v>
      </c>
      <c r="B13" s="442"/>
      <c r="C13" s="443"/>
      <c r="D13" s="443"/>
      <c r="E13" s="443"/>
      <c r="F13" s="443"/>
    </row>
    <row r="14" spans="1:6" ht="32.25" customHeight="1" x14ac:dyDescent="0.25">
      <c r="A14" s="444" t="s">
        <v>330</v>
      </c>
      <c r="B14" s="442"/>
      <c r="C14" s="443"/>
      <c r="D14" s="443"/>
      <c r="E14" s="443"/>
      <c r="F14" s="443"/>
    </row>
    <row r="15" spans="1:6" ht="15.75" thickBot="1" x14ac:dyDescent="0.3"/>
    <row r="16" spans="1:6" ht="15.75" x14ac:dyDescent="0.25">
      <c r="B16" s="421" t="s">
        <v>311</v>
      </c>
      <c r="C16" s="422"/>
      <c r="D16" s="422"/>
      <c r="E16" s="422"/>
      <c r="F16" s="423"/>
    </row>
    <row r="17" spans="2:6" x14ac:dyDescent="0.25">
      <c r="B17" s="424"/>
      <c r="C17" s="57"/>
      <c r="D17" s="57"/>
      <c r="E17" s="57"/>
      <c r="F17" s="425"/>
    </row>
    <row r="18" spans="2:6" x14ac:dyDescent="0.25">
      <c r="B18" s="426" t="s">
        <v>312</v>
      </c>
      <c r="C18" s="57"/>
      <c r="D18" s="57"/>
      <c r="E18" s="57"/>
      <c r="F18" s="432">
        <f>VODOVOD!F77</f>
        <v>0</v>
      </c>
    </row>
    <row r="19" spans="2:6" x14ac:dyDescent="0.25">
      <c r="B19" s="424"/>
      <c r="C19" s="57"/>
      <c r="D19" s="57"/>
      <c r="E19" s="57"/>
      <c r="F19" s="433"/>
    </row>
    <row r="20" spans="2:6" x14ac:dyDescent="0.25">
      <c r="B20" s="428" t="s">
        <v>313</v>
      </c>
      <c r="C20" s="429"/>
      <c r="D20" s="57"/>
      <c r="E20" s="57"/>
      <c r="F20" s="432">
        <f>KANALIZACIJA!F266</f>
        <v>0</v>
      </c>
    </row>
    <row r="21" spans="2:6" x14ac:dyDescent="0.25">
      <c r="B21" s="428"/>
      <c r="C21" s="429"/>
      <c r="D21" s="57"/>
      <c r="E21" s="57"/>
      <c r="F21" s="433"/>
    </row>
    <row r="22" spans="2:6" x14ac:dyDescent="0.25">
      <c r="B22" s="428" t="s">
        <v>314</v>
      </c>
      <c r="C22" s="429"/>
      <c r="D22" s="57"/>
      <c r="E22" s="57"/>
      <c r="F22" s="432">
        <f>ELEKTRO!F137</f>
        <v>0</v>
      </c>
    </row>
    <row r="23" spans="2:6" x14ac:dyDescent="0.25">
      <c r="B23" s="428"/>
      <c r="C23" s="429"/>
      <c r="D23" s="57"/>
      <c r="E23" s="57"/>
      <c r="F23" s="433"/>
    </row>
    <row r="24" spans="2:6" x14ac:dyDescent="0.25">
      <c r="B24" s="428" t="s">
        <v>315</v>
      </c>
      <c r="C24" s="429"/>
      <c r="D24" s="57"/>
      <c r="E24" s="57"/>
      <c r="F24" s="432" t="e">
        <f>'ZUNANJA UREDITEV'!F278</f>
        <v>#VALUE!</v>
      </c>
    </row>
    <row r="25" spans="2:6" x14ac:dyDescent="0.25">
      <c r="B25" s="428"/>
      <c r="C25" s="429"/>
      <c r="D25" s="57"/>
      <c r="E25" s="57"/>
      <c r="F25" s="433"/>
    </row>
    <row r="26" spans="2:6" ht="15.75" thickBot="1" x14ac:dyDescent="0.3">
      <c r="B26" s="430" t="s">
        <v>316</v>
      </c>
      <c r="C26" s="431"/>
      <c r="D26" s="427"/>
      <c r="E26" s="427"/>
      <c r="F26" s="434">
        <f>'KRAJINSKA UREDITEV'!F110</f>
        <v>0</v>
      </c>
    </row>
    <row r="27" spans="2:6" ht="15.75" thickBot="1" x14ac:dyDescent="0.3">
      <c r="B27" s="428"/>
      <c r="C27" s="429"/>
      <c r="D27" s="57"/>
      <c r="E27" s="57"/>
      <c r="F27" s="433"/>
    </row>
    <row r="28" spans="2:6" x14ac:dyDescent="0.25">
      <c r="B28" s="435" t="s">
        <v>318</v>
      </c>
      <c r="C28" s="436"/>
      <c r="D28" s="422"/>
      <c r="E28" s="422"/>
      <c r="F28" s="437" t="e">
        <f>SUM(F18:F26)</f>
        <v>#VALUE!</v>
      </c>
    </row>
    <row r="29" spans="2:6" x14ac:dyDescent="0.25">
      <c r="B29" s="428"/>
      <c r="C29" s="429"/>
      <c r="D29" s="57"/>
      <c r="E29" s="57"/>
      <c r="F29" s="433"/>
    </row>
    <row r="30" spans="2:6" x14ac:dyDescent="0.25">
      <c r="B30" s="428" t="s">
        <v>317</v>
      </c>
      <c r="C30" s="429"/>
      <c r="D30" s="57"/>
      <c r="E30" s="57"/>
      <c r="F30" s="432" t="e">
        <f>F28*0.22</f>
        <v>#VALUE!</v>
      </c>
    </row>
    <row r="31" spans="2:6" x14ac:dyDescent="0.25">
      <c r="B31" s="428"/>
      <c r="C31" s="429"/>
      <c r="D31" s="57"/>
      <c r="E31" s="57"/>
      <c r="F31" s="433"/>
    </row>
    <row r="32" spans="2:6" ht="15.75" thickBot="1" x14ac:dyDescent="0.3">
      <c r="B32" s="430" t="s">
        <v>319</v>
      </c>
      <c r="C32" s="431"/>
      <c r="D32" s="427"/>
      <c r="E32" s="427"/>
      <c r="F32" s="434" t="e">
        <f>F28+F30</f>
        <v>#VALUE!</v>
      </c>
    </row>
  </sheetData>
  <mergeCells count="3">
    <mergeCell ref="A2:F2"/>
    <mergeCell ref="A13:F13"/>
    <mergeCell ref="A14:F1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Zeros="0" view="pageBreakPreview" zoomScale="120" zoomScaleSheetLayoutView="120" workbookViewId="0">
      <selection activeCell="E1" sqref="E1:E1048576"/>
    </sheetView>
  </sheetViews>
  <sheetFormatPr defaultColWidth="9" defaultRowHeight="12" x14ac:dyDescent="0.2"/>
  <cols>
    <col min="1" max="1" width="6.28515625" style="68" customWidth="1"/>
    <col min="2" max="2" width="40.7109375" style="67" customWidth="1"/>
    <col min="3" max="3" width="4.7109375" style="66" customWidth="1"/>
    <col min="4" max="4" width="7.7109375" style="65" customWidth="1"/>
    <col min="5" max="6" width="15.7109375" style="64" customWidth="1"/>
    <col min="7" max="7" width="9" style="62"/>
    <col min="8" max="11" width="9" style="63"/>
    <col min="12" max="16384" width="9" style="62"/>
  </cols>
  <sheetData>
    <row r="1" spans="1:11" s="192" customFormat="1" x14ac:dyDescent="0.2">
      <c r="H1" s="63"/>
      <c r="I1" s="63"/>
      <c r="J1" s="63"/>
      <c r="K1" s="63"/>
    </row>
    <row r="2" spans="1:11" s="192" customFormat="1" x14ac:dyDescent="0.2">
      <c r="A2" s="193"/>
      <c r="B2" s="193"/>
      <c r="C2" s="193"/>
      <c r="D2" s="193"/>
      <c r="E2" s="193"/>
      <c r="H2" s="63"/>
      <c r="I2" s="63"/>
      <c r="J2" s="63"/>
      <c r="K2" s="63"/>
    </row>
    <row r="3" spans="1:11" s="192" customFormat="1" x14ac:dyDescent="0.2">
      <c r="H3" s="63"/>
      <c r="I3" s="63"/>
      <c r="J3" s="63"/>
      <c r="K3" s="63"/>
    </row>
    <row r="4" spans="1:11" s="186" customFormat="1" ht="12.75" x14ac:dyDescent="0.25">
      <c r="A4" s="191"/>
      <c r="B4" s="190" t="s">
        <v>135</v>
      </c>
      <c r="C4" s="189" t="s">
        <v>134</v>
      </c>
      <c r="D4" s="188" t="s">
        <v>133</v>
      </c>
      <c r="E4" s="187"/>
      <c r="F4" s="187" t="s">
        <v>131</v>
      </c>
      <c r="H4" s="63"/>
      <c r="I4" s="63"/>
      <c r="J4" s="63"/>
      <c r="K4" s="63"/>
    </row>
    <row r="5" spans="1:11" s="180" customFormat="1" x14ac:dyDescent="0.2">
      <c r="A5" s="185"/>
      <c r="B5" s="182"/>
      <c r="C5" s="184"/>
      <c r="D5" s="184"/>
      <c r="E5" s="183"/>
      <c r="F5" s="182"/>
      <c r="G5" s="181"/>
      <c r="H5" s="63"/>
      <c r="I5" s="63"/>
      <c r="J5" s="63"/>
      <c r="K5" s="63"/>
    </row>
    <row r="6" spans="1:11" s="297" customFormat="1" ht="12.75" x14ac:dyDescent="0.25">
      <c r="A6" s="313"/>
      <c r="B6" s="308" t="s">
        <v>223</v>
      </c>
      <c r="C6" s="306"/>
      <c r="D6" s="312"/>
      <c r="E6" s="271"/>
      <c r="F6" s="311"/>
      <c r="H6" s="298"/>
      <c r="I6" s="270"/>
      <c r="J6" s="66"/>
    </row>
    <row r="7" spans="1:11" s="297" customFormat="1" ht="12.75" x14ac:dyDescent="0.25">
      <c r="A7" s="315" t="s">
        <v>96</v>
      </c>
      <c r="B7" s="314"/>
      <c r="C7" s="306"/>
      <c r="D7" s="312"/>
      <c r="E7" s="271"/>
      <c r="F7" s="311"/>
      <c r="H7" s="298"/>
      <c r="I7" s="270"/>
      <c r="J7" s="66"/>
    </row>
    <row r="8" spans="1:11" s="297" customFormat="1" ht="12.75" x14ac:dyDescent="0.25">
      <c r="A8" s="313"/>
      <c r="B8" s="303"/>
      <c r="C8" s="306"/>
      <c r="D8" s="312"/>
      <c r="E8" s="271"/>
      <c r="F8" s="311"/>
      <c r="H8" s="298"/>
      <c r="I8" s="270"/>
      <c r="J8" s="66"/>
    </row>
    <row r="9" spans="1:11" s="297" customFormat="1" ht="12.75" x14ac:dyDescent="0.25">
      <c r="A9" s="313"/>
      <c r="B9" s="308" t="s">
        <v>222</v>
      </c>
      <c r="C9" s="306"/>
      <c r="D9" s="312"/>
      <c r="E9" s="271"/>
      <c r="F9" s="311"/>
      <c r="H9" s="298"/>
      <c r="I9" s="270"/>
      <c r="J9" s="66"/>
    </row>
    <row r="10" spans="1:11" s="297" customFormat="1" ht="25.5" x14ac:dyDescent="0.25">
      <c r="A10" s="313"/>
      <c r="B10" s="303" t="s">
        <v>310</v>
      </c>
      <c r="C10" s="306"/>
      <c r="D10" s="312"/>
      <c r="E10" s="271"/>
      <c r="F10" s="311"/>
      <c r="H10" s="298"/>
      <c r="I10" s="270"/>
      <c r="J10" s="66"/>
    </row>
    <row r="11" spans="1:11" s="297" customFormat="1" ht="76.5" x14ac:dyDescent="0.25">
      <c r="A11" s="313"/>
      <c r="B11" s="314" t="s">
        <v>331</v>
      </c>
      <c r="C11" s="306"/>
      <c r="D11" s="312"/>
      <c r="E11" s="271"/>
      <c r="F11" s="311"/>
      <c r="H11" s="298"/>
      <c r="I11" s="270"/>
      <c r="J11" s="66"/>
    </row>
    <row r="12" spans="1:11" s="297" customFormat="1" ht="12.75" x14ac:dyDescent="0.25">
      <c r="A12" s="313"/>
      <c r="B12" s="314"/>
      <c r="C12" s="306"/>
      <c r="D12" s="312"/>
      <c r="E12" s="271"/>
      <c r="F12" s="311"/>
      <c r="H12" s="298"/>
      <c r="I12" s="270"/>
      <c r="J12" s="66"/>
    </row>
    <row r="13" spans="1:11" s="297" customFormat="1" ht="12.75" x14ac:dyDescent="0.25">
      <c r="A13" s="313"/>
      <c r="B13" s="314"/>
      <c r="C13" s="306"/>
      <c r="D13" s="312"/>
      <c r="E13" s="271"/>
      <c r="F13" s="311"/>
      <c r="H13" s="298"/>
      <c r="I13" s="270"/>
      <c r="J13" s="66"/>
    </row>
    <row r="14" spans="1:11" x14ac:dyDescent="0.2">
      <c r="A14" s="179"/>
      <c r="B14" s="178"/>
      <c r="C14" s="177"/>
      <c r="D14" s="176"/>
      <c r="E14" s="175"/>
      <c r="F14" s="175"/>
    </row>
    <row r="15" spans="1:11" ht="12.75" x14ac:dyDescent="0.2">
      <c r="B15" s="164" t="s">
        <v>130</v>
      </c>
      <c r="D15" s="65" t="s">
        <v>96</v>
      </c>
      <c r="G15" s="70" t="str">
        <f>IF(LEN(B15)&lt;255,"",LEN(B15)-255)</f>
        <v/>
      </c>
    </row>
    <row r="16" spans="1:11" s="76" customFormat="1" x14ac:dyDescent="0.2">
      <c r="A16" s="174"/>
      <c r="B16" s="173"/>
      <c r="C16" s="66"/>
      <c r="D16" s="65"/>
      <c r="E16" s="64"/>
      <c r="F16" s="64"/>
      <c r="G16" s="70" t="str">
        <f>IF(LEN(B16)&lt;255,"",LEN(B16)-255)</f>
        <v/>
      </c>
      <c r="H16" s="63"/>
      <c r="I16" s="63"/>
      <c r="J16" s="63"/>
      <c r="K16" s="63"/>
    </row>
    <row r="17" spans="1:13" s="69" customFormat="1" ht="102" x14ac:dyDescent="0.25">
      <c r="A17" s="171"/>
      <c r="B17" s="172" t="s">
        <v>129</v>
      </c>
      <c r="C17" s="73"/>
      <c r="D17" s="72"/>
      <c r="E17" s="77"/>
      <c r="F17" s="71"/>
      <c r="G17" s="76" t="str">
        <f>IF(LEN(B17)&lt;255,"",LEN(B17)-255)</f>
        <v/>
      </c>
      <c r="H17" s="63"/>
      <c r="I17" s="63"/>
      <c r="J17" s="63"/>
      <c r="K17" s="63"/>
    </row>
    <row r="18" spans="1:13" s="69" customFormat="1" ht="12.75" x14ac:dyDescent="0.25">
      <c r="A18" s="171"/>
      <c r="B18" s="170"/>
      <c r="C18" s="73"/>
      <c r="D18" s="72"/>
      <c r="E18" s="77"/>
      <c r="F18" s="71"/>
      <c r="G18" s="76" t="str">
        <f>IF(LEN(B18)&lt;255,"",LEN(B18)-255)</f>
        <v/>
      </c>
      <c r="H18" s="63"/>
      <c r="I18" s="63"/>
      <c r="J18" s="63"/>
      <c r="K18" s="63"/>
    </row>
    <row r="19" spans="1:13" s="69" customFormat="1" x14ac:dyDescent="0.2">
      <c r="A19" s="80">
        <f>IF(B18="",1+MAX($A$17:A18),"")</f>
        <v>1</v>
      </c>
      <c r="B19" s="74" t="s">
        <v>128</v>
      </c>
      <c r="C19" s="73" t="s">
        <v>109</v>
      </c>
      <c r="D19" s="72">
        <f>515-25+8</f>
        <v>498</v>
      </c>
      <c r="E19" s="163"/>
      <c r="F19" s="77" t="str">
        <f>IF((D19*E19)=0," ",(D19*E19))</f>
        <v xml:space="preserve"> </v>
      </c>
      <c r="G19" s="76" t="str">
        <f>IF(LEN(B19)&lt;255,"",LEN(B19)-255)</f>
        <v/>
      </c>
      <c r="H19" s="63"/>
      <c r="I19" s="63"/>
      <c r="J19" s="63"/>
      <c r="K19" s="63"/>
    </row>
    <row r="20" spans="1:13" s="69" customFormat="1" x14ac:dyDescent="0.2">
      <c r="A20" s="80"/>
      <c r="B20" s="79"/>
      <c r="C20" s="73"/>
      <c r="D20" s="72"/>
      <c r="E20" s="64"/>
      <c r="F20" s="77"/>
      <c r="G20" s="76"/>
      <c r="H20" s="63"/>
      <c r="I20" s="63"/>
      <c r="J20" s="63"/>
      <c r="K20" s="63"/>
    </row>
    <row r="21" spans="1:13" s="69" customFormat="1" ht="60" x14ac:dyDescent="0.25">
      <c r="A21" s="80">
        <f>IF(B20="",1+MAX($A$17:A20),"")</f>
        <v>2</v>
      </c>
      <c r="B21" s="169" t="s">
        <v>127</v>
      </c>
      <c r="C21" s="73"/>
      <c r="E21" s="77"/>
      <c r="F21" s="71"/>
      <c r="G21" s="76" t="str">
        <f>IF(LEN(B21)&lt;255,"",LEN(B21)-255)</f>
        <v/>
      </c>
      <c r="H21" s="63"/>
      <c r="I21" s="63"/>
      <c r="J21" s="63"/>
      <c r="K21" s="63"/>
    </row>
    <row r="22" spans="1:13" s="69" customFormat="1" ht="72" x14ac:dyDescent="0.25">
      <c r="A22" s="80" t="str">
        <f>IF(B21="",1+MAX($A$17:A21),"")</f>
        <v/>
      </c>
      <c r="B22" s="168" t="s">
        <v>126</v>
      </c>
      <c r="C22" s="73"/>
      <c r="D22" s="72"/>
      <c r="E22" s="77"/>
      <c r="F22" s="71"/>
      <c r="G22" s="76" t="str">
        <f>IF(LEN(B22)&lt;255,"",LEN(B22)-255)</f>
        <v/>
      </c>
      <c r="H22" s="63"/>
      <c r="I22" s="63"/>
      <c r="J22" s="63"/>
      <c r="K22" s="63"/>
    </row>
    <row r="23" spans="1:13" s="69" customFormat="1" x14ac:dyDescent="0.2">
      <c r="A23" s="80" t="str">
        <f>IF(B22="",1+MAX($A$17:A22),"")</f>
        <v/>
      </c>
      <c r="B23" s="165" t="s">
        <v>125</v>
      </c>
      <c r="C23" s="73" t="s">
        <v>43</v>
      </c>
      <c r="D23" s="72">
        <f>430*M27</f>
        <v>415.80582524271841</v>
      </c>
      <c r="E23" s="163"/>
      <c r="F23" s="77" t="str">
        <f>IF((D23*E23)=0," ",(D23*E23))</f>
        <v xml:space="preserve"> </v>
      </c>
      <c r="G23" s="76" t="str">
        <f>IF(LEN(B23)&lt;255,"",LEN(B23)-255)</f>
        <v/>
      </c>
      <c r="H23" s="63"/>
      <c r="I23" s="63"/>
      <c r="J23" s="63"/>
      <c r="K23" s="63"/>
    </row>
    <row r="24" spans="1:13" s="69" customFormat="1" x14ac:dyDescent="0.2">
      <c r="A24" s="80"/>
      <c r="B24" s="165"/>
      <c r="C24" s="73"/>
      <c r="D24" s="72"/>
      <c r="E24" s="64"/>
      <c r="F24" s="77"/>
      <c r="G24" s="76"/>
      <c r="H24" s="63"/>
      <c r="I24" s="63"/>
      <c r="J24" s="63"/>
      <c r="K24" s="63"/>
    </row>
    <row r="25" spans="1:13" s="69" customFormat="1" ht="36" x14ac:dyDescent="0.2">
      <c r="A25" s="80">
        <f>IF(B24="",1+MAX($A$17:A24),"")</f>
        <v>3</v>
      </c>
      <c r="B25" s="74" t="s">
        <v>124</v>
      </c>
      <c r="C25" s="73" t="s">
        <v>43</v>
      </c>
      <c r="D25" s="72">
        <v>148</v>
      </c>
      <c r="E25" s="163"/>
      <c r="F25" s="77" t="str">
        <f>IF((D25*E25)=0," ",(D25*E25))</f>
        <v xml:space="preserve"> </v>
      </c>
      <c r="G25" s="76" t="str">
        <f t="shared" ref="G25:G44" si="0">IF(LEN(B25)&lt;255,"",LEN(B25)-255)</f>
        <v/>
      </c>
      <c r="H25" s="63"/>
      <c r="I25" s="63"/>
      <c r="J25" s="63"/>
      <c r="K25" s="63"/>
    </row>
    <row r="26" spans="1:13" s="69" customFormat="1" x14ac:dyDescent="0.2">
      <c r="A26" s="80" t="str">
        <f>IF(B25="",1+MAX($A$17:A25),"")</f>
        <v/>
      </c>
      <c r="B26" s="74"/>
      <c r="C26" s="73"/>
      <c r="D26" s="72"/>
      <c r="E26" s="64"/>
      <c r="F26" s="77"/>
      <c r="G26" s="76" t="str">
        <f t="shared" si="0"/>
        <v/>
      </c>
      <c r="H26" s="63"/>
      <c r="I26" s="63"/>
      <c r="J26" s="63"/>
      <c r="K26" s="63"/>
    </row>
    <row r="27" spans="1:13" s="69" customFormat="1" ht="48" x14ac:dyDescent="0.2">
      <c r="A27" s="80">
        <f>IF(B26="",1+MAX($A$17:A26),"")</f>
        <v>4</v>
      </c>
      <c r="B27" s="74" t="s">
        <v>123</v>
      </c>
      <c r="C27" s="73" t="s">
        <v>43</v>
      </c>
      <c r="D27" s="72">
        <v>8</v>
      </c>
      <c r="E27" s="163"/>
      <c r="F27" s="77" t="str">
        <f>IF((D27*E27)=0," ",(D27*E27))</f>
        <v xml:space="preserve"> </v>
      </c>
      <c r="G27" s="76" t="str">
        <f t="shared" si="0"/>
        <v/>
      </c>
      <c r="H27" s="63"/>
      <c r="I27" s="63"/>
      <c r="J27" s="63"/>
      <c r="K27" s="63"/>
      <c r="M27" s="440">
        <f>498/515</f>
        <v>0.96699029126213587</v>
      </c>
    </row>
    <row r="28" spans="1:13" s="69" customFormat="1" ht="12.75" x14ac:dyDescent="0.25">
      <c r="A28" s="80" t="str">
        <f>IF(B27="",1+MAX($A$17:A27),"")</f>
        <v/>
      </c>
      <c r="B28" s="74"/>
      <c r="C28" s="73"/>
      <c r="D28" s="72"/>
      <c r="E28" s="77"/>
      <c r="F28" s="71"/>
      <c r="G28" s="76" t="str">
        <f t="shared" si="0"/>
        <v/>
      </c>
      <c r="H28" s="63"/>
      <c r="I28" s="63"/>
      <c r="J28" s="63"/>
      <c r="K28" s="63"/>
    </row>
    <row r="29" spans="1:13" s="69" customFormat="1" ht="48" x14ac:dyDescent="0.2">
      <c r="A29" s="80">
        <f>IF(B28="",1+MAX($A$17:A28),"")</f>
        <v>5</v>
      </c>
      <c r="B29" s="67" t="s">
        <v>122</v>
      </c>
      <c r="C29" s="73"/>
      <c r="D29" s="72"/>
      <c r="E29" s="77"/>
      <c r="F29" s="77"/>
      <c r="G29" s="76" t="str">
        <f t="shared" si="0"/>
        <v/>
      </c>
      <c r="H29" s="63"/>
      <c r="I29" s="63"/>
      <c r="J29" s="63"/>
      <c r="K29" s="63"/>
    </row>
    <row r="30" spans="1:13" s="69" customFormat="1" ht="84" x14ac:dyDescent="0.2">
      <c r="A30" s="80" t="str">
        <f>IF(B29="",1+MAX($A$17:A29),"")</f>
        <v/>
      </c>
      <c r="B30" s="167" t="s">
        <v>121</v>
      </c>
      <c r="C30" s="73"/>
      <c r="D30" s="72"/>
      <c r="E30" s="64"/>
      <c r="F30" s="77"/>
      <c r="G30" s="76" t="str">
        <f t="shared" si="0"/>
        <v/>
      </c>
      <c r="H30" s="63"/>
      <c r="I30" s="63"/>
      <c r="J30" s="63"/>
      <c r="K30" s="63"/>
    </row>
    <row r="31" spans="1:13" s="69" customFormat="1" ht="60" x14ac:dyDescent="0.2">
      <c r="A31" s="80" t="str">
        <f>IF(B30="",1+MAX($A$17:A30),"")</f>
        <v/>
      </c>
      <c r="B31" s="167" t="s">
        <v>120</v>
      </c>
      <c r="C31" s="73"/>
      <c r="D31" s="72"/>
      <c r="E31" s="64"/>
      <c r="F31" s="77"/>
      <c r="G31" s="76" t="str">
        <f t="shared" si="0"/>
        <v/>
      </c>
      <c r="H31" s="63"/>
      <c r="I31" s="63"/>
      <c r="J31" s="63"/>
      <c r="K31" s="63"/>
    </row>
    <row r="32" spans="1:13" s="69" customFormat="1" ht="60" x14ac:dyDescent="0.2">
      <c r="A32" s="80" t="str">
        <f>IF(B31="",1+MAX($A$17:A31),"")</f>
        <v/>
      </c>
      <c r="B32" s="167" t="s">
        <v>119</v>
      </c>
      <c r="C32" s="73" t="s">
        <v>43</v>
      </c>
      <c r="D32" s="72">
        <f>330*M27</f>
        <v>319.10679611650482</v>
      </c>
      <c r="E32" s="163"/>
      <c r="F32" s="77" t="str">
        <f>IF((D32*E32)=0," ",(D32*E32))</f>
        <v xml:space="preserve"> </v>
      </c>
      <c r="G32" s="76" t="str">
        <f t="shared" si="0"/>
        <v/>
      </c>
      <c r="H32" s="63"/>
      <c r="I32" s="63"/>
      <c r="J32" s="63"/>
      <c r="K32" s="63"/>
    </row>
    <row r="33" spans="1:11" s="69" customFormat="1" x14ac:dyDescent="0.2">
      <c r="A33" s="80"/>
      <c r="B33" s="67"/>
      <c r="C33" s="73"/>
      <c r="D33" s="72"/>
      <c r="E33" s="64"/>
      <c r="F33" s="77"/>
      <c r="G33" s="76" t="str">
        <f t="shared" si="0"/>
        <v/>
      </c>
      <c r="H33" s="63"/>
      <c r="I33" s="63"/>
      <c r="J33" s="63"/>
      <c r="K33" s="63"/>
    </row>
    <row r="34" spans="1:11" s="69" customFormat="1" ht="60" x14ac:dyDescent="0.2">
      <c r="A34" s="80">
        <f>IF(B33="",1+MAX($A$17:A33),"")</f>
        <v>6</v>
      </c>
      <c r="B34" s="167" t="s">
        <v>118</v>
      </c>
      <c r="C34" s="73" t="s">
        <v>43</v>
      </c>
      <c r="D34" s="72">
        <v>148</v>
      </c>
      <c r="E34" s="163"/>
      <c r="F34" s="77" t="str">
        <f>IF((D34*E34)=0," ",(D34*E34))</f>
        <v xml:space="preserve"> </v>
      </c>
      <c r="G34" s="76" t="str">
        <f t="shared" si="0"/>
        <v/>
      </c>
      <c r="H34" s="63"/>
      <c r="I34" s="63"/>
      <c r="J34" s="63"/>
      <c r="K34" s="63"/>
    </row>
    <row r="35" spans="1:11" s="69" customFormat="1" x14ac:dyDescent="0.2">
      <c r="A35" s="80" t="str">
        <f>IF(B34="",1+MAX($A$17:A34),"")</f>
        <v/>
      </c>
      <c r="B35" s="67"/>
      <c r="C35" s="73"/>
      <c r="D35" s="72"/>
      <c r="E35" s="64"/>
      <c r="F35" s="77"/>
      <c r="G35" s="76" t="str">
        <f t="shared" si="0"/>
        <v/>
      </c>
      <c r="H35" s="63"/>
      <c r="I35" s="63"/>
      <c r="J35" s="63"/>
      <c r="K35" s="63"/>
    </row>
    <row r="36" spans="1:11" s="69" customFormat="1" ht="72" x14ac:dyDescent="0.25">
      <c r="A36" s="80">
        <f>IF(B35="",1+MAX($A$17:A35),"")</f>
        <v>7</v>
      </c>
      <c r="B36" s="74" t="s">
        <v>117</v>
      </c>
      <c r="C36" s="73"/>
      <c r="D36" s="72"/>
      <c r="E36" s="77"/>
      <c r="F36" s="71"/>
      <c r="G36" s="76" t="str">
        <f t="shared" si="0"/>
        <v/>
      </c>
      <c r="H36" s="63"/>
      <c r="I36" s="63"/>
      <c r="J36" s="63"/>
      <c r="K36" s="63"/>
    </row>
    <row r="37" spans="1:11" s="69" customFormat="1" ht="36" x14ac:dyDescent="0.25">
      <c r="A37" s="80" t="str">
        <f>IF(B36="",1+MAX($A$17:A36),"")</f>
        <v/>
      </c>
      <c r="B37" s="165" t="s">
        <v>116</v>
      </c>
      <c r="C37" s="73"/>
      <c r="D37" s="72"/>
      <c r="E37" s="77"/>
      <c r="F37" s="71"/>
      <c r="G37" s="76" t="str">
        <f t="shared" si="0"/>
        <v/>
      </c>
      <c r="H37" s="63"/>
      <c r="I37" s="63"/>
      <c r="J37" s="63"/>
      <c r="K37" s="63"/>
    </row>
    <row r="38" spans="1:11" s="69" customFormat="1" ht="24" x14ac:dyDescent="0.2">
      <c r="A38" s="80" t="str">
        <f>IF(B37="",1+MAX($A$17:A37),"")</f>
        <v/>
      </c>
      <c r="B38" s="165" t="s">
        <v>115</v>
      </c>
      <c r="C38" s="73" t="s">
        <v>4</v>
      </c>
      <c r="D38" s="72">
        <v>1</v>
      </c>
      <c r="E38" s="163"/>
      <c r="F38" s="77" t="str">
        <f>IF((D38*E38)=0," ",(D38*E38))</f>
        <v xml:space="preserve"> </v>
      </c>
      <c r="G38" s="76" t="str">
        <f t="shared" si="0"/>
        <v/>
      </c>
      <c r="H38" s="63"/>
      <c r="I38" s="63"/>
      <c r="J38" s="63"/>
      <c r="K38" s="63"/>
    </row>
    <row r="39" spans="1:11" s="69" customFormat="1" ht="24" x14ac:dyDescent="0.2">
      <c r="A39" s="80" t="str">
        <f>IF(B38="",1+MAX($A$17:A38),"")</f>
        <v/>
      </c>
      <c r="B39" s="165" t="s">
        <v>114</v>
      </c>
      <c r="C39" s="73" t="s">
        <v>4</v>
      </c>
      <c r="D39" s="72">
        <v>4</v>
      </c>
      <c r="E39" s="163"/>
      <c r="F39" s="77" t="str">
        <f>IF((D39*E39)=0," ",(D39*E39))</f>
        <v xml:space="preserve"> </v>
      </c>
      <c r="G39" s="76" t="str">
        <f t="shared" si="0"/>
        <v/>
      </c>
      <c r="H39" s="63"/>
      <c r="I39" s="63"/>
      <c r="J39" s="63"/>
      <c r="K39" s="63"/>
    </row>
    <row r="40" spans="1:11" s="69" customFormat="1" x14ac:dyDescent="0.2">
      <c r="A40" s="80" t="str">
        <f>IF(B39="",1+MAX($A$17:A39),"")</f>
        <v/>
      </c>
      <c r="B40" s="165"/>
      <c r="C40" s="73"/>
      <c r="D40" s="72"/>
      <c r="E40" s="78"/>
      <c r="F40" s="77"/>
      <c r="G40" s="76" t="str">
        <f t="shared" si="0"/>
        <v/>
      </c>
      <c r="H40" s="166"/>
      <c r="I40" s="166"/>
      <c r="J40" s="166"/>
      <c r="K40" s="166"/>
    </row>
    <row r="41" spans="1:11" s="69" customFormat="1" ht="48" x14ac:dyDescent="0.2">
      <c r="A41" s="80">
        <f>IF(B40="",1+MAX($A$17:A40),"")</f>
        <v>8</v>
      </c>
      <c r="B41" s="74" t="s">
        <v>113</v>
      </c>
      <c r="C41" s="73"/>
      <c r="D41" s="72"/>
      <c r="E41" s="64"/>
      <c r="F41" s="77"/>
      <c r="G41" s="76" t="str">
        <f t="shared" si="0"/>
        <v/>
      </c>
      <c r="H41" s="63"/>
      <c r="I41" s="63"/>
      <c r="J41" s="63"/>
      <c r="K41" s="63"/>
    </row>
    <row r="42" spans="1:11" s="69" customFormat="1" ht="48" x14ac:dyDescent="0.2">
      <c r="A42" s="80" t="str">
        <f>IF(B41="",1+MAX($A$17:A41),"")</f>
        <v/>
      </c>
      <c r="B42" s="165" t="s">
        <v>112</v>
      </c>
      <c r="C42" s="73" t="s">
        <v>5</v>
      </c>
      <c r="D42" s="72">
        <v>498</v>
      </c>
      <c r="E42" s="163"/>
      <c r="F42" s="77" t="str">
        <f>IF((D42*E42)=0," ",(D42*E42))</f>
        <v xml:space="preserve"> </v>
      </c>
      <c r="G42" s="76" t="str">
        <f t="shared" si="0"/>
        <v/>
      </c>
      <c r="H42" s="63"/>
      <c r="I42" s="63"/>
      <c r="J42" s="63"/>
      <c r="K42" s="63"/>
    </row>
    <row r="43" spans="1:11" s="69" customFormat="1" ht="12.75" thickBot="1" x14ac:dyDescent="0.25">
      <c r="A43" s="162" t="str">
        <f>IF(B42="",1+MAX($A$17:A42),"")</f>
        <v/>
      </c>
      <c r="B43" s="161"/>
      <c r="C43" s="160"/>
      <c r="D43" s="159"/>
      <c r="E43" s="158"/>
      <c r="F43" s="158"/>
      <c r="G43" s="76" t="str">
        <f t="shared" si="0"/>
        <v/>
      </c>
      <c r="H43" s="63"/>
      <c r="I43" s="63"/>
      <c r="J43" s="63"/>
      <c r="K43" s="63"/>
    </row>
    <row r="44" spans="1:11" s="145" customFormat="1" ht="14.25" thickTop="1" thickBot="1" x14ac:dyDescent="0.3">
      <c r="A44" s="157" t="str">
        <f>CONCATENATE("SKUPAJ:  ",B15)</f>
        <v>SKUPAJ:  GRADBENA DELA ZA VODOVOD</v>
      </c>
      <c r="B44" s="156"/>
      <c r="C44" s="155"/>
      <c r="D44" s="154"/>
      <c r="E44" s="153"/>
      <c r="F44" s="152" t="str">
        <f>IF(SUM(F18:F43)=0," ",SUM(F18:F43))</f>
        <v xml:space="preserve"> </v>
      </c>
      <c r="G44" s="70" t="str">
        <f t="shared" si="0"/>
        <v/>
      </c>
      <c r="H44" s="63"/>
      <c r="I44" s="63"/>
      <c r="J44" s="63"/>
      <c r="K44" s="63"/>
    </row>
    <row r="45" spans="1:11" s="145" customFormat="1" ht="13.5" thickTop="1" x14ac:dyDescent="0.25">
      <c r="A45" s="151"/>
      <c r="B45" s="150"/>
      <c r="C45" s="149"/>
      <c r="D45" s="148"/>
      <c r="E45" s="147"/>
      <c r="F45" s="146"/>
      <c r="G45" s="70"/>
      <c r="H45" s="63"/>
      <c r="I45" s="63"/>
      <c r="J45" s="63"/>
      <c r="K45" s="63"/>
    </row>
    <row r="46" spans="1:11" ht="12.75" x14ac:dyDescent="0.2">
      <c r="B46" s="164" t="s">
        <v>111</v>
      </c>
      <c r="D46" s="65" t="s">
        <v>96</v>
      </c>
      <c r="G46" s="70" t="str">
        <f>IF(LEN(B46)&lt;255,"",LEN(B46)-255)</f>
        <v/>
      </c>
    </row>
    <row r="47" spans="1:11" ht="12.75" x14ac:dyDescent="0.2">
      <c r="B47" s="164"/>
      <c r="G47" s="70"/>
    </row>
    <row r="48" spans="1:11" s="69" customFormat="1" ht="36" x14ac:dyDescent="0.2">
      <c r="A48" s="80">
        <f>A41+1</f>
        <v>9</v>
      </c>
      <c r="B48" s="74" t="s">
        <v>110</v>
      </c>
      <c r="C48" s="73" t="s">
        <v>109</v>
      </c>
      <c r="D48" s="72">
        <v>498</v>
      </c>
      <c r="E48" s="163"/>
      <c r="F48" s="77" t="str">
        <f>IF((D48*E48)=0," ",(D48*E48))</f>
        <v xml:space="preserve"> </v>
      </c>
      <c r="G48" s="76" t="str">
        <f>IF(LEN(B48)&lt;255,"",LEN(B48)-255)</f>
        <v/>
      </c>
      <c r="H48" s="63"/>
      <c r="I48" s="63"/>
      <c r="J48" s="63"/>
      <c r="K48" s="63"/>
    </row>
    <row r="49" spans="1:11" s="69" customFormat="1" x14ac:dyDescent="0.2">
      <c r="A49" s="80" t="str">
        <f>IF(B48="",1+MAX($A$17:A48),"")</f>
        <v/>
      </c>
      <c r="B49" s="74"/>
      <c r="C49" s="73"/>
      <c r="D49" s="72"/>
      <c r="E49" s="77"/>
      <c r="F49" s="77"/>
      <c r="G49" s="76" t="str">
        <f>IF(LEN(B49)&lt;255,"",LEN(B49)-255)</f>
        <v/>
      </c>
      <c r="H49" s="63"/>
      <c r="I49" s="63"/>
      <c r="J49" s="63"/>
      <c r="K49" s="63"/>
    </row>
    <row r="50" spans="1:11" s="69" customFormat="1" ht="36" x14ac:dyDescent="0.2">
      <c r="A50" s="80">
        <f>IF(B49="",1+MAX($A$17:A49),"")</f>
        <v>10</v>
      </c>
      <c r="B50" s="79" t="s">
        <v>108</v>
      </c>
      <c r="C50" s="73" t="s">
        <v>4</v>
      </c>
      <c r="D50" s="72">
        <v>4</v>
      </c>
      <c r="E50" s="163"/>
      <c r="F50" s="77" t="str">
        <f>IF((D50*E50)=0," ",(D50*E50))</f>
        <v xml:space="preserve"> </v>
      </c>
      <c r="G50" s="76" t="str">
        <f>IF(LEN(B50)&lt;255,"",LEN(B50)-255)</f>
        <v/>
      </c>
      <c r="H50" s="63"/>
      <c r="I50" s="63"/>
      <c r="J50" s="63"/>
      <c r="K50" s="63"/>
    </row>
    <row r="51" spans="1:11" ht="12.75" x14ac:dyDescent="0.2">
      <c r="B51" s="164"/>
      <c r="G51" s="70"/>
    </row>
    <row r="52" spans="1:11" s="69" customFormat="1" ht="24" x14ac:dyDescent="0.2">
      <c r="A52" s="80">
        <f>A50+1</f>
        <v>11</v>
      </c>
      <c r="B52" s="74" t="s">
        <v>107</v>
      </c>
      <c r="C52" s="73" t="s">
        <v>4</v>
      </c>
      <c r="D52" s="72">
        <v>4</v>
      </c>
      <c r="E52" s="163"/>
      <c r="F52" s="77" t="str">
        <f>IF((D52*E52)=0," ",(D52*E52))</f>
        <v xml:space="preserve"> </v>
      </c>
      <c r="G52" s="76" t="str">
        <f>IF(LEN(B52)&lt;255,"",LEN(B52)-255)</f>
        <v/>
      </c>
      <c r="H52" s="63"/>
      <c r="I52" s="63"/>
      <c r="J52" s="63"/>
      <c r="K52" s="63"/>
    </row>
    <row r="53" spans="1:11" ht="12.75" x14ac:dyDescent="0.2">
      <c r="B53" s="164"/>
      <c r="G53" s="70"/>
    </row>
    <row r="54" spans="1:11" s="69" customFormat="1" ht="36" x14ac:dyDescent="0.2">
      <c r="A54" s="80">
        <f>A52+1</f>
        <v>12</v>
      </c>
      <c r="B54" s="74" t="s">
        <v>106</v>
      </c>
      <c r="C54" s="73" t="s">
        <v>4</v>
      </c>
      <c r="D54" s="72">
        <v>1</v>
      </c>
      <c r="E54" s="163"/>
      <c r="F54" s="77" t="str">
        <f>IF((D54*E54)=0," ",(D54*E54))</f>
        <v xml:space="preserve"> </v>
      </c>
      <c r="G54" s="76" t="str">
        <f>IF(LEN(B54)&lt;255,"",LEN(B54)-255)</f>
        <v/>
      </c>
      <c r="H54" s="63"/>
      <c r="I54" s="63"/>
      <c r="J54" s="63"/>
      <c r="K54" s="63"/>
    </row>
    <row r="55" spans="1:11" ht="12.75" x14ac:dyDescent="0.2">
      <c r="B55" s="164"/>
      <c r="G55" s="70"/>
    </row>
    <row r="56" spans="1:11" s="69" customFormat="1" ht="36" x14ac:dyDescent="0.2">
      <c r="A56" s="80">
        <f>A54+1</f>
        <v>13</v>
      </c>
      <c r="B56" s="74" t="s">
        <v>105</v>
      </c>
      <c r="C56" s="73" t="s">
        <v>4</v>
      </c>
      <c r="D56" s="72">
        <v>3</v>
      </c>
      <c r="E56" s="163"/>
      <c r="F56" s="77" t="str">
        <f>IF((D56*E56)=0," ",(D56*E56))</f>
        <v xml:space="preserve"> </v>
      </c>
      <c r="G56" s="76" t="str">
        <f>IF(LEN(B56)&lt;255,"",LEN(B56)-255)</f>
        <v/>
      </c>
      <c r="H56" s="63"/>
      <c r="I56" s="63"/>
      <c r="J56" s="63"/>
      <c r="K56" s="63"/>
    </row>
    <row r="57" spans="1:11" ht="12.75" x14ac:dyDescent="0.2">
      <c r="B57" s="164"/>
      <c r="G57" s="70"/>
    </row>
    <row r="58" spans="1:11" s="69" customFormat="1" ht="36" x14ac:dyDescent="0.2">
      <c r="A58" s="80">
        <f>A56+1</f>
        <v>14</v>
      </c>
      <c r="B58" s="74" t="s">
        <v>104</v>
      </c>
      <c r="C58" s="73" t="s">
        <v>4</v>
      </c>
      <c r="D58" s="72">
        <v>4</v>
      </c>
      <c r="E58" s="163"/>
      <c r="F58" s="77" t="str">
        <f>IF((D58*E58)=0," ",(D58*E58))</f>
        <v xml:space="preserve"> </v>
      </c>
      <c r="G58" s="76" t="str">
        <f>IF(LEN(B58)&lt;255,"",LEN(B58)-255)</f>
        <v/>
      </c>
      <c r="H58" s="63"/>
      <c r="I58" s="63"/>
      <c r="J58" s="63"/>
      <c r="K58" s="63"/>
    </row>
    <row r="59" spans="1:11" s="69" customFormat="1" ht="36" x14ac:dyDescent="0.2">
      <c r="A59" s="80">
        <f>A58+1</f>
        <v>15</v>
      </c>
      <c r="B59" s="74" t="s">
        <v>103</v>
      </c>
      <c r="C59" s="73" t="s">
        <v>4</v>
      </c>
      <c r="D59" s="72">
        <v>3</v>
      </c>
      <c r="E59" s="163"/>
      <c r="F59" s="77" t="str">
        <f>IF((D59*E59)=0," ",(D59*E59))</f>
        <v xml:space="preserve"> </v>
      </c>
      <c r="G59" s="76" t="str">
        <f>IF(LEN(B59)&lt;255,"",LEN(B59)-255)</f>
        <v/>
      </c>
      <c r="H59" s="63"/>
      <c r="I59" s="63"/>
      <c r="J59" s="63"/>
      <c r="K59" s="63"/>
    </row>
    <row r="60" spans="1:11" ht="12.75" x14ac:dyDescent="0.2">
      <c r="B60" s="164"/>
      <c r="G60" s="70"/>
    </row>
    <row r="61" spans="1:11" s="69" customFormat="1" ht="48" x14ac:dyDescent="0.2">
      <c r="A61" s="80">
        <f>A59+1</f>
        <v>16</v>
      </c>
      <c r="B61" s="74" t="s">
        <v>102</v>
      </c>
      <c r="C61" s="73" t="s">
        <v>4</v>
      </c>
      <c r="D61" s="72">
        <v>1</v>
      </c>
      <c r="E61" s="163"/>
      <c r="F61" s="77" t="str">
        <f>IF((D61*E61)=0," ",(D61*E61))</f>
        <v xml:space="preserve"> </v>
      </c>
      <c r="G61" s="76" t="str">
        <f>IF(LEN(B61)&lt;255,"",LEN(B61)-255)</f>
        <v/>
      </c>
      <c r="H61" s="63"/>
      <c r="I61" s="63"/>
      <c r="J61" s="63"/>
      <c r="K61" s="63"/>
    </row>
    <row r="62" spans="1:11" ht="12.75" x14ac:dyDescent="0.2">
      <c r="B62" s="164"/>
      <c r="G62" s="70"/>
    </row>
    <row r="63" spans="1:11" s="69" customFormat="1" ht="36" x14ac:dyDescent="0.2">
      <c r="A63" s="80">
        <f>A61+1</f>
        <v>17</v>
      </c>
      <c r="B63" s="74" t="s">
        <v>101</v>
      </c>
      <c r="C63" s="73" t="s">
        <v>4</v>
      </c>
      <c r="D63" s="72">
        <v>4</v>
      </c>
      <c r="E63" s="163"/>
      <c r="F63" s="77" t="str">
        <f>IF((D63*E63)=0," ",(D63*E63))</f>
        <v xml:space="preserve"> </v>
      </c>
      <c r="G63" s="76" t="str">
        <f>IF(LEN(B63)&lt;255,"",LEN(B63)-255)</f>
        <v/>
      </c>
      <c r="H63" s="63"/>
      <c r="I63" s="63"/>
      <c r="J63" s="63"/>
      <c r="K63" s="63"/>
    </row>
    <row r="64" spans="1:11" s="69" customFormat="1" x14ac:dyDescent="0.2">
      <c r="A64" s="80"/>
      <c r="B64" s="79"/>
      <c r="C64" s="73"/>
      <c r="D64" s="72"/>
      <c r="E64" s="78"/>
      <c r="F64" s="77"/>
      <c r="G64" s="76"/>
      <c r="H64" s="63"/>
      <c r="I64" s="63"/>
      <c r="J64" s="63"/>
      <c r="K64" s="63"/>
    </row>
    <row r="65" spans="1:11" s="69" customFormat="1" ht="12.75" thickBot="1" x14ac:dyDescent="0.25">
      <c r="A65" s="162"/>
      <c r="B65" s="161"/>
      <c r="C65" s="160"/>
      <c r="D65" s="159"/>
      <c r="E65" s="158"/>
      <c r="F65" s="158"/>
      <c r="G65" s="76" t="str">
        <f>IF(LEN(B65)&lt;255,"",LEN(B65)-255)</f>
        <v/>
      </c>
      <c r="H65" s="63"/>
      <c r="I65" s="63"/>
      <c r="J65" s="63"/>
      <c r="K65" s="63"/>
    </row>
    <row r="66" spans="1:11" s="145" customFormat="1" ht="14.25" thickTop="1" thickBot="1" x14ac:dyDescent="0.3">
      <c r="A66" s="157" t="str">
        <f>CONCATENATE("SKUPAJ:  ",B46)</f>
        <v>SKUPAJ:  MONTAŽNA DELA ZA VODOVOD</v>
      </c>
      <c r="B66" s="156"/>
      <c r="C66" s="155"/>
      <c r="D66" s="154"/>
      <c r="E66" s="153"/>
      <c r="F66" s="152" t="str">
        <f>IF(SUM(F48:F65)=0," ",SUM(F48:F65))</f>
        <v xml:space="preserve"> </v>
      </c>
      <c r="G66" s="70" t="str">
        <f>IF(LEN(B66)&lt;255,"",LEN(B66)-255)</f>
        <v/>
      </c>
      <c r="H66" s="63"/>
      <c r="I66" s="63"/>
      <c r="J66" s="63"/>
      <c r="K66" s="63"/>
    </row>
    <row r="67" spans="1:11" s="145" customFormat="1" ht="13.5" thickTop="1" x14ac:dyDescent="0.25">
      <c r="A67" s="151"/>
      <c r="B67" s="150"/>
      <c r="C67" s="149"/>
      <c r="D67" s="148"/>
      <c r="E67" s="147"/>
      <c r="F67" s="146"/>
      <c r="G67" s="70"/>
      <c r="H67" s="63"/>
      <c r="I67" s="63"/>
      <c r="J67" s="63"/>
      <c r="K67" s="63"/>
    </row>
    <row r="68" spans="1:11" s="145" customFormat="1" ht="12.75" x14ac:dyDescent="0.25">
      <c r="A68" s="151"/>
      <c r="B68" s="150"/>
      <c r="C68" s="149"/>
      <c r="D68" s="148"/>
      <c r="E68" s="147"/>
      <c r="F68" s="146"/>
      <c r="G68" s="70"/>
      <c r="H68" s="63"/>
      <c r="I68" s="63"/>
      <c r="J68" s="63"/>
      <c r="K68" s="63"/>
    </row>
    <row r="69" spans="1:11" s="122" customFormat="1" ht="12.75" x14ac:dyDescent="0.2">
      <c r="A69" s="118" t="s">
        <v>96</v>
      </c>
      <c r="B69" s="144" t="s">
        <v>100</v>
      </c>
      <c r="C69" s="143" t="s">
        <v>95</v>
      </c>
      <c r="D69" s="142" t="s">
        <v>96</v>
      </c>
      <c r="E69" s="141"/>
      <c r="F69" s="112" t="e">
        <f>IF(B69="REKAPITULACIJA",+SUM(F$1:F67),IF(E69=" ","",+D69*E69))</f>
        <v>#VALUE!</v>
      </c>
      <c r="H69" s="123"/>
      <c r="I69" s="140"/>
      <c r="J69" s="82"/>
    </row>
    <row r="70" spans="1:11" s="81" customFormat="1" ht="12" customHeight="1" x14ac:dyDescent="0.25">
      <c r="A70" s="88" t="s">
        <v>96</v>
      </c>
      <c r="B70" s="87"/>
      <c r="C70" s="86"/>
      <c r="D70" s="86"/>
      <c r="E70" s="86"/>
      <c r="F70" s="86"/>
      <c r="H70" s="106"/>
      <c r="I70" s="139"/>
      <c r="J70" s="82"/>
    </row>
    <row r="71" spans="1:11" s="81" customFormat="1" ht="12" customHeight="1" thickBot="1" x14ac:dyDescent="0.3">
      <c r="A71" s="88"/>
      <c r="B71" s="87"/>
      <c r="C71" s="86"/>
      <c r="D71" s="86"/>
      <c r="E71" s="86"/>
      <c r="F71" s="86"/>
      <c r="H71" s="106"/>
      <c r="I71" s="139"/>
      <c r="J71" s="82"/>
    </row>
    <row r="72" spans="1:11" s="122" customFormat="1" ht="25.5" customHeight="1" x14ac:dyDescent="0.2">
      <c r="A72" s="118" t="s">
        <v>96</v>
      </c>
      <c r="B72" s="138" t="str">
        <f>B15</f>
        <v>GRADBENA DELA ZA VODOVOD</v>
      </c>
      <c r="C72" s="137" t="s">
        <v>95</v>
      </c>
      <c r="D72" s="136" t="s">
        <v>96</v>
      </c>
      <c r="E72" s="135"/>
      <c r="F72" s="134" t="str">
        <f>F44</f>
        <v xml:space="preserve"> </v>
      </c>
      <c r="H72" s="123"/>
      <c r="I72" s="112"/>
      <c r="J72" s="82"/>
    </row>
    <row r="73" spans="1:11" s="122" customFormat="1" ht="25.5" customHeight="1" thickBot="1" x14ac:dyDescent="0.25">
      <c r="A73" s="118" t="s">
        <v>96</v>
      </c>
      <c r="B73" s="133" t="str">
        <f>B46</f>
        <v>MONTAŽNA DELA ZA VODOVOD</v>
      </c>
      <c r="C73" s="132" t="s">
        <v>95</v>
      </c>
      <c r="D73" s="131" t="s">
        <v>96</v>
      </c>
      <c r="E73" s="130"/>
      <c r="F73" s="129" t="str">
        <f>F66</f>
        <v xml:space="preserve"> </v>
      </c>
      <c r="H73" s="123"/>
      <c r="I73" s="112"/>
      <c r="J73" s="82"/>
    </row>
    <row r="74" spans="1:11" s="122" customFormat="1" ht="25.5" customHeight="1" thickBot="1" x14ac:dyDescent="0.25">
      <c r="A74" s="118" t="s">
        <v>96</v>
      </c>
      <c r="B74" s="117" t="s">
        <v>97</v>
      </c>
      <c r="C74" s="116" t="s">
        <v>95</v>
      </c>
      <c r="D74" s="115" t="s">
        <v>96</v>
      </c>
      <c r="E74" s="114"/>
      <c r="F74" s="113">
        <f>SUM(F72:F73)</f>
        <v>0</v>
      </c>
      <c r="H74" s="123"/>
      <c r="I74" s="112"/>
      <c r="J74" s="82"/>
    </row>
    <row r="75" spans="1:11" s="122" customFormat="1" ht="9.75" customHeight="1" x14ac:dyDescent="0.2">
      <c r="A75" s="118"/>
      <c r="B75" s="128"/>
      <c r="C75" s="127"/>
      <c r="D75" s="126"/>
      <c r="E75" s="125"/>
      <c r="F75" s="124"/>
      <c r="H75" s="123"/>
      <c r="I75" s="112"/>
      <c r="J75" s="82"/>
    </row>
    <row r="76" spans="1:11" s="119" customFormat="1" ht="14.25" thickBot="1" x14ac:dyDescent="0.3">
      <c r="A76" s="100" t="s">
        <v>96</v>
      </c>
      <c r="B76" s="105" t="s">
        <v>99</v>
      </c>
      <c r="C76" s="104" t="s">
        <v>95</v>
      </c>
      <c r="D76" s="103" t="s">
        <v>96</v>
      </c>
      <c r="E76" s="102"/>
      <c r="F76" s="101">
        <f>0.1*F74</f>
        <v>0</v>
      </c>
      <c r="G76" s="94"/>
      <c r="H76" s="93"/>
      <c r="I76" s="92"/>
      <c r="J76" s="121"/>
      <c r="K76" s="120"/>
    </row>
    <row r="77" spans="1:11" s="110" customFormat="1" ht="25.5" customHeight="1" thickBot="1" x14ac:dyDescent="0.25">
      <c r="A77" s="118" t="s">
        <v>96</v>
      </c>
      <c r="B77" s="117" t="s">
        <v>97</v>
      </c>
      <c r="C77" s="116" t="s">
        <v>95</v>
      </c>
      <c r="D77" s="115" t="s">
        <v>96</v>
      </c>
      <c r="E77" s="114"/>
      <c r="F77" s="113">
        <f>SUM(F74:F76)</f>
        <v>0</v>
      </c>
      <c r="I77" s="112"/>
      <c r="J77" s="111"/>
    </row>
    <row r="78" spans="1:11" s="81" customFormat="1" ht="6" customHeight="1" x14ac:dyDescent="0.25">
      <c r="A78" s="88" t="s">
        <v>96</v>
      </c>
      <c r="B78" s="109"/>
      <c r="C78" s="86"/>
      <c r="D78" s="86"/>
      <c r="E78" s="108"/>
      <c r="F78" s="107"/>
      <c r="H78" s="106"/>
      <c r="I78" s="86"/>
      <c r="J78" s="82"/>
    </row>
    <row r="79" spans="1:11" s="89" customFormat="1" ht="14.25" thickBot="1" x14ac:dyDescent="0.3">
      <c r="A79" s="100" t="s">
        <v>96</v>
      </c>
      <c r="B79" s="105" t="s">
        <v>98</v>
      </c>
      <c r="C79" s="104" t="s">
        <v>95</v>
      </c>
      <c r="D79" s="103" t="s">
        <v>96</v>
      </c>
      <c r="E79" s="102"/>
      <c r="F79" s="101">
        <f>0.22*F77</f>
        <v>0</v>
      </c>
      <c r="G79" s="94"/>
      <c r="H79" s="93"/>
      <c r="I79" s="92"/>
      <c r="J79" s="91"/>
      <c r="K79" s="90"/>
    </row>
    <row r="80" spans="1:11" s="89" customFormat="1" ht="20.25" customHeight="1" thickBot="1" x14ac:dyDescent="0.3">
      <c r="A80" s="100" t="s">
        <v>96</v>
      </c>
      <c r="B80" s="99" t="s">
        <v>97</v>
      </c>
      <c r="C80" s="98" t="s">
        <v>95</v>
      </c>
      <c r="D80" s="97"/>
      <c r="E80" s="96"/>
      <c r="F80" s="95">
        <f>SUM(F77:F79)</f>
        <v>0</v>
      </c>
      <c r="G80" s="94"/>
      <c r="H80" s="93"/>
      <c r="I80" s="92"/>
      <c r="J80" s="91"/>
      <c r="K80" s="90"/>
    </row>
    <row r="81" spans="1:11" s="81" customFormat="1" ht="6" customHeight="1" x14ac:dyDescent="0.25">
      <c r="A81" s="88" t="s">
        <v>96</v>
      </c>
      <c r="B81" s="87"/>
      <c r="C81" s="86"/>
      <c r="D81" s="86"/>
      <c r="E81" s="86"/>
      <c r="F81" s="86"/>
      <c r="G81" s="85"/>
      <c r="H81" s="84"/>
      <c r="I81" s="83"/>
      <c r="J81" s="82"/>
    </row>
    <row r="82" spans="1:11" s="81" customFormat="1" ht="6" customHeight="1" x14ac:dyDescent="0.25">
      <c r="A82" s="88"/>
      <c r="B82" s="87"/>
      <c r="C82" s="86"/>
      <c r="D82" s="86"/>
      <c r="E82" s="86"/>
      <c r="F82" s="86"/>
      <c r="G82" s="85"/>
      <c r="H82" s="84"/>
      <c r="I82" s="83"/>
      <c r="J82" s="82"/>
    </row>
    <row r="83" spans="1:11" s="69" customFormat="1" x14ac:dyDescent="0.2">
      <c r="A83" s="80"/>
      <c r="B83" s="79"/>
      <c r="C83" s="73"/>
      <c r="D83" s="72"/>
      <c r="E83" s="78"/>
      <c r="F83" s="77"/>
      <c r="G83" s="76"/>
      <c r="H83" s="63"/>
      <c r="I83" s="63"/>
      <c r="J83" s="63"/>
      <c r="K83" s="63"/>
    </row>
    <row r="84" spans="1:11" s="69" customFormat="1" x14ac:dyDescent="0.2">
      <c r="A84" s="80"/>
      <c r="B84" s="79"/>
      <c r="C84" s="73"/>
      <c r="D84" s="72"/>
      <c r="E84" s="78"/>
      <c r="F84" s="77"/>
      <c r="G84" s="76"/>
      <c r="H84" s="63"/>
      <c r="I84" s="63"/>
      <c r="J84" s="63"/>
      <c r="K84" s="63"/>
    </row>
    <row r="85" spans="1:11" s="69" customFormat="1" ht="12.75" x14ac:dyDescent="0.25">
      <c r="A85" s="75"/>
      <c r="B85" s="74"/>
      <c r="C85" s="73"/>
      <c r="D85" s="72"/>
      <c r="E85" s="64"/>
      <c r="F85" s="71"/>
      <c r="G85" s="70" t="str">
        <f>IF(LEN(B85)&lt;255,"",LEN(B85)-255)</f>
        <v/>
      </c>
      <c r="H85" s="63"/>
      <c r="I85" s="63"/>
      <c r="J85" s="63"/>
      <c r="K85" s="63"/>
    </row>
  </sheetData>
  <pageMargins left="0.98425196850393704" right="0.59055118110236227" top="0.39370078740157483" bottom="0.98425196850393704" header="0.19685039370078741" footer="0.39370078740157483"/>
  <pageSetup paperSize="9" orientation="portrait" r:id="rId1"/>
  <headerFooter>
    <oddFooter>&amp;L&amp;"Arial,Poševno"&amp;8doc: &amp;F&amp;R&amp;"Arial,Krepko"&amp;20 5&amp;"Arial,Poševno"&amp;8list št: p/&amp;P</oddFooter>
  </headerFooter>
  <rowBreaks count="2" manualBreakCount="2">
    <brk id="27" max="16383" man="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3"/>
  <sheetViews>
    <sheetView showZeros="0" view="pageBreakPreview" topLeftCell="A227" zoomScale="120" zoomScaleSheetLayoutView="120" workbookViewId="0">
      <selection activeCell="F241" sqref="F241"/>
    </sheetView>
  </sheetViews>
  <sheetFormatPr defaultColWidth="9" defaultRowHeight="13.5" x14ac:dyDescent="0.25"/>
  <cols>
    <col min="1" max="1" width="3.85546875" style="202" customWidth="1"/>
    <col min="2" max="2" width="43.28515625" style="201" customWidth="1"/>
    <col min="3" max="3" width="4.140625" style="200" customWidth="1"/>
    <col min="4" max="4" width="10.140625" style="199" customWidth="1"/>
    <col min="5" max="5" width="12" style="198" customWidth="1"/>
    <col min="6" max="6" width="15.42578125" style="197" customWidth="1"/>
    <col min="7" max="7" width="6.5703125" style="196" customWidth="1"/>
    <col min="8" max="8" width="18.5703125" style="195" customWidth="1"/>
    <col min="9" max="9" width="17.7109375" style="194" customWidth="1"/>
    <col min="10" max="10" width="38.85546875" style="91" customWidth="1"/>
    <col min="11" max="11" width="9.140625" style="90" customWidth="1"/>
    <col min="12" max="16384" width="9" style="89"/>
  </cols>
  <sheetData>
    <row r="1" spans="1:10" s="192" customFormat="1" ht="12" customHeight="1" x14ac:dyDescent="0.25">
      <c r="E1" s="328"/>
      <c r="H1" s="326"/>
    </row>
    <row r="2" spans="1:10" s="192" customFormat="1" ht="12" customHeight="1" x14ac:dyDescent="0.25">
      <c r="A2" s="193"/>
      <c r="B2" s="193"/>
      <c r="C2" s="193"/>
      <c r="D2" s="193"/>
      <c r="E2" s="329"/>
      <c r="H2" s="326"/>
    </row>
    <row r="3" spans="1:10" s="192" customFormat="1" ht="12" customHeight="1" x14ac:dyDescent="0.25">
      <c r="E3" s="328"/>
      <c r="F3" s="327"/>
      <c r="H3" s="326"/>
    </row>
    <row r="4" spans="1:10" s="186" customFormat="1" ht="12.75" x14ac:dyDescent="0.25">
      <c r="A4" s="191"/>
      <c r="B4" s="190" t="s">
        <v>135</v>
      </c>
      <c r="C4" s="189" t="s">
        <v>134</v>
      </c>
      <c r="D4" s="188" t="s">
        <v>133</v>
      </c>
      <c r="E4" s="325"/>
      <c r="F4" s="187" t="s">
        <v>131</v>
      </c>
      <c r="H4" s="324"/>
    </row>
    <row r="5" spans="1:10" s="180" customFormat="1" ht="9" x14ac:dyDescent="0.2">
      <c r="A5" s="185"/>
      <c r="B5" s="182"/>
      <c r="C5" s="184"/>
      <c r="D5" s="184"/>
      <c r="E5" s="323"/>
      <c r="F5" s="182"/>
      <c r="G5" s="181"/>
      <c r="H5" s="322"/>
    </row>
    <row r="6" spans="1:10" s="297" customFormat="1" ht="12.75" x14ac:dyDescent="0.2">
      <c r="A6" s="321"/>
      <c r="B6" s="320"/>
      <c r="C6" s="319"/>
      <c r="D6" s="318"/>
      <c r="E6" s="317"/>
      <c r="F6" s="316"/>
      <c r="H6" s="298"/>
      <c r="I6" s="270"/>
      <c r="J6" s="66"/>
    </row>
    <row r="7" spans="1:10" s="297" customFormat="1" ht="12.75" x14ac:dyDescent="0.2">
      <c r="A7" s="321"/>
      <c r="B7" s="320"/>
      <c r="C7" s="319"/>
      <c r="D7" s="318"/>
      <c r="E7" s="317"/>
      <c r="F7" s="316"/>
      <c r="H7" s="298"/>
      <c r="I7" s="270"/>
      <c r="J7" s="66"/>
    </row>
    <row r="8" spans="1:10" s="297" customFormat="1" ht="12.75" x14ac:dyDescent="0.2">
      <c r="A8" s="321"/>
      <c r="B8" s="320"/>
      <c r="C8" s="319"/>
      <c r="D8" s="318"/>
      <c r="E8" s="317"/>
      <c r="F8" s="316"/>
      <c r="H8" s="298"/>
      <c r="I8" s="270"/>
      <c r="J8" s="66"/>
    </row>
    <row r="9" spans="1:10" s="297" customFormat="1" ht="12.75" x14ac:dyDescent="0.2">
      <c r="A9" s="321"/>
      <c r="B9" s="320"/>
      <c r="C9" s="319"/>
      <c r="D9" s="318"/>
      <c r="E9" s="317"/>
      <c r="F9" s="316"/>
      <c r="H9" s="298"/>
      <c r="I9" s="270"/>
      <c r="J9" s="66"/>
    </row>
    <row r="10" spans="1:10" s="297" customFormat="1" ht="12.75" x14ac:dyDescent="0.25">
      <c r="A10" s="313"/>
      <c r="B10" s="308" t="s">
        <v>223</v>
      </c>
      <c r="C10" s="306"/>
      <c r="D10" s="312"/>
      <c r="E10" s="271"/>
      <c r="F10" s="311"/>
      <c r="H10" s="298"/>
      <c r="I10" s="270"/>
      <c r="J10" s="66"/>
    </row>
    <row r="11" spans="1:10" s="297" customFormat="1" ht="12.75" x14ac:dyDescent="0.25">
      <c r="A11" s="315" t="s">
        <v>96</v>
      </c>
      <c r="B11" s="314"/>
      <c r="C11" s="306"/>
      <c r="D11" s="312"/>
      <c r="E11" s="271"/>
      <c r="F11" s="311"/>
      <c r="H11" s="298"/>
      <c r="I11" s="270"/>
      <c r="J11" s="66"/>
    </row>
    <row r="12" spans="1:10" s="297" customFormat="1" ht="12.75" x14ac:dyDescent="0.25">
      <c r="A12" s="313"/>
      <c r="B12" s="303"/>
      <c r="C12" s="306"/>
      <c r="D12" s="312"/>
      <c r="E12" s="271"/>
      <c r="F12" s="311"/>
      <c r="H12" s="298"/>
      <c r="I12" s="270"/>
      <c r="J12" s="66"/>
    </row>
    <row r="13" spans="1:10" s="297" customFormat="1" ht="12.75" x14ac:dyDescent="0.25">
      <c r="A13" s="313"/>
      <c r="B13" s="308" t="s">
        <v>222</v>
      </c>
      <c r="C13" s="306"/>
      <c r="D13" s="312"/>
      <c r="E13" s="271"/>
      <c r="F13" s="311"/>
      <c r="H13" s="298"/>
      <c r="I13" s="270"/>
      <c r="J13" s="66"/>
    </row>
    <row r="14" spans="1:10" s="297" customFormat="1" ht="25.5" x14ac:dyDescent="0.25">
      <c r="A14" s="313"/>
      <c r="B14" s="303" t="s">
        <v>310</v>
      </c>
      <c r="C14" s="306"/>
      <c r="D14" s="312"/>
      <c r="E14" s="271"/>
      <c r="F14" s="311"/>
      <c r="H14" s="298"/>
      <c r="I14" s="270"/>
      <c r="J14" s="66"/>
    </row>
    <row r="15" spans="1:10" s="297" customFormat="1" ht="25.5" x14ac:dyDescent="0.25">
      <c r="A15" s="313"/>
      <c r="B15" s="314" t="s">
        <v>221</v>
      </c>
      <c r="C15" s="306"/>
      <c r="D15" s="312"/>
      <c r="E15" s="271"/>
      <c r="F15" s="311"/>
      <c r="H15" s="298"/>
      <c r="I15" s="270"/>
      <c r="J15" s="66"/>
    </row>
    <row r="16" spans="1:10" s="297" customFormat="1" ht="12.75" x14ac:dyDescent="0.25">
      <c r="A16" s="313"/>
      <c r="B16" s="303"/>
      <c r="C16" s="306"/>
      <c r="D16" s="312"/>
      <c r="E16" s="271"/>
      <c r="F16" s="311"/>
      <c r="H16" s="298"/>
      <c r="I16" s="270"/>
      <c r="J16" s="66"/>
    </row>
    <row r="17" spans="1:10" s="297" customFormat="1" ht="12.75" x14ac:dyDescent="0.25">
      <c r="A17" s="313"/>
      <c r="B17" s="303"/>
      <c r="C17" s="306"/>
      <c r="D17" s="312"/>
      <c r="E17" s="271"/>
      <c r="F17" s="311"/>
      <c r="H17" s="298"/>
      <c r="I17" s="270"/>
      <c r="J17" s="66"/>
    </row>
    <row r="18" spans="1:10" s="297" customFormat="1" ht="12.75" x14ac:dyDescent="0.25">
      <c r="A18" s="313"/>
      <c r="B18" s="303"/>
      <c r="C18" s="306"/>
      <c r="D18" s="312"/>
      <c r="E18" s="271"/>
      <c r="F18" s="311"/>
      <c r="H18" s="298"/>
      <c r="I18" s="270"/>
      <c r="J18" s="66"/>
    </row>
    <row r="19" spans="1:10" s="297" customFormat="1" ht="12.75" x14ac:dyDescent="0.25">
      <c r="A19" s="313"/>
      <c r="B19" s="303"/>
      <c r="C19" s="306"/>
      <c r="D19" s="312"/>
      <c r="E19" s="271"/>
      <c r="F19" s="311"/>
      <c r="H19" s="298"/>
      <c r="I19" s="270"/>
      <c r="J19" s="66"/>
    </row>
    <row r="20" spans="1:10" s="297" customFormat="1" ht="12.75" x14ac:dyDescent="0.25">
      <c r="A20" s="304"/>
      <c r="B20" s="310"/>
      <c r="C20" s="302"/>
      <c r="D20" s="301"/>
      <c r="E20" s="300"/>
      <c r="F20" s="299"/>
      <c r="H20" s="298"/>
      <c r="I20" s="270"/>
      <c r="J20" s="66"/>
    </row>
    <row r="21" spans="1:10" s="297" customFormat="1" ht="12.75" x14ac:dyDescent="0.2">
      <c r="A21" s="304"/>
      <c r="B21" s="308"/>
      <c r="C21" s="302"/>
      <c r="D21" s="301"/>
      <c r="E21" s="300"/>
      <c r="F21" s="299"/>
      <c r="H21" s="298"/>
      <c r="I21" s="270"/>
      <c r="J21" s="66"/>
    </row>
    <row r="22" spans="1:10" x14ac:dyDescent="0.25">
      <c r="I22" s="89"/>
    </row>
    <row r="23" spans="1:10" s="297" customFormat="1" ht="12.75" x14ac:dyDescent="0.2">
      <c r="A23" s="304"/>
      <c r="B23" s="309"/>
      <c r="C23" s="302"/>
      <c r="D23" s="301"/>
      <c r="E23" s="300"/>
      <c r="F23" s="299"/>
      <c r="H23" s="298"/>
      <c r="I23" s="270"/>
      <c r="J23" s="66"/>
    </row>
    <row r="24" spans="1:10" s="297" customFormat="1" ht="12.75" x14ac:dyDescent="0.2">
      <c r="A24" s="304"/>
      <c r="B24" s="308"/>
      <c r="C24" s="302"/>
      <c r="D24" s="301"/>
      <c r="E24" s="300"/>
      <c r="F24" s="299"/>
      <c r="H24" s="298"/>
      <c r="I24" s="270"/>
      <c r="J24" s="66"/>
    </row>
    <row r="25" spans="1:10" s="297" customFormat="1" ht="12.75" x14ac:dyDescent="0.2">
      <c r="A25" s="304"/>
      <c r="B25" s="308"/>
      <c r="C25" s="302"/>
      <c r="D25" s="301"/>
      <c r="E25" s="300"/>
      <c r="F25" s="299"/>
      <c r="H25" s="298"/>
      <c r="I25" s="270"/>
      <c r="J25" s="66"/>
    </row>
    <row r="26" spans="1:10" s="297" customFormat="1" ht="12.75" x14ac:dyDescent="0.25">
      <c r="A26" s="304"/>
      <c r="B26" s="307" t="s">
        <v>220</v>
      </c>
      <c r="C26" s="306"/>
      <c r="D26" s="301"/>
      <c r="E26" s="300"/>
      <c r="F26" s="299"/>
      <c r="H26" s="298"/>
      <c r="I26" s="270"/>
      <c r="J26" s="66"/>
    </row>
    <row r="27" spans="1:10" s="297" customFormat="1" ht="12.75" x14ac:dyDescent="0.2">
      <c r="A27" s="304"/>
      <c r="B27" s="303"/>
      <c r="C27" s="302"/>
      <c r="D27" s="301"/>
      <c r="E27" s="300"/>
      <c r="F27" s="299"/>
      <c r="H27" s="298"/>
      <c r="I27" s="270"/>
      <c r="J27" s="66"/>
    </row>
    <row r="28" spans="1:10" s="297" customFormat="1" ht="12.75" x14ac:dyDescent="0.2">
      <c r="A28" s="304"/>
      <c r="B28" s="303"/>
      <c r="C28" s="302"/>
      <c r="D28" s="301"/>
      <c r="E28" s="300"/>
      <c r="F28" s="299"/>
      <c r="H28" s="298"/>
      <c r="I28" s="270"/>
      <c r="J28" s="66"/>
    </row>
    <row r="29" spans="1:10" s="297" customFormat="1" ht="12.75" x14ac:dyDescent="0.2">
      <c r="A29" s="304"/>
      <c r="B29" s="303"/>
      <c r="C29" s="302"/>
      <c r="D29" s="301"/>
      <c r="E29" s="300"/>
      <c r="F29" s="299"/>
      <c r="H29" s="298"/>
      <c r="I29" s="270"/>
      <c r="J29" s="66"/>
    </row>
    <row r="30" spans="1:10" s="297" customFormat="1" ht="12.75" x14ac:dyDescent="0.2">
      <c r="A30" s="304"/>
      <c r="B30" s="303"/>
      <c r="C30" s="302"/>
      <c r="D30" s="301"/>
      <c r="E30" s="300"/>
      <c r="F30" s="299"/>
      <c r="H30" s="298"/>
      <c r="I30" s="270"/>
      <c r="J30" s="66"/>
    </row>
    <row r="31" spans="1:10" s="297" customFormat="1" ht="12.75" x14ac:dyDescent="0.2">
      <c r="A31" s="304"/>
      <c r="B31" s="303"/>
      <c r="C31" s="302"/>
      <c r="D31" s="301"/>
      <c r="E31" s="300"/>
      <c r="F31" s="299"/>
      <c r="H31" s="298"/>
      <c r="I31" s="270"/>
      <c r="J31" s="66"/>
    </row>
    <row r="32" spans="1:10" s="297" customFormat="1" ht="12.75" x14ac:dyDescent="0.2">
      <c r="A32" s="304"/>
      <c r="B32" s="303"/>
      <c r="C32" s="302"/>
      <c r="D32" s="301"/>
      <c r="E32" s="300"/>
      <c r="F32" s="299"/>
      <c r="H32" s="298"/>
      <c r="I32" s="270"/>
      <c r="J32" s="66"/>
    </row>
    <row r="33" spans="1:10" s="297" customFormat="1" ht="12.75" x14ac:dyDescent="0.2">
      <c r="A33" s="304"/>
      <c r="B33" s="303"/>
      <c r="C33" s="302"/>
      <c r="D33" s="301"/>
      <c r="E33" s="300"/>
      <c r="F33" s="299"/>
      <c r="H33" s="298"/>
      <c r="I33" s="270"/>
      <c r="J33" s="66"/>
    </row>
    <row r="34" spans="1:10" s="297" customFormat="1" ht="12.75" x14ac:dyDescent="0.2">
      <c r="A34" s="304"/>
      <c r="B34" s="303"/>
      <c r="C34" s="302"/>
      <c r="D34" s="301"/>
      <c r="E34" s="300"/>
      <c r="F34" s="299"/>
      <c r="H34" s="298"/>
      <c r="I34" s="270"/>
      <c r="J34" s="66"/>
    </row>
    <row r="35" spans="1:10" s="297" customFormat="1" ht="12.75" x14ac:dyDescent="0.2">
      <c r="A35" s="304"/>
      <c r="B35" s="303"/>
      <c r="C35" s="302"/>
      <c r="D35" s="301"/>
      <c r="E35" s="300"/>
      <c r="F35" s="299"/>
      <c r="H35" s="298"/>
      <c r="I35" s="270"/>
      <c r="J35" s="66"/>
    </row>
    <row r="36" spans="1:10" s="297" customFormat="1" ht="12.75" x14ac:dyDescent="0.2">
      <c r="A36" s="304"/>
      <c r="B36" s="303"/>
      <c r="C36" s="302"/>
      <c r="D36" s="301"/>
      <c r="E36" s="300"/>
      <c r="F36" s="299"/>
      <c r="H36" s="298"/>
      <c r="I36" s="270"/>
      <c r="J36" s="66"/>
    </row>
    <row r="37" spans="1:10" s="297" customFormat="1" ht="12.75" x14ac:dyDescent="0.2">
      <c r="A37" s="304"/>
      <c r="B37" s="303"/>
      <c r="C37" s="302"/>
      <c r="D37" s="301"/>
      <c r="E37" s="300"/>
      <c r="F37" s="299"/>
      <c r="H37" s="298"/>
      <c r="I37" s="270"/>
      <c r="J37" s="66"/>
    </row>
    <row r="38" spans="1:10" s="297" customFormat="1" ht="12.75" x14ac:dyDescent="0.2">
      <c r="A38" s="304"/>
      <c r="B38" s="303"/>
      <c r="C38" s="302"/>
      <c r="D38" s="301"/>
      <c r="E38" s="300"/>
      <c r="F38" s="299"/>
      <c r="H38" s="298"/>
      <c r="I38" s="270"/>
      <c r="J38" s="66"/>
    </row>
    <row r="39" spans="1:10" s="297" customFormat="1" ht="12.75" x14ac:dyDescent="0.2">
      <c r="A39" s="304"/>
      <c r="B39" s="303"/>
      <c r="C39" s="302"/>
      <c r="D39" s="301"/>
      <c r="E39" s="300"/>
      <c r="F39" s="299"/>
      <c r="H39" s="298"/>
      <c r="I39" s="270"/>
      <c r="J39" s="66"/>
    </row>
    <row r="40" spans="1:10" s="297" customFormat="1" ht="12.75" x14ac:dyDescent="0.2">
      <c r="A40" s="304"/>
      <c r="B40" s="303"/>
      <c r="C40" s="302"/>
      <c r="D40" s="301"/>
      <c r="E40" s="300"/>
      <c r="F40" s="299"/>
      <c r="H40" s="298"/>
      <c r="I40" s="270"/>
      <c r="J40" s="66"/>
    </row>
    <row r="41" spans="1:10" s="297" customFormat="1" ht="12.75" x14ac:dyDescent="0.2">
      <c r="A41" s="304"/>
      <c r="B41" s="303"/>
      <c r="C41" s="302"/>
      <c r="D41" s="301"/>
      <c r="E41" s="300"/>
      <c r="F41" s="299"/>
      <c r="H41" s="298"/>
      <c r="I41" s="270"/>
      <c r="J41" s="66"/>
    </row>
    <row r="42" spans="1:10" s="297" customFormat="1" ht="12.75" x14ac:dyDescent="0.2">
      <c r="A42" s="304"/>
      <c r="B42" s="303"/>
      <c r="C42" s="302"/>
      <c r="D42" s="301"/>
      <c r="E42" s="300"/>
      <c r="F42" s="299"/>
      <c r="H42" s="298"/>
      <c r="I42" s="270"/>
      <c r="J42" s="66"/>
    </row>
    <row r="43" spans="1:10" s="297" customFormat="1" ht="12.75" x14ac:dyDescent="0.2">
      <c r="A43" s="304"/>
      <c r="B43" s="303"/>
      <c r="C43" s="302"/>
      <c r="D43" s="301"/>
      <c r="E43" s="300"/>
      <c r="F43" s="299"/>
      <c r="H43" s="298"/>
      <c r="I43" s="270"/>
      <c r="J43" s="66"/>
    </row>
    <row r="44" spans="1:10" s="297" customFormat="1" ht="12.75" x14ac:dyDescent="0.2">
      <c r="A44" s="304"/>
      <c r="B44" s="303"/>
      <c r="C44" s="302"/>
      <c r="D44" s="301"/>
      <c r="E44" s="300"/>
      <c r="F44" s="299"/>
      <c r="H44" s="298"/>
      <c r="I44" s="270"/>
      <c r="J44" s="66"/>
    </row>
    <row r="45" spans="1:10" s="297" customFormat="1" ht="12.75" x14ac:dyDescent="0.2">
      <c r="A45" s="304"/>
      <c r="B45" s="303"/>
      <c r="C45" s="302"/>
      <c r="D45" s="301"/>
      <c r="E45" s="300"/>
      <c r="F45" s="299"/>
      <c r="H45" s="298"/>
      <c r="I45" s="270"/>
      <c r="J45" s="66"/>
    </row>
    <row r="46" spans="1:10" s="297" customFormat="1" ht="12.75" x14ac:dyDescent="0.2">
      <c r="A46" s="304"/>
      <c r="B46" s="303"/>
      <c r="C46" s="302"/>
      <c r="D46" s="301"/>
      <c r="E46" s="300"/>
      <c r="F46" s="299"/>
      <c r="H46" s="298"/>
      <c r="I46" s="270"/>
      <c r="J46" s="66"/>
    </row>
    <row r="47" spans="1:10" s="297" customFormat="1" ht="12.75" x14ac:dyDescent="0.2">
      <c r="A47" s="304"/>
      <c r="B47" s="303"/>
      <c r="C47" s="302"/>
      <c r="D47" s="301"/>
      <c r="E47" s="300"/>
      <c r="F47" s="299"/>
      <c r="H47" s="298"/>
      <c r="I47" s="270"/>
      <c r="J47" s="66"/>
    </row>
    <row r="48" spans="1:10" s="297" customFormat="1" ht="25.5" x14ac:dyDescent="0.2">
      <c r="A48" s="304"/>
      <c r="B48" s="303" t="s">
        <v>219</v>
      </c>
      <c r="C48" s="302"/>
      <c r="D48" s="301"/>
      <c r="E48" s="300"/>
      <c r="F48" s="299"/>
      <c r="H48" s="298"/>
      <c r="I48" s="270"/>
      <c r="J48" s="66"/>
    </row>
    <row r="49" spans="1:10" s="297" customFormat="1" ht="12.75" x14ac:dyDescent="0.2">
      <c r="A49" s="304"/>
      <c r="B49" s="303"/>
      <c r="C49" s="302"/>
      <c r="D49" s="301"/>
      <c r="E49" s="300"/>
      <c r="F49" s="299"/>
      <c r="H49" s="298"/>
      <c r="I49" s="270"/>
      <c r="J49" s="66"/>
    </row>
    <row r="50" spans="1:10" s="297" customFormat="1" ht="12.75" x14ac:dyDescent="0.2">
      <c r="A50" s="304"/>
      <c r="B50" s="303"/>
      <c r="C50" s="302"/>
      <c r="D50" s="301"/>
      <c r="E50" s="300"/>
      <c r="F50" s="299"/>
      <c r="H50" s="298"/>
      <c r="I50" s="270"/>
      <c r="J50" s="66"/>
    </row>
    <row r="51" spans="1:10" s="297" customFormat="1" ht="12.75" x14ac:dyDescent="0.2">
      <c r="A51" s="304"/>
      <c r="B51" s="303"/>
      <c r="C51" s="302"/>
      <c r="D51" s="301"/>
      <c r="E51" s="300"/>
      <c r="F51" s="299"/>
      <c r="H51" s="298"/>
      <c r="I51" s="270"/>
      <c r="J51" s="66"/>
    </row>
    <row r="52" spans="1:10" s="297" customFormat="1" ht="12.75" x14ac:dyDescent="0.2">
      <c r="A52" s="304"/>
      <c r="B52" s="303"/>
      <c r="C52" s="302"/>
      <c r="D52" s="301"/>
      <c r="E52" s="300"/>
      <c r="F52" s="299"/>
      <c r="H52" s="298"/>
      <c r="I52" s="270"/>
      <c r="J52" s="66"/>
    </row>
    <row r="53" spans="1:10" s="297" customFormat="1" ht="12.75" x14ac:dyDescent="0.2">
      <c r="A53" s="304"/>
      <c r="B53" s="303"/>
      <c r="C53" s="302"/>
      <c r="D53" s="301"/>
      <c r="E53" s="300"/>
      <c r="F53" s="299"/>
      <c r="H53" s="298"/>
      <c r="I53" s="270"/>
      <c r="J53" s="66"/>
    </row>
    <row r="54" spans="1:10" s="297" customFormat="1" ht="12.75" x14ac:dyDescent="0.2">
      <c r="A54" s="304"/>
      <c r="B54" s="305" t="s">
        <v>218</v>
      </c>
      <c r="C54" s="302"/>
      <c r="D54" s="301"/>
      <c r="E54" s="300"/>
      <c r="F54" s="299"/>
      <c r="H54" s="298"/>
      <c r="I54" s="270"/>
      <c r="J54" s="66"/>
    </row>
    <row r="55" spans="1:10" s="297" customFormat="1" ht="12.75" x14ac:dyDescent="0.2">
      <c r="A55" s="304"/>
      <c r="B55" s="303"/>
      <c r="C55" s="302"/>
      <c r="D55" s="301"/>
      <c r="E55" s="300"/>
      <c r="F55" s="299"/>
      <c r="H55" s="298"/>
      <c r="I55" s="270"/>
      <c r="J55" s="66"/>
    </row>
    <row r="56" spans="1:10" s="297" customFormat="1" ht="12.75" x14ac:dyDescent="0.2">
      <c r="A56" s="304"/>
      <c r="B56" s="303"/>
      <c r="C56" s="302"/>
      <c r="D56" s="301"/>
      <c r="E56" s="300"/>
      <c r="F56" s="299"/>
      <c r="H56" s="298"/>
      <c r="I56" s="270"/>
      <c r="J56" s="66"/>
    </row>
    <row r="57" spans="1:10" s="297" customFormat="1" ht="12.75" x14ac:dyDescent="0.2">
      <c r="A57" s="304"/>
      <c r="B57" s="303"/>
      <c r="C57" s="302"/>
      <c r="D57" s="301"/>
      <c r="E57" s="300"/>
      <c r="F57" s="299"/>
      <c r="H57" s="298"/>
      <c r="I57" s="270"/>
      <c r="J57" s="66"/>
    </row>
    <row r="58" spans="1:10" s="122" customFormat="1" ht="12.75" x14ac:dyDescent="0.2">
      <c r="A58" s="118" t="s">
        <v>96</v>
      </c>
      <c r="B58" s="144" t="s">
        <v>217</v>
      </c>
      <c r="C58" s="143" t="s">
        <v>95</v>
      </c>
      <c r="D58" s="142" t="s">
        <v>96</v>
      </c>
      <c r="E58" s="141"/>
      <c r="F58" s="112"/>
      <c r="G58" s="234"/>
      <c r="H58" s="233"/>
      <c r="I58" s="263"/>
      <c r="J58" s="82"/>
    </row>
    <row r="59" spans="1:10" s="81" customFormat="1" ht="12" customHeight="1" x14ac:dyDescent="0.25">
      <c r="A59" s="88" t="s">
        <v>96</v>
      </c>
      <c r="B59" s="87"/>
      <c r="C59" s="86"/>
      <c r="D59" s="86"/>
      <c r="E59" s="86"/>
      <c r="F59" s="86"/>
      <c r="G59" s="85"/>
      <c r="H59" s="84"/>
      <c r="I59" s="265"/>
      <c r="J59" s="82"/>
    </row>
    <row r="60" spans="1:10" s="110" customFormat="1" ht="72" x14ac:dyDescent="0.2">
      <c r="A60" s="118">
        <f>1</f>
        <v>1</v>
      </c>
      <c r="B60" s="276" t="s">
        <v>216</v>
      </c>
      <c r="C60" s="143" t="s">
        <v>6</v>
      </c>
      <c r="D60" s="142">
        <v>1</v>
      </c>
      <c r="E60" s="141"/>
      <c r="F60" s="271">
        <f>D60*E60</f>
        <v>0</v>
      </c>
      <c r="G60" s="234"/>
      <c r="H60" s="284"/>
      <c r="I60" s="271"/>
      <c r="J60" s="111"/>
    </row>
    <row r="61" spans="1:10" s="122" customFormat="1" ht="12.75" x14ac:dyDescent="0.2">
      <c r="A61" s="118"/>
      <c r="B61" s="282"/>
      <c r="C61" s="143"/>
      <c r="D61" s="142"/>
      <c r="E61" s="263"/>
      <c r="F61" s="112"/>
      <c r="G61" s="234"/>
      <c r="H61" s="264"/>
      <c r="I61" s="263"/>
      <c r="J61" s="82"/>
    </row>
    <row r="62" spans="1:10" s="122" customFormat="1" ht="24" x14ac:dyDescent="0.2">
      <c r="A62" s="118">
        <f>+A60+1</f>
        <v>2</v>
      </c>
      <c r="B62" s="282" t="s">
        <v>215</v>
      </c>
      <c r="C62" s="143" t="s">
        <v>154</v>
      </c>
      <c r="D62" s="142">
        <v>40</v>
      </c>
      <c r="E62" s="271"/>
      <c r="F62" s="271">
        <f>D62*E62</f>
        <v>0</v>
      </c>
      <c r="G62" s="234"/>
      <c r="H62" s="264"/>
      <c r="I62" s="271"/>
      <c r="J62" s="295"/>
    </row>
    <row r="63" spans="1:10" s="110" customFormat="1" ht="12.75" x14ac:dyDescent="0.2">
      <c r="A63" s="118"/>
      <c r="B63" s="235"/>
      <c r="C63" s="143"/>
      <c r="D63" s="142"/>
      <c r="E63" s="141"/>
      <c r="F63" s="112"/>
      <c r="G63" s="234"/>
      <c r="H63" s="233"/>
      <c r="I63" s="261"/>
      <c r="J63" s="111"/>
    </row>
    <row r="64" spans="1:10" s="110" customFormat="1" ht="72" x14ac:dyDescent="0.2">
      <c r="A64" s="118">
        <f>A62+1</f>
        <v>3</v>
      </c>
      <c r="B64" s="235" t="s">
        <v>214</v>
      </c>
      <c r="C64" s="143" t="s">
        <v>6</v>
      </c>
      <c r="D64" s="142">
        <v>1</v>
      </c>
      <c r="E64" s="141"/>
      <c r="F64" s="271">
        <f>D64*E64</f>
        <v>0</v>
      </c>
      <c r="G64" s="234"/>
      <c r="H64" s="284"/>
      <c r="I64" s="271"/>
      <c r="J64" s="296"/>
    </row>
    <row r="65" spans="1:10" s="122" customFormat="1" ht="12.75" x14ac:dyDescent="0.2">
      <c r="A65" s="118"/>
      <c r="B65" s="282"/>
      <c r="C65" s="143"/>
      <c r="D65" s="142"/>
      <c r="E65" s="263"/>
      <c r="F65" s="112"/>
      <c r="G65" s="234"/>
      <c r="H65" s="264"/>
      <c r="I65" s="263"/>
      <c r="J65" s="82"/>
    </row>
    <row r="66" spans="1:10" s="122" customFormat="1" ht="24" x14ac:dyDescent="0.2">
      <c r="A66" s="118">
        <f>A64+1</f>
        <v>4</v>
      </c>
      <c r="B66" s="282" t="s">
        <v>213</v>
      </c>
      <c r="C66" s="143" t="s">
        <v>6</v>
      </c>
      <c r="D66" s="142">
        <v>1</v>
      </c>
      <c r="E66" s="271"/>
      <c r="F66" s="271">
        <f>D66*E66</f>
        <v>0</v>
      </c>
      <c r="G66" s="234"/>
      <c r="H66" s="264"/>
      <c r="I66" s="271"/>
      <c r="J66" s="295"/>
    </row>
    <row r="67" spans="1:10" s="122" customFormat="1" ht="12.75" x14ac:dyDescent="0.2">
      <c r="A67" s="118"/>
      <c r="B67" s="282"/>
      <c r="C67" s="143"/>
      <c r="D67" s="142"/>
      <c r="E67" s="263"/>
      <c r="F67" s="112"/>
      <c r="G67" s="234"/>
      <c r="H67" s="264"/>
      <c r="I67" s="263"/>
      <c r="J67" s="82"/>
    </row>
    <row r="68" spans="1:10" s="122" customFormat="1" ht="60" x14ac:dyDescent="0.2">
      <c r="A68" s="118">
        <f>A66+1</f>
        <v>5</v>
      </c>
      <c r="B68" s="282" t="s">
        <v>212</v>
      </c>
      <c r="C68" s="143" t="s">
        <v>6</v>
      </c>
      <c r="D68" s="142">
        <v>1</v>
      </c>
      <c r="E68" s="271"/>
      <c r="F68" s="271">
        <f>D68*E68</f>
        <v>0</v>
      </c>
      <c r="G68" s="234"/>
      <c r="H68" s="264"/>
      <c r="I68" s="271"/>
      <c r="J68" s="295"/>
    </row>
    <row r="69" spans="1:10" s="122" customFormat="1" ht="12.75" x14ac:dyDescent="0.2">
      <c r="A69" s="118"/>
      <c r="B69" s="235"/>
      <c r="C69" s="143"/>
      <c r="D69" s="142"/>
      <c r="E69" s="263"/>
      <c r="F69" s="112"/>
      <c r="G69" s="234"/>
      <c r="H69" s="264"/>
      <c r="I69" s="263"/>
      <c r="J69" s="82"/>
    </row>
    <row r="70" spans="1:10" s="122" customFormat="1" ht="72" x14ac:dyDescent="0.2">
      <c r="A70" s="118">
        <f>A68+1</f>
        <v>6</v>
      </c>
      <c r="B70" s="235" t="s">
        <v>211</v>
      </c>
      <c r="C70" s="143" t="s">
        <v>6</v>
      </c>
      <c r="D70" s="142">
        <v>1</v>
      </c>
      <c r="E70" s="271"/>
      <c r="F70" s="271">
        <f>D70*E70</f>
        <v>0</v>
      </c>
      <c r="G70" s="234"/>
      <c r="H70" s="264"/>
      <c r="I70" s="271"/>
      <c r="J70" s="295"/>
    </row>
    <row r="71" spans="1:10" s="122" customFormat="1" ht="12.75" x14ac:dyDescent="0.2">
      <c r="A71" s="118"/>
      <c r="B71" s="235"/>
      <c r="C71" s="143"/>
      <c r="D71" s="142"/>
      <c r="E71" s="263"/>
      <c r="F71" s="112"/>
      <c r="G71" s="234"/>
      <c r="H71" s="264"/>
      <c r="I71" s="263"/>
      <c r="J71" s="82"/>
    </row>
    <row r="72" spans="1:10" s="122" customFormat="1" ht="36" x14ac:dyDescent="0.2">
      <c r="A72" s="118">
        <f>+A70+1</f>
        <v>7</v>
      </c>
      <c r="B72" s="276" t="s">
        <v>210</v>
      </c>
      <c r="C72" s="143" t="s">
        <v>6</v>
      </c>
      <c r="D72" s="142">
        <v>1</v>
      </c>
      <c r="E72" s="271"/>
      <c r="F72" s="271">
        <f>D72*E72</f>
        <v>0</v>
      </c>
      <c r="G72" s="234"/>
      <c r="H72" s="264"/>
      <c r="I72" s="271"/>
      <c r="J72" s="295"/>
    </row>
    <row r="73" spans="1:10" s="122" customFormat="1" ht="12.75" x14ac:dyDescent="0.2">
      <c r="A73" s="118"/>
      <c r="B73" s="235"/>
      <c r="C73" s="143"/>
      <c r="D73" s="142"/>
      <c r="E73" s="263"/>
      <c r="F73" s="112"/>
      <c r="G73" s="234"/>
      <c r="H73" s="264"/>
      <c r="I73" s="263"/>
      <c r="J73" s="82"/>
    </row>
    <row r="74" spans="1:10" s="122" customFormat="1" ht="24" x14ac:dyDescent="0.2">
      <c r="A74" s="118">
        <f>+A72+1</f>
        <v>8</v>
      </c>
      <c r="B74" s="276" t="s">
        <v>209</v>
      </c>
      <c r="C74" s="143" t="s">
        <v>6</v>
      </c>
      <c r="D74" s="142">
        <v>1</v>
      </c>
      <c r="E74" s="271"/>
      <c r="F74" s="271">
        <f>D74*E74</f>
        <v>0</v>
      </c>
      <c r="G74" s="234"/>
      <c r="H74" s="264"/>
      <c r="I74" s="271"/>
      <c r="J74" s="295"/>
    </row>
    <row r="75" spans="1:10" s="122" customFormat="1" ht="12.75" x14ac:dyDescent="0.2">
      <c r="A75" s="118"/>
      <c r="B75" s="235"/>
      <c r="C75" s="143"/>
      <c r="D75" s="142"/>
      <c r="E75" s="263"/>
      <c r="F75" s="112"/>
      <c r="G75" s="234"/>
      <c r="H75" s="264"/>
      <c r="I75" s="263"/>
      <c r="J75" s="82"/>
    </row>
    <row r="76" spans="1:10" s="122" customFormat="1" ht="36" x14ac:dyDescent="0.2">
      <c r="A76" s="118">
        <f>A74+1</f>
        <v>9</v>
      </c>
      <c r="B76" s="276" t="s">
        <v>208</v>
      </c>
      <c r="C76" s="143" t="s">
        <v>6</v>
      </c>
      <c r="D76" s="142">
        <v>1</v>
      </c>
      <c r="E76" s="271"/>
      <c r="F76" s="271">
        <f>D76*E76</f>
        <v>0</v>
      </c>
      <c r="G76" s="234"/>
      <c r="H76" s="264"/>
      <c r="I76" s="271"/>
      <c r="J76" s="295"/>
    </row>
    <row r="77" spans="1:10" s="122" customFormat="1" ht="12.75" x14ac:dyDescent="0.2">
      <c r="A77" s="118"/>
      <c r="B77" s="235"/>
      <c r="C77" s="143"/>
      <c r="D77" s="142"/>
      <c r="E77" s="263"/>
      <c r="F77" s="112"/>
      <c r="G77" s="234"/>
      <c r="H77" s="264"/>
      <c r="I77" s="263"/>
      <c r="J77" s="82"/>
    </row>
    <row r="78" spans="1:10" s="81" customFormat="1" ht="12.75" x14ac:dyDescent="0.25">
      <c r="A78" s="262" t="s">
        <v>140</v>
      </c>
      <c r="B78" s="235"/>
      <c r="C78" s="143"/>
      <c r="D78" s="142"/>
      <c r="E78" s="265"/>
      <c r="F78" s="112"/>
      <c r="G78" s="85"/>
      <c r="H78" s="264"/>
      <c r="I78" s="265"/>
      <c r="J78" s="82"/>
    </row>
    <row r="79" spans="1:10" s="122" customFormat="1" ht="12.75" x14ac:dyDescent="0.25">
      <c r="A79" s="268" t="str">
        <f>CONCATENATE("SKUPAJ:  ",B58)</f>
        <v>SKUPAJ:  I. PRIPRAVLJALNA in ZAKLJUČNA DELA</v>
      </c>
      <c r="B79" s="235"/>
      <c r="C79" s="143"/>
      <c r="D79" s="142"/>
      <c r="E79" s="267"/>
      <c r="F79" s="267">
        <f>SUM(F58:F77)</f>
        <v>0</v>
      </c>
      <c r="G79" s="234"/>
      <c r="H79" s="264"/>
      <c r="I79" s="267"/>
      <c r="J79" s="82"/>
    </row>
    <row r="80" spans="1:10" s="81" customFormat="1" ht="12.75" x14ac:dyDescent="0.25">
      <c r="A80" s="262" t="s">
        <v>140</v>
      </c>
      <c r="B80" s="235"/>
      <c r="C80" s="143"/>
      <c r="D80" s="142"/>
      <c r="E80" s="265"/>
      <c r="F80" s="112"/>
      <c r="G80" s="85"/>
      <c r="H80" s="264"/>
      <c r="I80" s="265"/>
      <c r="J80" s="82"/>
    </row>
    <row r="81" spans="1:10" s="81" customFormat="1" ht="12" customHeight="1" x14ac:dyDescent="0.25">
      <c r="A81" s="88" t="s">
        <v>96</v>
      </c>
      <c r="B81" s="87"/>
      <c r="C81" s="86"/>
      <c r="D81" s="86"/>
      <c r="E81" s="265"/>
      <c r="F81" s="86"/>
      <c r="G81" s="85"/>
      <c r="H81" s="264"/>
      <c r="I81" s="265"/>
      <c r="J81" s="82"/>
    </row>
    <row r="82" spans="1:10" s="122" customFormat="1" ht="12.75" x14ac:dyDescent="0.2">
      <c r="A82" s="118" t="s">
        <v>96</v>
      </c>
      <c r="B82" s="144" t="s">
        <v>207</v>
      </c>
      <c r="C82" s="143" t="s">
        <v>95</v>
      </c>
      <c r="D82" s="142" t="s">
        <v>96</v>
      </c>
      <c r="E82" s="263"/>
      <c r="F82" s="112"/>
      <c r="G82" s="234"/>
      <c r="H82" s="264"/>
      <c r="I82" s="263"/>
      <c r="J82" s="82"/>
    </row>
    <row r="83" spans="1:10" s="269" customFormat="1" ht="12.75" x14ac:dyDescent="0.2">
      <c r="A83" s="275"/>
      <c r="B83" s="276"/>
      <c r="C83" s="273"/>
      <c r="D83" s="272"/>
      <c r="E83" s="271"/>
      <c r="F83" s="271"/>
      <c r="H83" s="264"/>
      <c r="I83" s="271"/>
      <c r="J83" s="270"/>
    </row>
    <row r="84" spans="1:10" s="269" customFormat="1" ht="60" x14ac:dyDescent="0.2">
      <c r="A84" s="294">
        <v>1</v>
      </c>
      <c r="B84" s="276" t="s">
        <v>206</v>
      </c>
      <c r="C84" s="273"/>
      <c r="D84" s="272"/>
      <c r="E84" s="271"/>
      <c r="F84" s="271">
        <f t="shared" ref="F84:F92" si="0">D84*E84</f>
        <v>0</v>
      </c>
      <c r="H84" s="264"/>
      <c r="I84" s="271"/>
      <c r="J84" s="270"/>
    </row>
    <row r="85" spans="1:10" s="269" customFormat="1" ht="12.75" x14ac:dyDescent="0.2">
      <c r="A85" s="275" t="s">
        <v>152</v>
      </c>
      <c r="B85" s="289" t="s">
        <v>170</v>
      </c>
      <c r="C85" s="273" t="s">
        <v>109</v>
      </c>
      <c r="D85" s="271">
        <v>567</v>
      </c>
      <c r="E85" s="271"/>
      <c r="F85" s="271">
        <f t="shared" si="0"/>
        <v>0</v>
      </c>
      <c r="H85" s="264"/>
      <c r="I85" s="271"/>
      <c r="J85" s="270"/>
    </row>
    <row r="86" spans="1:10" s="269" customFormat="1" ht="12.75" x14ac:dyDescent="0.2">
      <c r="A86" s="275" t="s">
        <v>169</v>
      </c>
      <c r="B86" s="289" t="s">
        <v>168</v>
      </c>
      <c r="C86" s="273" t="s">
        <v>109</v>
      </c>
      <c r="D86" s="271">
        <v>40</v>
      </c>
      <c r="E86" s="271"/>
      <c r="F86" s="271">
        <f t="shared" si="0"/>
        <v>0</v>
      </c>
      <c r="H86" s="264"/>
      <c r="I86" s="271"/>
      <c r="J86" s="270"/>
    </row>
    <row r="87" spans="1:10" s="269" customFormat="1" ht="12.75" x14ac:dyDescent="0.2">
      <c r="A87" s="275" t="s">
        <v>167</v>
      </c>
      <c r="B87" s="289" t="s">
        <v>166</v>
      </c>
      <c r="C87" s="273" t="s">
        <v>109</v>
      </c>
      <c r="D87" s="271">
        <v>20</v>
      </c>
      <c r="E87" s="271"/>
      <c r="F87" s="271">
        <f t="shared" si="0"/>
        <v>0</v>
      </c>
      <c r="H87" s="264"/>
      <c r="I87" s="271"/>
      <c r="J87" s="270"/>
    </row>
    <row r="88" spans="1:10" s="269" customFormat="1" ht="12.75" x14ac:dyDescent="0.2">
      <c r="A88" s="275" t="s">
        <v>165</v>
      </c>
      <c r="B88" s="289" t="s">
        <v>164</v>
      </c>
      <c r="C88" s="273" t="s">
        <v>109</v>
      </c>
      <c r="D88" s="271">
        <v>20</v>
      </c>
      <c r="E88" s="271"/>
      <c r="F88" s="271">
        <f t="shared" si="0"/>
        <v>0</v>
      </c>
      <c r="H88" s="264"/>
      <c r="I88" s="271"/>
      <c r="J88" s="270"/>
    </row>
    <row r="89" spans="1:10" s="269" customFormat="1" ht="12.75" x14ac:dyDescent="0.2">
      <c r="A89" s="275" t="s">
        <v>163</v>
      </c>
      <c r="B89" s="289" t="s">
        <v>162</v>
      </c>
      <c r="C89" s="273" t="s">
        <v>109</v>
      </c>
      <c r="D89" s="271">
        <v>103</v>
      </c>
      <c r="E89" s="271"/>
      <c r="F89" s="271">
        <f t="shared" si="0"/>
        <v>0</v>
      </c>
      <c r="H89" s="264"/>
      <c r="I89" s="271"/>
      <c r="J89" s="270"/>
    </row>
    <row r="90" spans="1:10" s="269" customFormat="1" ht="12.75" x14ac:dyDescent="0.2">
      <c r="A90" s="275" t="s">
        <v>161</v>
      </c>
      <c r="B90" s="289" t="s">
        <v>160</v>
      </c>
      <c r="C90" s="273" t="s">
        <v>109</v>
      </c>
      <c r="D90" s="271">
        <v>64</v>
      </c>
      <c r="E90" s="271"/>
      <c r="F90" s="271">
        <f t="shared" si="0"/>
        <v>0</v>
      </c>
      <c r="H90" s="264"/>
      <c r="I90" s="271"/>
      <c r="J90" s="270"/>
    </row>
    <row r="91" spans="1:10" s="269" customFormat="1" ht="12.75" x14ac:dyDescent="0.2">
      <c r="A91" s="275" t="s">
        <v>159</v>
      </c>
      <c r="B91" s="289" t="s">
        <v>158</v>
      </c>
      <c r="C91" s="273" t="s">
        <v>109</v>
      </c>
      <c r="D91" s="271">
        <v>90</v>
      </c>
      <c r="E91" s="271"/>
      <c r="F91" s="271">
        <f t="shared" si="0"/>
        <v>0</v>
      </c>
      <c r="H91" s="264"/>
      <c r="I91" s="271"/>
      <c r="J91" s="270"/>
    </row>
    <row r="92" spans="1:10" s="269" customFormat="1" ht="12.75" x14ac:dyDescent="0.2">
      <c r="A92" s="275" t="s">
        <v>157</v>
      </c>
      <c r="B92" s="289" t="s">
        <v>156</v>
      </c>
      <c r="C92" s="273" t="s">
        <v>109</v>
      </c>
      <c r="D92" s="271">
        <v>60</v>
      </c>
      <c r="E92" s="271"/>
      <c r="F92" s="271">
        <f t="shared" si="0"/>
        <v>0</v>
      </c>
      <c r="H92" s="264"/>
      <c r="I92" s="271"/>
      <c r="J92" s="270"/>
    </row>
    <row r="93" spans="1:10" s="81" customFormat="1" ht="12" customHeight="1" x14ac:dyDescent="0.25">
      <c r="A93" s="88" t="s">
        <v>96</v>
      </c>
      <c r="B93" s="87"/>
      <c r="C93" s="86"/>
      <c r="D93" s="86"/>
      <c r="E93" s="86"/>
      <c r="F93" s="86"/>
      <c r="G93" s="85"/>
      <c r="H93" s="264"/>
      <c r="I93" s="265"/>
      <c r="J93" s="82"/>
    </row>
    <row r="94" spans="1:10" s="81" customFormat="1" ht="12.75" x14ac:dyDescent="0.25">
      <c r="A94" s="262" t="s">
        <v>140</v>
      </c>
      <c r="B94" s="235"/>
      <c r="C94" s="143"/>
      <c r="D94" s="142"/>
      <c r="E94" s="141"/>
      <c r="F94" s="112"/>
      <c r="G94" s="85"/>
      <c r="H94" s="264"/>
      <c r="I94" s="265"/>
      <c r="J94" s="82"/>
    </row>
    <row r="95" spans="1:10" s="122" customFormat="1" ht="12.75" x14ac:dyDescent="0.25">
      <c r="A95" s="268" t="str">
        <f>CONCATENATE("SKUPAJ:  ",B82)</f>
        <v>SKUPAJ:  II. GEODETSKA DELA</v>
      </c>
      <c r="B95" s="235"/>
      <c r="C95" s="143"/>
      <c r="D95" s="142"/>
      <c r="E95" s="141"/>
      <c r="F95" s="267">
        <f>SUM(F82:F93)</f>
        <v>0</v>
      </c>
      <c r="G95" s="234"/>
      <c r="H95" s="264"/>
      <c r="I95" s="267"/>
      <c r="J95" s="82"/>
    </row>
    <row r="96" spans="1:10" s="81" customFormat="1" ht="12.75" x14ac:dyDescent="0.25">
      <c r="A96" s="262" t="s">
        <v>140</v>
      </c>
      <c r="B96" s="235"/>
      <c r="C96" s="143"/>
      <c r="D96" s="142"/>
      <c r="E96" s="141"/>
      <c r="F96" s="112"/>
      <c r="G96" s="85"/>
      <c r="H96" s="264"/>
      <c r="I96" s="265"/>
      <c r="J96" s="82"/>
    </row>
    <row r="97" spans="1:10" s="81" customFormat="1" ht="12.75" x14ac:dyDescent="0.25">
      <c r="A97" s="262"/>
      <c r="B97" s="235"/>
      <c r="C97" s="143"/>
      <c r="D97" s="142"/>
      <c r="E97" s="265"/>
      <c r="F97" s="112"/>
      <c r="G97" s="85"/>
      <c r="H97" s="264"/>
      <c r="I97" s="265"/>
      <c r="J97" s="82"/>
    </row>
    <row r="98" spans="1:10" s="269" customFormat="1" ht="12.75" x14ac:dyDescent="0.2">
      <c r="A98" s="275"/>
      <c r="B98" s="293" t="s">
        <v>205</v>
      </c>
      <c r="C98" s="273" t="s">
        <v>95</v>
      </c>
      <c r="D98" s="272" t="s">
        <v>96</v>
      </c>
      <c r="F98" s="271"/>
      <c r="H98" s="264"/>
      <c r="J98" s="270"/>
    </row>
    <row r="99" spans="1:10" s="269" customFormat="1" ht="12.75" x14ac:dyDescent="0.2">
      <c r="A99" s="275"/>
      <c r="B99" s="292"/>
      <c r="C99" s="273"/>
      <c r="D99" s="271"/>
      <c r="F99" s="271"/>
      <c r="H99" s="264"/>
      <c r="J99" s="270"/>
    </row>
    <row r="100" spans="1:10" s="269" customFormat="1" ht="120" x14ac:dyDescent="0.2">
      <c r="A100" s="275">
        <v>1</v>
      </c>
      <c r="B100" s="276" t="s">
        <v>204</v>
      </c>
      <c r="C100" s="273"/>
      <c r="D100" s="271"/>
      <c r="E100" s="271"/>
      <c r="F100" s="271">
        <f>D100*E100</f>
        <v>0</v>
      </c>
      <c r="H100" s="264"/>
      <c r="I100" s="271"/>
      <c r="J100" s="270"/>
    </row>
    <row r="101" spans="1:10" s="269" customFormat="1" ht="12.75" x14ac:dyDescent="0.2">
      <c r="A101" s="275"/>
      <c r="B101" s="289"/>
      <c r="C101" s="273"/>
      <c r="D101" s="271"/>
      <c r="E101" s="271"/>
      <c r="F101" s="271"/>
      <c r="H101" s="264"/>
      <c r="I101" s="271"/>
      <c r="J101" s="270"/>
    </row>
    <row r="102" spans="1:10" s="269" customFormat="1" ht="12.75" x14ac:dyDescent="0.2">
      <c r="A102" s="275" t="s">
        <v>152</v>
      </c>
      <c r="B102" s="289" t="s">
        <v>170</v>
      </c>
      <c r="C102" s="273" t="s">
        <v>43</v>
      </c>
      <c r="D102" s="271">
        <v>1437</v>
      </c>
      <c r="E102" s="271"/>
      <c r="F102" s="271">
        <f t="shared" ref="F102:F109" si="1">D102*E102</f>
        <v>0</v>
      </c>
      <c r="H102" s="264"/>
      <c r="I102" s="271"/>
      <c r="J102" s="270"/>
    </row>
    <row r="103" spans="1:10" s="269" customFormat="1" ht="12.75" x14ac:dyDescent="0.2">
      <c r="A103" s="275" t="s">
        <v>169</v>
      </c>
      <c r="B103" s="289" t="s">
        <v>168</v>
      </c>
      <c r="C103" s="273" t="s">
        <v>43</v>
      </c>
      <c r="D103" s="271">
        <v>84</v>
      </c>
      <c r="E103" s="271"/>
      <c r="F103" s="271">
        <f t="shared" si="1"/>
        <v>0</v>
      </c>
      <c r="H103" s="264"/>
      <c r="I103" s="271"/>
      <c r="J103" s="270"/>
    </row>
    <row r="104" spans="1:10" s="269" customFormat="1" ht="12.75" x14ac:dyDescent="0.2">
      <c r="A104" s="275" t="s">
        <v>167</v>
      </c>
      <c r="B104" s="289" t="s">
        <v>166</v>
      </c>
      <c r="C104" s="273" t="s">
        <v>43</v>
      </c>
      <c r="D104" s="271">
        <v>42</v>
      </c>
      <c r="E104" s="271"/>
      <c r="F104" s="271">
        <f t="shared" si="1"/>
        <v>0</v>
      </c>
      <c r="H104" s="264"/>
      <c r="I104" s="271"/>
      <c r="J104" s="270"/>
    </row>
    <row r="105" spans="1:10" s="269" customFormat="1" ht="12.75" x14ac:dyDescent="0.2">
      <c r="A105" s="275" t="s">
        <v>165</v>
      </c>
      <c r="B105" s="289" t="s">
        <v>164</v>
      </c>
      <c r="C105" s="273" t="s">
        <v>43</v>
      </c>
      <c r="D105" s="271">
        <v>42</v>
      </c>
      <c r="E105" s="271"/>
      <c r="F105" s="271">
        <f t="shared" si="1"/>
        <v>0</v>
      </c>
      <c r="H105" s="264"/>
      <c r="I105" s="271"/>
      <c r="J105" s="270"/>
    </row>
    <row r="106" spans="1:10" s="269" customFormat="1" ht="12.75" x14ac:dyDescent="0.2">
      <c r="A106" s="275" t="s">
        <v>163</v>
      </c>
      <c r="B106" s="289" t="s">
        <v>162</v>
      </c>
      <c r="C106" s="273" t="s">
        <v>43</v>
      </c>
      <c r="D106" s="271">
        <v>125</v>
      </c>
      <c r="E106" s="271"/>
      <c r="F106" s="271">
        <f t="shared" si="1"/>
        <v>0</v>
      </c>
      <c r="H106" s="264"/>
      <c r="I106" s="271"/>
      <c r="J106" s="270"/>
    </row>
    <row r="107" spans="1:10" s="269" customFormat="1" ht="12.75" x14ac:dyDescent="0.2">
      <c r="A107" s="275" t="s">
        <v>161</v>
      </c>
      <c r="B107" s="289" t="s">
        <v>160</v>
      </c>
      <c r="C107" s="273" t="s">
        <v>43</v>
      </c>
      <c r="D107" s="271">
        <v>60</v>
      </c>
      <c r="E107" s="271"/>
      <c r="F107" s="271">
        <f t="shared" si="1"/>
        <v>0</v>
      </c>
      <c r="H107" s="264"/>
      <c r="I107" s="271"/>
      <c r="J107" s="270"/>
    </row>
    <row r="108" spans="1:10" s="269" customFormat="1" ht="12.75" x14ac:dyDescent="0.2">
      <c r="A108" s="275" t="s">
        <v>159</v>
      </c>
      <c r="B108" s="289" t="s">
        <v>158</v>
      </c>
      <c r="C108" s="273" t="s">
        <v>43</v>
      </c>
      <c r="D108" s="271">
        <v>130</v>
      </c>
      <c r="E108" s="271"/>
      <c r="F108" s="271">
        <f t="shared" si="1"/>
        <v>0</v>
      </c>
      <c r="H108" s="264"/>
      <c r="I108" s="271"/>
      <c r="J108" s="270"/>
    </row>
    <row r="109" spans="1:10" s="269" customFormat="1" ht="12.75" x14ac:dyDescent="0.2">
      <c r="A109" s="275" t="s">
        <v>157</v>
      </c>
      <c r="B109" s="289" t="s">
        <v>156</v>
      </c>
      <c r="C109" s="273" t="s">
        <v>43</v>
      </c>
      <c r="D109" s="271">
        <v>60</v>
      </c>
      <c r="E109" s="271"/>
      <c r="F109" s="271">
        <f t="shared" si="1"/>
        <v>0</v>
      </c>
      <c r="H109" s="264"/>
      <c r="I109" s="271"/>
      <c r="J109" s="270"/>
    </row>
    <row r="110" spans="1:10" s="269" customFormat="1" ht="12.75" x14ac:dyDescent="0.2">
      <c r="A110" s="275"/>
      <c r="B110" s="292"/>
      <c r="C110" s="273"/>
      <c r="D110" s="271"/>
      <c r="F110" s="271"/>
      <c r="H110" s="264"/>
      <c r="I110" s="269">
        <f>567/580</f>
        <v>0.97758620689655173</v>
      </c>
      <c r="J110" s="270"/>
    </row>
    <row r="111" spans="1:10" s="269" customFormat="1" ht="48" x14ac:dyDescent="0.2">
      <c r="A111" s="275">
        <f>A100+1</f>
        <v>2</v>
      </c>
      <c r="B111" s="276" t="s">
        <v>203</v>
      </c>
      <c r="C111" s="273"/>
      <c r="D111" s="271"/>
      <c r="E111" s="271"/>
      <c r="F111" s="271">
        <f>D111*E111</f>
        <v>0</v>
      </c>
      <c r="H111" s="264"/>
      <c r="I111" s="271"/>
      <c r="J111" s="270"/>
    </row>
    <row r="112" spans="1:10" s="269" customFormat="1" ht="12.75" x14ac:dyDescent="0.2">
      <c r="A112" s="275"/>
      <c r="B112" s="289"/>
      <c r="C112" s="273"/>
      <c r="D112" s="271"/>
      <c r="E112" s="271"/>
      <c r="F112" s="271"/>
      <c r="H112" s="264"/>
      <c r="I112" s="271"/>
      <c r="J112" s="270"/>
    </row>
    <row r="113" spans="1:10" s="269" customFormat="1" ht="12.75" x14ac:dyDescent="0.2">
      <c r="A113" s="275" t="s">
        <v>152</v>
      </c>
      <c r="B113" s="289" t="s">
        <v>170</v>
      </c>
      <c r="C113" s="273" t="s">
        <v>139</v>
      </c>
      <c r="D113" s="271">
        <v>342</v>
      </c>
      <c r="E113" s="271"/>
      <c r="F113" s="271">
        <f t="shared" ref="F113:F120" si="2">D113*E113</f>
        <v>0</v>
      </c>
      <c r="H113" s="264"/>
      <c r="I113" s="271"/>
      <c r="J113" s="270"/>
    </row>
    <row r="114" spans="1:10" s="269" customFormat="1" ht="12.75" x14ac:dyDescent="0.2">
      <c r="A114" s="275" t="s">
        <v>169</v>
      </c>
      <c r="B114" s="289" t="s">
        <v>168</v>
      </c>
      <c r="C114" s="273" t="s">
        <v>139</v>
      </c>
      <c r="D114" s="271">
        <v>24</v>
      </c>
      <c r="E114" s="271"/>
      <c r="F114" s="271">
        <f t="shared" si="2"/>
        <v>0</v>
      </c>
      <c r="H114" s="264"/>
      <c r="I114" s="271"/>
      <c r="J114" s="270"/>
    </row>
    <row r="115" spans="1:10" s="269" customFormat="1" ht="12.75" x14ac:dyDescent="0.2">
      <c r="A115" s="275" t="s">
        <v>167</v>
      </c>
      <c r="B115" s="289" t="s">
        <v>166</v>
      </c>
      <c r="C115" s="273" t="s">
        <v>139</v>
      </c>
      <c r="D115" s="271">
        <v>12</v>
      </c>
      <c r="E115" s="271"/>
      <c r="F115" s="271">
        <f t="shared" si="2"/>
        <v>0</v>
      </c>
      <c r="H115" s="264"/>
      <c r="I115" s="271"/>
      <c r="J115" s="270"/>
    </row>
    <row r="116" spans="1:10" s="269" customFormat="1" ht="12.75" x14ac:dyDescent="0.2">
      <c r="A116" s="275" t="s">
        <v>165</v>
      </c>
      <c r="B116" s="289" t="s">
        <v>164</v>
      </c>
      <c r="C116" s="273" t="s">
        <v>139</v>
      </c>
      <c r="D116" s="271">
        <v>12</v>
      </c>
      <c r="E116" s="271"/>
      <c r="F116" s="271">
        <f t="shared" si="2"/>
        <v>0</v>
      </c>
      <c r="H116" s="264"/>
      <c r="I116" s="271"/>
      <c r="J116" s="270"/>
    </row>
    <row r="117" spans="1:10" s="269" customFormat="1" ht="12.75" x14ac:dyDescent="0.2">
      <c r="A117" s="275" t="s">
        <v>163</v>
      </c>
      <c r="B117" s="289" t="s">
        <v>162</v>
      </c>
      <c r="C117" s="273" t="s">
        <v>139</v>
      </c>
      <c r="D117" s="271">
        <v>62</v>
      </c>
      <c r="E117" s="271"/>
      <c r="F117" s="271">
        <f t="shared" si="2"/>
        <v>0</v>
      </c>
      <c r="H117" s="264"/>
      <c r="I117" s="271"/>
      <c r="J117" s="270"/>
    </row>
    <row r="118" spans="1:10" s="269" customFormat="1" ht="12.75" x14ac:dyDescent="0.2">
      <c r="A118" s="275" t="s">
        <v>161</v>
      </c>
      <c r="B118" s="289" t="s">
        <v>160</v>
      </c>
      <c r="C118" s="273" t="s">
        <v>139</v>
      </c>
      <c r="D118" s="271">
        <v>40</v>
      </c>
      <c r="E118" s="271"/>
      <c r="F118" s="271">
        <f t="shared" si="2"/>
        <v>0</v>
      </c>
      <c r="H118" s="264"/>
      <c r="I118" s="271"/>
      <c r="J118" s="270"/>
    </row>
    <row r="119" spans="1:10" s="269" customFormat="1" ht="12.75" x14ac:dyDescent="0.2">
      <c r="A119" s="275" t="s">
        <v>159</v>
      </c>
      <c r="B119" s="289" t="s">
        <v>158</v>
      </c>
      <c r="C119" s="273" t="s">
        <v>139</v>
      </c>
      <c r="D119" s="271">
        <v>55</v>
      </c>
      <c r="E119" s="271"/>
      <c r="F119" s="271">
        <f t="shared" si="2"/>
        <v>0</v>
      </c>
      <c r="H119" s="264"/>
      <c r="I119" s="271"/>
      <c r="J119" s="270"/>
    </row>
    <row r="120" spans="1:10" s="269" customFormat="1" ht="12.75" x14ac:dyDescent="0.2">
      <c r="A120" s="275" t="s">
        <v>157</v>
      </c>
      <c r="B120" s="289" t="s">
        <v>156</v>
      </c>
      <c r="C120" s="273" t="s">
        <v>139</v>
      </c>
      <c r="D120" s="271">
        <v>40</v>
      </c>
      <c r="E120" s="271"/>
      <c r="F120" s="271">
        <f t="shared" si="2"/>
        <v>0</v>
      </c>
      <c r="H120" s="264"/>
      <c r="I120" s="271"/>
      <c r="J120" s="270"/>
    </row>
    <row r="121" spans="1:10" s="269" customFormat="1" ht="12.75" x14ac:dyDescent="0.2">
      <c r="A121" s="275"/>
      <c r="B121" s="276"/>
      <c r="C121" s="273"/>
      <c r="D121" s="271"/>
      <c r="F121" s="271"/>
      <c r="H121" s="264"/>
      <c r="J121" s="270"/>
    </row>
    <row r="122" spans="1:10" s="269" customFormat="1" ht="72" x14ac:dyDescent="0.2">
      <c r="A122" s="275">
        <f>A111+1</f>
        <v>3</v>
      </c>
      <c r="B122" s="276" t="s">
        <v>202</v>
      </c>
      <c r="C122" s="273"/>
      <c r="D122" s="271"/>
      <c r="E122" s="271"/>
      <c r="F122" s="271">
        <f>D122*E122</f>
        <v>0</v>
      </c>
      <c r="H122" s="264"/>
      <c r="I122" s="271"/>
      <c r="J122" s="291"/>
    </row>
    <row r="123" spans="1:10" s="269" customFormat="1" ht="12.75" x14ac:dyDescent="0.2">
      <c r="A123" s="275"/>
      <c r="B123" s="289"/>
      <c r="C123" s="273"/>
      <c r="D123" s="271"/>
      <c r="E123" s="271"/>
      <c r="F123" s="271"/>
      <c r="H123" s="264"/>
      <c r="I123" s="271"/>
      <c r="J123" s="270"/>
    </row>
    <row r="124" spans="1:10" s="269" customFormat="1" ht="12.75" x14ac:dyDescent="0.2">
      <c r="A124" s="275" t="s">
        <v>152</v>
      </c>
      <c r="B124" s="289" t="s">
        <v>170</v>
      </c>
      <c r="C124" s="273" t="s">
        <v>43</v>
      </c>
      <c r="D124" s="271">
        <v>52</v>
      </c>
      <c r="E124" s="271"/>
      <c r="F124" s="271">
        <f t="shared" ref="F124:F131" si="3">D124*E124</f>
        <v>0</v>
      </c>
      <c r="H124" s="264"/>
      <c r="I124" s="271"/>
      <c r="J124" s="270"/>
    </row>
    <row r="125" spans="1:10" s="269" customFormat="1" ht="12.75" x14ac:dyDescent="0.2">
      <c r="A125" s="275" t="s">
        <v>169</v>
      </c>
      <c r="B125" s="289" t="s">
        <v>168</v>
      </c>
      <c r="C125" s="273" t="s">
        <v>43</v>
      </c>
      <c r="D125" s="271">
        <v>4</v>
      </c>
      <c r="E125" s="271"/>
      <c r="F125" s="271">
        <f t="shared" si="3"/>
        <v>0</v>
      </c>
      <c r="H125" s="264"/>
      <c r="I125" s="271"/>
      <c r="J125" s="270"/>
    </row>
    <row r="126" spans="1:10" s="269" customFormat="1" ht="12.75" x14ac:dyDescent="0.2">
      <c r="A126" s="275" t="s">
        <v>167</v>
      </c>
      <c r="B126" s="289" t="s">
        <v>166</v>
      </c>
      <c r="C126" s="273" t="s">
        <v>43</v>
      </c>
      <c r="D126" s="271">
        <v>2</v>
      </c>
      <c r="E126" s="271"/>
      <c r="F126" s="271">
        <f t="shared" si="3"/>
        <v>0</v>
      </c>
      <c r="H126" s="264"/>
      <c r="I126" s="271"/>
      <c r="J126" s="270"/>
    </row>
    <row r="127" spans="1:10" s="269" customFormat="1" ht="12.75" x14ac:dyDescent="0.2">
      <c r="A127" s="275" t="s">
        <v>165</v>
      </c>
      <c r="B127" s="289" t="s">
        <v>164</v>
      </c>
      <c r="C127" s="273" t="s">
        <v>43</v>
      </c>
      <c r="D127" s="271">
        <v>2</v>
      </c>
      <c r="E127" s="271"/>
      <c r="F127" s="271">
        <f t="shared" si="3"/>
        <v>0</v>
      </c>
      <c r="H127" s="264"/>
      <c r="I127" s="271"/>
      <c r="J127" s="270"/>
    </row>
    <row r="128" spans="1:10" s="269" customFormat="1" ht="12.75" x14ac:dyDescent="0.2">
      <c r="A128" s="275" t="s">
        <v>163</v>
      </c>
      <c r="B128" s="289" t="s">
        <v>162</v>
      </c>
      <c r="C128" s="273" t="s">
        <v>43</v>
      </c>
      <c r="D128" s="271">
        <v>10</v>
      </c>
      <c r="E128" s="271"/>
      <c r="F128" s="271">
        <f t="shared" si="3"/>
        <v>0</v>
      </c>
      <c r="H128" s="264"/>
      <c r="I128" s="271"/>
      <c r="J128" s="270"/>
    </row>
    <row r="129" spans="1:10" s="269" customFormat="1" ht="12.75" x14ac:dyDescent="0.2">
      <c r="A129" s="275" t="s">
        <v>161</v>
      </c>
      <c r="B129" s="289" t="s">
        <v>160</v>
      </c>
      <c r="C129" s="273" t="s">
        <v>43</v>
      </c>
      <c r="D129" s="271">
        <v>6</v>
      </c>
      <c r="E129" s="271"/>
      <c r="F129" s="271">
        <f t="shared" si="3"/>
        <v>0</v>
      </c>
      <c r="H129" s="264"/>
      <c r="I129" s="271"/>
      <c r="J129" s="270"/>
    </row>
    <row r="130" spans="1:10" s="269" customFormat="1" ht="12.75" x14ac:dyDescent="0.2">
      <c r="A130" s="275" t="s">
        <v>159</v>
      </c>
      <c r="B130" s="289" t="s">
        <v>158</v>
      </c>
      <c r="C130" s="273" t="s">
        <v>43</v>
      </c>
      <c r="D130" s="271">
        <v>9</v>
      </c>
      <c r="E130" s="271"/>
      <c r="F130" s="271">
        <f t="shared" si="3"/>
        <v>0</v>
      </c>
      <c r="H130" s="264"/>
      <c r="I130" s="271"/>
      <c r="J130" s="270"/>
    </row>
    <row r="131" spans="1:10" s="269" customFormat="1" ht="12.75" x14ac:dyDescent="0.2">
      <c r="A131" s="275" t="s">
        <v>157</v>
      </c>
      <c r="B131" s="289" t="s">
        <v>156</v>
      </c>
      <c r="C131" s="273" t="s">
        <v>43</v>
      </c>
      <c r="D131" s="271">
        <v>6</v>
      </c>
      <c r="E131" s="271"/>
      <c r="F131" s="271">
        <f t="shared" si="3"/>
        <v>0</v>
      </c>
      <c r="H131" s="264"/>
      <c r="I131" s="271"/>
      <c r="J131" s="270"/>
    </row>
    <row r="132" spans="1:10" s="269" customFormat="1" ht="12.75" x14ac:dyDescent="0.2">
      <c r="A132" s="275"/>
      <c r="B132" s="276"/>
      <c r="C132" s="273"/>
      <c r="D132" s="271"/>
      <c r="F132" s="271"/>
      <c r="H132" s="264"/>
      <c r="J132" s="270"/>
    </row>
    <row r="133" spans="1:10" s="269" customFormat="1" ht="60" x14ac:dyDescent="0.2">
      <c r="A133" s="275">
        <f>A122+1</f>
        <v>4</v>
      </c>
      <c r="B133" s="276" t="s">
        <v>201</v>
      </c>
      <c r="C133" s="273"/>
      <c r="D133" s="271"/>
      <c r="E133" s="271"/>
      <c r="F133" s="271">
        <f>D133*E133</f>
        <v>0</v>
      </c>
      <c r="H133" s="264"/>
      <c r="I133" s="271"/>
      <c r="J133" s="270"/>
    </row>
    <row r="134" spans="1:10" s="269" customFormat="1" ht="12.75" x14ac:dyDescent="0.2">
      <c r="A134" s="275"/>
      <c r="B134" s="289"/>
      <c r="C134" s="273"/>
      <c r="D134" s="271"/>
      <c r="E134" s="271"/>
      <c r="F134" s="271"/>
      <c r="H134" s="264"/>
      <c r="I134" s="271"/>
      <c r="J134" s="270"/>
    </row>
    <row r="135" spans="1:10" s="269" customFormat="1" ht="12.75" x14ac:dyDescent="0.2">
      <c r="A135" s="275" t="s">
        <v>152</v>
      </c>
      <c r="B135" s="289" t="s">
        <v>170</v>
      </c>
      <c r="C135" s="273" t="s">
        <v>43</v>
      </c>
      <c r="D135" s="271">
        <v>20</v>
      </c>
      <c r="E135" s="271"/>
      <c r="F135" s="271">
        <f t="shared" ref="F135:F142" si="4">D135*E135</f>
        <v>0</v>
      </c>
      <c r="H135" s="264"/>
      <c r="I135" s="271"/>
      <c r="J135" s="270"/>
    </row>
    <row r="136" spans="1:10" s="269" customFormat="1" ht="12.75" x14ac:dyDescent="0.2">
      <c r="A136" s="275" t="s">
        <v>169</v>
      </c>
      <c r="B136" s="289" t="s">
        <v>168</v>
      </c>
      <c r="C136" s="273" t="s">
        <v>43</v>
      </c>
      <c r="D136" s="271">
        <v>6</v>
      </c>
      <c r="E136" s="271"/>
      <c r="F136" s="271">
        <f t="shared" si="4"/>
        <v>0</v>
      </c>
      <c r="H136" s="264"/>
      <c r="I136" s="271"/>
      <c r="J136" s="270"/>
    </row>
    <row r="137" spans="1:10" s="269" customFormat="1" ht="12.75" x14ac:dyDescent="0.2">
      <c r="A137" s="275" t="s">
        <v>167</v>
      </c>
      <c r="B137" s="289" t="s">
        <v>166</v>
      </c>
      <c r="C137" s="273" t="s">
        <v>43</v>
      </c>
      <c r="D137" s="271">
        <v>3</v>
      </c>
      <c r="E137" s="271"/>
      <c r="F137" s="271">
        <f t="shared" si="4"/>
        <v>0</v>
      </c>
      <c r="H137" s="264"/>
      <c r="I137" s="271"/>
      <c r="J137" s="270"/>
    </row>
    <row r="138" spans="1:10" s="269" customFormat="1" ht="12.75" x14ac:dyDescent="0.2">
      <c r="A138" s="275" t="s">
        <v>165</v>
      </c>
      <c r="B138" s="289" t="s">
        <v>164</v>
      </c>
      <c r="C138" s="273" t="s">
        <v>43</v>
      </c>
      <c r="D138" s="271">
        <v>3</v>
      </c>
      <c r="E138" s="271"/>
      <c r="F138" s="271">
        <f t="shared" si="4"/>
        <v>0</v>
      </c>
      <c r="H138" s="264"/>
      <c r="I138" s="271"/>
      <c r="J138" s="270"/>
    </row>
    <row r="139" spans="1:10" s="269" customFormat="1" ht="12.75" x14ac:dyDescent="0.2">
      <c r="A139" s="275" t="s">
        <v>163</v>
      </c>
      <c r="B139" s="289" t="s">
        <v>162</v>
      </c>
      <c r="C139" s="273" t="s">
        <v>43</v>
      </c>
      <c r="D139" s="271">
        <v>15</v>
      </c>
      <c r="E139" s="271"/>
      <c r="F139" s="271">
        <f t="shared" si="4"/>
        <v>0</v>
      </c>
      <c r="H139" s="264"/>
      <c r="I139" s="271"/>
      <c r="J139" s="270"/>
    </row>
    <row r="140" spans="1:10" s="269" customFormat="1" ht="12.75" x14ac:dyDescent="0.2">
      <c r="A140" s="275" t="s">
        <v>161</v>
      </c>
      <c r="B140" s="289" t="s">
        <v>160</v>
      </c>
      <c r="C140" s="273" t="s">
        <v>43</v>
      </c>
      <c r="D140" s="271">
        <v>10</v>
      </c>
      <c r="E140" s="271"/>
      <c r="F140" s="271">
        <f t="shared" si="4"/>
        <v>0</v>
      </c>
      <c r="H140" s="264"/>
      <c r="I140" s="271"/>
      <c r="J140" s="270"/>
    </row>
    <row r="141" spans="1:10" s="269" customFormat="1" ht="12.75" x14ac:dyDescent="0.2">
      <c r="A141" s="275" t="s">
        <v>159</v>
      </c>
      <c r="B141" s="289" t="s">
        <v>158</v>
      </c>
      <c r="C141" s="273" t="s">
        <v>43</v>
      </c>
      <c r="D141" s="271">
        <v>12</v>
      </c>
      <c r="E141" s="271"/>
      <c r="F141" s="271">
        <f t="shared" si="4"/>
        <v>0</v>
      </c>
      <c r="H141" s="264"/>
      <c r="I141" s="271"/>
      <c r="J141" s="270"/>
    </row>
    <row r="142" spans="1:10" s="269" customFormat="1" ht="12.75" x14ac:dyDescent="0.2">
      <c r="A142" s="275" t="s">
        <v>157</v>
      </c>
      <c r="B142" s="289" t="s">
        <v>156</v>
      </c>
      <c r="C142" s="273" t="s">
        <v>43</v>
      </c>
      <c r="D142" s="271">
        <v>10</v>
      </c>
      <c r="E142" s="271"/>
      <c r="F142" s="271">
        <f t="shared" si="4"/>
        <v>0</v>
      </c>
      <c r="H142" s="264"/>
      <c r="I142" s="271"/>
      <c r="J142" s="270"/>
    </row>
    <row r="143" spans="1:10" s="269" customFormat="1" ht="12.75" x14ac:dyDescent="0.2">
      <c r="A143" s="275"/>
      <c r="B143" s="276"/>
      <c r="C143" s="273"/>
      <c r="D143" s="271"/>
      <c r="F143" s="271"/>
      <c r="H143" s="264"/>
      <c r="J143" s="270"/>
    </row>
    <row r="144" spans="1:10" s="269" customFormat="1" ht="72" x14ac:dyDescent="0.2">
      <c r="A144" s="275">
        <f>A133+1</f>
        <v>5</v>
      </c>
      <c r="B144" s="276" t="s">
        <v>200</v>
      </c>
      <c r="C144" s="273"/>
      <c r="D144" s="271"/>
      <c r="F144" s="271"/>
      <c r="H144" s="264"/>
      <c r="J144" s="270"/>
    </row>
    <row r="145" spans="1:10" s="269" customFormat="1" ht="12.75" x14ac:dyDescent="0.2">
      <c r="A145" s="275"/>
      <c r="B145" s="289"/>
      <c r="C145" s="273"/>
      <c r="D145" s="271"/>
      <c r="E145" s="271"/>
      <c r="F145" s="271"/>
      <c r="H145" s="264"/>
      <c r="I145" s="271"/>
      <c r="J145" s="270"/>
    </row>
    <row r="146" spans="1:10" s="269" customFormat="1" ht="12.75" x14ac:dyDescent="0.2">
      <c r="A146" s="275" t="s">
        <v>152</v>
      </c>
      <c r="B146" s="289" t="s">
        <v>176</v>
      </c>
      <c r="C146" s="273" t="s">
        <v>109</v>
      </c>
      <c r="D146" s="271">
        <f>580-13</f>
        <v>567</v>
      </c>
      <c r="E146" s="271"/>
      <c r="F146" s="271">
        <f t="shared" ref="F146:F153" si="5">D146*E146</f>
        <v>0</v>
      </c>
      <c r="H146" s="264"/>
      <c r="I146" s="271"/>
      <c r="J146" s="270"/>
    </row>
    <row r="147" spans="1:10" s="269" customFormat="1" ht="12.75" x14ac:dyDescent="0.2">
      <c r="A147" s="275" t="s">
        <v>169</v>
      </c>
      <c r="B147" s="289" t="s">
        <v>199</v>
      </c>
      <c r="C147" s="273" t="s">
        <v>109</v>
      </c>
      <c r="D147" s="271">
        <v>40</v>
      </c>
      <c r="E147" s="271"/>
      <c r="F147" s="271">
        <f t="shared" si="5"/>
        <v>0</v>
      </c>
      <c r="H147" s="264"/>
      <c r="I147" s="271"/>
      <c r="J147" s="270"/>
    </row>
    <row r="148" spans="1:10" s="269" customFormat="1" ht="12.75" x14ac:dyDescent="0.2">
      <c r="A148" s="275" t="s">
        <v>167</v>
      </c>
      <c r="B148" s="289" t="s">
        <v>174</v>
      </c>
      <c r="C148" s="273" t="s">
        <v>109</v>
      </c>
      <c r="D148" s="271">
        <v>20</v>
      </c>
      <c r="E148" s="271"/>
      <c r="F148" s="271">
        <f t="shared" si="5"/>
        <v>0</v>
      </c>
      <c r="H148" s="264"/>
      <c r="I148" s="271"/>
      <c r="J148" s="270"/>
    </row>
    <row r="149" spans="1:10" s="269" customFormat="1" ht="12.75" x14ac:dyDescent="0.2">
      <c r="A149" s="275" t="s">
        <v>165</v>
      </c>
      <c r="B149" s="289" t="s">
        <v>173</v>
      </c>
      <c r="C149" s="273" t="s">
        <v>109</v>
      </c>
      <c r="D149" s="271">
        <v>20</v>
      </c>
      <c r="E149" s="271"/>
      <c r="F149" s="271">
        <f t="shared" si="5"/>
        <v>0</v>
      </c>
      <c r="H149" s="264"/>
      <c r="I149" s="271"/>
      <c r="J149" s="270"/>
    </row>
    <row r="150" spans="1:10" s="269" customFormat="1" ht="12.75" x14ac:dyDescent="0.2">
      <c r="A150" s="275" t="s">
        <v>163</v>
      </c>
      <c r="B150" s="289" t="s">
        <v>198</v>
      </c>
      <c r="C150" s="273" t="s">
        <v>109</v>
      </c>
      <c r="D150" s="271">
        <v>103</v>
      </c>
      <c r="E150" s="271"/>
      <c r="F150" s="271">
        <f t="shared" si="5"/>
        <v>0</v>
      </c>
      <c r="H150" s="264"/>
      <c r="I150" s="271"/>
      <c r="J150" s="270"/>
    </row>
    <row r="151" spans="1:10" s="269" customFormat="1" ht="12.75" x14ac:dyDescent="0.2">
      <c r="A151" s="275" t="s">
        <v>161</v>
      </c>
      <c r="B151" s="289" t="s">
        <v>197</v>
      </c>
      <c r="C151" s="273" t="s">
        <v>109</v>
      </c>
      <c r="D151" s="271">
        <v>64</v>
      </c>
      <c r="E151" s="271"/>
      <c r="F151" s="271">
        <f t="shared" si="5"/>
        <v>0</v>
      </c>
      <c r="H151" s="264"/>
      <c r="I151" s="271"/>
      <c r="J151" s="270"/>
    </row>
    <row r="152" spans="1:10" s="269" customFormat="1" ht="12.75" x14ac:dyDescent="0.2">
      <c r="A152" s="275" t="s">
        <v>159</v>
      </c>
      <c r="B152" s="289" t="s">
        <v>196</v>
      </c>
      <c r="C152" s="273" t="s">
        <v>109</v>
      </c>
      <c r="D152" s="271">
        <v>90</v>
      </c>
      <c r="E152" s="271"/>
      <c r="F152" s="271">
        <f t="shared" si="5"/>
        <v>0</v>
      </c>
      <c r="H152" s="264"/>
      <c r="I152" s="271"/>
      <c r="J152" s="270"/>
    </row>
    <row r="153" spans="1:10" s="269" customFormat="1" ht="12.75" x14ac:dyDescent="0.2">
      <c r="A153" s="275" t="s">
        <v>157</v>
      </c>
      <c r="B153" s="289" t="s">
        <v>195</v>
      </c>
      <c r="C153" s="273" t="s">
        <v>109</v>
      </c>
      <c r="D153" s="271">
        <v>60</v>
      </c>
      <c r="E153" s="271"/>
      <c r="F153" s="271">
        <f t="shared" si="5"/>
        <v>0</v>
      </c>
      <c r="H153" s="264"/>
      <c r="I153" s="271"/>
      <c r="J153" s="270"/>
    </row>
    <row r="154" spans="1:10" s="269" customFormat="1" ht="12.75" x14ac:dyDescent="0.2">
      <c r="A154" s="275"/>
      <c r="B154" s="274"/>
      <c r="C154" s="273"/>
      <c r="D154" s="271"/>
      <c r="F154" s="271"/>
      <c r="H154" s="264"/>
      <c r="J154" s="270"/>
    </row>
    <row r="155" spans="1:10" s="269" customFormat="1" ht="84" x14ac:dyDescent="0.2">
      <c r="A155" s="275">
        <f>A144+1</f>
        <v>6</v>
      </c>
      <c r="B155" s="276" t="s">
        <v>194</v>
      </c>
      <c r="C155" s="273" t="s">
        <v>95</v>
      </c>
      <c r="D155" s="271"/>
      <c r="F155" s="271"/>
      <c r="H155" s="264"/>
      <c r="J155" s="270"/>
    </row>
    <row r="156" spans="1:10" s="269" customFormat="1" ht="12.75" x14ac:dyDescent="0.2">
      <c r="A156" s="275"/>
      <c r="B156" s="289"/>
      <c r="C156" s="273"/>
      <c r="D156" s="271"/>
      <c r="E156" s="271"/>
      <c r="F156" s="271"/>
      <c r="H156" s="264"/>
      <c r="I156" s="271"/>
      <c r="J156" s="270"/>
    </row>
    <row r="157" spans="1:10" s="269" customFormat="1" ht="12.75" x14ac:dyDescent="0.2">
      <c r="A157" s="275" t="s">
        <v>152</v>
      </c>
      <c r="B157" s="289" t="s">
        <v>193</v>
      </c>
      <c r="C157" s="273" t="s">
        <v>109</v>
      </c>
      <c r="D157" s="271">
        <v>13</v>
      </c>
      <c r="E157" s="271"/>
      <c r="F157" s="271">
        <f t="shared" ref="F157:F165" si="6">D157*E157</f>
        <v>0</v>
      </c>
      <c r="H157" s="264"/>
      <c r="I157" s="271"/>
      <c r="J157" s="270"/>
    </row>
    <row r="158" spans="1:10" s="269" customFormat="1" ht="12.75" x14ac:dyDescent="0.2">
      <c r="A158" s="275" t="s">
        <v>169</v>
      </c>
      <c r="B158" s="289" t="s">
        <v>328</v>
      </c>
      <c r="C158" s="273" t="s">
        <v>109</v>
      </c>
      <c r="D158" s="271">
        <v>16</v>
      </c>
      <c r="E158" s="271"/>
      <c r="F158" s="271">
        <f t="shared" si="6"/>
        <v>0</v>
      </c>
      <c r="H158" s="264"/>
      <c r="I158" s="271"/>
      <c r="J158" s="270"/>
    </row>
    <row r="159" spans="1:10" s="269" customFormat="1" ht="12.75" x14ac:dyDescent="0.2">
      <c r="A159" s="275" t="s">
        <v>167</v>
      </c>
      <c r="B159" s="289" t="s">
        <v>192</v>
      </c>
      <c r="C159" s="273" t="s">
        <v>109</v>
      </c>
      <c r="D159" s="271">
        <v>2.5</v>
      </c>
      <c r="E159" s="271"/>
      <c r="F159" s="271">
        <f t="shared" si="6"/>
        <v>0</v>
      </c>
      <c r="H159" s="264"/>
      <c r="I159" s="271"/>
      <c r="J159" s="270"/>
    </row>
    <row r="160" spans="1:10" s="269" customFormat="1" ht="12.75" x14ac:dyDescent="0.2">
      <c r="A160" s="275" t="s">
        <v>165</v>
      </c>
      <c r="B160" s="289" t="s">
        <v>191</v>
      </c>
      <c r="C160" s="273" t="s">
        <v>109</v>
      </c>
      <c r="D160" s="271">
        <v>2.5</v>
      </c>
      <c r="E160" s="271"/>
      <c r="F160" s="271">
        <f t="shared" si="6"/>
        <v>0</v>
      </c>
      <c r="H160" s="264"/>
      <c r="I160" s="271"/>
      <c r="J160" s="270"/>
    </row>
    <row r="161" spans="1:10" s="269" customFormat="1" ht="12.75" x14ac:dyDescent="0.2">
      <c r="A161" s="275" t="s">
        <v>163</v>
      </c>
      <c r="B161" s="289" t="s">
        <v>190</v>
      </c>
      <c r="C161" s="273" t="s">
        <v>109</v>
      </c>
      <c r="D161" s="271">
        <v>3</v>
      </c>
      <c r="E161" s="271"/>
      <c r="F161" s="271">
        <f t="shared" si="6"/>
        <v>0</v>
      </c>
      <c r="H161" s="264"/>
      <c r="I161" s="271"/>
      <c r="J161" s="270"/>
    </row>
    <row r="162" spans="1:10" s="269" customFormat="1" ht="12.75" x14ac:dyDescent="0.2">
      <c r="A162" s="275" t="s">
        <v>161</v>
      </c>
      <c r="B162" s="289" t="s">
        <v>189</v>
      </c>
      <c r="C162" s="273" t="s">
        <v>109</v>
      </c>
      <c r="D162" s="271">
        <v>3.6</v>
      </c>
      <c r="E162" s="271"/>
      <c r="F162" s="271">
        <f t="shared" si="6"/>
        <v>0</v>
      </c>
      <c r="H162" s="264"/>
      <c r="I162" s="271"/>
      <c r="J162" s="270"/>
    </row>
    <row r="163" spans="1:10" s="269" customFormat="1" ht="24" x14ac:dyDescent="0.2">
      <c r="A163" s="275" t="s">
        <v>159</v>
      </c>
      <c r="B163" s="289" t="s">
        <v>188</v>
      </c>
      <c r="C163" s="273" t="s">
        <v>109</v>
      </c>
      <c r="D163" s="271">
        <v>2.5</v>
      </c>
      <c r="E163" s="271"/>
      <c r="F163" s="271">
        <f t="shared" si="6"/>
        <v>0</v>
      </c>
      <c r="H163" s="264"/>
      <c r="I163" s="271"/>
      <c r="J163" s="270"/>
    </row>
    <row r="164" spans="1:10" s="269" customFormat="1" ht="12.75" x14ac:dyDescent="0.2">
      <c r="A164" s="275" t="s">
        <v>157</v>
      </c>
      <c r="B164" s="289" t="s">
        <v>187</v>
      </c>
      <c r="C164" s="273" t="s">
        <v>109</v>
      </c>
      <c r="D164" s="271">
        <v>6</v>
      </c>
      <c r="E164" s="271"/>
      <c r="F164" s="271">
        <f t="shared" si="6"/>
        <v>0</v>
      </c>
      <c r="H164" s="264"/>
      <c r="I164" s="271"/>
      <c r="J164" s="270"/>
    </row>
    <row r="165" spans="1:10" s="269" customFormat="1" ht="24" x14ac:dyDescent="0.2">
      <c r="A165" s="275" t="s">
        <v>186</v>
      </c>
      <c r="B165" s="289" t="s">
        <v>185</v>
      </c>
      <c r="C165" s="273" t="s">
        <v>109</v>
      </c>
      <c r="D165" s="271">
        <v>2.5</v>
      </c>
      <c r="E165" s="271"/>
      <c r="F165" s="271">
        <f t="shared" si="6"/>
        <v>0</v>
      </c>
      <c r="H165" s="264"/>
      <c r="I165" s="271"/>
      <c r="J165" s="270"/>
    </row>
    <row r="166" spans="1:10" s="269" customFormat="1" ht="12.75" x14ac:dyDescent="0.2">
      <c r="A166" s="275"/>
      <c r="B166" s="289"/>
      <c r="C166" s="273"/>
      <c r="D166" s="271"/>
      <c r="E166" s="271"/>
      <c r="F166" s="271"/>
      <c r="H166" s="264"/>
      <c r="I166" s="271"/>
      <c r="J166" s="270"/>
    </row>
    <row r="167" spans="1:10" s="269" customFormat="1" ht="84" x14ac:dyDescent="0.2">
      <c r="A167" s="275">
        <f>A155+1</f>
        <v>7</v>
      </c>
      <c r="B167" s="276" t="s">
        <v>184</v>
      </c>
      <c r="C167" s="273"/>
      <c r="D167" s="271"/>
      <c r="F167" s="271"/>
      <c r="H167" s="264"/>
      <c r="J167" s="270"/>
    </row>
    <row r="168" spans="1:10" s="269" customFormat="1" ht="12.75" x14ac:dyDescent="0.2">
      <c r="A168" s="275" t="s">
        <v>152</v>
      </c>
      <c r="B168" s="279" t="s">
        <v>183</v>
      </c>
      <c r="C168" s="273" t="s">
        <v>4</v>
      </c>
      <c r="D168" s="271">
        <v>24</v>
      </c>
      <c r="E168" s="271"/>
      <c r="F168" s="271">
        <f>D168*E168</f>
        <v>0</v>
      </c>
      <c r="H168" s="264"/>
      <c r="I168" s="271"/>
      <c r="J168" s="270"/>
    </row>
    <row r="169" spans="1:10" s="269" customFormat="1" ht="12.75" x14ac:dyDescent="0.2">
      <c r="A169" s="275" t="s">
        <v>169</v>
      </c>
      <c r="B169" s="279" t="s">
        <v>183</v>
      </c>
      <c r="C169" s="273" t="s">
        <v>4</v>
      </c>
      <c r="D169" s="271">
        <v>12</v>
      </c>
      <c r="E169" s="271"/>
      <c r="F169" s="271">
        <f>D169*E169</f>
        <v>0</v>
      </c>
      <c r="H169" s="264"/>
      <c r="I169" s="271"/>
      <c r="J169" s="270"/>
    </row>
    <row r="170" spans="1:10" s="269" customFormat="1" ht="12.75" x14ac:dyDescent="0.2">
      <c r="A170" s="275"/>
      <c r="B170" s="279"/>
      <c r="C170" s="273"/>
      <c r="D170" s="278"/>
      <c r="F170" s="271"/>
      <c r="H170" s="264"/>
      <c r="J170" s="270"/>
    </row>
    <row r="171" spans="1:10" s="269" customFormat="1" ht="60" x14ac:dyDescent="0.2">
      <c r="A171" s="275">
        <f>A167+1</f>
        <v>8</v>
      </c>
      <c r="B171" s="276" t="s">
        <v>182</v>
      </c>
      <c r="C171" s="273"/>
      <c r="D171" s="271"/>
      <c r="E171" s="271"/>
      <c r="F171" s="271">
        <f>D171*E171</f>
        <v>0</v>
      </c>
      <c r="H171" s="264"/>
      <c r="I171" s="271"/>
      <c r="J171" s="270"/>
    </row>
    <row r="172" spans="1:10" s="269" customFormat="1" ht="12.75" x14ac:dyDescent="0.2">
      <c r="A172" s="275"/>
      <c r="B172" s="289"/>
      <c r="C172" s="273"/>
      <c r="D172" s="271"/>
      <c r="E172" s="271"/>
      <c r="F172" s="271"/>
      <c r="H172" s="264"/>
      <c r="I172" s="271"/>
      <c r="J172" s="270"/>
    </row>
    <row r="173" spans="1:10" s="269" customFormat="1" ht="12.75" x14ac:dyDescent="0.2">
      <c r="A173" s="275" t="s">
        <v>152</v>
      </c>
      <c r="B173" s="289" t="s">
        <v>170</v>
      </c>
      <c r="C173" s="273" t="s">
        <v>4</v>
      </c>
      <c r="D173" s="271">
        <v>36</v>
      </c>
      <c r="E173" s="271"/>
      <c r="F173" s="271">
        <f t="shared" ref="F173:F180" si="7">D173*E173</f>
        <v>0</v>
      </c>
      <c r="H173" s="264"/>
      <c r="I173" s="271"/>
      <c r="J173" s="270"/>
    </row>
    <row r="174" spans="1:10" s="269" customFormat="1" ht="12.75" x14ac:dyDescent="0.2">
      <c r="A174" s="275" t="s">
        <v>169</v>
      </c>
      <c r="B174" s="289" t="s">
        <v>168</v>
      </c>
      <c r="C174" s="273" t="s">
        <v>4</v>
      </c>
      <c r="D174" s="271">
        <v>3</v>
      </c>
      <c r="E174" s="271"/>
      <c r="F174" s="271">
        <f t="shared" si="7"/>
        <v>0</v>
      </c>
      <c r="H174" s="264"/>
      <c r="I174" s="271"/>
      <c r="J174" s="270"/>
    </row>
    <row r="175" spans="1:10" s="269" customFormat="1" ht="12.75" x14ac:dyDescent="0.2">
      <c r="A175" s="275" t="s">
        <v>167</v>
      </c>
      <c r="B175" s="289" t="s">
        <v>166</v>
      </c>
      <c r="C175" s="273" t="s">
        <v>4</v>
      </c>
      <c r="D175" s="271">
        <v>3</v>
      </c>
      <c r="E175" s="271"/>
      <c r="F175" s="271">
        <f t="shared" si="7"/>
        <v>0</v>
      </c>
      <c r="H175" s="264"/>
      <c r="I175" s="271"/>
      <c r="J175" s="270"/>
    </row>
    <row r="176" spans="1:10" s="269" customFormat="1" ht="12.75" x14ac:dyDescent="0.2">
      <c r="A176" s="275" t="s">
        <v>165</v>
      </c>
      <c r="B176" s="289" t="s">
        <v>164</v>
      </c>
      <c r="C176" s="273" t="s">
        <v>4</v>
      </c>
      <c r="D176" s="271">
        <v>3</v>
      </c>
      <c r="E176" s="271"/>
      <c r="F176" s="271">
        <f t="shared" si="7"/>
        <v>0</v>
      </c>
      <c r="H176" s="264"/>
      <c r="I176" s="271"/>
      <c r="J176" s="270"/>
    </row>
    <row r="177" spans="1:10" s="269" customFormat="1" ht="12.75" x14ac:dyDescent="0.2">
      <c r="A177" s="275" t="s">
        <v>163</v>
      </c>
      <c r="B177" s="289" t="s">
        <v>181</v>
      </c>
      <c r="C177" s="273" t="s">
        <v>4</v>
      </c>
      <c r="D177" s="271">
        <v>17</v>
      </c>
      <c r="E177" s="271"/>
      <c r="F177" s="271">
        <f t="shared" si="7"/>
        <v>0</v>
      </c>
      <c r="H177" s="264"/>
      <c r="I177" s="271"/>
      <c r="J177" s="270"/>
    </row>
    <row r="178" spans="1:10" s="269" customFormat="1" ht="12.75" x14ac:dyDescent="0.2">
      <c r="A178" s="275" t="s">
        <v>161</v>
      </c>
      <c r="B178" s="289" t="s">
        <v>180</v>
      </c>
      <c r="C178" s="273" t="s">
        <v>4</v>
      </c>
      <c r="D178" s="271">
        <v>8</v>
      </c>
      <c r="E178" s="271"/>
      <c r="F178" s="271">
        <f t="shared" si="7"/>
        <v>0</v>
      </c>
      <c r="H178" s="264"/>
      <c r="I178" s="271"/>
      <c r="J178" s="270"/>
    </row>
    <row r="179" spans="1:10" s="269" customFormat="1" ht="12.75" x14ac:dyDescent="0.2">
      <c r="A179" s="275" t="s">
        <v>159</v>
      </c>
      <c r="B179" s="289" t="s">
        <v>179</v>
      </c>
      <c r="C179" s="273" t="s">
        <v>4</v>
      </c>
      <c r="D179" s="271">
        <v>16</v>
      </c>
      <c r="E179" s="271"/>
      <c r="F179" s="271">
        <f t="shared" si="7"/>
        <v>0</v>
      </c>
      <c r="H179" s="264"/>
      <c r="I179" s="271"/>
      <c r="J179" s="270"/>
    </row>
    <row r="180" spans="1:10" s="269" customFormat="1" ht="12.75" x14ac:dyDescent="0.2">
      <c r="A180" s="275" t="s">
        <v>157</v>
      </c>
      <c r="B180" s="289" t="s">
        <v>178</v>
      </c>
      <c r="C180" s="273" t="s">
        <v>4</v>
      </c>
      <c r="D180" s="271">
        <v>8</v>
      </c>
      <c r="E180" s="271"/>
      <c r="F180" s="271">
        <f t="shared" si="7"/>
        <v>0</v>
      </c>
      <c r="H180" s="264"/>
      <c r="I180" s="271"/>
      <c r="J180" s="270"/>
    </row>
    <row r="181" spans="1:10" s="269" customFormat="1" ht="12.75" x14ac:dyDescent="0.2">
      <c r="A181" s="275"/>
      <c r="B181" s="276"/>
      <c r="C181" s="273"/>
      <c r="D181" s="272"/>
      <c r="F181" s="271"/>
      <c r="H181" s="264"/>
      <c r="J181" s="270"/>
    </row>
    <row r="182" spans="1:10" s="269" customFormat="1" ht="60" x14ac:dyDescent="0.2">
      <c r="A182" s="275">
        <f>A171+1</f>
        <v>9</v>
      </c>
      <c r="B182" s="276" t="s">
        <v>177</v>
      </c>
      <c r="C182" s="273"/>
      <c r="D182" s="271"/>
      <c r="E182" s="271"/>
      <c r="F182" s="271"/>
      <c r="H182" s="264"/>
      <c r="I182" s="271"/>
      <c r="J182" s="270"/>
    </row>
    <row r="183" spans="1:10" s="269" customFormat="1" ht="12.75" x14ac:dyDescent="0.2">
      <c r="A183" s="275"/>
      <c r="B183" s="289"/>
      <c r="C183" s="273"/>
      <c r="D183" s="271"/>
      <c r="E183" s="271"/>
      <c r="F183" s="271"/>
      <c r="H183" s="264"/>
      <c r="I183" s="271"/>
      <c r="J183" s="270"/>
    </row>
    <row r="184" spans="1:10" s="269" customFormat="1" ht="12.75" x14ac:dyDescent="0.2">
      <c r="A184" s="275" t="s">
        <v>152</v>
      </c>
      <c r="B184" s="289" t="s">
        <v>176</v>
      </c>
      <c r="C184" s="273" t="s">
        <v>109</v>
      </c>
      <c r="D184" s="271">
        <v>567</v>
      </c>
      <c r="E184" s="271"/>
      <c r="F184" s="271">
        <f t="shared" ref="F184:F191" si="8">D184*E184</f>
        <v>0</v>
      </c>
      <c r="H184" s="264"/>
      <c r="I184" s="271"/>
      <c r="J184" s="270"/>
    </row>
    <row r="185" spans="1:10" s="269" customFormat="1" ht="12.75" x14ac:dyDescent="0.2">
      <c r="A185" s="275" t="s">
        <v>169</v>
      </c>
      <c r="B185" s="289" t="s">
        <v>175</v>
      </c>
      <c r="C185" s="273" t="s">
        <v>109</v>
      </c>
      <c r="D185" s="271">
        <v>40</v>
      </c>
      <c r="E185" s="271"/>
      <c r="F185" s="271">
        <f t="shared" si="8"/>
        <v>0</v>
      </c>
      <c r="H185" s="264"/>
      <c r="I185" s="271"/>
      <c r="J185" s="270"/>
    </row>
    <row r="186" spans="1:10" s="269" customFormat="1" ht="12.75" x14ac:dyDescent="0.2">
      <c r="A186" s="275" t="s">
        <v>167</v>
      </c>
      <c r="B186" s="289" t="s">
        <v>174</v>
      </c>
      <c r="C186" s="273" t="s">
        <v>109</v>
      </c>
      <c r="D186" s="271">
        <v>20</v>
      </c>
      <c r="E186" s="271"/>
      <c r="F186" s="271">
        <f t="shared" si="8"/>
        <v>0</v>
      </c>
      <c r="H186" s="264"/>
      <c r="I186" s="271"/>
      <c r="J186" s="270"/>
    </row>
    <row r="187" spans="1:10" s="269" customFormat="1" ht="12.75" x14ac:dyDescent="0.2">
      <c r="A187" s="275" t="s">
        <v>165</v>
      </c>
      <c r="B187" s="289" t="s">
        <v>173</v>
      </c>
      <c r="C187" s="273" t="s">
        <v>109</v>
      </c>
      <c r="D187" s="271">
        <v>20</v>
      </c>
      <c r="E187" s="271"/>
      <c r="F187" s="271">
        <f t="shared" si="8"/>
        <v>0</v>
      </c>
      <c r="H187" s="264"/>
      <c r="I187" s="271"/>
      <c r="J187" s="270"/>
    </row>
    <row r="188" spans="1:10" s="269" customFormat="1" ht="12.75" x14ac:dyDescent="0.2">
      <c r="A188" s="275" t="s">
        <v>163</v>
      </c>
      <c r="B188" s="289" t="s">
        <v>162</v>
      </c>
      <c r="C188" s="273" t="s">
        <v>109</v>
      </c>
      <c r="D188" s="271">
        <v>103</v>
      </c>
      <c r="E188" s="271"/>
      <c r="F188" s="271">
        <f t="shared" si="8"/>
        <v>0</v>
      </c>
      <c r="H188" s="264"/>
      <c r="I188" s="271"/>
      <c r="J188" s="270"/>
    </row>
    <row r="189" spans="1:10" s="269" customFormat="1" ht="12.75" x14ac:dyDescent="0.2">
      <c r="A189" s="275" t="s">
        <v>161</v>
      </c>
      <c r="B189" s="289" t="s">
        <v>160</v>
      </c>
      <c r="C189" s="273" t="s">
        <v>109</v>
      </c>
      <c r="D189" s="271">
        <v>64</v>
      </c>
      <c r="E189" s="271"/>
      <c r="F189" s="271">
        <f t="shared" si="8"/>
        <v>0</v>
      </c>
      <c r="H189" s="264"/>
      <c r="I189" s="271"/>
      <c r="J189" s="270"/>
    </row>
    <row r="190" spans="1:10" s="269" customFormat="1" ht="12.75" x14ac:dyDescent="0.2">
      <c r="A190" s="275" t="s">
        <v>159</v>
      </c>
      <c r="B190" s="289" t="s">
        <v>158</v>
      </c>
      <c r="C190" s="273" t="s">
        <v>109</v>
      </c>
      <c r="D190" s="271">
        <v>90</v>
      </c>
      <c r="E190" s="271"/>
      <c r="F190" s="271">
        <f t="shared" si="8"/>
        <v>0</v>
      </c>
      <c r="H190" s="264"/>
      <c r="I190" s="271"/>
      <c r="J190" s="270"/>
    </row>
    <row r="191" spans="1:10" s="269" customFormat="1" ht="12.75" x14ac:dyDescent="0.2">
      <c r="A191" s="275" t="s">
        <v>157</v>
      </c>
      <c r="B191" s="289" t="s">
        <v>156</v>
      </c>
      <c r="C191" s="273" t="s">
        <v>109</v>
      </c>
      <c r="D191" s="271">
        <v>60</v>
      </c>
      <c r="E191" s="271"/>
      <c r="F191" s="271">
        <f t="shared" si="8"/>
        <v>0</v>
      </c>
      <c r="H191" s="264"/>
      <c r="I191" s="271"/>
      <c r="J191" s="270"/>
    </row>
    <row r="192" spans="1:10" s="269" customFormat="1" ht="12.75" x14ac:dyDescent="0.2">
      <c r="A192" s="275"/>
      <c r="B192" s="276"/>
      <c r="C192" s="273"/>
      <c r="D192" s="271"/>
      <c r="F192" s="271"/>
      <c r="H192" s="264"/>
      <c r="J192" s="270"/>
    </row>
    <row r="193" spans="1:10" s="269" customFormat="1" ht="48" x14ac:dyDescent="0.2">
      <c r="A193" s="275">
        <f>A182+1</f>
        <v>10</v>
      </c>
      <c r="B193" s="276" t="s">
        <v>172</v>
      </c>
      <c r="C193" s="273"/>
      <c r="D193" s="271"/>
      <c r="E193" s="271"/>
      <c r="F193" s="271">
        <f>D193*E193</f>
        <v>0</v>
      </c>
      <c r="H193" s="264"/>
      <c r="I193" s="271"/>
      <c r="J193" s="291"/>
    </row>
    <row r="194" spans="1:10" s="269" customFormat="1" ht="12.75" x14ac:dyDescent="0.2">
      <c r="A194" s="275"/>
      <c r="B194" s="289"/>
      <c r="C194" s="273"/>
      <c r="D194" s="271"/>
      <c r="E194" s="271"/>
      <c r="F194" s="271"/>
      <c r="H194" s="264"/>
      <c r="I194" s="271"/>
      <c r="J194" s="270"/>
    </row>
    <row r="195" spans="1:10" s="269" customFormat="1" ht="12.75" x14ac:dyDescent="0.2">
      <c r="A195" s="275" t="s">
        <v>152</v>
      </c>
      <c r="B195" s="289" t="s">
        <v>170</v>
      </c>
      <c r="C195" s="273" t="s">
        <v>43</v>
      </c>
      <c r="D195" s="271">
        <v>201</v>
      </c>
      <c r="E195" s="271"/>
      <c r="F195" s="271">
        <f t="shared" ref="F195:F202" si="9">D195*E195</f>
        <v>0</v>
      </c>
      <c r="H195" s="264"/>
      <c r="I195" s="271"/>
      <c r="J195" s="270"/>
    </row>
    <row r="196" spans="1:10" s="269" customFormat="1" ht="12.75" x14ac:dyDescent="0.2">
      <c r="A196" s="275" t="s">
        <v>169</v>
      </c>
      <c r="B196" s="289" t="s">
        <v>168</v>
      </c>
      <c r="C196" s="273" t="s">
        <v>43</v>
      </c>
      <c r="D196" s="271">
        <v>14</v>
      </c>
      <c r="E196" s="271"/>
      <c r="F196" s="271">
        <f t="shared" si="9"/>
        <v>0</v>
      </c>
      <c r="H196" s="264"/>
      <c r="I196" s="271"/>
      <c r="J196" s="270"/>
    </row>
    <row r="197" spans="1:10" s="269" customFormat="1" ht="12.75" x14ac:dyDescent="0.2">
      <c r="A197" s="275" t="s">
        <v>167</v>
      </c>
      <c r="B197" s="289" t="s">
        <v>166</v>
      </c>
      <c r="C197" s="273" t="s">
        <v>43</v>
      </c>
      <c r="D197" s="271">
        <v>7</v>
      </c>
      <c r="E197" s="271"/>
      <c r="F197" s="271">
        <f t="shared" si="9"/>
        <v>0</v>
      </c>
      <c r="H197" s="264"/>
      <c r="I197" s="271"/>
      <c r="J197" s="270"/>
    </row>
    <row r="198" spans="1:10" s="269" customFormat="1" ht="12.75" x14ac:dyDescent="0.2">
      <c r="A198" s="275" t="s">
        <v>165</v>
      </c>
      <c r="B198" s="289" t="s">
        <v>164</v>
      </c>
      <c r="C198" s="273" t="s">
        <v>43</v>
      </c>
      <c r="D198" s="271">
        <v>7</v>
      </c>
      <c r="E198" s="271"/>
      <c r="F198" s="271">
        <f t="shared" si="9"/>
        <v>0</v>
      </c>
      <c r="H198" s="264"/>
      <c r="I198" s="271"/>
      <c r="J198" s="270"/>
    </row>
    <row r="199" spans="1:10" s="269" customFormat="1" ht="12.75" x14ac:dyDescent="0.2">
      <c r="A199" s="275" t="s">
        <v>163</v>
      </c>
      <c r="B199" s="289" t="s">
        <v>162</v>
      </c>
      <c r="C199" s="273" t="s">
        <v>43</v>
      </c>
      <c r="D199" s="271">
        <v>35</v>
      </c>
      <c r="E199" s="271"/>
      <c r="F199" s="271">
        <f t="shared" si="9"/>
        <v>0</v>
      </c>
      <c r="H199" s="264"/>
      <c r="I199" s="271"/>
      <c r="J199" s="270"/>
    </row>
    <row r="200" spans="1:10" s="269" customFormat="1" ht="12.75" x14ac:dyDescent="0.2">
      <c r="A200" s="275" t="s">
        <v>161</v>
      </c>
      <c r="B200" s="289" t="s">
        <v>160</v>
      </c>
      <c r="C200" s="273" t="s">
        <v>43</v>
      </c>
      <c r="D200" s="271">
        <v>22</v>
      </c>
      <c r="E200" s="271"/>
      <c r="F200" s="271">
        <f t="shared" si="9"/>
        <v>0</v>
      </c>
      <c r="H200" s="264"/>
      <c r="I200" s="271"/>
      <c r="J200" s="270"/>
    </row>
    <row r="201" spans="1:10" s="269" customFormat="1" ht="12.75" x14ac:dyDescent="0.2">
      <c r="A201" s="275" t="s">
        <v>159</v>
      </c>
      <c r="B201" s="289" t="s">
        <v>158</v>
      </c>
      <c r="C201" s="273" t="s">
        <v>43</v>
      </c>
      <c r="D201" s="271">
        <v>31</v>
      </c>
      <c r="E201" s="271"/>
      <c r="F201" s="271">
        <f t="shared" si="9"/>
        <v>0</v>
      </c>
      <c r="H201" s="264"/>
      <c r="I201" s="271"/>
      <c r="J201" s="270"/>
    </row>
    <row r="202" spans="1:10" s="269" customFormat="1" ht="12.75" x14ac:dyDescent="0.2">
      <c r="A202" s="275" t="s">
        <v>157</v>
      </c>
      <c r="B202" s="289" t="s">
        <v>156</v>
      </c>
      <c r="C202" s="273" t="s">
        <v>43</v>
      </c>
      <c r="D202" s="271">
        <v>21</v>
      </c>
      <c r="E202" s="271"/>
      <c r="F202" s="271">
        <f t="shared" si="9"/>
        <v>0</v>
      </c>
      <c r="H202" s="264"/>
      <c r="I202" s="271"/>
      <c r="J202" s="270"/>
    </row>
    <row r="203" spans="1:10" s="269" customFormat="1" ht="12.75" x14ac:dyDescent="0.2">
      <c r="A203" s="275" t="s">
        <v>96</v>
      </c>
      <c r="B203" s="276"/>
      <c r="C203" s="273"/>
      <c r="D203" s="271"/>
      <c r="F203" s="271"/>
      <c r="H203" s="264"/>
      <c r="J203" s="270"/>
    </row>
    <row r="204" spans="1:10" s="269" customFormat="1" ht="48" x14ac:dyDescent="0.2">
      <c r="A204" s="275">
        <f>A193+1</f>
        <v>11</v>
      </c>
      <c r="B204" s="276" t="s">
        <v>171</v>
      </c>
      <c r="C204" s="273"/>
      <c r="D204" s="271"/>
      <c r="E204" s="271"/>
      <c r="F204" s="271">
        <f>D204*E204</f>
        <v>0</v>
      </c>
      <c r="H204" s="264"/>
      <c r="I204" s="271"/>
      <c r="J204" s="270"/>
    </row>
    <row r="205" spans="1:10" s="269" customFormat="1" ht="12.75" x14ac:dyDescent="0.2">
      <c r="A205" s="275"/>
      <c r="B205" s="289"/>
      <c r="C205" s="273"/>
      <c r="D205" s="271"/>
      <c r="E205" s="271"/>
      <c r="F205" s="271"/>
      <c r="H205" s="264"/>
      <c r="I205" s="271"/>
      <c r="J205" s="270"/>
    </row>
    <row r="206" spans="1:10" s="269" customFormat="1" ht="12.75" x14ac:dyDescent="0.2">
      <c r="A206" s="275" t="s">
        <v>152</v>
      </c>
      <c r="B206" s="289" t="s">
        <v>170</v>
      </c>
      <c r="C206" s="273" t="s">
        <v>43</v>
      </c>
      <c r="D206" s="271">
        <f t="shared" ref="D206:D213" si="10">D102-D217</f>
        <v>1114</v>
      </c>
      <c r="E206" s="271"/>
      <c r="F206" s="271">
        <f t="shared" ref="F206:F213" si="11">D206*E206</f>
        <v>0</v>
      </c>
      <c r="H206" s="264"/>
      <c r="I206" s="271"/>
      <c r="J206" s="270"/>
    </row>
    <row r="207" spans="1:10" s="269" customFormat="1" ht="12.75" x14ac:dyDescent="0.2">
      <c r="A207" s="275" t="s">
        <v>169</v>
      </c>
      <c r="B207" s="289" t="s">
        <v>168</v>
      </c>
      <c r="C207" s="273" t="s">
        <v>43</v>
      </c>
      <c r="D207" s="271">
        <f t="shared" si="10"/>
        <v>58</v>
      </c>
      <c r="E207" s="271"/>
      <c r="F207" s="271">
        <f t="shared" si="11"/>
        <v>0</v>
      </c>
      <c r="H207" s="264"/>
      <c r="I207" s="271"/>
      <c r="J207" s="270"/>
    </row>
    <row r="208" spans="1:10" s="269" customFormat="1" ht="12.75" x14ac:dyDescent="0.2">
      <c r="A208" s="275" t="s">
        <v>167</v>
      </c>
      <c r="B208" s="289" t="s">
        <v>166</v>
      </c>
      <c r="C208" s="273" t="s">
        <v>43</v>
      </c>
      <c r="D208" s="271">
        <f t="shared" si="10"/>
        <v>29</v>
      </c>
      <c r="E208" s="271"/>
      <c r="F208" s="271">
        <f t="shared" si="11"/>
        <v>0</v>
      </c>
      <c r="H208" s="264"/>
      <c r="I208" s="271"/>
      <c r="J208" s="270"/>
    </row>
    <row r="209" spans="1:10" s="269" customFormat="1" ht="12.75" x14ac:dyDescent="0.2">
      <c r="A209" s="275" t="s">
        <v>165</v>
      </c>
      <c r="B209" s="289" t="s">
        <v>164</v>
      </c>
      <c r="C209" s="273" t="s">
        <v>43</v>
      </c>
      <c r="D209" s="271">
        <f t="shared" si="10"/>
        <v>29</v>
      </c>
      <c r="E209" s="271"/>
      <c r="F209" s="271">
        <f t="shared" si="11"/>
        <v>0</v>
      </c>
      <c r="H209" s="264"/>
      <c r="I209" s="271"/>
      <c r="J209" s="270"/>
    </row>
    <row r="210" spans="1:10" s="269" customFormat="1" ht="12.75" x14ac:dyDescent="0.2">
      <c r="A210" s="275" t="s">
        <v>163</v>
      </c>
      <c r="B210" s="289" t="s">
        <v>162</v>
      </c>
      <c r="C210" s="273" t="s">
        <v>43</v>
      </c>
      <c r="D210" s="271">
        <f t="shared" si="10"/>
        <v>60</v>
      </c>
      <c r="E210" s="271"/>
      <c r="F210" s="271">
        <f t="shared" si="11"/>
        <v>0</v>
      </c>
      <c r="H210" s="264"/>
      <c r="I210" s="271"/>
      <c r="J210" s="270"/>
    </row>
    <row r="211" spans="1:10" s="269" customFormat="1" ht="12.75" x14ac:dyDescent="0.2">
      <c r="A211" s="275" t="s">
        <v>161</v>
      </c>
      <c r="B211" s="289" t="s">
        <v>160</v>
      </c>
      <c r="C211" s="273" t="s">
        <v>43</v>
      </c>
      <c r="D211" s="271">
        <f t="shared" si="10"/>
        <v>19</v>
      </c>
      <c r="E211" s="271"/>
      <c r="F211" s="271">
        <f t="shared" si="11"/>
        <v>0</v>
      </c>
      <c r="H211" s="264"/>
      <c r="I211" s="271"/>
      <c r="J211" s="270"/>
    </row>
    <row r="212" spans="1:10" s="269" customFormat="1" ht="12.75" x14ac:dyDescent="0.2">
      <c r="A212" s="275" t="s">
        <v>159</v>
      </c>
      <c r="B212" s="289" t="s">
        <v>158</v>
      </c>
      <c r="C212" s="273" t="s">
        <v>43</v>
      </c>
      <c r="D212" s="271">
        <f t="shared" si="10"/>
        <v>73</v>
      </c>
      <c r="E212" s="271"/>
      <c r="F212" s="271">
        <f t="shared" si="11"/>
        <v>0</v>
      </c>
      <c r="H212" s="264"/>
      <c r="I212" s="271"/>
      <c r="J212" s="270"/>
    </row>
    <row r="213" spans="1:10" s="269" customFormat="1" ht="12.75" x14ac:dyDescent="0.2">
      <c r="A213" s="275" t="s">
        <v>157</v>
      </c>
      <c r="B213" s="289" t="s">
        <v>156</v>
      </c>
      <c r="C213" s="273" t="s">
        <v>43</v>
      </c>
      <c r="D213" s="271">
        <f t="shared" si="10"/>
        <v>20</v>
      </c>
      <c r="E213" s="271"/>
      <c r="F213" s="271">
        <f t="shared" si="11"/>
        <v>0</v>
      </c>
      <c r="H213" s="264"/>
      <c r="I213" s="271"/>
      <c r="J213" s="270"/>
    </row>
    <row r="214" spans="1:10" s="269" customFormat="1" ht="12.75" x14ac:dyDescent="0.2">
      <c r="A214" s="275" t="s">
        <v>96</v>
      </c>
      <c r="B214" s="276"/>
      <c r="C214" s="273"/>
      <c r="D214" s="271"/>
      <c r="F214" s="271"/>
      <c r="H214" s="264"/>
      <c r="J214" s="270"/>
    </row>
    <row r="215" spans="1:10" s="269" customFormat="1" ht="48" x14ac:dyDescent="0.2">
      <c r="A215" s="275">
        <f>A204+1</f>
        <v>12</v>
      </c>
      <c r="B215" s="276" t="s">
        <v>320</v>
      </c>
      <c r="C215" s="273"/>
      <c r="D215" s="271"/>
      <c r="E215" s="271"/>
      <c r="F215" s="271">
        <f>D215*E215</f>
        <v>0</v>
      </c>
      <c r="H215" s="264"/>
      <c r="I215" s="271"/>
      <c r="J215" s="291"/>
    </row>
    <row r="216" spans="1:10" s="269" customFormat="1" ht="12.75" x14ac:dyDescent="0.2">
      <c r="A216" s="275"/>
      <c r="B216" s="289"/>
      <c r="C216" s="273"/>
      <c r="D216" s="271"/>
      <c r="E216" s="271"/>
      <c r="F216" s="271"/>
      <c r="H216" s="264"/>
      <c r="I216" s="271"/>
      <c r="J216" s="270"/>
    </row>
    <row r="217" spans="1:10" s="269" customFormat="1" ht="12.75" x14ac:dyDescent="0.2">
      <c r="A217" s="275" t="s">
        <v>152</v>
      </c>
      <c r="B217" s="289" t="s">
        <v>170</v>
      </c>
      <c r="C217" s="273" t="s">
        <v>43</v>
      </c>
      <c r="D217" s="271">
        <v>323</v>
      </c>
      <c r="E217" s="271"/>
      <c r="F217" s="271">
        <f t="shared" ref="F217:F224" si="12">D217*E217</f>
        <v>0</v>
      </c>
      <c r="H217" s="264"/>
      <c r="I217" s="271"/>
      <c r="J217" s="270"/>
    </row>
    <row r="218" spans="1:10" s="269" customFormat="1" ht="12.75" x14ac:dyDescent="0.2">
      <c r="A218" s="275" t="s">
        <v>169</v>
      </c>
      <c r="B218" s="289" t="s">
        <v>168</v>
      </c>
      <c r="C218" s="273" t="s">
        <v>43</v>
      </c>
      <c r="D218" s="271">
        <v>26</v>
      </c>
      <c r="E218" s="271"/>
      <c r="F218" s="271">
        <f t="shared" si="12"/>
        <v>0</v>
      </c>
      <c r="H218" s="264"/>
      <c r="I218" s="271"/>
      <c r="J218" s="270"/>
    </row>
    <row r="219" spans="1:10" s="269" customFormat="1" ht="12.75" x14ac:dyDescent="0.2">
      <c r="A219" s="275" t="s">
        <v>167</v>
      </c>
      <c r="B219" s="289" t="s">
        <v>166</v>
      </c>
      <c r="C219" s="273" t="s">
        <v>43</v>
      </c>
      <c r="D219" s="271">
        <v>13</v>
      </c>
      <c r="E219" s="271"/>
      <c r="F219" s="271">
        <f t="shared" si="12"/>
        <v>0</v>
      </c>
      <c r="H219" s="264"/>
      <c r="I219" s="271"/>
      <c r="J219" s="270"/>
    </row>
    <row r="220" spans="1:10" s="269" customFormat="1" ht="12.75" x14ac:dyDescent="0.2">
      <c r="A220" s="275" t="s">
        <v>165</v>
      </c>
      <c r="B220" s="289" t="s">
        <v>164</v>
      </c>
      <c r="C220" s="273" t="s">
        <v>43</v>
      </c>
      <c r="D220" s="271">
        <v>13</v>
      </c>
      <c r="E220" s="271"/>
      <c r="F220" s="271">
        <f t="shared" si="12"/>
        <v>0</v>
      </c>
      <c r="H220" s="264"/>
      <c r="I220" s="271"/>
      <c r="J220" s="270"/>
    </row>
    <row r="221" spans="1:10" s="269" customFormat="1" ht="12.75" x14ac:dyDescent="0.2">
      <c r="A221" s="275" t="s">
        <v>163</v>
      </c>
      <c r="B221" s="289" t="s">
        <v>162</v>
      </c>
      <c r="C221" s="273" t="s">
        <v>43</v>
      </c>
      <c r="D221" s="271">
        <v>65</v>
      </c>
      <c r="E221" s="271"/>
      <c r="F221" s="271">
        <f t="shared" si="12"/>
        <v>0</v>
      </c>
      <c r="H221" s="264"/>
      <c r="I221" s="271"/>
      <c r="J221" s="270"/>
    </row>
    <row r="222" spans="1:10" s="269" customFormat="1" ht="12.75" x14ac:dyDescent="0.2">
      <c r="A222" s="275" t="s">
        <v>161</v>
      </c>
      <c r="B222" s="289" t="s">
        <v>160</v>
      </c>
      <c r="C222" s="273" t="s">
        <v>43</v>
      </c>
      <c r="D222" s="271">
        <v>41</v>
      </c>
      <c r="E222" s="271"/>
      <c r="F222" s="271">
        <f t="shared" si="12"/>
        <v>0</v>
      </c>
      <c r="H222" s="264"/>
      <c r="I222" s="271"/>
      <c r="J222" s="270"/>
    </row>
    <row r="223" spans="1:10" s="269" customFormat="1" ht="12.75" x14ac:dyDescent="0.2">
      <c r="A223" s="275" t="s">
        <v>159</v>
      </c>
      <c r="B223" s="289" t="s">
        <v>158</v>
      </c>
      <c r="C223" s="273" t="s">
        <v>43</v>
      </c>
      <c r="D223" s="271">
        <v>57</v>
      </c>
      <c r="E223" s="271"/>
      <c r="F223" s="271">
        <f t="shared" si="12"/>
        <v>0</v>
      </c>
      <c r="H223" s="264"/>
      <c r="I223" s="271"/>
      <c r="J223" s="270"/>
    </row>
    <row r="224" spans="1:10" s="269" customFormat="1" ht="12.75" x14ac:dyDescent="0.2">
      <c r="A224" s="275" t="s">
        <v>157</v>
      </c>
      <c r="B224" s="289" t="s">
        <v>156</v>
      </c>
      <c r="C224" s="273" t="s">
        <v>43</v>
      </c>
      <c r="D224" s="271">
        <v>40</v>
      </c>
      <c r="E224" s="271"/>
      <c r="F224" s="271">
        <f t="shared" si="12"/>
        <v>0</v>
      </c>
      <c r="H224" s="264"/>
      <c r="I224" s="271"/>
      <c r="J224" s="270"/>
    </row>
    <row r="225" spans="1:10" s="269" customFormat="1" ht="12.75" x14ac:dyDescent="0.2">
      <c r="A225" s="275"/>
      <c r="B225" s="276"/>
      <c r="C225" s="273"/>
      <c r="D225" s="271"/>
      <c r="E225" s="271"/>
      <c r="F225" s="271"/>
      <c r="J225" s="270"/>
    </row>
    <row r="226" spans="1:10" s="269" customFormat="1" ht="36" x14ac:dyDescent="0.2">
      <c r="A226" s="275">
        <f>A215+1</f>
        <v>13</v>
      </c>
      <c r="B226" s="274" t="s">
        <v>155</v>
      </c>
      <c r="C226" s="273" t="s">
        <v>154</v>
      </c>
      <c r="D226" s="272">
        <v>40</v>
      </c>
      <c r="E226" s="271"/>
      <c r="F226" s="271">
        <f>D226*E226</f>
        <v>0</v>
      </c>
      <c r="H226" s="284"/>
      <c r="I226" s="271"/>
      <c r="J226" s="270"/>
    </row>
    <row r="227" spans="1:10" s="269" customFormat="1" ht="12.75" x14ac:dyDescent="0.2">
      <c r="A227" s="275"/>
      <c r="B227" s="279"/>
      <c r="C227" s="273"/>
      <c r="D227" s="271"/>
      <c r="E227" s="271"/>
      <c r="F227" s="271"/>
      <c r="H227" s="270"/>
    </row>
    <row r="228" spans="1:10" s="269" customFormat="1" ht="81" customHeight="1" x14ac:dyDescent="0.2">
      <c r="A228" s="290">
        <f>A226+1</f>
        <v>14</v>
      </c>
      <c r="B228" s="276" t="s">
        <v>153</v>
      </c>
      <c r="C228" s="273"/>
      <c r="D228" s="272"/>
      <c r="E228" s="271"/>
      <c r="F228" s="271"/>
    </row>
    <row r="229" spans="1:10" s="269" customFormat="1" ht="65.25" customHeight="1" x14ac:dyDescent="0.2">
      <c r="A229" s="287" t="s">
        <v>152</v>
      </c>
      <c r="B229" s="289" t="s">
        <v>151</v>
      </c>
      <c r="C229" s="273" t="s">
        <v>109</v>
      </c>
      <c r="D229" s="272">
        <v>5</v>
      </c>
      <c r="E229" s="271"/>
      <c r="F229" s="271">
        <f>D229*E229</f>
        <v>0</v>
      </c>
    </row>
    <row r="230" spans="1:10" s="280" customFormat="1" ht="12.75" x14ac:dyDescent="0.2">
      <c r="A230" s="285"/>
      <c r="B230" s="286"/>
      <c r="C230" s="273"/>
      <c r="D230" s="271"/>
      <c r="E230" s="271"/>
      <c r="F230" s="271"/>
      <c r="J230" s="283"/>
    </row>
    <row r="231" spans="1:10" s="280" customFormat="1" ht="84" x14ac:dyDescent="0.2">
      <c r="A231" s="285">
        <f>A228+1</f>
        <v>15</v>
      </c>
      <c r="B231" s="274" t="s">
        <v>150</v>
      </c>
      <c r="C231" s="273" t="s">
        <v>4</v>
      </c>
      <c r="D231" s="272">
        <v>10</v>
      </c>
      <c r="E231" s="271"/>
      <c r="F231" s="271">
        <f>D231*E231</f>
        <v>0</v>
      </c>
      <c r="H231" s="284"/>
      <c r="I231" s="271"/>
      <c r="J231" s="283"/>
    </row>
    <row r="232" spans="1:10" s="280" customFormat="1" ht="12.75" x14ac:dyDescent="0.2">
      <c r="A232" s="285"/>
      <c r="B232" s="286"/>
      <c r="C232" s="273"/>
      <c r="D232" s="271"/>
      <c r="E232" s="271"/>
      <c r="F232" s="271"/>
      <c r="J232" s="283"/>
    </row>
    <row r="233" spans="1:10" s="280" customFormat="1" ht="96" x14ac:dyDescent="0.2">
      <c r="A233" s="285">
        <f>A231+1</f>
        <v>16</v>
      </c>
      <c r="B233" s="274" t="s">
        <v>149</v>
      </c>
      <c r="C233" s="273" t="s">
        <v>4</v>
      </c>
      <c r="D233" s="272">
        <v>5</v>
      </c>
      <c r="E233" s="271"/>
      <c r="F233" s="271">
        <f>D233*E233</f>
        <v>0</v>
      </c>
      <c r="H233" s="284"/>
      <c r="I233" s="271"/>
      <c r="J233" s="283"/>
    </row>
    <row r="234" spans="1:10" s="280" customFormat="1" ht="12.75" x14ac:dyDescent="0.2">
      <c r="A234" s="285"/>
      <c r="B234" s="274"/>
      <c r="C234" s="273"/>
      <c r="D234" s="272"/>
      <c r="E234" s="271"/>
      <c r="F234" s="271"/>
      <c r="H234" s="284"/>
      <c r="I234" s="271"/>
      <c r="J234" s="283"/>
    </row>
    <row r="235" spans="1:10" s="280" customFormat="1" ht="12.75" x14ac:dyDescent="0.2">
      <c r="A235" s="285"/>
      <c r="B235" s="279" t="s">
        <v>148</v>
      </c>
      <c r="C235" s="273"/>
      <c r="D235" s="272"/>
      <c r="E235" s="271"/>
      <c r="F235" s="271"/>
      <c r="H235" s="284"/>
      <c r="I235" s="271"/>
      <c r="J235" s="283"/>
    </row>
    <row r="236" spans="1:10" s="269" customFormat="1" ht="12.75" x14ac:dyDescent="0.2">
      <c r="A236" s="275"/>
      <c r="B236" s="274"/>
      <c r="C236" s="273"/>
      <c r="D236" s="271"/>
      <c r="E236" s="271"/>
      <c r="F236" s="271"/>
      <c r="H236" s="264"/>
      <c r="I236" s="271"/>
      <c r="J236" s="270"/>
    </row>
    <row r="237" spans="1:10" s="280" customFormat="1" ht="90" x14ac:dyDescent="0.2">
      <c r="A237" s="281">
        <f>A233+1</f>
        <v>17</v>
      </c>
      <c r="B237" s="274" t="s">
        <v>147</v>
      </c>
      <c r="C237" s="273"/>
      <c r="D237" s="272"/>
      <c r="E237" s="271"/>
      <c r="F237" s="271"/>
    </row>
    <row r="238" spans="1:10" s="269" customFormat="1" ht="12" x14ac:dyDescent="0.2">
      <c r="A238" s="287"/>
      <c r="B238" s="279" t="s">
        <v>146</v>
      </c>
      <c r="C238" s="273" t="s">
        <v>139</v>
      </c>
      <c r="D238" s="272">
        <v>9</v>
      </c>
      <c r="E238" s="271"/>
      <c r="F238" s="271">
        <f>D238*E238</f>
        <v>0</v>
      </c>
    </row>
    <row r="239" spans="1:10" s="269" customFormat="1" ht="12" x14ac:dyDescent="0.2">
      <c r="A239" s="287"/>
      <c r="B239" s="279" t="s">
        <v>145</v>
      </c>
      <c r="C239" s="273" t="s">
        <v>139</v>
      </c>
      <c r="D239" s="272">
        <v>9</v>
      </c>
      <c r="E239" s="271"/>
      <c r="F239" s="271">
        <f>D239*E239</f>
        <v>0</v>
      </c>
    </row>
    <row r="240" spans="1:10" s="280" customFormat="1" ht="12" x14ac:dyDescent="0.2">
      <c r="A240" s="281"/>
      <c r="B240" s="288"/>
      <c r="C240" s="273"/>
      <c r="D240" s="272"/>
      <c r="E240" s="271"/>
      <c r="F240" s="271"/>
    </row>
    <row r="241" spans="1:10" s="269" customFormat="1" ht="120" x14ac:dyDescent="0.2">
      <c r="A241" s="287">
        <f>A237+1</f>
        <v>18</v>
      </c>
      <c r="B241" s="274" t="s">
        <v>144</v>
      </c>
      <c r="C241" s="273" t="s">
        <v>4</v>
      </c>
      <c r="D241" s="272">
        <v>2</v>
      </c>
      <c r="E241" s="271"/>
      <c r="F241" s="271">
        <f>D241*E241</f>
        <v>0</v>
      </c>
    </row>
    <row r="242" spans="1:10" s="269" customFormat="1" ht="12" x14ac:dyDescent="0.2">
      <c r="A242" s="287"/>
      <c r="B242" s="274"/>
      <c r="C242" s="273"/>
      <c r="D242" s="272"/>
      <c r="E242" s="271"/>
      <c r="F242" s="271"/>
    </row>
    <row r="243" spans="1:10" s="280" customFormat="1" ht="12.75" x14ac:dyDescent="0.2">
      <c r="A243" s="285"/>
      <c r="B243" s="279" t="s">
        <v>143</v>
      </c>
      <c r="C243" s="273"/>
      <c r="D243" s="272"/>
      <c r="E243" s="271"/>
      <c r="F243" s="271"/>
      <c r="H243" s="284"/>
      <c r="I243" s="271"/>
      <c r="J243" s="283"/>
    </row>
    <row r="244" spans="1:10" s="280" customFormat="1" ht="12.75" x14ac:dyDescent="0.2">
      <c r="A244" s="285"/>
      <c r="B244" s="286"/>
      <c r="C244" s="273"/>
      <c r="D244" s="271"/>
      <c r="E244" s="271"/>
      <c r="F244" s="271"/>
      <c r="J244" s="283"/>
    </row>
    <row r="245" spans="1:10" s="280" customFormat="1" ht="96" x14ac:dyDescent="0.2">
      <c r="A245" s="285">
        <f>A243+1</f>
        <v>1</v>
      </c>
      <c r="B245" s="274" t="s">
        <v>142</v>
      </c>
      <c r="C245" s="273" t="s">
        <v>4</v>
      </c>
      <c r="D245" s="272">
        <v>2</v>
      </c>
      <c r="E245" s="271"/>
      <c r="F245" s="271">
        <f>D245*E245</f>
        <v>0</v>
      </c>
      <c r="H245" s="284"/>
      <c r="I245" s="271"/>
      <c r="J245" s="283"/>
    </row>
    <row r="246" spans="1:10" s="280" customFormat="1" ht="12" x14ac:dyDescent="0.2">
      <c r="A246" s="281"/>
      <c r="B246" s="282"/>
      <c r="C246" s="273"/>
      <c r="D246" s="272"/>
      <c r="E246" s="271"/>
      <c r="F246" s="271"/>
    </row>
    <row r="247" spans="1:10" s="269" customFormat="1" ht="12.75" x14ac:dyDescent="0.2">
      <c r="A247" s="277" t="s">
        <v>140</v>
      </c>
      <c r="B247" s="276"/>
      <c r="C247" s="273"/>
      <c r="D247" s="272"/>
      <c r="F247" s="271"/>
      <c r="H247" s="264"/>
      <c r="J247" s="270"/>
    </row>
    <row r="248" spans="1:10" s="269" customFormat="1" ht="12.75" x14ac:dyDescent="0.25">
      <c r="A248" s="268" t="str">
        <f>CONCATENATE("SKUPAJ:  ",B98)</f>
        <v>SKUPAJ:  III. KANALIZACIJA</v>
      </c>
      <c r="B248" s="276"/>
      <c r="C248" s="273"/>
      <c r="D248" s="272"/>
      <c r="E248" s="266"/>
      <c r="F248" s="266">
        <f>SUM(F99:F246)</f>
        <v>0</v>
      </c>
      <c r="H248" s="264"/>
      <c r="I248" s="266"/>
      <c r="J248" s="270"/>
    </row>
    <row r="249" spans="1:10" s="269" customFormat="1" ht="12.75" x14ac:dyDescent="0.2">
      <c r="A249" s="277" t="s">
        <v>140</v>
      </c>
      <c r="B249" s="276"/>
      <c r="C249" s="273"/>
      <c r="D249" s="272"/>
      <c r="F249" s="271"/>
      <c r="H249" s="264"/>
      <c r="J249" s="270"/>
    </row>
    <row r="250" spans="1:10" s="269" customFormat="1" ht="12.75" x14ac:dyDescent="0.2">
      <c r="A250" s="277"/>
      <c r="B250" s="276"/>
      <c r="C250" s="273"/>
      <c r="D250" s="272"/>
      <c r="F250" s="271"/>
      <c r="H250" s="264"/>
      <c r="J250" s="270"/>
    </row>
    <row r="251" spans="1:10" s="122" customFormat="1" ht="12.75" x14ac:dyDescent="0.2">
      <c r="A251" s="118"/>
      <c r="B251" s="235"/>
      <c r="C251" s="143"/>
      <c r="D251" s="142"/>
      <c r="E251" s="263"/>
      <c r="F251" s="112"/>
      <c r="G251" s="234"/>
      <c r="H251" s="264"/>
      <c r="I251" s="263"/>
      <c r="J251" s="82"/>
    </row>
    <row r="252" spans="1:10" s="81" customFormat="1" ht="12.75" x14ac:dyDescent="0.25">
      <c r="A252" s="262"/>
      <c r="B252" s="235"/>
      <c r="C252" s="143"/>
      <c r="D252" s="142"/>
      <c r="E252" s="141"/>
      <c r="F252" s="112"/>
      <c r="G252" s="85"/>
      <c r="H252" s="84"/>
      <c r="I252" s="83"/>
      <c r="J252" s="82"/>
    </row>
    <row r="253" spans="1:10" s="81" customFormat="1" ht="12.75" x14ac:dyDescent="0.25">
      <c r="A253" s="262"/>
      <c r="B253" s="235"/>
      <c r="C253" s="143"/>
      <c r="D253" s="142"/>
      <c r="E253" s="141"/>
      <c r="F253" s="112"/>
      <c r="G253" s="85"/>
      <c r="H253" s="84"/>
      <c r="I253" s="83"/>
      <c r="J253" s="82"/>
    </row>
    <row r="254" spans="1:10" s="122" customFormat="1" ht="12.75" x14ac:dyDescent="0.2">
      <c r="A254" s="118"/>
      <c r="B254" s="235"/>
      <c r="C254" s="143"/>
      <c r="D254" s="142"/>
      <c r="E254" s="141"/>
      <c r="F254" s="112"/>
      <c r="G254" s="234"/>
      <c r="H254" s="233"/>
      <c r="I254" s="232"/>
      <c r="J254" s="82"/>
    </row>
    <row r="255" spans="1:10" s="81" customFormat="1" ht="12" customHeight="1" x14ac:dyDescent="0.25">
      <c r="A255" s="88" t="s">
        <v>96</v>
      </c>
      <c r="B255" s="87"/>
      <c r="C255" s="86"/>
      <c r="D255" s="86"/>
      <c r="E255" s="86"/>
      <c r="F255" s="86"/>
      <c r="G255" s="85"/>
      <c r="H255" s="84"/>
      <c r="I255" s="83"/>
      <c r="J255" s="82"/>
    </row>
    <row r="256" spans="1:10" s="122" customFormat="1" ht="12.75" x14ac:dyDescent="0.2">
      <c r="A256" s="118" t="s">
        <v>96</v>
      </c>
      <c r="B256" s="144" t="s">
        <v>137</v>
      </c>
      <c r="C256" s="143" t="s">
        <v>95</v>
      </c>
      <c r="D256" s="142" t="s">
        <v>96</v>
      </c>
      <c r="E256" s="141"/>
      <c r="F256" s="112" t="e">
        <f>IF(B256="REKAPITULACIJA",+SUM(F$1:F255),IF(E256=" ","",+D256*E256))</f>
        <v>#VALUE!</v>
      </c>
      <c r="H256" s="123"/>
      <c r="I256" s="140"/>
      <c r="J256" s="82"/>
    </row>
    <row r="257" spans="1:11" s="81" customFormat="1" ht="12" customHeight="1" x14ac:dyDescent="0.25">
      <c r="A257" s="88" t="s">
        <v>96</v>
      </c>
      <c r="B257" s="87"/>
      <c r="C257" s="86"/>
      <c r="D257" s="86"/>
      <c r="E257" s="86"/>
      <c r="F257" s="86"/>
      <c r="H257" s="106"/>
      <c r="I257" s="139"/>
      <c r="J257" s="82"/>
    </row>
    <row r="258" spans="1:11" s="81" customFormat="1" ht="12" customHeight="1" thickBot="1" x14ac:dyDescent="0.3">
      <c r="A258" s="88"/>
      <c r="B258" s="87"/>
      <c r="C258" s="86"/>
      <c r="D258" s="86"/>
      <c r="E258" s="86"/>
      <c r="F258" s="86"/>
      <c r="H258" s="106"/>
      <c r="I258" s="139"/>
      <c r="J258" s="82"/>
    </row>
    <row r="259" spans="1:11" s="122" customFormat="1" ht="25.5" customHeight="1" x14ac:dyDescent="0.2">
      <c r="A259" s="118" t="s">
        <v>96</v>
      </c>
      <c r="B259" s="138" t="str">
        <f>+B58</f>
        <v>I. PRIPRAVLJALNA in ZAKLJUČNA DELA</v>
      </c>
      <c r="C259" s="137" t="s">
        <v>95</v>
      </c>
      <c r="D259" s="136" t="s">
        <v>96</v>
      </c>
      <c r="E259" s="135"/>
      <c r="F259" s="134">
        <f>+F79</f>
        <v>0</v>
      </c>
      <c r="H259" s="123"/>
      <c r="I259" s="112"/>
      <c r="J259" s="82"/>
    </row>
    <row r="260" spans="1:11" s="122" customFormat="1" ht="25.5" customHeight="1" x14ac:dyDescent="0.2">
      <c r="A260" s="118" t="s">
        <v>96</v>
      </c>
      <c r="B260" s="133" t="str">
        <f>+B82</f>
        <v>II. GEODETSKA DELA</v>
      </c>
      <c r="C260" s="132" t="s">
        <v>95</v>
      </c>
      <c r="D260" s="131" t="s">
        <v>96</v>
      </c>
      <c r="E260" s="130"/>
      <c r="F260" s="129">
        <f>+F95</f>
        <v>0</v>
      </c>
      <c r="H260" s="123"/>
      <c r="I260" s="112"/>
      <c r="J260" s="82"/>
    </row>
    <row r="261" spans="1:11" s="122" customFormat="1" ht="25.5" customHeight="1" x14ac:dyDescent="0.2">
      <c r="A261" s="118"/>
      <c r="B261" s="133" t="str">
        <f>+B98</f>
        <v>III. KANALIZACIJA</v>
      </c>
      <c r="C261" s="132"/>
      <c r="D261" s="131"/>
      <c r="E261" s="130"/>
      <c r="F261" s="129">
        <f>+F248</f>
        <v>0</v>
      </c>
      <c r="H261" s="123"/>
      <c r="I261" s="112"/>
      <c r="J261" s="82"/>
    </row>
    <row r="262" spans="1:11" s="122" customFormat="1" ht="25.5" customHeight="1" thickBot="1" x14ac:dyDescent="0.25">
      <c r="A262" s="118"/>
      <c r="B262" s="133"/>
      <c r="C262" s="132"/>
      <c r="D262" s="131"/>
      <c r="E262" s="130"/>
      <c r="F262" s="129"/>
      <c r="H262" s="123"/>
      <c r="I262" s="112"/>
      <c r="J262" s="82"/>
    </row>
    <row r="263" spans="1:11" s="122" customFormat="1" ht="25.5" customHeight="1" thickBot="1" x14ac:dyDescent="0.25">
      <c r="A263" s="118" t="s">
        <v>96</v>
      </c>
      <c r="B263" s="117" t="s">
        <v>97</v>
      </c>
      <c r="C263" s="116" t="s">
        <v>95</v>
      </c>
      <c r="D263" s="115" t="s">
        <v>96</v>
      </c>
      <c r="E263" s="114"/>
      <c r="F263" s="113">
        <f>SUM(F259:F262)</f>
        <v>0</v>
      </c>
      <c r="H263" s="123"/>
      <c r="I263" s="112"/>
      <c r="J263" s="82"/>
    </row>
    <row r="264" spans="1:11" s="122" customFormat="1" ht="9.75" customHeight="1" x14ac:dyDescent="0.2">
      <c r="A264" s="118"/>
      <c r="B264" s="128"/>
      <c r="C264" s="127"/>
      <c r="D264" s="126"/>
      <c r="E264" s="125"/>
      <c r="F264" s="124"/>
      <c r="H264" s="123"/>
      <c r="I264" s="112"/>
      <c r="J264" s="82"/>
    </row>
    <row r="265" spans="1:11" s="119" customFormat="1" ht="14.25" thickBot="1" x14ac:dyDescent="0.3">
      <c r="A265" s="100" t="s">
        <v>96</v>
      </c>
      <c r="B265" s="105" t="s">
        <v>136</v>
      </c>
      <c r="C265" s="104" t="s">
        <v>95</v>
      </c>
      <c r="D265" s="103" t="s">
        <v>96</v>
      </c>
      <c r="E265" s="102"/>
      <c r="F265" s="101">
        <f>0.1*F263</f>
        <v>0</v>
      </c>
      <c r="G265" s="94"/>
      <c r="H265" s="93"/>
      <c r="I265" s="92"/>
      <c r="J265" s="121"/>
      <c r="K265" s="120"/>
    </row>
    <row r="266" spans="1:11" s="110" customFormat="1" ht="25.5" customHeight="1" thickBot="1" x14ac:dyDescent="0.25">
      <c r="A266" s="118" t="s">
        <v>96</v>
      </c>
      <c r="B266" s="117" t="s">
        <v>97</v>
      </c>
      <c r="C266" s="116" t="s">
        <v>95</v>
      </c>
      <c r="D266" s="115" t="s">
        <v>96</v>
      </c>
      <c r="E266" s="114"/>
      <c r="F266" s="113">
        <f>SUM(F263:F265)</f>
        <v>0</v>
      </c>
      <c r="I266" s="112"/>
      <c r="J266" s="111"/>
    </row>
    <row r="267" spans="1:11" s="81" customFormat="1" ht="6" customHeight="1" x14ac:dyDescent="0.25">
      <c r="A267" s="88" t="s">
        <v>96</v>
      </c>
      <c r="B267" s="109"/>
      <c r="C267" s="86"/>
      <c r="D267" s="86"/>
      <c r="E267" s="108"/>
      <c r="F267" s="107"/>
      <c r="H267" s="106"/>
      <c r="I267" s="86"/>
      <c r="J267" s="82"/>
    </row>
    <row r="268" spans="1:11" ht="14.25" thickBot="1" x14ac:dyDescent="0.3">
      <c r="A268" s="100" t="s">
        <v>96</v>
      </c>
      <c r="B268" s="105" t="s">
        <v>98</v>
      </c>
      <c r="C268" s="104" t="s">
        <v>95</v>
      </c>
      <c r="D268" s="103" t="s">
        <v>96</v>
      </c>
      <c r="E268" s="102"/>
      <c r="F268" s="101">
        <f>0.22*F266</f>
        <v>0</v>
      </c>
      <c r="G268" s="94"/>
      <c r="H268" s="93"/>
      <c r="I268" s="92"/>
    </row>
    <row r="269" spans="1:11" ht="20.25" customHeight="1" thickBot="1" x14ac:dyDescent="0.3">
      <c r="A269" s="100" t="s">
        <v>96</v>
      </c>
      <c r="B269" s="99" t="s">
        <v>97</v>
      </c>
      <c r="C269" s="98" t="s">
        <v>95</v>
      </c>
      <c r="D269" s="97"/>
      <c r="E269" s="96"/>
      <c r="F269" s="95">
        <f>SUM(F266:F268)</f>
        <v>0</v>
      </c>
      <c r="G269" s="94"/>
      <c r="H269" s="93"/>
      <c r="I269" s="92"/>
    </row>
    <row r="270" spans="1:11" s="81" customFormat="1" ht="6" customHeight="1" x14ac:dyDescent="0.25">
      <c r="A270" s="88" t="s">
        <v>96</v>
      </c>
      <c r="B270" s="87"/>
      <c r="C270" s="86"/>
      <c r="D270" s="86"/>
      <c r="E270" s="86"/>
      <c r="F270" s="86"/>
      <c r="G270" s="85"/>
      <c r="H270" s="84"/>
      <c r="I270" s="83"/>
      <c r="J270" s="82"/>
    </row>
    <row r="271" spans="1:11" s="81" customFormat="1" ht="6" customHeight="1" x14ac:dyDescent="0.25">
      <c r="A271" s="88"/>
      <c r="B271" s="87"/>
      <c r="C271" s="86"/>
      <c r="D271" s="86"/>
      <c r="E271" s="86"/>
      <c r="F271" s="86"/>
      <c r="G271" s="85"/>
      <c r="H271" s="84"/>
      <c r="I271" s="83"/>
      <c r="J271" s="82"/>
    </row>
    <row r="272" spans="1:11" s="122" customFormat="1" ht="12.75" x14ac:dyDescent="0.2">
      <c r="A272" s="118" t="s">
        <v>96</v>
      </c>
      <c r="B272" s="235" t="s">
        <v>95</v>
      </c>
      <c r="C272" s="143" t="s">
        <v>95</v>
      </c>
      <c r="D272" s="142" t="s">
        <v>96</v>
      </c>
      <c r="E272" s="141"/>
      <c r="F272" s="112" t="e">
        <f>IF(B272="REKAPITULACIJA",+SUM(F$1:F270),IF(E272=" ","",+D272*E272))</f>
        <v>#VALUE!</v>
      </c>
      <c r="G272" s="234"/>
      <c r="H272" s="233"/>
      <c r="I272" s="232"/>
      <c r="J272" s="82"/>
    </row>
    <row r="273" spans="1:11" s="220" customFormat="1" ht="6" customHeight="1" x14ac:dyDescent="0.25">
      <c r="A273" s="226"/>
      <c r="B273" s="225"/>
      <c r="C273" s="224"/>
      <c r="D273" s="224"/>
      <c r="E273" s="224"/>
      <c r="F273" s="224"/>
      <c r="G273" s="223"/>
      <c r="H273" s="222"/>
      <c r="I273" s="221"/>
      <c r="J273" s="91"/>
    </row>
    <row r="274" spans="1:11" s="220" customFormat="1" ht="6" customHeight="1" x14ac:dyDescent="0.25">
      <c r="A274" s="226"/>
      <c r="B274" s="225"/>
      <c r="C274" s="224"/>
      <c r="D274" s="224"/>
      <c r="E274" s="224"/>
      <c r="F274" s="224"/>
      <c r="G274" s="223"/>
      <c r="H274" s="222"/>
      <c r="I274" s="221"/>
      <c r="J274" s="91"/>
    </row>
    <row r="275" spans="1:11" s="220" customFormat="1" ht="6" customHeight="1" x14ac:dyDescent="0.25">
      <c r="A275" s="226"/>
      <c r="B275" s="225"/>
      <c r="C275" s="224"/>
      <c r="D275" s="224"/>
      <c r="E275" s="224"/>
      <c r="F275" s="224"/>
      <c r="G275" s="223"/>
      <c r="H275" s="222"/>
      <c r="I275" s="221"/>
      <c r="J275" s="91"/>
    </row>
    <row r="276" spans="1:11" s="110" customFormat="1" ht="12.75" x14ac:dyDescent="0.2">
      <c r="A276" s="118" t="s">
        <v>96</v>
      </c>
      <c r="B276" s="235" t="s">
        <v>95</v>
      </c>
      <c r="C276" s="143" t="s">
        <v>95</v>
      </c>
      <c r="D276" s="142" t="s">
        <v>96</v>
      </c>
      <c r="E276" s="141"/>
      <c r="F276" s="112" t="e">
        <f>IF(B276="REKAPITULACIJA",+SUM(F$1:F270),IF(E276=" ","",+D276*E276))</f>
        <v>#VALUE!</v>
      </c>
      <c r="G276" s="234"/>
      <c r="H276" s="233"/>
      <c r="I276" s="261"/>
      <c r="J276" s="111"/>
    </row>
    <row r="277" spans="1:11" s="259" customFormat="1" ht="6" customHeight="1" x14ac:dyDescent="0.25">
      <c r="A277" s="226"/>
      <c r="B277" s="225"/>
      <c r="C277" s="224"/>
      <c r="D277" s="224"/>
      <c r="E277" s="224"/>
      <c r="F277" s="224"/>
      <c r="G277" s="223"/>
      <c r="H277" s="222"/>
      <c r="I277" s="260"/>
      <c r="J277" s="121"/>
    </row>
    <row r="278" spans="1:11" s="119" customFormat="1" x14ac:dyDescent="0.25">
      <c r="A278" s="100"/>
      <c r="B278" s="230"/>
      <c r="C278" s="229"/>
      <c r="D278" s="228"/>
      <c r="E278" s="227"/>
      <c r="F278" s="212"/>
      <c r="G278" s="94"/>
      <c r="H278" s="93"/>
      <c r="I278" s="258"/>
      <c r="J278" s="121"/>
      <c r="K278" s="120"/>
    </row>
    <row r="279" spans="1:11" x14ac:dyDescent="0.25">
      <c r="A279" s="100"/>
      <c r="B279" s="230"/>
      <c r="C279" s="229"/>
      <c r="D279" s="228"/>
      <c r="E279" s="227"/>
      <c r="F279" s="212"/>
      <c r="G279" s="94"/>
      <c r="H279" s="93"/>
      <c r="I279" s="203"/>
    </row>
    <row r="280" spans="1:11" s="220" customFormat="1" ht="6" customHeight="1" x14ac:dyDescent="0.25">
      <c r="A280" s="226" t="s">
        <v>96</v>
      </c>
      <c r="B280" s="225"/>
      <c r="C280" s="224"/>
      <c r="D280" s="224"/>
      <c r="E280" s="224"/>
      <c r="F280" s="224"/>
      <c r="G280" s="223"/>
      <c r="H280" s="222"/>
      <c r="I280" s="221"/>
      <c r="J280" s="91"/>
    </row>
    <row r="281" spans="1:11" s="220" customFormat="1" ht="6" customHeight="1" x14ac:dyDescent="0.25">
      <c r="A281" s="226" t="s">
        <v>96</v>
      </c>
      <c r="B281" s="225"/>
      <c r="C281" s="224"/>
      <c r="D281" s="224"/>
      <c r="E281" s="224"/>
      <c r="F281" s="224"/>
      <c r="G281" s="223"/>
      <c r="H281" s="222"/>
      <c r="I281" s="221"/>
      <c r="J281" s="91"/>
    </row>
    <row r="282" spans="1:11" s="122" customFormat="1" ht="12.75" x14ac:dyDescent="0.2">
      <c r="A282" s="118" t="s">
        <v>96</v>
      </c>
      <c r="B282" s="144"/>
      <c r="C282" s="143" t="s">
        <v>95</v>
      </c>
      <c r="D282" s="142" t="s">
        <v>96</v>
      </c>
      <c r="E282" s="141"/>
      <c r="F282" s="112" t="e">
        <f>IF(B282="REKAPITULACIJA",+SUM(F$1:F281),IF(E282=" ","",+D282*E282))</f>
        <v>#VALUE!</v>
      </c>
      <c r="H282" s="123"/>
      <c r="I282" s="140"/>
      <c r="J282" s="82"/>
    </row>
    <row r="283" spans="1:11" s="236" customFormat="1" ht="12" customHeight="1" x14ac:dyDescent="0.25">
      <c r="A283" s="241"/>
      <c r="B283" s="257"/>
      <c r="D283" s="239"/>
      <c r="E283" s="239"/>
      <c r="F283" s="239"/>
      <c r="J283" s="237"/>
    </row>
    <row r="284" spans="1:11" s="236" customFormat="1" ht="27" customHeight="1" x14ac:dyDescent="0.25">
      <c r="A284" s="241"/>
      <c r="B284" s="240"/>
      <c r="C284" s="239"/>
      <c r="D284" s="239"/>
      <c r="E284" s="239"/>
      <c r="F284" s="239"/>
      <c r="J284" s="237"/>
    </row>
    <row r="285" spans="1:11" s="250" customFormat="1" ht="25.5" customHeight="1" x14ac:dyDescent="0.2">
      <c r="A285" s="255"/>
      <c r="B285" s="256"/>
      <c r="C285" s="253"/>
      <c r="D285" s="252"/>
      <c r="E285" s="251"/>
      <c r="F285" s="251"/>
      <c r="J285" s="237"/>
    </row>
    <row r="286" spans="1:11" s="250" customFormat="1" ht="25.5" customHeight="1" x14ac:dyDescent="0.2">
      <c r="A286" s="255"/>
      <c r="B286" s="256"/>
      <c r="C286" s="253"/>
      <c r="D286" s="252"/>
      <c r="E286" s="251"/>
      <c r="F286" s="251"/>
      <c r="J286" s="237"/>
    </row>
    <row r="287" spans="1:11" s="250" customFormat="1" ht="25.5" customHeight="1" x14ac:dyDescent="0.2">
      <c r="A287" s="255"/>
      <c r="B287" s="256"/>
      <c r="C287" s="253"/>
      <c r="D287" s="252"/>
      <c r="E287" s="251"/>
      <c r="F287" s="252"/>
      <c r="J287" s="237"/>
    </row>
    <row r="288" spans="1:11" s="250" customFormat="1" ht="25.5" customHeight="1" x14ac:dyDescent="0.2">
      <c r="A288" s="255"/>
      <c r="B288" s="256"/>
      <c r="C288" s="253"/>
      <c r="D288" s="252"/>
      <c r="E288" s="251"/>
      <c r="F288" s="252"/>
      <c r="J288" s="237"/>
    </row>
    <row r="289" spans="1:10" s="250" customFormat="1" ht="25.5" customHeight="1" x14ac:dyDescent="0.2">
      <c r="A289" s="255"/>
      <c r="B289" s="254"/>
      <c r="C289" s="253"/>
      <c r="D289" s="252"/>
      <c r="E289" s="251"/>
      <c r="F289" s="251"/>
      <c r="J289" s="237"/>
    </row>
    <row r="290" spans="1:10" s="250" customFormat="1" ht="9.75" customHeight="1" x14ac:dyDescent="0.2">
      <c r="A290" s="255"/>
      <c r="B290" s="254"/>
      <c r="C290" s="253"/>
      <c r="D290" s="252"/>
      <c r="E290" s="251"/>
      <c r="F290" s="251"/>
      <c r="J290" s="237"/>
    </row>
    <row r="291" spans="1:10" s="236" customFormat="1" ht="6" customHeight="1" x14ac:dyDescent="0.25">
      <c r="A291" s="241"/>
      <c r="B291" s="240"/>
      <c r="C291" s="239"/>
      <c r="D291" s="239"/>
      <c r="E291" s="239"/>
      <c r="F291" s="239"/>
      <c r="J291" s="237"/>
    </row>
    <row r="292" spans="1:10" s="242" customFormat="1" x14ac:dyDescent="0.25">
      <c r="A292" s="249"/>
      <c r="B292" s="248"/>
      <c r="C292" s="247"/>
      <c r="D292" s="246"/>
      <c r="E292" s="245"/>
      <c r="F292" s="244"/>
      <c r="G292" s="94"/>
      <c r="H292" s="93"/>
      <c r="J292" s="243"/>
    </row>
    <row r="293" spans="1:10" s="242" customFormat="1" ht="20.25" customHeight="1" x14ac:dyDescent="0.25">
      <c r="A293" s="249"/>
      <c r="B293" s="248"/>
      <c r="C293" s="247"/>
      <c r="D293" s="246"/>
      <c r="E293" s="245"/>
      <c r="F293" s="244"/>
      <c r="G293" s="94"/>
      <c r="H293" s="93"/>
      <c r="J293" s="243"/>
    </row>
    <row r="294" spans="1:10" s="236" customFormat="1" ht="6" customHeight="1" x14ac:dyDescent="0.25">
      <c r="A294" s="241"/>
      <c r="B294" s="240"/>
      <c r="C294" s="239"/>
      <c r="D294" s="239"/>
      <c r="E294" s="239"/>
      <c r="F294" s="239"/>
      <c r="G294" s="85"/>
      <c r="H294" s="84"/>
      <c r="I294" s="238"/>
      <c r="J294" s="237"/>
    </row>
    <row r="295" spans="1:10" s="140" customFormat="1" ht="12.75" x14ac:dyDescent="0.2">
      <c r="A295" s="118"/>
      <c r="B295" s="235"/>
      <c r="C295" s="143"/>
      <c r="D295" s="142"/>
      <c r="E295" s="141"/>
      <c r="F295" s="112"/>
      <c r="G295" s="234"/>
      <c r="H295" s="233"/>
      <c r="I295" s="232"/>
      <c r="J295" s="231"/>
    </row>
    <row r="296" spans="1:10" s="220" customFormat="1" ht="6" customHeight="1" x14ac:dyDescent="0.25">
      <c r="A296" s="226"/>
      <c r="B296" s="225"/>
      <c r="C296" s="224"/>
      <c r="D296" s="224"/>
      <c r="E296" s="224"/>
      <c r="F296" s="224"/>
      <c r="G296" s="223"/>
      <c r="H296" s="222"/>
      <c r="I296" s="221"/>
      <c r="J296" s="91"/>
    </row>
    <row r="297" spans="1:10" x14ac:dyDescent="0.25">
      <c r="A297" s="100"/>
      <c r="B297" s="230"/>
      <c r="C297" s="229"/>
      <c r="D297" s="228"/>
      <c r="E297" s="227"/>
      <c r="F297" s="212"/>
      <c r="G297" s="94"/>
      <c r="H297" s="93"/>
      <c r="I297" s="203"/>
    </row>
    <row r="298" spans="1:10" s="220" customFormat="1" ht="6" customHeight="1" x14ac:dyDescent="0.25">
      <c r="A298" s="226"/>
      <c r="B298" s="225"/>
      <c r="C298" s="224"/>
      <c r="D298" s="224"/>
      <c r="E298" s="224"/>
      <c r="F298" s="224"/>
      <c r="G298" s="223"/>
      <c r="H298" s="222"/>
      <c r="I298" s="221"/>
      <c r="J298" s="91"/>
    </row>
    <row r="299" spans="1:10" x14ac:dyDescent="0.25">
      <c r="A299" s="100"/>
      <c r="B299" s="230"/>
      <c r="C299" s="229"/>
      <c r="D299" s="228"/>
      <c r="E299" s="227"/>
      <c r="F299" s="212"/>
      <c r="G299" s="94"/>
      <c r="H299" s="93"/>
      <c r="I299" s="203"/>
    </row>
    <row r="300" spans="1:10" s="220" customFormat="1" ht="6" customHeight="1" x14ac:dyDescent="0.25">
      <c r="A300" s="226"/>
      <c r="B300" s="225"/>
      <c r="C300" s="224"/>
      <c r="D300" s="224"/>
      <c r="E300" s="224"/>
      <c r="F300" s="224"/>
      <c r="G300" s="223"/>
      <c r="H300" s="222"/>
      <c r="I300" s="221"/>
      <c r="J300" s="91"/>
    </row>
    <row r="301" spans="1:10" x14ac:dyDescent="0.25">
      <c r="A301" s="100"/>
      <c r="B301" s="230"/>
      <c r="C301" s="229"/>
      <c r="D301" s="228"/>
      <c r="E301" s="227"/>
      <c r="F301" s="212"/>
      <c r="G301" s="94"/>
      <c r="H301" s="93"/>
      <c r="I301" s="203"/>
    </row>
    <row r="302" spans="1:10" s="220" customFormat="1" ht="6" customHeight="1" x14ac:dyDescent="0.25">
      <c r="A302" s="226"/>
      <c r="B302" s="225"/>
      <c r="C302" s="224"/>
      <c r="D302" s="224"/>
      <c r="E302" s="224"/>
      <c r="F302" s="224"/>
      <c r="G302" s="223"/>
      <c r="H302" s="222"/>
      <c r="I302" s="221"/>
      <c r="J302" s="91"/>
    </row>
    <row r="303" spans="1:10" x14ac:dyDescent="0.25">
      <c r="A303" s="100"/>
      <c r="B303" s="230"/>
      <c r="C303" s="229"/>
      <c r="D303" s="228"/>
      <c r="E303" s="227"/>
      <c r="F303" s="212"/>
      <c r="G303" s="94"/>
      <c r="H303" s="93"/>
      <c r="I303" s="203"/>
    </row>
    <row r="304" spans="1:10" s="220" customFormat="1" ht="6" customHeight="1" x14ac:dyDescent="0.25">
      <c r="A304" s="226"/>
      <c r="B304" s="225"/>
      <c r="C304" s="224"/>
      <c r="D304" s="224"/>
      <c r="E304" s="224"/>
      <c r="F304" s="224"/>
      <c r="G304" s="223"/>
      <c r="H304" s="222"/>
      <c r="I304" s="221"/>
      <c r="J304" s="91"/>
    </row>
    <row r="305" spans="1:10" x14ac:dyDescent="0.25">
      <c r="A305" s="100"/>
      <c r="B305" s="230"/>
      <c r="C305" s="229"/>
      <c r="D305" s="228"/>
      <c r="E305" s="227"/>
      <c r="F305" s="212"/>
      <c r="G305" s="94"/>
      <c r="H305" s="93"/>
      <c r="I305" s="203"/>
    </row>
    <row r="306" spans="1:10" s="220" customFormat="1" ht="6" customHeight="1" x14ac:dyDescent="0.25">
      <c r="A306" s="226"/>
      <c r="B306" s="225"/>
      <c r="C306" s="224"/>
      <c r="D306" s="224"/>
      <c r="E306" s="224"/>
      <c r="F306" s="224"/>
      <c r="G306" s="223"/>
      <c r="H306" s="222"/>
      <c r="I306" s="221"/>
      <c r="J306" s="91"/>
    </row>
    <row r="307" spans="1:10" x14ac:dyDescent="0.25">
      <c r="A307" s="100"/>
      <c r="B307" s="230"/>
      <c r="C307" s="229"/>
      <c r="D307" s="228"/>
      <c r="E307" s="227"/>
      <c r="F307" s="212"/>
      <c r="G307" s="94"/>
      <c r="H307" s="93"/>
      <c r="I307" s="203"/>
    </row>
    <row r="308" spans="1:10" s="220" customFormat="1" ht="6" customHeight="1" x14ac:dyDescent="0.25">
      <c r="A308" s="226"/>
      <c r="B308" s="225"/>
      <c r="C308" s="224"/>
      <c r="D308" s="224"/>
      <c r="E308" s="224"/>
      <c r="F308" s="224"/>
      <c r="G308" s="223"/>
      <c r="H308" s="222"/>
      <c r="I308" s="221"/>
      <c r="J308" s="91"/>
    </row>
    <row r="309" spans="1:10" x14ac:dyDescent="0.25">
      <c r="A309" s="100"/>
      <c r="B309" s="230"/>
      <c r="C309" s="229"/>
      <c r="D309" s="228"/>
      <c r="E309" s="227"/>
      <c r="F309" s="212"/>
      <c r="G309" s="94"/>
      <c r="H309" s="93"/>
      <c r="I309" s="203"/>
    </row>
    <row r="310" spans="1:10" s="220" customFormat="1" ht="6" customHeight="1" x14ac:dyDescent="0.25">
      <c r="A310" s="226"/>
      <c r="B310" s="225"/>
      <c r="C310" s="224"/>
      <c r="D310" s="224"/>
      <c r="E310" s="224"/>
      <c r="F310" s="224"/>
      <c r="G310" s="223"/>
      <c r="H310" s="222"/>
      <c r="I310" s="221"/>
      <c r="J310" s="91"/>
    </row>
    <row r="311" spans="1:10" x14ac:dyDescent="0.25">
      <c r="A311" s="100"/>
      <c r="B311" s="230"/>
      <c r="C311" s="229"/>
      <c r="D311" s="228"/>
      <c r="E311" s="227"/>
      <c r="F311" s="212"/>
      <c r="G311" s="94"/>
      <c r="H311" s="93"/>
      <c r="I311" s="203"/>
    </row>
    <row r="312" spans="1:10" s="220" customFormat="1" ht="6" customHeight="1" x14ac:dyDescent="0.25">
      <c r="A312" s="226"/>
      <c r="B312" s="225"/>
      <c r="C312" s="224"/>
      <c r="D312" s="224"/>
      <c r="E312" s="224"/>
      <c r="F312" s="224"/>
      <c r="G312" s="223"/>
      <c r="H312" s="222"/>
      <c r="I312" s="221"/>
      <c r="J312" s="91"/>
    </row>
    <row r="313" spans="1:10" x14ac:dyDescent="0.25">
      <c r="A313" s="100"/>
      <c r="B313" s="230"/>
      <c r="C313" s="229"/>
      <c r="D313" s="228"/>
      <c r="E313" s="227"/>
      <c r="F313" s="212"/>
      <c r="G313" s="94"/>
      <c r="H313" s="93"/>
      <c r="I313" s="203"/>
    </row>
    <row r="314" spans="1:10" s="220" customFormat="1" ht="6" customHeight="1" x14ac:dyDescent="0.25">
      <c r="A314" s="226"/>
      <c r="B314" s="225"/>
      <c r="C314" s="224"/>
      <c r="D314" s="224"/>
      <c r="E314" s="224"/>
      <c r="F314" s="224"/>
      <c r="G314" s="223"/>
      <c r="H314" s="222"/>
      <c r="I314" s="221"/>
      <c r="J314" s="91"/>
    </row>
    <row r="315" spans="1:10" x14ac:dyDescent="0.25">
      <c r="A315" s="100"/>
      <c r="B315" s="230"/>
      <c r="C315" s="229"/>
      <c r="D315" s="228"/>
      <c r="E315" s="227"/>
      <c r="F315" s="212"/>
      <c r="G315" s="94"/>
      <c r="H315" s="93"/>
      <c r="I315" s="203"/>
    </row>
    <row r="316" spans="1:10" s="220" customFormat="1" ht="6" customHeight="1" x14ac:dyDescent="0.25">
      <c r="A316" s="226"/>
      <c r="B316" s="225"/>
      <c r="C316" s="224"/>
      <c r="D316" s="224"/>
      <c r="E316" s="224"/>
      <c r="F316" s="224"/>
      <c r="G316" s="223"/>
      <c r="H316" s="222"/>
      <c r="I316" s="221"/>
      <c r="J316" s="91"/>
    </row>
    <row r="317" spans="1:10" x14ac:dyDescent="0.25">
      <c r="A317" s="100"/>
      <c r="B317" s="230"/>
      <c r="C317" s="229"/>
      <c r="D317" s="228"/>
      <c r="E317" s="227"/>
      <c r="F317" s="212"/>
      <c r="G317" s="94"/>
      <c r="H317" s="93"/>
      <c r="I317" s="203"/>
    </row>
    <row r="318" spans="1:10" s="220" customFormat="1" ht="6" customHeight="1" x14ac:dyDescent="0.25">
      <c r="A318" s="226"/>
      <c r="B318" s="225"/>
      <c r="C318" s="224"/>
      <c r="D318" s="224"/>
      <c r="E318" s="224"/>
      <c r="F318" s="224"/>
      <c r="G318" s="223"/>
      <c r="H318" s="222"/>
      <c r="I318" s="221"/>
      <c r="J318" s="91"/>
    </row>
    <row r="319" spans="1:10" x14ac:dyDescent="0.25">
      <c r="A319" s="100"/>
      <c r="B319" s="230"/>
      <c r="C319" s="229"/>
      <c r="D319" s="228"/>
      <c r="E319" s="227"/>
      <c r="F319" s="212"/>
      <c r="G319" s="94"/>
      <c r="H319" s="93"/>
      <c r="I319" s="203"/>
    </row>
    <row r="320" spans="1:10" s="220" customFormat="1" ht="6" customHeight="1" x14ac:dyDescent="0.25">
      <c r="A320" s="226"/>
      <c r="B320" s="225"/>
      <c r="C320" s="224"/>
      <c r="D320" s="224"/>
      <c r="E320" s="224"/>
      <c r="F320" s="224"/>
      <c r="G320" s="223"/>
      <c r="H320" s="222"/>
      <c r="I320" s="221"/>
      <c r="J320" s="91"/>
    </row>
    <row r="321" spans="1:10" x14ac:dyDescent="0.25">
      <c r="A321" s="100"/>
      <c r="B321" s="230"/>
      <c r="C321" s="229"/>
      <c r="D321" s="228"/>
      <c r="E321" s="227"/>
      <c r="F321" s="212"/>
      <c r="G321" s="94"/>
      <c r="H321" s="93"/>
      <c r="I321" s="203"/>
    </row>
    <row r="322" spans="1:10" s="220" customFormat="1" ht="6" customHeight="1" x14ac:dyDescent="0.25">
      <c r="A322" s="226"/>
      <c r="B322" s="225"/>
      <c r="C322" s="224"/>
      <c r="D322" s="224"/>
      <c r="E322" s="224"/>
      <c r="F322" s="224"/>
      <c r="G322" s="223"/>
      <c r="H322" s="222"/>
      <c r="I322" s="221"/>
      <c r="J322" s="91"/>
    </row>
    <row r="323" spans="1:10" x14ac:dyDescent="0.25">
      <c r="A323" s="100"/>
      <c r="B323" s="230"/>
      <c r="C323" s="229"/>
      <c r="D323" s="228"/>
      <c r="E323" s="227"/>
      <c r="F323" s="212"/>
      <c r="G323" s="94"/>
      <c r="H323" s="93"/>
      <c r="I323" s="203"/>
    </row>
    <row r="324" spans="1:10" s="220" customFormat="1" ht="6" customHeight="1" x14ac:dyDescent="0.25">
      <c r="A324" s="226"/>
      <c r="B324" s="225"/>
      <c r="C324" s="224"/>
      <c r="D324" s="224"/>
      <c r="E324" s="224"/>
      <c r="F324" s="224"/>
      <c r="G324" s="223"/>
      <c r="H324" s="222"/>
      <c r="I324" s="221"/>
      <c r="J324" s="91"/>
    </row>
    <row r="325" spans="1:10" x14ac:dyDescent="0.25">
      <c r="A325" s="100"/>
      <c r="B325" s="230"/>
      <c r="C325" s="229"/>
      <c r="D325" s="228"/>
      <c r="E325" s="227"/>
      <c r="F325" s="212"/>
      <c r="G325" s="94"/>
      <c r="H325" s="93"/>
      <c r="I325" s="203"/>
    </row>
    <row r="326" spans="1:10" s="220" customFormat="1" ht="6" customHeight="1" x14ac:dyDescent="0.25">
      <c r="A326" s="226"/>
      <c r="B326" s="225"/>
      <c r="C326" s="224"/>
      <c r="D326" s="224"/>
      <c r="E326" s="224"/>
      <c r="F326" s="224"/>
      <c r="G326" s="223"/>
      <c r="H326" s="222"/>
      <c r="I326" s="221"/>
      <c r="J326" s="91"/>
    </row>
    <row r="327" spans="1:10" x14ac:dyDescent="0.25">
      <c r="A327" s="100"/>
      <c r="B327" s="230"/>
      <c r="C327" s="229"/>
      <c r="D327" s="228"/>
      <c r="E327" s="227"/>
      <c r="F327" s="212"/>
      <c r="G327" s="94"/>
      <c r="H327" s="93"/>
      <c r="I327" s="203"/>
    </row>
    <row r="328" spans="1:10" s="220" customFormat="1" ht="6" customHeight="1" x14ac:dyDescent="0.25">
      <c r="A328" s="226"/>
      <c r="B328" s="225"/>
      <c r="C328" s="224"/>
      <c r="D328" s="224"/>
      <c r="E328" s="224"/>
      <c r="F328" s="224"/>
      <c r="G328" s="223"/>
      <c r="H328" s="222"/>
      <c r="I328" s="221"/>
      <c r="J328" s="91"/>
    </row>
    <row r="329" spans="1:10" x14ac:dyDescent="0.25">
      <c r="A329" s="100"/>
      <c r="B329" s="230"/>
      <c r="C329" s="229"/>
      <c r="D329" s="228"/>
      <c r="E329" s="227"/>
      <c r="F329" s="212"/>
      <c r="G329" s="94"/>
      <c r="H329" s="93"/>
      <c r="I329" s="203"/>
    </row>
    <row r="330" spans="1:10" s="220" customFormat="1" ht="6" customHeight="1" x14ac:dyDescent="0.25">
      <c r="A330" s="226"/>
      <c r="B330" s="225"/>
      <c r="C330" s="224"/>
      <c r="D330" s="224"/>
      <c r="E330" s="224"/>
      <c r="F330" s="224"/>
      <c r="G330" s="223"/>
      <c r="H330" s="222"/>
      <c r="I330" s="221"/>
      <c r="J330" s="91"/>
    </row>
    <row r="331" spans="1:10" x14ac:dyDescent="0.25">
      <c r="A331" s="100"/>
      <c r="B331" s="230"/>
      <c r="C331" s="229"/>
      <c r="D331" s="228"/>
      <c r="E331" s="227"/>
      <c r="F331" s="212"/>
      <c r="G331" s="94"/>
      <c r="H331" s="93"/>
      <c r="I331" s="203"/>
    </row>
    <row r="332" spans="1:10" s="220" customFormat="1" ht="6" customHeight="1" x14ac:dyDescent="0.25">
      <c r="A332" s="226"/>
      <c r="B332" s="225"/>
      <c r="C332" s="224"/>
      <c r="D332" s="224"/>
      <c r="E332" s="224"/>
      <c r="F332" s="224"/>
      <c r="G332" s="223"/>
      <c r="H332" s="222"/>
      <c r="I332" s="221"/>
      <c r="J332" s="91"/>
    </row>
    <row r="333" spans="1:10" x14ac:dyDescent="0.25">
      <c r="A333" s="100"/>
      <c r="B333" s="230"/>
      <c r="C333" s="229"/>
      <c r="D333" s="228"/>
      <c r="E333" s="227"/>
      <c r="F333" s="212"/>
      <c r="G333" s="94"/>
      <c r="H333" s="93"/>
      <c r="I333" s="203"/>
    </row>
    <row r="334" spans="1:10" s="220" customFormat="1" ht="6" customHeight="1" x14ac:dyDescent="0.25">
      <c r="A334" s="226"/>
      <c r="B334" s="225"/>
      <c r="C334" s="224"/>
      <c r="D334" s="224"/>
      <c r="E334" s="224"/>
      <c r="F334" s="224"/>
      <c r="G334" s="223"/>
      <c r="H334" s="222"/>
      <c r="I334" s="221"/>
      <c r="J334" s="91"/>
    </row>
    <row r="335" spans="1:10" x14ac:dyDescent="0.25">
      <c r="A335" s="100"/>
      <c r="B335" s="230"/>
      <c r="C335" s="229"/>
      <c r="D335" s="228"/>
      <c r="E335" s="227"/>
      <c r="F335" s="212"/>
      <c r="G335" s="94"/>
      <c r="H335" s="93"/>
      <c r="I335" s="203"/>
    </row>
    <row r="336" spans="1:10" s="220" customFormat="1" ht="6" customHeight="1" x14ac:dyDescent="0.25">
      <c r="A336" s="226"/>
      <c r="B336" s="225"/>
      <c r="C336" s="224"/>
      <c r="D336" s="224"/>
      <c r="E336" s="224"/>
      <c r="F336" s="224"/>
      <c r="G336" s="223"/>
      <c r="H336" s="222"/>
      <c r="I336" s="221"/>
      <c r="J336" s="91"/>
    </row>
    <row r="337" spans="1:10" x14ac:dyDescent="0.25">
      <c r="A337" s="100"/>
      <c r="B337" s="230"/>
      <c r="C337" s="229"/>
      <c r="D337" s="228"/>
      <c r="E337" s="227"/>
      <c r="F337" s="212"/>
      <c r="G337" s="94"/>
      <c r="H337" s="93"/>
      <c r="I337" s="203"/>
    </row>
    <row r="338" spans="1:10" s="220" customFormat="1" ht="6" customHeight="1" x14ac:dyDescent="0.25">
      <c r="A338" s="226"/>
      <c r="B338" s="225"/>
      <c r="C338" s="224"/>
      <c r="D338" s="224"/>
      <c r="E338" s="224"/>
      <c r="F338" s="224"/>
      <c r="G338" s="223"/>
      <c r="H338" s="222"/>
      <c r="I338" s="221"/>
      <c r="J338" s="91"/>
    </row>
    <row r="339" spans="1:10" x14ac:dyDescent="0.25">
      <c r="A339" s="100"/>
      <c r="B339" s="230"/>
      <c r="C339" s="229"/>
      <c r="D339" s="228"/>
      <c r="E339" s="227"/>
      <c r="F339" s="212"/>
      <c r="G339" s="94"/>
      <c r="H339" s="93"/>
      <c r="I339" s="203"/>
    </row>
    <row r="340" spans="1:10" s="220" customFormat="1" ht="6" customHeight="1" x14ac:dyDescent="0.25">
      <c r="A340" s="226"/>
      <c r="B340" s="225"/>
      <c r="C340" s="224"/>
      <c r="D340" s="224"/>
      <c r="E340" s="224"/>
      <c r="F340" s="224"/>
      <c r="G340" s="223"/>
      <c r="H340" s="222"/>
      <c r="I340" s="221"/>
      <c r="J340" s="91"/>
    </row>
    <row r="341" spans="1:10" x14ac:dyDescent="0.25">
      <c r="A341" s="100"/>
      <c r="B341" s="230"/>
      <c r="C341" s="229"/>
      <c r="D341" s="228"/>
      <c r="E341" s="227"/>
      <c r="F341" s="212"/>
      <c r="G341" s="94"/>
      <c r="H341" s="93"/>
      <c r="I341" s="203"/>
    </row>
    <row r="342" spans="1:10" s="220" customFormat="1" ht="6" customHeight="1" x14ac:dyDescent="0.25">
      <c r="A342" s="226"/>
      <c r="B342" s="225"/>
      <c r="C342" s="224"/>
      <c r="D342" s="224"/>
      <c r="E342" s="224"/>
      <c r="F342" s="224"/>
      <c r="G342" s="223"/>
      <c r="H342" s="222"/>
      <c r="I342" s="221"/>
      <c r="J342" s="91"/>
    </row>
    <row r="343" spans="1:10" x14ac:dyDescent="0.25">
      <c r="A343" s="100"/>
      <c r="B343" s="230"/>
      <c r="C343" s="229"/>
      <c r="D343" s="228"/>
      <c r="E343" s="227"/>
      <c r="F343" s="212"/>
      <c r="G343" s="94"/>
      <c r="H343" s="93"/>
      <c r="I343" s="203"/>
    </row>
    <row r="344" spans="1:10" s="220" customFormat="1" ht="6" customHeight="1" x14ac:dyDescent="0.25">
      <c r="A344" s="226"/>
      <c r="B344" s="225"/>
      <c r="C344" s="224"/>
      <c r="D344" s="224"/>
      <c r="E344" s="224"/>
      <c r="F344" s="224"/>
      <c r="G344" s="223"/>
      <c r="H344" s="222"/>
      <c r="I344" s="221"/>
      <c r="J344" s="91"/>
    </row>
    <row r="345" spans="1:10" x14ac:dyDescent="0.25">
      <c r="A345" s="100"/>
      <c r="B345" s="230"/>
      <c r="C345" s="229"/>
      <c r="D345" s="228"/>
      <c r="E345" s="227"/>
      <c r="F345" s="212"/>
      <c r="G345" s="94"/>
      <c r="H345" s="93"/>
      <c r="I345" s="203"/>
    </row>
    <row r="346" spans="1:10" s="220" customFormat="1" ht="6" customHeight="1" x14ac:dyDescent="0.25">
      <c r="A346" s="226"/>
      <c r="B346" s="225"/>
      <c r="C346" s="224"/>
      <c r="D346" s="224"/>
      <c r="E346" s="224"/>
      <c r="F346" s="224"/>
      <c r="G346" s="223"/>
      <c r="H346" s="222"/>
      <c r="I346" s="221"/>
      <c r="J346" s="91"/>
    </row>
    <row r="347" spans="1:10" x14ac:dyDescent="0.25">
      <c r="A347" s="100"/>
      <c r="B347" s="230"/>
      <c r="C347" s="229"/>
      <c r="D347" s="228"/>
      <c r="E347" s="227"/>
      <c r="F347" s="212"/>
      <c r="G347" s="94"/>
      <c r="H347" s="93"/>
      <c r="I347" s="203"/>
    </row>
    <row r="348" spans="1:10" s="220" customFormat="1" ht="6" customHeight="1" x14ac:dyDescent="0.25">
      <c r="A348" s="226"/>
      <c r="B348" s="225"/>
      <c r="C348" s="224"/>
      <c r="D348" s="224"/>
      <c r="E348" s="224"/>
      <c r="F348" s="224"/>
      <c r="G348" s="223"/>
      <c r="H348" s="222"/>
      <c r="I348" s="221"/>
      <c r="J348" s="91"/>
    </row>
    <row r="349" spans="1:10" x14ac:dyDescent="0.25">
      <c r="A349" s="100"/>
      <c r="B349" s="230"/>
      <c r="C349" s="229"/>
      <c r="D349" s="228"/>
      <c r="E349" s="227"/>
      <c r="F349" s="212"/>
      <c r="G349" s="94"/>
      <c r="H349" s="93"/>
      <c r="I349" s="203"/>
    </row>
    <row r="350" spans="1:10" s="220" customFormat="1" ht="6" customHeight="1" x14ac:dyDescent="0.25">
      <c r="A350" s="226"/>
      <c r="B350" s="225"/>
      <c r="C350" s="224"/>
      <c r="D350" s="224"/>
      <c r="E350" s="224"/>
      <c r="F350" s="224"/>
      <c r="G350" s="223"/>
      <c r="H350" s="222"/>
      <c r="I350" s="221"/>
      <c r="J350" s="91"/>
    </row>
    <row r="351" spans="1:10" x14ac:dyDescent="0.25">
      <c r="A351" s="100"/>
      <c r="B351" s="230"/>
      <c r="C351" s="229"/>
      <c r="D351" s="228"/>
      <c r="E351" s="227"/>
      <c r="F351" s="212"/>
      <c r="G351" s="94"/>
      <c r="H351" s="93"/>
      <c r="I351" s="203"/>
    </row>
    <row r="352" spans="1:10" s="220" customFormat="1" ht="6" customHeight="1" x14ac:dyDescent="0.25">
      <c r="A352" s="226"/>
      <c r="B352" s="225"/>
      <c r="C352" s="224"/>
      <c r="D352" s="224"/>
      <c r="E352" s="224"/>
      <c r="F352" s="224"/>
      <c r="G352" s="223"/>
      <c r="H352" s="222"/>
      <c r="I352" s="221"/>
      <c r="J352" s="91"/>
    </row>
    <row r="353" spans="1:10" x14ac:dyDescent="0.25">
      <c r="A353" s="100"/>
      <c r="B353" s="230"/>
      <c r="C353" s="229"/>
      <c r="D353" s="228"/>
      <c r="E353" s="227"/>
      <c r="F353" s="212"/>
      <c r="G353" s="94"/>
      <c r="H353" s="93"/>
      <c r="I353" s="203"/>
    </row>
    <row r="354" spans="1:10" s="220" customFormat="1" ht="6" customHeight="1" x14ac:dyDescent="0.25">
      <c r="A354" s="226"/>
      <c r="B354" s="225"/>
      <c r="C354" s="224"/>
      <c r="D354" s="224"/>
      <c r="E354" s="224"/>
      <c r="F354" s="224"/>
      <c r="G354" s="223"/>
      <c r="H354" s="222"/>
      <c r="I354" s="221"/>
      <c r="J354" s="91"/>
    </row>
    <row r="355" spans="1:10" x14ac:dyDescent="0.25">
      <c r="A355" s="100"/>
      <c r="B355" s="230"/>
      <c r="C355" s="229"/>
      <c r="D355" s="228"/>
      <c r="E355" s="227"/>
      <c r="F355" s="212"/>
      <c r="G355" s="94"/>
      <c r="H355" s="93"/>
      <c r="I355" s="203"/>
    </row>
    <row r="356" spans="1:10" s="220" customFormat="1" ht="6" customHeight="1" x14ac:dyDescent="0.25">
      <c r="A356" s="226"/>
      <c r="B356" s="225"/>
      <c r="C356" s="224"/>
      <c r="D356" s="224"/>
      <c r="E356" s="224"/>
      <c r="F356" s="224"/>
      <c r="G356" s="223"/>
      <c r="H356" s="222"/>
      <c r="I356" s="221"/>
      <c r="J356" s="91"/>
    </row>
    <row r="357" spans="1:10" x14ac:dyDescent="0.25">
      <c r="A357" s="100"/>
      <c r="B357" s="230"/>
      <c r="C357" s="229"/>
      <c r="D357" s="228"/>
      <c r="E357" s="227"/>
      <c r="F357" s="212"/>
      <c r="G357" s="94"/>
      <c r="H357" s="93"/>
      <c r="I357" s="203"/>
    </row>
    <row r="358" spans="1:10" s="220" customFormat="1" ht="6" customHeight="1" x14ac:dyDescent="0.25">
      <c r="A358" s="226"/>
      <c r="B358" s="225"/>
      <c r="C358" s="224"/>
      <c r="D358" s="224"/>
      <c r="E358" s="224"/>
      <c r="F358" s="224"/>
      <c r="G358" s="223"/>
      <c r="H358" s="222"/>
      <c r="I358" s="221"/>
      <c r="J358" s="91"/>
    </row>
    <row r="359" spans="1:10" x14ac:dyDescent="0.25">
      <c r="A359" s="100"/>
      <c r="B359" s="230"/>
      <c r="C359" s="229"/>
      <c r="D359" s="228"/>
      <c r="E359" s="227"/>
      <c r="F359" s="212"/>
      <c r="G359" s="94"/>
      <c r="H359" s="93"/>
      <c r="I359" s="203"/>
    </row>
    <row r="360" spans="1:10" s="220" customFormat="1" ht="6" customHeight="1" x14ac:dyDescent="0.25">
      <c r="A360" s="226"/>
      <c r="B360" s="225"/>
      <c r="C360" s="224"/>
      <c r="D360" s="224"/>
      <c r="E360" s="224"/>
      <c r="F360" s="224"/>
      <c r="G360" s="223"/>
      <c r="H360" s="222"/>
      <c r="I360" s="221"/>
      <c r="J360" s="91"/>
    </row>
    <row r="361" spans="1:10" x14ac:dyDescent="0.25">
      <c r="A361" s="100"/>
      <c r="B361" s="230"/>
      <c r="C361" s="229"/>
      <c r="D361" s="228"/>
      <c r="E361" s="227"/>
      <c r="F361" s="212"/>
      <c r="G361" s="94"/>
      <c r="H361" s="93"/>
      <c r="I361" s="203"/>
    </row>
    <row r="362" spans="1:10" s="220" customFormat="1" ht="6" customHeight="1" x14ac:dyDescent="0.25">
      <c r="A362" s="226"/>
      <c r="B362" s="225"/>
      <c r="C362" s="224"/>
      <c r="D362" s="224"/>
      <c r="E362" s="224"/>
      <c r="F362" s="224"/>
      <c r="G362" s="223"/>
      <c r="H362" s="222"/>
      <c r="I362" s="221"/>
      <c r="J362" s="91"/>
    </row>
    <row r="363" spans="1:10" x14ac:dyDescent="0.25">
      <c r="A363" s="100"/>
      <c r="B363" s="230"/>
      <c r="C363" s="229"/>
      <c r="D363" s="228"/>
      <c r="E363" s="227"/>
      <c r="F363" s="212"/>
      <c r="G363" s="94"/>
      <c r="H363" s="93"/>
      <c r="I363" s="203"/>
    </row>
    <row r="364" spans="1:10" s="220" customFormat="1" ht="6" customHeight="1" x14ac:dyDescent="0.25">
      <c r="A364" s="226"/>
      <c r="B364" s="225"/>
      <c r="C364" s="224"/>
      <c r="D364" s="224"/>
      <c r="E364" s="224"/>
      <c r="F364" s="224"/>
      <c r="G364" s="223"/>
      <c r="H364" s="222"/>
      <c r="I364" s="221"/>
      <c r="J364" s="91"/>
    </row>
    <row r="365" spans="1:10" x14ac:dyDescent="0.25">
      <c r="A365" s="100"/>
      <c r="B365" s="230"/>
      <c r="C365" s="229"/>
      <c r="D365" s="228"/>
      <c r="E365" s="227"/>
      <c r="F365" s="212"/>
      <c r="G365" s="94"/>
      <c r="H365" s="93"/>
      <c r="I365" s="203"/>
    </row>
    <row r="366" spans="1:10" s="220" customFormat="1" ht="6" customHeight="1" x14ac:dyDescent="0.25">
      <c r="A366" s="226"/>
      <c r="B366" s="225"/>
      <c r="C366" s="224"/>
      <c r="D366" s="224"/>
      <c r="E366" s="224"/>
      <c r="F366" s="224"/>
      <c r="G366" s="223"/>
      <c r="H366" s="222"/>
      <c r="I366" s="221"/>
      <c r="J366" s="91"/>
    </row>
    <row r="367" spans="1:10" x14ac:dyDescent="0.25">
      <c r="A367" s="100"/>
      <c r="B367" s="230"/>
      <c r="C367" s="229"/>
      <c r="D367" s="228"/>
      <c r="E367" s="227"/>
      <c r="F367" s="212"/>
      <c r="G367" s="94"/>
      <c r="H367" s="93"/>
      <c r="I367" s="203"/>
    </row>
    <row r="368" spans="1:10" s="220" customFormat="1" ht="6" customHeight="1" x14ac:dyDescent="0.25">
      <c r="A368" s="226"/>
      <c r="B368" s="225"/>
      <c r="C368" s="224"/>
      <c r="D368" s="224"/>
      <c r="E368" s="224"/>
      <c r="F368" s="224"/>
      <c r="G368" s="223"/>
      <c r="H368" s="222"/>
      <c r="I368" s="221"/>
      <c r="J368" s="91"/>
    </row>
    <row r="369" spans="1:10" x14ac:dyDescent="0.25">
      <c r="A369" s="100"/>
      <c r="B369" s="230"/>
      <c r="C369" s="229"/>
      <c r="D369" s="228"/>
      <c r="E369" s="227"/>
      <c r="F369" s="212"/>
      <c r="G369" s="94"/>
      <c r="H369" s="93"/>
      <c r="I369" s="203"/>
    </row>
    <row r="370" spans="1:10" s="220" customFormat="1" ht="6" customHeight="1" x14ac:dyDescent="0.25">
      <c r="A370" s="226"/>
      <c r="B370" s="225"/>
      <c r="C370" s="224"/>
      <c r="D370" s="224"/>
      <c r="E370" s="224"/>
      <c r="F370" s="224"/>
      <c r="G370" s="223"/>
      <c r="H370" s="222"/>
      <c r="I370" s="221"/>
      <c r="J370" s="91"/>
    </row>
    <row r="371" spans="1:10" x14ac:dyDescent="0.25">
      <c r="A371" s="100"/>
      <c r="B371" s="230"/>
      <c r="C371" s="229"/>
      <c r="D371" s="228"/>
      <c r="E371" s="227"/>
      <c r="F371" s="212"/>
      <c r="G371" s="94"/>
      <c r="H371" s="93"/>
      <c r="I371" s="203"/>
    </row>
    <row r="372" spans="1:10" s="220" customFormat="1" ht="6" customHeight="1" x14ac:dyDescent="0.25">
      <c r="A372" s="226"/>
      <c r="B372" s="225"/>
      <c r="C372" s="224"/>
      <c r="D372" s="224"/>
      <c r="E372" s="224"/>
      <c r="F372" s="224"/>
      <c r="G372" s="223"/>
      <c r="H372" s="222"/>
      <c r="I372" s="221"/>
      <c r="J372" s="91"/>
    </row>
    <row r="373" spans="1:10" x14ac:dyDescent="0.25">
      <c r="A373" s="100"/>
      <c r="B373" s="230"/>
      <c r="C373" s="229"/>
      <c r="D373" s="228"/>
      <c r="E373" s="227"/>
      <c r="F373" s="212"/>
      <c r="G373" s="94"/>
      <c r="H373" s="93"/>
      <c r="I373" s="203"/>
    </row>
    <row r="374" spans="1:10" s="220" customFormat="1" ht="6" customHeight="1" x14ac:dyDescent="0.25">
      <c r="A374" s="226"/>
      <c r="B374" s="225"/>
      <c r="C374" s="224"/>
      <c r="D374" s="224"/>
      <c r="E374" s="224"/>
      <c r="F374" s="224"/>
      <c r="G374" s="223"/>
      <c r="H374" s="222"/>
      <c r="I374" s="221"/>
      <c r="J374" s="91"/>
    </row>
    <row r="375" spans="1:10" x14ac:dyDescent="0.25">
      <c r="A375" s="100"/>
      <c r="B375" s="230"/>
      <c r="C375" s="229"/>
      <c r="D375" s="228"/>
      <c r="E375" s="227"/>
      <c r="F375" s="212"/>
      <c r="G375" s="94"/>
      <c r="H375" s="93"/>
      <c r="I375" s="203"/>
    </row>
    <row r="376" spans="1:10" s="220" customFormat="1" ht="6" customHeight="1" x14ac:dyDescent="0.25">
      <c r="A376" s="226"/>
      <c r="B376" s="225"/>
      <c r="C376" s="224"/>
      <c r="D376" s="224"/>
      <c r="E376" s="224"/>
      <c r="F376" s="224"/>
      <c r="G376" s="223"/>
      <c r="H376" s="222"/>
      <c r="I376" s="221"/>
      <c r="J376" s="91"/>
    </row>
    <row r="377" spans="1:10" x14ac:dyDescent="0.25">
      <c r="A377" s="100"/>
      <c r="B377" s="230"/>
      <c r="C377" s="229"/>
      <c r="D377" s="228"/>
      <c r="E377" s="227"/>
      <c r="F377" s="212"/>
      <c r="G377" s="94"/>
      <c r="H377" s="93"/>
      <c r="I377" s="203"/>
    </row>
    <row r="378" spans="1:10" s="220" customFormat="1" ht="6" customHeight="1" x14ac:dyDescent="0.25">
      <c r="A378" s="226"/>
      <c r="B378" s="225"/>
      <c r="C378" s="224"/>
      <c r="D378" s="224"/>
      <c r="E378" s="224"/>
      <c r="F378" s="224"/>
      <c r="G378" s="223"/>
      <c r="H378" s="222"/>
      <c r="I378" s="221"/>
      <c r="J378" s="91"/>
    </row>
    <row r="379" spans="1:10" x14ac:dyDescent="0.25">
      <c r="A379" s="100"/>
      <c r="B379" s="230"/>
      <c r="C379" s="229"/>
      <c r="D379" s="228"/>
      <c r="E379" s="227"/>
      <c r="F379" s="212"/>
      <c r="G379" s="94"/>
      <c r="H379" s="93"/>
      <c r="I379" s="203"/>
    </row>
    <row r="380" spans="1:10" s="220" customFormat="1" ht="6" customHeight="1" x14ac:dyDescent="0.25">
      <c r="A380" s="226"/>
      <c r="B380" s="225"/>
      <c r="C380" s="224"/>
      <c r="D380" s="224"/>
      <c r="E380" s="224"/>
      <c r="F380" s="224"/>
      <c r="G380" s="223"/>
      <c r="H380" s="222"/>
      <c r="I380" s="221"/>
      <c r="J380" s="91"/>
    </row>
    <row r="381" spans="1:10" x14ac:dyDescent="0.25">
      <c r="A381" s="100"/>
      <c r="B381" s="230"/>
      <c r="C381" s="229"/>
      <c r="D381" s="228"/>
      <c r="E381" s="227"/>
      <c r="F381" s="212"/>
      <c r="G381" s="94"/>
      <c r="H381" s="93"/>
      <c r="I381" s="203"/>
    </row>
    <row r="382" spans="1:10" s="220" customFormat="1" ht="6" customHeight="1" x14ac:dyDescent="0.25">
      <c r="A382" s="226"/>
      <c r="B382" s="225"/>
      <c r="C382" s="224"/>
      <c r="D382" s="224"/>
      <c r="E382" s="224"/>
      <c r="F382" s="224"/>
      <c r="G382" s="223"/>
      <c r="H382" s="222"/>
      <c r="I382" s="221"/>
      <c r="J382" s="91"/>
    </row>
    <row r="383" spans="1:10" x14ac:dyDescent="0.25">
      <c r="A383" s="100"/>
      <c r="B383" s="230"/>
      <c r="C383" s="229"/>
      <c r="D383" s="228"/>
      <c r="E383" s="227"/>
      <c r="F383" s="212"/>
      <c r="G383" s="94"/>
      <c r="H383" s="93"/>
      <c r="I383" s="203"/>
    </row>
    <row r="384" spans="1:10" s="220" customFormat="1" ht="6" customHeight="1" x14ac:dyDescent="0.25">
      <c r="A384" s="226"/>
      <c r="B384" s="225"/>
      <c r="C384" s="224"/>
      <c r="D384" s="224"/>
      <c r="E384" s="224"/>
      <c r="F384" s="224"/>
      <c r="G384" s="223"/>
      <c r="H384" s="222"/>
      <c r="I384" s="221"/>
      <c r="J384" s="91"/>
    </row>
    <row r="385" spans="1:10" x14ac:dyDescent="0.25">
      <c r="A385" s="100"/>
      <c r="B385" s="230"/>
      <c r="C385" s="229"/>
      <c r="D385" s="228"/>
      <c r="E385" s="227"/>
      <c r="F385" s="212"/>
      <c r="G385" s="94"/>
      <c r="H385" s="93"/>
      <c r="I385" s="203"/>
    </row>
    <row r="386" spans="1:10" s="220" customFormat="1" ht="6" customHeight="1" x14ac:dyDescent="0.25">
      <c r="A386" s="226"/>
      <c r="B386" s="225"/>
      <c r="C386" s="224"/>
      <c r="D386" s="224"/>
      <c r="E386" s="224"/>
      <c r="F386" s="224"/>
      <c r="G386" s="223"/>
      <c r="H386" s="222"/>
      <c r="I386" s="221"/>
      <c r="J386" s="91"/>
    </row>
    <row r="387" spans="1:10" x14ac:dyDescent="0.25">
      <c r="A387" s="100"/>
      <c r="B387" s="230"/>
      <c r="C387" s="229"/>
      <c r="D387" s="228"/>
      <c r="E387" s="227"/>
      <c r="F387" s="212"/>
      <c r="G387" s="94"/>
      <c r="H387" s="93"/>
      <c r="I387" s="203"/>
    </row>
    <row r="388" spans="1:10" s="220" customFormat="1" ht="6" customHeight="1" x14ac:dyDescent="0.25">
      <c r="A388" s="226"/>
      <c r="B388" s="225"/>
      <c r="C388" s="224"/>
      <c r="D388" s="224"/>
      <c r="E388" s="224"/>
      <c r="F388" s="224"/>
      <c r="G388" s="223"/>
      <c r="H388" s="222"/>
      <c r="I388" s="221"/>
      <c r="J388" s="91"/>
    </row>
    <row r="389" spans="1:10" x14ac:dyDescent="0.25">
      <c r="A389" s="100"/>
      <c r="B389" s="230"/>
      <c r="C389" s="229"/>
      <c r="D389" s="228"/>
      <c r="E389" s="227"/>
      <c r="F389" s="212"/>
      <c r="G389" s="94"/>
      <c r="H389" s="93"/>
      <c r="I389" s="203"/>
    </row>
    <row r="390" spans="1:10" s="220" customFormat="1" ht="6" customHeight="1" x14ac:dyDescent="0.25">
      <c r="A390" s="226"/>
      <c r="B390" s="225"/>
      <c r="C390" s="224"/>
      <c r="D390" s="224"/>
      <c r="E390" s="224"/>
      <c r="F390" s="224"/>
      <c r="G390" s="223"/>
      <c r="H390" s="222"/>
      <c r="I390" s="221"/>
      <c r="J390" s="91"/>
    </row>
    <row r="391" spans="1:10" x14ac:dyDescent="0.25">
      <c r="A391" s="100"/>
      <c r="B391" s="230"/>
      <c r="C391" s="229"/>
      <c r="D391" s="228"/>
      <c r="E391" s="227"/>
      <c r="F391" s="212"/>
      <c r="G391" s="94"/>
      <c r="H391" s="93"/>
      <c r="I391" s="203"/>
    </row>
    <row r="392" spans="1:10" s="220" customFormat="1" ht="6" customHeight="1" x14ac:dyDescent="0.25">
      <c r="A392" s="226"/>
      <c r="B392" s="225"/>
      <c r="C392" s="224"/>
      <c r="D392" s="224"/>
      <c r="E392" s="224"/>
      <c r="F392" s="224"/>
      <c r="G392" s="223"/>
      <c r="H392" s="222"/>
      <c r="I392" s="221"/>
      <c r="J392" s="91"/>
    </row>
    <row r="393" spans="1:10" x14ac:dyDescent="0.25">
      <c r="A393" s="100"/>
      <c r="B393" s="230"/>
      <c r="C393" s="229"/>
      <c r="D393" s="228"/>
      <c r="E393" s="227"/>
      <c r="F393" s="212"/>
      <c r="G393" s="94"/>
      <c r="H393" s="93"/>
      <c r="I393" s="203"/>
    </row>
    <row r="394" spans="1:10" s="220" customFormat="1" ht="6" customHeight="1" x14ac:dyDescent="0.25">
      <c r="A394" s="226"/>
      <c r="B394" s="225"/>
      <c r="C394" s="224"/>
      <c r="D394" s="224"/>
      <c r="E394" s="224"/>
      <c r="F394" s="224"/>
      <c r="G394" s="223"/>
      <c r="H394" s="222"/>
      <c r="I394" s="221"/>
      <c r="J394" s="91"/>
    </row>
    <row r="395" spans="1:10" x14ac:dyDescent="0.25">
      <c r="A395" s="100"/>
      <c r="B395" s="230"/>
      <c r="C395" s="229"/>
      <c r="D395" s="228"/>
      <c r="E395" s="227"/>
      <c r="F395" s="212"/>
      <c r="G395" s="94"/>
      <c r="H395" s="93"/>
      <c r="I395" s="203"/>
    </row>
    <row r="396" spans="1:10" s="220" customFormat="1" ht="6" customHeight="1" x14ac:dyDescent="0.25">
      <c r="A396" s="226"/>
      <c r="B396" s="225"/>
      <c r="C396" s="224"/>
      <c r="D396" s="224"/>
      <c r="E396" s="224"/>
      <c r="F396" s="224"/>
      <c r="G396" s="223"/>
      <c r="H396" s="222"/>
      <c r="I396" s="221"/>
      <c r="J396" s="91"/>
    </row>
    <row r="397" spans="1:10" x14ac:dyDescent="0.25">
      <c r="A397" s="100"/>
      <c r="B397" s="230"/>
      <c r="C397" s="229"/>
      <c r="D397" s="228"/>
      <c r="E397" s="227"/>
      <c r="F397" s="212"/>
      <c r="G397" s="94"/>
      <c r="H397" s="93"/>
      <c r="I397" s="203"/>
    </row>
    <row r="398" spans="1:10" s="220" customFormat="1" ht="6" customHeight="1" x14ac:dyDescent="0.25">
      <c r="A398" s="226"/>
      <c r="B398" s="225"/>
      <c r="C398" s="224"/>
      <c r="D398" s="224"/>
      <c r="E398" s="224"/>
      <c r="F398" s="224"/>
      <c r="G398" s="223"/>
      <c r="H398" s="222"/>
      <c r="I398" s="221"/>
      <c r="J398" s="91"/>
    </row>
    <row r="399" spans="1:10" x14ac:dyDescent="0.25">
      <c r="A399" s="100"/>
      <c r="B399" s="230"/>
      <c r="C399" s="229"/>
      <c r="D399" s="228"/>
      <c r="E399" s="227"/>
      <c r="F399" s="212"/>
      <c r="G399" s="94"/>
      <c r="H399" s="93"/>
      <c r="I399" s="203"/>
    </row>
    <row r="400" spans="1:10" s="220" customFormat="1" ht="6" customHeight="1" x14ac:dyDescent="0.25">
      <c r="A400" s="226"/>
      <c r="B400" s="225"/>
      <c r="C400" s="224"/>
      <c r="D400" s="224"/>
      <c r="E400" s="224"/>
      <c r="F400" s="224"/>
      <c r="G400" s="223"/>
      <c r="H400" s="222"/>
      <c r="I400" s="221"/>
      <c r="J400" s="91"/>
    </row>
    <row r="401" spans="1:10" x14ac:dyDescent="0.25">
      <c r="A401" s="100"/>
      <c r="B401" s="230"/>
      <c r="C401" s="229"/>
      <c r="D401" s="228"/>
      <c r="E401" s="227"/>
      <c r="F401" s="212"/>
      <c r="G401" s="94"/>
      <c r="H401" s="93"/>
      <c r="I401" s="203"/>
    </row>
    <row r="402" spans="1:10" s="220" customFormat="1" ht="6" customHeight="1" x14ac:dyDescent="0.25">
      <c r="A402" s="226"/>
      <c r="B402" s="225"/>
      <c r="C402" s="224"/>
      <c r="D402" s="224"/>
      <c r="E402" s="224"/>
      <c r="F402" s="224"/>
      <c r="G402" s="223"/>
      <c r="H402" s="222"/>
      <c r="I402" s="221"/>
      <c r="J402" s="91"/>
    </row>
    <row r="403" spans="1:10" x14ac:dyDescent="0.25">
      <c r="A403" s="100"/>
      <c r="B403" s="230"/>
      <c r="C403" s="229"/>
      <c r="D403" s="228"/>
      <c r="E403" s="227"/>
      <c r="F403" s="212"/>
      <c r="G403" s="94"/>
      <c r="H403" s="93"/>
      <c r="I403" s="203"/>
    </row>
    <row r="404" spans="1:10" s="220" customFormat="1" ht="6" customHeight="1" x14ac:dyDescent="0.25">
      <c r="A404" s="226"/>
      <c r="B404" s="225"/>
      <c r="C404" s="224"/>
      <c r="D404" s="224"/>
      <c r="E404" s="224"/>
      <c r="F404" s="224"/>
      <c r="G404" s="223"/>
      <c r="H404" s="222"/>
      <c r="I404" s="221"/>
      <c r="J404" s="91"/>
    </row>
    <row r="405" spans="1:10" x14ac:dyDescent="0.25">
      <c r="A405" s="100"/>
      <c r="B405" s="230"/>
      <c r="C405" s="229"/>
      <c r="D405" s="228"/>
      <c r="E405" s="227"/>
      <c r="F405" s="212"/>
      <c r="G405" s="94"/>
      <c r="H405" s="93"/>
      <c r="I405" s="203"/>
    </row>
    <row r="406" spans="1:10" s="220" customFormat="1" ht="6" customHeight="1" x14ac:dyDescent="0.25">
      <c r="A406" s="226"/>
      <c r="B406" s="225"/>
      <c r="C406" s="224"/>
      <c r="D406" s="224"/>
      <c r="E406" s="224"/>
      <c r="F406" s="224"/>
      <c r="G406" s="223"/>
      <c r="H406" s="222"/>
      <c r="I406" s="221"/>
      <c r="J406" s="91"/>
    </row>
    <row r="407" spans="1:10" x14ac:dyDescent="0.25">
      <c r="A407" s="100"/>
      <c r="B407" s="230"/>
      <c r="C407" s="229"/>
      <c r="D407" s="228"/>
      <c r="E407" s="227"/>
      <c r="F407" s="212"/>
      <c r="G407" s="94"/>
      <c r="H407" s="93"/>
      <c r="I407" s="203"/>
    </row>
    <row r="408" spans="1:10" s="220" customFormat="1" ht="6" customHeight="1" x14ac:dyDescent="0.25">
      <c r="A408" s="226"/>
      <c r="B408" s="225"/>
      <c r="C408" s="224"/>
      <c r="D408" s="224"/>
      <c r="E408" s="224"/>
      <c r="F408" s="224"/>
      <c r="G408" s="223"/>
      <c r="H408" s="222"/>
      <c r="I408" s="221"/>
      <c r="J408" s="91"/>
    </row>
    <row r="409" spans="1:10" x14ac:dyDescent="0.25">
      <c r="A409" s="100"/>
      <c r="B409" s="230"/>
      <c r="C409" s="229"/>
      <c r="D409" s="228"/>
      <c r="E409" s="227"/>
      <c r="F409" s="212"/>
      <c r="G409" s="94"/>
      <c r="H409" s="93"/>
      <c r="I409" s="203"/>
    </row>
    <row r="410" spans="1:10" s="220" customFormat="1" ht="6" customHeight="1" x14ac:dyDescent="0.25">
      <c r="A410" s="226"/>
      <c r="B410" s="225"/>
      <c r="C410" s="224"/>
      <c r="D410" s="224"/>
      <c r="E410" s="224"/>
      <c r="F410" s="224"/>
      <c r="G410" s="223"/>
      <c r="H410" s="222"/>
      <c r="I410" s="221"/>
      <c r="J410" s="91"/>
    </row>
    <row r="411" spans="1:10" x14ac:dyDescent="0.25">
      <c r="A411" s="100"/>
      <c r="B411" s="230"/>
      <c r="C411" s="229"/>
      <c r="D411" s="228"/>
      <c r="E411" s="227"/>
      <c r="F411" s="212"/>
      <c r="G411" s="94"/>
      <c r="H411" s="93"/>
      <c r="I411" s="203"/>
    </row>
    <row r="412" spans="1:10" s="220" customFormat="1" ht="6" customHeight="1" x14ac:dyDescent="0.25">
      <c r="A412" s="226"/>
      <c r="B412" s="225"/>
      <c r="C412" s="224"/>
      <c r="D412" s="224"/>
      <c r="E412" s="224"/>
      <c r="F412" s="224"/>
      <c r="G412" s="223"/>
      <c r="H412" s="222"/>
      <c r="I412" s="221"/>
      <c r="J412" s="91"/>
    </row>
    <row r="413" spans="1:10" x14ac:dyDescent="0.25">
      <c r="A413" s="100"/>
      <c r="B413" s="230"/>
      <c r="C413" s="229"/>
      <c r="D413" s="228"/>
      <c r="E413" s="227"/>
      <c r="F413" s="212"/>
      <c r="G413" s="94"/>
      <c r="H413" s="93"/>
      <c r="I413" s="203"/>
    </row>
    <row r="414" spans="1:10" s="220" customFormat="1" ht="6" customHeight="1" x14ac:dyDescent="0.25">
      <c r="A414" s="226"/>
      <c r="B414" s="225"/>
      <c r="C414" s="224"/>
      <c r="D414" s="224"/>
      <c r="E414" s="224"/>
      <c r="F414" s="224"/>
      <c r="G414" s="223"/>
      <c r="H414" s="222"/>
      <c r="I414" s="221"/>
      <c r="J414" s="91"/>
    </row>
    <row r="415" spans="1:10" x14ac:dyDescent="0.25">
      <c r="A415" s="100"/>
      <c r="B415" s="230"/>
      <c r="C415" s="229"/>
      <c r="D415" s="228"/>
      <c r="E415" s="227"/>
      <c r="F415" s="212"/>
      <c r="G415" s="94"/>
      <c r="H415" s="93"/>
      <c r="I415" s="203"/>
    </row>
    <row r="416" spans="1:10" s="220" customFormat="1" ht="6" customHeight="1" x14ac:dyDescent="0.25">
      <c r="A416" s="226"/>
      <c r="B416" s="225"/>
      <c r="C416" s="224"/>
      <c r="D416" s="224"/>
      <c r="E416" s="224"/>
      <c r="F416" s="224"/>
      <c r="G416" s="223"/>
      <c r="H416" s="222"/>
      <c r="I416" s="221"/>
      <c r="J416" s="91"/>
    </row>
    <row r="417" spans="1:10" x14ac:dyDescent="0.25">
      <c r="A417" s="100"/>
      <c r="B417" s="230"/>
      <c r="C417" s="229"/>
      <c r="D417" s="228"/>
      <c r="E417" s="227"/>
      <c r="F417" s="212"/>
      <c r="G417" s="94"/>
      <c r="H417" s="93"/>
      <c r="I417" s="203"/>
    </row>
    <row r="418" spans="1:10" s="220" customFormat="1" ht="6" customHeight="1" x14ac:dyDescent="0.25">
      <c r="A418" s="226"/>
      <c r="B418" s="225"/>
      <c r="C418" s="224"/>
      <c r="D418" s="224"/>
      <c r="E418" s="224"/>
      <c r="F418" s="224"/>
      <c r="G418" s="223"/>
      <c r="H418" s="222"/>
      <c r="I418" s="221"/>
      <c r="J418" s="91"/>
    </row>
    <row r="419" spans="1:10" x14ac:dyDescent="0.25">
      <c r="A419" s="100"/>
      <c r="B419" s="230"/>
      <c r="C419" s="229"/>
      <c r="D419" s="228"/>
      <c r="E419" s="227"/>
      <c r="F419" s="212"/>
      <c r="G419" s="94"/>
      <c r="H419" s="93"/>
      <c r="I419" s="203"/>
    </row>
    <row r="420" spans="1:10" s="220" customFormat="1" ht="6" customHeight="1" x14ac:dyDescent="0.25">
      <c r="A420" s="226"/>
      <c r="B420" s="225"/>
      <c r="C420" s="224"/>
      <c r="D420" s="224"/>
      <c r="E420" s="224"/>
      <c r="F420" s="224"/>
      <c r="G420" s="223"/>
      <c r="H420" s="222"/>
      <c r="I420" s="221"/>
      <c r="J420" s="91"/>
    </row>
    <row r="421" spans="1:10" x14ac:dyDescent="0.25">
      <c r="A421" s="100"/>
      <c r="B421" s="230"/>
      <c r="C421" s="229"/>
      <c r="D421" s="228"/>
      <c r="E421" s="227"/>
      <c r="F421" s="212"/>
      <c r="G421" s="94"/>
      <c r="H421" s="93"/>
      <c r="I421" s="203"/>
    </row>
    <row r="422" spans="1:10" s="220" customFormat="1" ht="6" customHeight="1" x14ac:dyDescent="0.25">
      <c r="A422" s="226"/>
      <c r="B422" s="225"/>
      <c r="C422" s="224"/>
      <c r="D422" s="224"/>
      <c r="E422" s="224"/>
      <c r="F422" s="224"/>
      <c r="G422" s="223"/>
      <c r="H422" s="222"/>
      <c r="I422" s="221"/>
      <c r="J422" s="91"/>
    </row>
    <row r="423" spans="1:10" x14ac:dyDescent="0.25">
      <c r="A423" s="100"/>
      <c r="B423" s="230"/>
      <c r="C423" s="229"/>
      <c r="D423" s="228"/>
      <c r="E423" s="227"/>
      <c r="F423" s="212"/>
      <c r="G423" s="94"/>
      <c r="H423" s="93"/>
      <c r="I423" s="203"/>
    </row>
    <row r="424" spans="1:10" s="220" customFormat="1" ht="6" customHeight="1" x14ac:dyDescent="0.25">
      <c r="A424" s="226"/>
      <c r="B424" s="225"/>
      <c r="C424" s="224"/>
      <c r="D424" s="224"/>
      <c r="E424" s="224"/>
      <c r="F424" s="224"/>
      <c r="G424" s="223"/>
      <c r="H424" s="222"/>
      <c r="I424" s="221"/>
      <c r="J424" s="91"/>
    </row>
    <row r="425" spans="1:10" x14ac:dyDescent="0.25">
      <c r="A425" s="100"/>
      <c r="B425" s="230"/>
      <c r="C425" s="229"/>
      <c r="D425" s="228"/>
      <c r="E425" s="227"/>
      <c r="F425" s="212"/>
      <c r="G425" s="94"/>
      <c r="H425" s="93"/>
      <c r="I425" s="203"/>
    </row>
    <row r="426" spans="1:10" s="220" customFormat="1" ht="6" customHeight="1" x14ac:dyDescent="0.25">
      <c r="A426" s="226"/>
      <c r="B426" s="225"/>
      <c r="C426" s="224"/>
      <c r="D426" s="224"/>
      <c r="E426" s="224"/>
      <c r="F426" s="224"/>
      <c r="G426" s="223"/>
      <c r="H426" s="222"/>
      <c r="I426" s="221"/>
      <c r="J426" s="91"/>
    </row>
    <row r="427" spans="1:10" x14ac:dyDescent="0.25">
      <c r="A427" s="100"/>
      <c r="B427" s="230"/>
      <c r="C427" s="229"/>
      <c r="D427" s="228"/>
      <c r="E427" s="227"/>
      <c r="F427" s="212"/>
      <c r="G427" s="94"/>
      <c r="H427" s="93"/>
      <c r="I427" s="203"/>
    </row>
    <row r="428" spans="1:10" s="220" customFormat="1" ht="6" customHeight="1" x14ac:dyDescent="0.25">
      <c r="A428" s="226"/>
      <c r="B428" s="225"/>
      <c r="C428" s="224"/>
      <c r="D428" s="224"/>
      <c r="E428" s="224"/>
      <c r="F428" s="224"/>
      <c r="G428" s="223"/>
      <c r="H428" s="222"/>
      <c r="I428" s="221"/>
      <c r="J428" s="91"/>
    </row>
    <row r="429" spans="1:10" x14ac:dyDescent="0.25">
      <c r="A429" s="100"/>
      <c r="B429" s="230"/>
      <c r="C429" s="229"/>
      <c r="D429" s="228"/>
      <c r="E429" s="227"/>
      <c r="F429" s="212"/>
      <c r="G429" s="94"/>
      <c r="H429" s="93"/>
      <c r="I429" s="203"/>
    </row>
    <row r="430" spans="1:10" s="220" customFormat="1" ht="6" customHeight="1" x14ac:dyDescent="0.25">
      <c r="A430" s="226"/>
      <c r="B430" s="225"/>
      <c r="C430" s="224"/>
      <c r="D430" s="224"/>
      <c r="E430" s="224"/>
      <c r="F430" s="224"/>
      <c r="G430" s="223"/>
      <c r="H430" s="222"/>
      <c r="I430" s="221"/>
      <c r="J430" s="91"/>
    </row>
    <row r="431" spans="1:10" x14ac:dyDescent="0.25">
      <c r="A431" s="100"/>
      <c r="B431" s="230"/>
      <c r="C431" s="229"/>
      <c r="D431" s="228"/>
      <c r="E431" s="227"/>
      <c r="F431" s="212"/>
      <c r="G431" s="94"/>
      <c r="H431" s="93"/>
      <c r="I431" s="203"/>
    </row>
    <row r="432" spans="1:10" s="220" customFormat="1" ht="6" customHeight="1" x14ac:dyDescent="0.25">
      <c r="A432" s="226"/>
      <c r="B432" s="225"/>
      <c r="C432" s="224"/>
      <c r="D432" s="224"/>
      <c r="E432" s="224"/>
      <c r="F432" s="224"/>
      <c r="G432" s="223"/>
      <c r="H432" s="222"/>
      <c r="I432" s="221"/>
      <c r="J432" s="91"/>
    </row>
    <row r="433" spans="1:10" x14ac:dyDescent="0.25">
      <c r="A433" s="100"/>
      <c r="B433" s="230"/>
      <c r="C433" s="229"/>
      <c r="D433" s="228"/>
      <c r="E433" s="227"/>
      <c r="F433" s="212"/>
      <c r="G433" s="94"/>
      <c r="H433" s="93"/>
      <c r="I433" s="203"/>
    </row>
    <row r="434" spans="1:10" s="220" customFormat="1" ht="6" customHeight="1" x14ac:dyDescent="0.25">
      <c r="A434" s="226"/>
      <c r="B434" s="225"/>
      <c r="C434" s="224"/>
      <c r="D434" s="224"/>
      <c r="E434" s="224"/>
      <c r="F434" s="224"/>
      <c r="G434" s="223"/>
      <c r="H434" s="222"/>
      <c r="I434" s="221"/>
      <c r="J434" s="91"/>
    </row>
    <row r="435" spans="1:10" x14ac:dyDescent="0.25">
      <c r="A435" s="100"/>
      <c r="B435" s="230"/>
      <c r="C435" s="229"/>
      <c r="D435" s="228"/>
      <c r="E435" s="227"/>
      <c r="F435" s="212"/>
      <c r="G435" s="94"/>
      <c r="H435" s="93"/>
      <c r="I435" s="203"/>
    </row>
    <row r="436" spans="1:10" s="220" customFormat="1" ht="6" customHeight="1" x14ac:dyDescent="0.25">
      <c r="A436" s="226"/>
      <c r="B436" s="225"/>
      <c r="C436" s="224"/>
      <c r="D436" s="224"/>
      <c r="E436" s="224"/>
      <c r="F436" s="224"/>
      <c r="G436" s="223"/>
      <c r="H436" s="222"/>
      <c r="I436" s="221"/>
      <c r="J436" s="91"/>
    </row>
    <row r="437" spans="1:10" x14ac:dyDescent="0.25">
      <c r="A437" s="100"/>
      <c r="B437" s="230"/>
      <c r="C437" s="229"/>
      <c r="D437" s="228"/>
      <c r="E437" s="227"/>
      <c r="F437" s="212"/>
      <c r="G437" s="94"/>
      <c r="H437" s="93"/>
      <c r="I437" s="203"/>
    </row>
    <row r="438" spans="1:10" s="220" customFormat="1" ht="6" customHeight="1" x14ac:dyDescent="0.25">
      <c r="A438" s="226"/>
      <c r="B438" s="225"/>
      <c r="C438" s="224"/>
      <c r="D438" s="224"/>
      <c r="E438" s="224"/>
      <c r="F438" s="224"/>
      <c r="G438" s="223"/>
      <c r="H438" s="222"/>
      <c r="I438" s="221"/>
      <c r="J438" s="91"/>
    </row>
    <row r="439" spans="1:10" x14ac:dyDescent="0.25">
      <c r="A439" s="100"/>
      <c r="B439" s="230"/>
      <c r="C439" s="229"/>
      <c r="D439" s="228"/>
      <c r="E439" s="227"/>
      <c r="F439" s="212"/>
      <c r="G439" s="94"/>
      <c r="H439" s="93"/>
      <c r="I439" s="203"/>
    </row>
    <row r="440" spans="1:10" s="220" customFormat="1" ht="6" customHeight="1" x14ac:dyDescent="0.25">
      <c r="A440" s="226"/>
      <c r="B440" s="225"/>
      <c r="C440" s="224"/>
      <c r="D440" s="224"/>
      <c r="E440" s="224"/>
      <c r="F440" s="224"/>
      <c r="G440" s="223"/>
      <c r="H440" s="222"/>
      <c r="I440" s="221"/>
      <c r="J440" s="91"/>
    </row>
    <row r="441" spans="1:10" x14ac:dyDescent="0.25">
      <c r="A441" s="100"/>
      <c r="B441" s="230"/>
      <c r="C441" s="229"/>
      <c r="D441" s="228"/>
      <c r="E441" s="227"/>
      <c r="F441" s="212"/>
      <c r="G441" s="94"/>
      <c r="H441" s="93"/>
      <c r="I441" s="203"/>
    </row>
    <row r="442" spans="1:10" s="220" customFormat="1" ht="6" customHeight="1" x14ac:dyDescent="0.25">
      <c r="A442" s="226"/>
      <c r="B442" s="225"/>
      <c r="C442" s="224"/>
      <c r="D442" s="224"/>
      <c r="E442" s="224"/>
      <c r="F442" s="224"/>
      <c r="G442" s="223"/>
      <c r="H442" s="222"/>
      <c r="I442" s="221"/>
      <c r="J442" s="91"/>
    </row>
    <row r="443" spans="1:10" x14ac:dyDescent="0.25">
      <c r="A443" s="100"/>
      <c r="B443" s="230"/>
      <c r="C443" s="229"/>
      <c r="D443" s="228"/>
      <c r="E443" s="227"/>
      <c r="F443" s="212"/>
      <c r="G443" s="94"/>
      <c r="H443" s="93"/>
      <c r="I443" s="203"/>
    </row>
    <row r="444" spans="1:10" s="220" customFormat="1" ht="6" customHeight="1" x14ac:dyDescent="0.25">
      <c r="A444" s="226"/>
      <c r="B444" s="225"/>
      <c r="C444" s="224"/>
      <c r="D444" s="224"/>
      <c r="E444" s="224"/>
      <c r="F444" s="224"/>
      <c r="G444" s="223"/>
      <c r="H444" s="222"/>
      <c r="I444" s="221"/>
      <c r="J444" s="91"/>
    </row>
    <row r="445" spans="1:10" x14ac:dyDescent="0.25">
      <c r="A445" s="100"/>
      <c r="B445" s="230"/>
      <c r="C445" s="229"/>
      <c r="D445" s="228"/>
      <c r="E445" s="227"/>
      <c r="F445" s="212"/>
      <c r="G445" s="94"/>
      <c r="H445" s="93"/>
      <c r="I445" s="203"/>
    </row>
    <row r="446" spans="1:10" s="220" customFormat="1" ht="6" customHeight="1" x14ac:dyDescent="0.25">
      <c r="A446" s="226"/>
      <c r="B446" s="225"/>
      <c r="C446" s="224"/>
      <c r="D446" s="224"/>
      <c r="E446" s="224"/>
      <c r="F446" s="224"/>
      <c r="G446" s="223"/>
      <c r="H446" s="222"/>
      <c r="I446" s="221"/>
      <c r="J446" s="91"/>
    </row>
    <row r="447" spans="1:10" x14ac:dyDescent="0.25">
      <c r="A447" s="100"/>
      <c r="B447" s="230"/>
      <c r="C447" s="229"/>
      <c r="D447" s="228"/>
      <c r="E447" s="227"/>
      <c r="F447" s="212"/>
      <c r="G447" s="94"/>
      <c r="H447" s="93"/>
      <c r="I447" s="203"/>
    </row>
    <row r="448" spans="1:10" s="220" customFormat="1" ht="6" customHeight="1" x14ac:dyDescent="0.25">
      <c r="A448" s="226"/>
      <c r="B448" s="225"/>
      <c r="C448" s="224"/>
      <c r="D448" s="224"/>
      <c r="E448" s="224"/>
      <c r="F448" s="224"/>
      <c r="G448" s="223"/>
      <c r="H448" s="222"/>
      <c r="I448" s="221"/>
      <c r="J448" s="91"/>
    </row>
    <row r="449" spans="1:10" x14ac:dyDescent="0.25">
      <c r="A449" s="100"/>
      <c r="B449" s="230"/>
      <c r="C449" s="229"/>
      <c r="D449" s="228"/>
      <c r="E449" s="227"/>
      <c r="F449" s="212"/>
      <c r="G449" s="94"/>
      <c r="H449" s="93"/>
      <c r="I449" s="203"/>
    </row>
    <row r="450" spans="1:10" s="220" customFormat="1" ht="6" customHeight="1" x14ac:dyDescent="0.25">
      <c r="A450" s="226"/>
      <c r="B450" s="225"/>
      <c r="C450" s="224"/>
      <c r="D450" s="224"/>
      <c r="E450" s="224"/>
      <c r="F450" s="224"/>
      <c r="G450" s="223"/>
      <c r="H450" s="222"/>
      <c r="I450" s="221"/>
      <c r="J450" s="91"/>
    </row>
    <row r="451" spans="1:10" x14ac:dyDescent="0.25">
      <c r="A451" s="100"/>
      <c r="B451" s="230"/>
      <c r="C451" s="229"/>
      <c r="D451" s="228"/>
      <c r="E451" s="227"/>
      <c r="F451" s="212"/>
      <c r="G451" s="94"/>
      <c r="H451" s="93"/>
      <c r="I451" s="203"/>
    </row>
    <row r="452" spans="1:10" s="220" customFormat="1" ht="6" customHeight="1" x14ac:dyDescent="0.25">
      <c r="A452" s="226"/>
      <c r="B452" s="225"/>
      <c r="C452" s="224"/>
      <c r="D452" s="224"/>
      <c r="E452" s="224"/>
      <c r="F452" s="224"/>
      <c r="G452" s="223"/>
      <c r="H452" s="222"/>
      <c r="I452" s="221"/>
      <c r="J452" s="91"/>
    </row>
    <row r="453" spans="1:10" x14ac:dyDescent="0.25">
      <c r="A453" s="100"/>
      <c r="B453" s="230"/>
      <c r="C453" s="229"/>
      <c r="D453" s="228"/>
      <c r="E453" s="227"/>
      <c r="F453" s="212"/>
      <c r="G453" s="94"/>
      <c r="H453" s="93"/>
      <c r="I453" s="203"/>
    </row>
    <row r="454" spans="1:10" s="220" customFormat="1" ht="6" customHeight="1" x14ac:dyDescent="0.25">
      <c r="A454" s="226"/>
      <c r="B454" s="225"/>
      <c r="C454" s="224"/>
      <c r="D454" s="224"/>
      <c r="E454" s="224"/>
      <c r="F454" s="224"/>
      <c r="G454" s="223"/>
      <c r="H454" s="222"/>
      <c r="I454" s="221"/>
      <c r="J454" s="91"/>
    </row>
    <row r="455" spans="1:10" x14ac:dyDescent="0.25">
      <c r="A455" s="100"/>
      <c r="B455" s="230"/>
      <c r="C455" s="229"/>
      <c r="D455" s="228"/>
      <c r="E455" s="227"/>
      <c r="F455" s="212"/>
      <c r="G455" s="94"/>
      <c r="H455" s="93"/>
      <c r="I455" s="203"/>
    </row>
    <row r="456" spans="1:10" s="220" customFormat="1" ht="6" customHeight="1" x14ac:dyDescent="0.25">
      <c r="A456" s="226"/>
      <c r="B456" s="225"/>
      <c r="C456" s="224"/>
      <c r="D456" s="224"/>
      <c r="E456" s="224"/>
      <c r="F456" s="224"/>
      <c r="G456" s="223"/>
      <c r="H456" s="222"/>
      <c r="I456" s="221"/>
      <c r="J456" s="91"/>
    </row>
    <row r="457" spans="1:10" x14ac:dyDescent="0.25">
      <c r="A457" s="100"/>
      <c r="B457" s="230"/>
      <c r="C457" s="229"/>
      <c r="D457" s="228"/>
      <c r="E457" s="227"/>
      <c r="F457" s="212"/>
      <c r="G457" s="94"/>
      <c r="H457" s="93"/>
      <c r="I457" s="203"/>
    </row>
    <row r="458" spans="1:10" s="220" customFormat="1" ht="6" customHeight="1" x14ac:dyDescent="0.25">
      <c r="A458" s="226"/>
      <c r="B458" s="225"/>
      <c r="C458" s="224"/>
      <c r="D458" s="224"/>
      <c r="E458" s="224"/>
      <c r="F458" s="224"/>
      <c r="G458" s="223"/>
      <c r="H458" s="222"/>
      <c r="I458" s="221"/>
      <c r="J458" s="91"/>
    </row>
    <row r="459" spans="1:10" x14ac:dyDescent="0.25">
      <c r="A459" s="100"/>
      <c r="B459" s="230"/>
      <c r="C459" s="229"/>
      <c r="D459" s="228"/>
      <c r="E459" s="227"/>
      <c r="F459" s="212"/>
      <c r="G459" s="94"/>
      <c r="H459" s="93"/>
      <c r="I459" s="203"/>
    </row>
    <row r="460" spans="1:10" s="220" customFormat="1" ht="6" customHeight="1" x14ac:dyDescent="0.25">
      <c r="A460" s="226"/>
      <c r="B460" s="225"/>
      <c r="C460" s="224"/>
      <c r="D460" s="224"/>
      <c r="E460" s="224"/>
      <c r="F460" s="224"/>
      <c r="G460" s="223"/>
      <c r="H460" s="222"/>
      <c r="I460" s="221"/>
      <c r="J460" s="91"/>
    </row>
    <row r="461" spans="1:10" x14ac:dyDescent="0.25">
      <c r="A461" s="219"/>
      <c r="B461" s="216"/>
      <c r="C461" s="215"/>
      <c r="D461" s="214"/>
      <c r="E461" s="213"/>
      <c r="F461" s="218"/>
      <c r="G461" s="205"/>
      <c r="H461" s="204"/>
      <c r="I461" s="203"/>
    </row>
    <row r="462" spans="1:10" x14ac:dyDescent="0.25">
      <c r="A462" s="217"/>
      <c r="B462" s="216"/>
      <c r="C462" s="215"/>
      <c r="D462" s="214"/>
      <c r="E462" s="213"/>
      <c r="F462" s="212"/>
      <c r="G462" s="205"/>
      <c r="H462" s="204"/>
      <c r="I462" s="203"/>
    </row>
    <row r="463" spans="1:10" x14ac:dyDescent="0.25">
      <c r="A463" s="211"/>
      <c r="B463" s="210"/>
      <c r="C463" s="209"/>
      <c r="D463" s="208"/>
      <c r="E463" s="207"/>
      <c r="F463" s="206"/>
      <c r="G463" s="205"/>
      <c r="H463" s="204"/>
      <c r="I463" s="203"/>
    </row>
  </sheetData>
  <pageMargins left="0.98425196850393704" right="0.59055118110236227" top="0" bottom="0.98425196850393704" header="1.0236220472440944" footer="0.39370078740157483"/>
  <pageSetup paperSize="9" orientation="portrait" r:id="rId1"/>
  <headerFooter alignWithMargins="0">
    <oddFooter>&amp;L&amp;"Arial CE,Običajno"&amp;13      _____________________________________________________________&amp;8Objekt: Kanalizacija Gramoznice Pletrje           doc: &amp;F&amp;R&amp;"Arial CE,Običajno"&amp;8 &amp;"Arial,Krepko"&amp;20 3/1&amp;"Arial CE,Običajno"&amp;8list št:     zu/&amp;P</oddFooter>
  </headerFooter>
  <rowBreaks count="9" manualBreakCount="9">
    <brk id="57" max="5" man="1"/>
    <brk id="72" max="5" man="1"/>
    <brk id="109" max="5" man="1"/>
    <brk id="191" max="5" man="1"/>
    <brk id="245" max="5" man="1"/>
    <brk id="249" max="5" man="1"/>
    <brk id="252" max="5" man="1"/>
    <brk id="302" max="16383" man="1"/>
    <brk id="3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56" zoomScaleSheetLayoutView="100" workbookViewId="0">
      <selection activeCell="E81" sqref="E19:E81"/>
    </sheetView>
  </sheetViews>
  <sheetFormatPr defaultRowHeight="15" x14ac:dyDescent="0.25"/>
  <cols>
    <col min="1" max="1" width="3" customWidth="1"/>
    <col min="2" max="2" width="45.7109375" customWidth="1"/>
    <col min="3" max="3" width="4.5703125" style="5" customWidth="1"/>
    <col min="4" max="4" width="6" style="5" customWidth="1"/>
    <col min="5" max="5" width="11.28515625" style="8" customWidth="1"/>
    <col min="6" max="6" width="14.7109375" style="8" customWidth="1"/>
  </cols>
  <sheetData>
    <row r="1" spans="1:6" ht="81" customHeight="1" x14ac:dyDescent="0.25">
      <c r="A1" s="57"/>
      <c r="B1" s="57"/>
      <c r="C1" s="58"/>
      <c r="D1" s="58"/>
      <c r="E1" s="59"/>
      <c r="F1" s="59"/>
    </row>
    <row r="3" spans="1:6" s="47" customFormat="1" x14ac:dyDescent="0.25">
      <c r="C3" s="5"/>
      <c r="D3" s="5"/>
      <c r="E3" s="8"/>
      <c r="F3" s="8"/>
    </row>
    <row r="4" spans="1:6" ht="18" x14ac:dyDescent="0.25">
      <c r="A4" s="441" t="s">
        <v>0</v>
      </c>
      <c r="B4" s="442"/>
      <c r="C4" s="443"/>
      <c r="D4" s="443"/>
      <c r="E4" s="443"/>
      <c r="F4" s="443"/>
    </row>
    <row r="6" spans="1:6" s="47" customFormat="1" x14ac:dyDescent="0.25">
      <c r="C6" s="5"/>
      <c r="D6" s="5"/>
      <c r="E6" s="8"/>
      <c r="F6" s="8"/>
    </row>
    <row r="7" spans="1:6" ht="15" customHeight="1" x14ac:dyDescent="0.25">
      <c r="A7" s="43" t="s">
        <v>45</v>
      </c>
      <c r="B7" s="43"/>
      <c r="C7" s="43"/>
      <c r="D7" s="43"/>
      <c r="E7" s="43"/>
      <c r="F7" s="43"/>
    </row>
    <row r="8" spans="1:6" s="35" customFormat="1" ht="15" customHeight="1" x14ac:dyDescent="0.25">
      <c r="A8" s="43" t="s">
        <v>46</v>
      </c>
      <c r="B8" s="43"/>
      <c r="C8" s="43"/>
      <c r="D8" s="43"/>
      <c r="E8" s="43"/>
      <c r="F8" s="43"/>
    </row>
    <row r="9" spans="1:6" s="35" customFormat="1" ht="15" customHeight="1" x14ac:dyDescent="0.25">
      <c r="A9" s="43"/>
      <c r="B9" s="43"/>
      <c r="C9" s="43"/>
      <c r="D9" s="43"/>
      <c r="E9" s="43"/>
      <c r="F9" s="43"/>
    </row>
    <row r="10" spans="1:6" s="35" customFormat="1" ht="15" customHeight="1" x14ac:dyDescent="0.25">
      <c r="A10" s="56" t="s">
        <v>47</v>
      </c>
      <c r="B10" s="43"/>
      <c r="C10" s="43"/>
      <c r="D10" s="43"/>
      <c r="E10" s="43"/>
      <c r="F10" s="43"/>
    </row>
    <row r="11" spans="1:6" s="35" customFormat="1" ht="15" customHeight="1" x14ac:dyDescent="0.25">
      <c r="A11" s="56" t="s">
        <v>48</v>
      </c>
      <c r="B11" s="43"/>
      <c r="C11" s="43"/>
      <c r="D11" s="43"/>
      <c r="E11" s="43"/>
      <c r="F11" s="43"/>
    </row>
    <row r="12" spans="1:6" s="35" customFormat="1" ht="15" customHeight="1" x14ac:dyDescent="0.25">
      <c r="A12" s="43"/>
      <c r="B12" s="43"/>
      <c r="C12" s="43"/>
      <c r="D12" s="43"/>
      <c r="E12" s="43"/>
      <c r="F12" s="43"/>
    </row>
    <row r="13" spans="1:6" s="35" customFormat="1" ht="15" customHeight="1" x14ac:dyDescent="0.25">
      <c r="A13" s="43" t="s">
        <v>49</v>
      </c>
      <c r="B13" s="43"/>
      <c r="C13" s="43"/>
      <c r="D13" s="43"/>
      <c r="E13" s="43"/>
      <c r="F13" s="43"/>
    </row>
    <row r="14" spans="1:6" s="47" customFormat="1" ht="15" customHeight="1" x14ac:dyDescent="0.25">
      <c r="A14" s="46"/>
      <c r="B14" s="46"/>
      <c r="C14" s="46"/>
      <c r="D14" s="46"/>
      <c r="E14" s="46"/>
      <c r="F14" s="46"/>
    </row>
    <row r="15" spans="1:6" s="47" customFormat="1" ht="51" customHeight="1" x14ac:dyDescent="0.25">
      <c r="A15" s="444"/>
      <c r="B15" s="442"/>
      <c r="C15" s="443"/>
      <c r="D15" s="443"/>
      <c r="E15" s="443"/>
      <c r="F15" s="443"/>
    </row>
    <row r="16" spans="1:6" s="35" customFormat="1" ht="15.75" x14ac:dyDescent="0.25">
      <c r="A16" s="444"/>
      <c r="B16" s="442"/>
      <c r="C16" s="443"/>
      <c r="D16" s="443"/>
      <c r="E16" s="443"/>
      <c r="F16" s="443"/>
    </row>
    <row r="18" spans="1:6" ht="15.75" x14ac:dyDescent="0.25">
      <c r="A18" s="454" t="s">
        <v>1</v>
      </c>
      <c r="B18" s="455"/>
      <c r="C18" s="1"/>
      <c r="D18" s="1" t="s">
        <v>2</v>
      </c>
      <c r="E18" s="18" t="s">
        <v>10</v>
      </c>
      <c r="F18" s="18" t="s">
        <v>3</v>
      </c>
    </row>
    <row r="19" spans="1:6" x14ac:dyDescent="0.25">
      <c r="A19" s="2"/>
      <c r="B19" s="10"/>
      <c r="C19" s="4"/>
      <c r="D19" s="6"/>
      <c r="E19" s="7"/>
      <c r="F19" s="7"/>
    </row>
    <row r="20" spans="1:6" x14ac:dyDescent="0.25">
      <c r="A20" s="2">
        <f>COUNT($A$19:A19)+1</f>
        <v>1</v>
      </c>
      <c r="B20" s="9" t="s">
        <v>50</v>
      </c>
      <c r="C20" s="4"/>
      <c r="D20" s="6"/>
      <c r="E20" s="7"/>
      <c r="F20" s="7"/>
    </row>
    <row r="21" spans="1:6" s="33" customFormat="1" ht="51" x14ac:dyDescent="0.25">
      <c r="A21" s="2"/>
      <c r="B21" s="3" t="s">
        <v>87</v>
      </c>
      <c r="C21" s="4" t="s">
        <v>4</v>
      </c>
      <c r="D21" s="6">
        <v>1</v>
      </c>
      <c r="E21" s="7"/>
      <c r="F21" s="7">
        <f>D21*E21</f>
        <v>0</v>
      </c>
    </row>
    <row r="22" spans="1:6" s="35" customFormat="1" ht="25.5" x14ac:dyDescent="0.25">
      <c r="A22" s="2"/>
      <c r="B22" s="3" t="s">
        <v>88</v>
      </c>
      <c r="C22" s="4" t="s">
        <v>4</v>
      </c>
      <c r="D22" s="6">
        <v>3</v>
      </c>
      <c r="E22" s="7"/>
      <c r="F22" s="7">
        <f t="shared" ref="F22" si="0">D22*E22</f>
        <v>0</v>
      </c>
    </row>
    <row r="23" spans="1:6" s="35" customFormat="1" x14ac:dyDescent="0.25">
      <c r="A23" s="2"/>
      <c r="B23" s="3" t="s">
        <v>34</v>
      </c>
      <c r="C23" s="4" t="s">
        <v>4</v>
      </c>
      <c r="D23" s="6">
        <v>1</v>
      </c>
      <c r="E23" s="7"/>
      <c r="F23" s="7">
        <f>D23*E23</f>
        <v>0</v>
      </c>
    </row>
    <row r="24" spans="1:6" s="35" customFormat="1" x14ac:dyDescent="0.25">
      <c r="A24" s="2"/>
      <c r="B24" s="3" t="s">
        <v>35</v>
      </c>
      <c r="C24" s="4" t="s">
        <v>4</v>
      </c>
      <c r="D24" s="6">
        <v>1</v>
      </c>
      <c r="E24" s="7"/>
      <c r="F24" s="7">
        <f t="shared" ref="F24:F26" si="1">D24*E24</f>
        <v>0</v>
      </c>
    </row>
    <row r="25" spans="1:6" s="35" customFormat="1" ht="25.5" x14ac:dyDescent="0.25">
      <c r="A25" s="2"/>
      <c r="B25" s="3" t="s">
        <v>89</v>
      </c>
      <c r="C25" s="4" t="s">
        <v>4</v>
      </c>
      <c r="D25" s="6">
        <v>1</v>
      </c>
      <c r="E25" s="7"/>
      <c r="F25" s="7">
        <f t="shared" si="1"/>
        <v>0</v>
      </c>
    </row>
    <row r="26" spans="1:6" s="35" customFormat="1" x14ac:dyDescent="0.25">
      <c r="A26" s="2"/>
      <c r="B26" s="34" t="s">
        <v>36</v>
      </c>
      <c r="C26" s="4" t="s">
        <v>4</v>
      </c>
      <c r="D26" s="6">
        <v>3</v>
      </c>
      <c r="E26" s="7"/>
      <c r="F26" s="7">
        <f t="shared" si="1"/>
        <v>0</v>
      </c>
    </row>
    <row r="27" spans="1:6" ht="25.5" x14ac:dyDescent="0.25">
      <c r="A27" s="2"/>
      <c r="B27" s="3" t="s">
        <v>32</v>
      </c>
      <c r="C27" s="4" t="s">
        <v>6</v>
      </c>
      <c r="D27" s="6">
        <v>1</v>
      </c>
      <c r="E27" s="7"/>
      <c r="F27" s="7">
        <f t="shared" ref="F27" si="2">D27*E27</f>
        <v>0</v>
      </c>
    </row>
    <row r="28" spans="1:6" s="35" customFormat="1" x14ac:dyDescent="0.25">
      <c r="A28" s="2"/>
      <c r="B28" s="3"/>
      <c r="C28" s="4"/>
      <c r="D28" s="6"/>
      <c r="E28" s="7"/>
      <c r="F28" s="7"/>
    </row>
    <row r="29" spans="1:6" s="35" customFormat="1" x14ac:dyDescent="0.25">
      <c r="A29" s="2">
        <f>COUNT($A$19:A28)+1</f>
        <v>2</v>
      </c>
      <c r="B29" s="9" t="s">
        <v>51</v>
      </c>
      <c r="C29" s="4"/>
      <c r="D29" s="6"/>
      <c r="E29" s="7"/>
      <c r="F29" s="7"/>
    </row>
    <row r="30" spans="1:6" s="35" customFormat="1" ht="51" x14ac:dyDescent="0.25">
      <c r="A30" s="2"/>
      <c r="B30" s="3" t="s">
        <v>91</v>
      </c>
      <c r="C30" s="4" t="s">
        <v>4</v>
      </c>
      <c r="D30" s="6">
        <v>1</v>
      </c>
      <c r="E30" s="7"/>
      <c r="F30" s="7">
        <f>D30*E30</f>
        <v>0</v>
      </c>
    </row>
    <row r="31" spans="1:6" s="35" customFormat="1" x14ac:dyDescent="0.25">
      <c r="A31" s="2"/>
      <c r="B31" s="3" t="s">
        <v>52</v>
      </c>
      <c r="C31" s="4" t="s">
        <v>4</v>
      </c>
      <c r="D31" s="6">
        <v>1</v>
      </c>
      <c r="E31" s="7"/>
      <c r="F31" s="7">
        <f t="shared" ref="F31:F34" si="3">D31*E31</f>
        <v>0</v>
      </c>
    </row>
    <row r="32" spans="1:6" s="35" customFormat="1" ht="25.5" x14ac:dyDescent="0.25">
      <c r="A32" s="2"/>
      <c r="B32" s="3" t="s">
        <v>54</v>
      </c>
      <c r="C32" s="4" t="s">
        <v>4</v>
      </c>
      <c r="D32" s="6">
        <v>5</v>
      </c>
      <c r="E32" s="7"/>
      <c r="F32" s="7">
        <f t="shared" si="3"/>
        <v>0</v>
      </c>
    </row>
    <row r="33" spans="1:6" s="35" customFormat="1" x14ac:dyDescent="0.25">
      <c r="A33" s="2"/>
      <c r="B33" s="3" t="s">
        <v>55</v>
      </c>
      <c r="C33" s="4" t="s">
        <v>4</v>
      </c>
      <c r="D33" s="6">
        <v>4</v>
      </c>
      <c r="E33" s="7"/>
      <c r="F33" s="7">
        <f t="shared" si="3"/>
        <v>0</v>
      </c>
    </row>
    <row r="34" spans="1:6" s="35" customFormat="1" ht="25.5" x14ac:dyDescent="0.25">
      <c r="A34" s="2"/>
      <c r="B34" s="3" t="s">
        <v>90</v>
      </c>
      <c r="C34" s="4" t="s">
        <v>4</v>
      </c>
      <c r="D34" s="6">
        <v>1</v>
      </c>
      <c r="E34" s="7"/>
      <c r="F34" s="7">
        <f t="shared" si="3"/>
        <v>0</v>
      </c>
    </row>
    <row r="35" spans="1:6" s="35" customFormat="1" x14ac:dyDescent="0.25">
      <c r="A35" s="2"/>
      <c r="B35" s="3" t="s">
        <v>56</v>
      </c>
      <c r="C35" s="4" t="s">
        <v>4</v>
      </c>
      <c r="D35" s="6">
        <v>1</v>
      </c>
      <c r="E35" s="7"/>
      <c r="F35" s="7">
        <f t="shared" ref="F35:F36" si="4">D35*E35</f>
        <v>0</v>
      </c>
    </row>
    <row r="36" spans="1:6" s="35" customFormat="1" x14ac:dyDescent="0.25">
      <c r="A36" s="2"/>
      <c r="B36" s="3" t="s">
        <v>57</v>
      </c>
      <c r="C36" s="4" t="s">
        <v>4</v>
      </c>
      <c r="D36" s="6">
        <v>1</v>
      </c>
      <c r="E36" s="7"/>
      <c r="F36" s="7">
        <f t="shared" si="4"/>
        <v>0</v>
      </c>
    </row>
    <row r="37" spans="1:6" s="35" customFormat="1" x14ac:dyDescent="0.25">
      <c r="A37" s="2"/>
      <c r="B37" s="34" t="s">
        <v>37</v>
      </c>
      <c r="C37" s="4" t="s">
        <v>6</v>
      </c>
      <c r="D37" s="6">
        <v>1</v>
      </c>
      <c r="E37" s="7"/>
      <c r="F37" s="7">
        <f t="shared" ref="F37:F39" si="5">D37*E37</f>
        <v>0</v>
      </c>
    </row>
    <row r="38" spans="1:6" s="35" customFormat="1" x14ac:dyDescent="0.25">
      <c r="A38" s="2"/>
      <c r="B38" s="34" t="s">
        <v>33</v>
      </c>
      <c r="C38" s="4" t="s">
        <v>4</v>
      </c>
      <c r="D38" s="6">
        <v>1</v>
      </c>
      <c r="E38" s="7"/>
      <c r="F38" s="7">
        <f t="shared" si="5"/>
        <v>0</v>
      </c>
    </row>
    <row r="39" spans="1:6" s="35" customFormat="1" ht="25.5" x14ac:dyDescent="0.25">
      <c r="A39" s="2"/>
      <c r="B39" s="3" t="s">
        <v>32</v>
      </c>
      <c r="C39" s="4" t="s">
        <v>6</v>
      </c>
      <c r="D39" s="6">
        <v>1</v>
      </c>
      <c r="E39" s="7"/>
      <c r="F39" s="7">
        <f t="shared" si="5"/>
        <v>0</v>
      </c>
    </row>
    <row r="40" spans="1:6" s="47" customFormat="1" x14ac:dyDescent="0.25">
      <c r="A40" s="2"/>
      <c r="B40" s="3"/>
      <c r="C40" s="4"/>
      <c r="D40" s="6"/>
      <c r="E40" s="7"/>
      <c r="F40" s="7"/>
    </row>
    <row r="41" spans="1:6" s="44" customFormat="1" x14ac:dyDescent="0.25">
      <c r="A41" s="2"/>
      <c r="B41" s="3"/>
      <c r="C41" s="4"/>
      <c r="D41" s="6"/>
      <c r="E41" s="7"/>
      <c r="F41" s="7"/>
    </row>
    <row r="42" spans="1:6" s="44" customFormat="1" x14ac:dyDescent="0.25">
      <c r="A42" s="2">
        <f>COUNT($A$19:A41)+1</f>
        <v>3</v>
      </c>
      <c r="B42" s="48" t="s">
        <v>69</v>
      </c>
      <c r="C42" s="49"/>
      <c r="D42" s="50"/>
      <c r="E42" s="51"/>
      <c r="F42" s="52"/>
    </row>
    <row r="43" spans="1:6" s="44" customFormat="1" ht="51" x14ac:dyDescent="0.25">
      <c r="A43" s="2"/>
      <c r="B43" s="3" t="s">
        <v>92</v>
      </c>
      <c r="C43" s="4" t="s">
        <v>4</v>
      </c>
      <c r="D43" s="6">
        <v>1</v>
      </c>
      <c r="E43" s="7"/>
      <c r="F43" s="7">
        <f t="shared" ref="F43" si="6">D43*E43</f>
        <v>0</v>
      </c>
    </row>
    <row r="44" spans="1:6" s="44" customFormat="1" ht="25.5" x14ac:dyDescent="0.25">
      <c r="A44" s="2"/>
      <c r="B44" s="3" t="s">
        <v>53</v>
      </c>
      <c r="C44" s="4" t="s">
        <v>4</v>
      </c>
      <c r="D44" s="6">
        <v>5</v>
      </c>
      <c r="E44" s="7"/>
      <c r="F44" s="7">
        <f t="shared" ref="F44:F48" si="7">D44*E44</f>
        <v>0</v>
      </c>
    </row>
    <row r="45" spans="1:6" s="44" customFormat="1" x14ac:dyDescent="0.25">
      <c r="A45" s="2"/>
      <c r="B45" s="3" t="s">
        <v>55</v>
      </c>
      <c r="C45" s="4" t="s">
        <v>4</v>
      </c>
      <c r="D45" s="6">
        <v>5</v>
      </c>
      <c r="E45" s="7"/>
      <c r="F45" s="7">
        <f t="shared" si="7"/>
        <v>0</v>
      </c>
    </row>
    <row r="46" spans="1:6" s="44" customFormat="1" x14ac:dyDescent="0.25">
      <c r="A46" s="2"/>
      <c r="B46" s="3" t="s">
        <v>72</v>
      </c>
      <c r="C46" s="4" t="s">
        <v>4</v>
      </c>
      <c r="D46" s="6">
        <v>1</v>
      </c>
      <c r="E46" s="7"/>
      <c r="F46" s="7">
        <f t="shared" si="7"/>
        <v>0</v>
      </c>
    </row>
    <row r="47" spans="1:6" s="44" customFormat="1" x14ac:dyDescent="0.25">
      <c r="A47" s="2"/>
      <c r="B47" s="34" t="s">
        <v>37</v>
      </c>
      <c r="C47" s="4" t="s">
        <v>6</v>
      </c>
      <c r="D47" s="6">
        <v>1</v>
      </c>
      <c r="E47" s="7"/>
      <c r="F47" s="7">
        <f t="shared" si="7"/>
        <v>0</v>
      </c>
    </row>
    <row r="48" spans="1:6" s="44" customFormat="1" x14ac:dyDescent="0.25">
      <c r="A48" s="2"/>
      <c r="B48" s="34" t="s">
        <v>71</v>
      </c>
      <c r="C48" s="4" t="s">
        <v>4</v>
      </c>
      <c r="D48" s="6">
        <v>1</v>
      </c>
      <c r="E48" s="7"/>
      <c r="F48" s="7">
        <f t="shared" si="7"/>
        <v>0</v>
      </c>
    </row>
    <row r="49" spans="1:6" s="44" customFormat="1" ht="25.5" x14ac:dyDescent="0.25">
      <c r="A49" s="2"/>
      <c r="B49" s="3" t="s">
        <v>32</v>
      </c>
      <c r="C49" s="4" t="s">
        <v>6</v>
      </c>
      <c r="D49" s="6">
        <v>1</v>
      </c>
      <c r="E49" s="7"/>
      <c r="F49" s="7">
        <f t="shared" ref="F49" si="8">D49*E49</f>
        <v>0</v>
      </c>
    </row>
    <row r="50" spans="1:6" s="44" customFormat="1" x14ac:dyDescent="0.25">
      <c r="A50" s="2"/>
      <c r="B50" s="3"/>
      <c r="C50" s="4"/>
      <c r="D50" s="6"/>
      <c r="E50" s="7"/>
      <c r="F50" s="7"/>
    </row>
    <row r="51" spans="1:6" s="44" customFormat="1" x14ac:dyDescent="0.25">
      <c r="A51" s="2">
        <f>COUNT($A$19:A50)+1</f>
        <v>4</v>
      </c>
      <c r="B51" s="48" t="s">
        <v>70</v>
      </c>
      <c r="C51" s="49"/>
      <c r="D51" s="50"/>
      <c r="E51" s="51"/>
      <c r="F51" s="52"/>
    </row>
    <row r="52" spans="1:6" s="44" customFormat="1" ht="25.5" x14ac:dyDescent="0.25">
      <c r="A52" s="2"/>
      <c r="B52" s="48" t="s">
        <v>67</v>
      </c>
      <c r="C52" s="49"/>
      <c r="D52" s="50"/>
      <c r="E52" s="51"/>
      <c r="F52" s="52"/>
    </row>
    <row r="53" spans="1:6" s="44" customFormat="1" x14ac:dyDescent="0.25">
      <c r="A53" s="2"/>
      <c r="B53" s="53" t="s">
        <v>58</v>
      </c>
      <c r="C53" s="49"/>
      <c r="D53" s="50"/>
      <c r="E53" s="51"/>
      <c r="F53" s="52"/>
    </row>
    <row r="54" spans="1:6" s="44" customFormat="1" x14ac:dyDescent="0.25">
      <c r="A54" s="2"/>
      <c r="B54" s="53" t="s">
        <v>59</v>
      </c>
      <c r="C54" s="49"/>
      <c r="D54" s="50"/>
      <c r="E54" s="51"/>
      <c r="F54" s="52"/>
    </row>
    <row r="55" spans="1:6" s="44" customFormat="1" x14ac:dyDescent="0.25">
      <c r="A55" s="2"/>
      <c r="B55" s="53" t="s">
        <v>60</v>
      </c>
      <c r="C55" s="49"/>
      <c r="D55" s="50"/>
      <c r="E55" s="51"/>
      <c r="F55" s="52"/>
    </row>
    <row r="56" spans="1:6" s="44" customFormat="1" x14ac:dyDescent="0.25">
      <c r="A56" s="2"/>
      <c r="B56" s="53" t="s">
        <v>61</v>
      </c>
      <c r="C56" s="49"/>
      <c r="D56" s="50"/>
      <c r="E56" s="51"/>
      <c r="F56" s="52"/>
    </row>
    <row r="57" spans="1:6" s="44" customFormat="1" x14ac:dyDescent="0.25">
      <c r="A57" s="2"/>
      <c r="B57" s="3" t="s">
        <v>62</v>
      </c>
      <c r="C57" s="4"/>
      <c r="D57" s="6"/>
      <c r="E57" s="7"/>
      <c r="F57" s="7"/>
    </row>
    <row r="58" spans="1:6" s="44" customFormat="1" x14ac:dyDescent="0.25">
      <c r="A58" s="2"/>
      <c r="B58" s="3" t="s">
        <v>63</v>
      </c>
      <c r="C58" s="4"/>
      <c r="D58" s="6"/>
      <c r="E58" s="7"/>
      <c r="F58" s="7"/>
    </row>
    <row r="59" spans="1:6" s="35" customFormat="1" x14ac:dyDescent="0.25">
      <c r="A59" s="2"/>
      <c r="B59" s="3" t="s">
        <v>64</v>
      </c>
      <c r="C59" s="49"/>
      <c r="D59" s="50"/>
      <c r="E59" s="51"/>
      <c r="F59" s="52"/>
    </row>
    <row r="60" spans="1:6" x14ac:dyDescent="0.25">
      <c r="A60" s="2"/>
      <c r="B60" s="3" t="s">
        <v>65</v>
      </c>
      <c r="C60" s="4"/>
      <c r="D60" s="6"/>
      <c r="E60" s="7"/>
      <c r="F60" s="7"/>
    </row>
    <row r="61" spans="1:6" x14ac:dyDescent="0.25">
      <c r="A61" s="2"/>
      <c r="B61" s="53" t="s">
        <v>66</v>
      </c>
      <c r="C61" s="49"/>
      <c r="D61" s="50"/>
      <c r="E61" s="51"/>
      <c r="F61" s="52"/>
    </row>
    <row r="62" spans="1:6" s="33" customFormat="1" x14ac:dyDescent="0.25">
      <c r="A62" s="2"/>
      <c r="B62" s="53" t="s">
        <v>68</v>
      </c>
      <c r="C62" s="54" t="s">
        <v>6</v>
      </c>
      <c r="D62" s="54">
        <v>4</v>
      </c>
      <c r="E62" s="55"/>
      <c r="F62" s="55">
        <f>D62*E62</f>
        <v>0</v>
      </c>
    </row>
    <row r="63" spans="1:6" s="44" customFormat="1" x14ac:dyDescent="0.25">
      <c r="A63" s="2"/>
      <c r="B63" s="53"/>
      <c r="C63" s="54"/>
      <c r="D63" s="54"/>
      <c r="E63" s="55"/>
      <c r="F63" s="55"/>
    </row>
    <row r="64" spans="1:6" s="44" customFormat="1" x14ac:dyDescent="0.25">
      <c r="A64" s="2">
        <f>COUNT($A$19:A63)+1</f>
        <v>5</v>
      </c>
      <c r="B64" s="48" t="s">
        <v>73</v>
      </c>
      <c r="C64" s="49"/>
      <c r="D64" s="50"/>
      <c r="E64" s="51"/>
      <c r="F64" s="52"/>
    </row>
    <row r="65" spans="1:6" s="44" customFormat="1" ht="25.5" x14ac:dyDescent="0.25">
      <c r="A65" s="2"/>
      <c r="B65" s="48" t="s">
        <v>67</v>
      </c>
      <c r="C65" s="49"/>
      <c r="D65" s="50"/>
      <c r="E65" s="51"/>
      <c r="F65" s="52"/>
    </row>
    <row r="66" spans="1:6" s="44" customFormat="1" x14ac:dyDescent="0.25">
      <c r="A66" s="2"/>
      <c r="B66" s="53" t="s">
        <v>74</v>
      </c>
      <c r="C66" s="49"/>
      <c r="D66" s="50"/>
      <c r="E66" s="51"/>
      <c r="F66" s="52"/>
    </row>
    <row r="67" spans="1:6" s="44" customFormat="1" x14ac:dyDescent="0.25">
      <c r="A67" s="2"/>
      <c r="B67" s="3" t="s">
        <v>93</v>
      </c>
      <c r="C67" s="4"/>
      <c r="D67" s="6"/>
      <c r="E67" s="7"/>
      <c r="F67" s="7"/>
    </row>
    <row r="68" spans="1:6" s="44" customFormat="1" x14ac:dyDescent="0.25">
      <c r="A68" s="2"/>
      <c r="B68" s="3" t="s">
        <v>65</v>
      </c>
      <c r="C68" s="4"/>
      <c r="D68" s="6"/>
      <c r="E68" s="7"/>
      <c r="F68" s="7"/>
    </row>
    <row r="69" spans="1:6" s="44" customFormat="1" x14ac:dyDescent="0.25">
      <c r="A69" s="2"/>
      <c r="B69" s="53" t="s">
        <v>66</v>
      </c>
      <c r="C69" s="49"/>
      <c r="D69" s="50"/>
      <c r="E69" s="51"/>
      <c r="F69" s="52"/>
    </row>
    <row r="70" spans="1:6" s="44" customFormat="1" x14ac:dyDescent="0.25">
      <c r="A70" s="2"/>
      <c r="B70" s="53" t="s">
        <v>75</v>
      </c>
      <c r="C70" s="54" t="s">
        <v>6</v>
      </c>
      <c r="D70" s="54">
        <v>14</v>
      </c>
      <c r="E70" s="55"/>
      <c r="F70" s="55">
        <f>D70*E70</f>
        <v>0</v>
      </c>
    </row>
    <row r="71" spans="1:6" s="44" customFormat="1" x14ac:dyDescent="0.25">
      <c r="A71" s="2"/>
      <c r="B71" s="53"/>
      <c r="C71" s="54"/>
      <c r="D71" s="54"/>
      <c r="E71" s="55"/>
      <c r="F71" s="55"/>
    </row>
    <row r="72" spans="1:6" s="44" customFormat="1" x14ac:dyDescent="0.25">
      <c r="A72" s="2">
        <f>COUNT($A$19:A71)+1</f>
        <v>6</v>
      </c>
      <c r="B72" s="48" t="s">
        <v>84</v>
      </c>
      <c r="C72" s="54"/>
      <c r="D72" s="54"/>
      <c r="E72" s="55"/>
      <c r="F72" s="55"/>
    </row>
    <row r="73" spans="1:6" s="44" customFormat="1" ht="25.5" x14ac:dyDescent="0.25">
      <c r="A73" s="2"/>
      <c r="B73" s="53" t="s">
        <v>85</v>
      </c>
      <c r="C73" s="4" t="s">
        <v>4</v>
      </c>
      <c r="D73" s="6">
        <v>24</v>
      </c>
      <c r="E73" s="7"/>
      <c r="F73" s="7">
        <f t="shared" ref="F73:F74" si="9">D73*E73</f>
        <v>0</v>
      </c>
    </row>
    <row r="74" spans="1:6" s="44" customFormat="1" ht="38.25" x14ac:dyDescent="0.25">
      <c r="A74" s="2"/>
      <c r="B74" s="53" t="s">
        <v>86</v>
      </c>
      <c r="C74" s="4" t="s">
        <v>4</v>
      </c>
      <c r="D74" s="6">
        <v>28</v>
      </c>
      <c r="E74" s="7"/>
      <c r="F74" s="7">
        <f t="shared" si="9"/>
        <v>0</v>
      </c>
    </row>
    <row r="75" spans="1:6" s="44" customFormat="1" x14ac:dyDescent="0.25">
      <c r="A75" s="2"/>
      <c r="B75" s="53"/>
      <c r="C75" s="54"/>
      <c r="D75" s="54"/>
      <c r="E75" s="55"/>
      <c r="F75" s="55"/>
    </row>
    <row r="76" spans="1:6" s="44" customFormat="1" x14ac:dyDescent="0.25">
      <c r="A76" s="2">
        <f>COUNT($A$19:A75)+1</f>
        <v>7</v>
      </c>
      <c r="B76" s="53" t="s">
        <v>76</v>
      </c>
      <c r="C76" s="54"/>
      <c r="D76" s="54"/>
      <c r="E76" s="55"/>
      <c r="F76" s="55"/>
    </row>
    <row r="77" spans="1:6" s="44" customFormat="1" x14ac:dyDescent="0.25">
      <c r="A77" s="2"/>
      <c r="B77" s="3" t="s">
        <v>77</v>
      </c>
      <c r="C77" s="4" t="s">
        <v>5</v>
      </c>
      <c r="D77" s="6">
        <v>350</v>
      </c>
      <c r="E77" s="7"/>
      <c r="F77" s="7">
        <f t="shared" ref="F77:F81" si="10">D77*E77</f>
        <v>0</v>
      </c>
    </row>
    <row r="78" spans="1:6" s="44" customFormat="1" x14ac:dyDescent="0.25">
      <c r="A78" s="2"/>
      <c r="B78" s="3" t="s">
        <v>78</v>
      </c>
      <c r="C78" s="4" t="s">
        <v>5</v>
      </c>
      <c r="D78" s="6">
        <v>1150</v>
      </c>
      <c r="E78" s="7"/>
      <c r="F78" s="7">
        <f t="shared" si="10"/>
        <v>0</v>
      </c>
    </row>
    <row r="79" spans="1:6" s="44" customFormat="1" x14ac:dyDescent="0.25">
      <c r="A79" s="2"/>
      <c r="B79" s="3" t="s">
        <v>79</v>
      </c>
      <c r="C79" s="4" t="s">
        <v>5</v>
      </c>
      <c r="D79" s="6">
        <v>650</v>
      </c>
      <c r="E79" s="7"/>
      <c r="F79" s="7">
        <f t="shared" si="10"/>
        <v>0</v>
      </c>
    </row>
    <row r="80" spans="1:6" s="44" customFormat="1" x14ac:dyDescent="0.25">
      <c r="A80" s="2"/>
      <c r="B80" s="3" t="s">
        <v>80</v>
      </c>
      <c r="C80" s="4" t="s">
        <v>5</v>
      </c>
      <c r="D80" s="6">
        <v>550</v>
      </c>
      <c r="E80" s="7"/>
      <c r="F80" s="7">
        <f t="shared" si="10"/>
        <v>0</v>
      </c>
    </row>
    <row r="81" spans="1:6" s="44" customFormat="1" x14ac:dyDescent="0.25">
      <c r="A81" s="2"/>
      <c r="B81" s="3" t="s">
        <v>81</v>
      </c>
      <c r="C81" s="4" t="s">
        <v>5</v>
      </c>
      <c r="D81" s="6">
        <v>1500</v>
      </c>
      <c r="E81" s="7"/>
      <c r="F81" s="7">
        <f t="shared" si="10"/>
        <v>0</v>
      </c>
    </row>
    <row r="82" spans="1:6" x14ac:dyDescent="0.25">
      <c r="A82" s="2"/>
      <c r="B82" s="3"/>
      <c r="C82" s="4"/>
      <c r="D82" s="6"/>
      <c r="E82" s="7"/>
      <c r="F82" s="7"/>
    </row>
    <row r="83" spans="1:6" x14ac:dyDescent="0.25">
      <c r="A83" s="2">
        <f>COUNT($A$19:A82)+1</f>
        <v>8</v>
      </c>
      <c r="B83" s="3" t="s">
        <v>7</v>
      </c>
      <c r="C83" s="4"/>
      <c r="D83" s="11">
        <v>0.03</v>
      </c>
      <c r="E83" s="7"/>
      <c r="F83" s="7">
        <f>SUM(F19:F62)*D83</f>
        <v>0</v>
      </c>
    </row>
    <row r="84" spans="1:6" x14ac:dyDescent="0.25">
      <c r="A84" s="2"/>
      <c r="B84" s="3"/>
      <c r="C84" s="4"/>
      <c r="D84" s="6"/>
      <c r="E84" s="7"/>
      <c r="F84" s="7"/>
    </row>
    <row r="85" spans="1:6" x14ac:dyDescent="0.25">
      <c r="A85" s="2">
        <f>COUNT($A$19:A84)+1</f>
        <v>9</v>
      </c>
      <c r="B85" s="3" t="s">
        <v>8</v>
      </c>
      <c r="C85" s="4"/>
      <c r="D85" s="11">
        <v>0.03</v>
      </c>
      <c r="E85" s="7"/>
      <c r="F85" s="7">
        <f>SUM(F20:F62)*D85</f>
        <v>0</v>
      </c>
    </row>
    <row r="86" spans="1:6" x14ac:dyDescent="0.25">
      <c r="A86" s="12"/>
      <c r="B86" s="13"/>
      <c r="C86" s="14"/>
      <c r="D86" s="15"/>
      <c r="E86" s="16"/>
      <c r="F86" s="16"/>
    </row>
    <row r="87" spans="1:6" ht="15.75" x14ac:dyDescent="0.25">
      <c r="A87" s="454" t="s">
        <v>9</v>
      </c>
      <c r="B87" s="442"/>
      <c r="C87" s="4"/>
      <c r="D87" s="6"/>
      <c r="E87" s="7"/>
      <c r="F87" s="20">
        <f>SUM(F19:F86)</f>
        <v>0</v>
      </c>
    </row>
    <row r="88" spans="1:6" s="47" customFormat="1" ht="15.75" x14ac:dyDescent="0.25">
      <c r="A88" s="46"/>
      <c r="B88" s="45"/>
      <c r="C88" s="4"/>
      <c r="D88" s="6"/>
      <c r="E88" s="7"/>
      <c r="F88" s="20"/>
    </row>
    <row r="89" spans="1:6" s="39" customFormat="1" ht="15.75" x14ac:dyDescent="0.25">
      <c r="A89" s="38"/>
      <c r="B89" s="37"/>
      <c r="C89" s="4"/>
      <c r="D89" s="6"/>
      <c r="E89" s="7"/>
      <c r="F89" s="20"/>
    </row>
    <row r="90" spans="1:6" s="39" customFormat="1" ht="15.75" x14ac:dyDescent="0.25">
      <c r="A90" s="38"/>
      <c r="B90" s="37"/>
      <c r="C90" s="4"/>
      <c r="D90" s="6"/>
      <c r="E90" s="7"/>
      <c r="F90" s="20"/>
    </row>
    <row r="91" spans="1:6" ht="15.75" x14ac:dyDescent="0.25">
      <c r="A91" s="454" t="s">
        <v>41</v>
      </c>
      <c r="B91" s="442"/>
      <c r="C91" s="4"/>
      <c r="D91" s="6"/>
      <c r="E91" s="7"/>
      <c r="F91" s="7"/>
    </row>
    <row r="92" spans="1:6" x14ac:dyDescent="0.25">
      <c r="A92" s="2"/>
      <c r="B92" s="3"/>
      <c r="C92" s="4"/>
      <c r="D92" s="6"/>
      <c r="E92" s="7"/>
      <c r="F92" s="7"/>
    </row>
    <row r="93" spans="1:6" s="39" customFormat="1" x14ac:dyDescent="0.25">
      <c r="A93" s="17" t="s">
        <v>42</v>
      </c>
      <c r="B93" s="3"/>
      <c r="C93" s="4"/>
      <c r="D93" s="6"/>
      <c r="E93" s="7"/>
      <c r="F93" s="7"/>
    </row>
    <row r="94" spans="1:6" s="39" customFormat="1" x14ac:dyDescent="0.25">
      <c r="A94" s="2"/>
      <c r="B94" s="3"/>
      <c r="C94" s="4"/>
      <c r="D94" s="6"/>
      <c r="E94" s="7"/>
      <c r="F94" s="7"/>
    </row>
    <row r="95" spans="1:6" s="39" customFormat="1" x14ac:dyDescent="0.25">
      <c r="A95" s="2">
        <f>COUNT($A$91:A94)+1</f>
        <v>1</v>
      </c>
      <c r="B95" s="3" t="s">
        <v>11</v>
      </c>
      <c r="C95" s="4" t="s">
        <v>5</v>
      </c>
      <c r="D95" s="6">
        <v>3150</v>
      </c>
      <c r="E95" s="7"/>
      <c r="F95" s="7">
        <f t="shared" ref="F95" si="11">D95*E95</f>
        <v>0</v>
      </c>
    </row>
    <row r="96" spans="1:6" x14ac:dyDescent="0.25">
      <c r="A96" s="2"/>
      <c r="B96" s="3"/>
      <c r="C96" s="4"/>
      <c r="D96" s="6"/>
      <c r="E96" s="7"/>
      <c r="F96" s="7"/>
    </row>
    <row r="97" spans="1:6" ht="38.25" x14ac:dyDescent="0.25">
      <c r="A97" s="2">
        <f>COUNT($A$91:A96)+1</f>
        <v>2</v>
      </c>
      <c r="B97" s="3" t="s">
        <v>39</v>
      </c>
      <c r="C97" s="4" t="s">
        <v>5</v>
      </c>
      <c r="D97" s="6">
        <v>3150</v>
      </c>
      <c r="E97" s="7"/>
      <c r="F97" s="7">
        <f t="shared" ref="F97" si="12">D97*E97</f>
        <v>0</v>
      </c>
    </row>
    <row r="98" spans="1:6" x14ac:dyDescent="0.25">
      <c r="A98" s="2"/>
      <c r="B98" s="3"/>
      <c r="C98" s="4"/>
      <c r="D98" s="6"/>
      <c r="E98" s="7"/>
      <c r="F98" s="7"/>
    </row>
    <row r="99" spans="1:6" s="39" customFormat="1" ht="38.25" x14ac:dyDescent="0.25">
      <c r="A99" s="2">
        <f>COUNT($A$91:A98)+1</f>
        <v>3</v>
      </c>
      <c r="B99" s="3" t="s">
        <v>40</v>
      </c>
      <c r="C99" s="41" t="s">
        <v>5</v>
      </c>
      <c r="D99" s="41">
        <v>100</v>
      </c>
      <c r="E99" s="42"/>
      <c r="F99" s="42">
        <f>D99*E99</f>
        <v>0</v>
      </c>
    </row>
    <row r="100" spans="1:6" s="39" customFormat="1" x14ac:dyDescent="0.25">
      <c r="A100" s="2"/>
      <c r="B100" s="3"/>
      <c r="C100" s="41"/>
      <c r="D100" s="41"/>
      <c r="E100" s="42"/>
      <c r="F100" s="42"/>
    </row>
    <row r="101" spans="1:6" s="39" customFormat="1" x14ac:dyDescent="0.25">
      <c r="A101" s="2">
        <f>COUNT($A$91:A100)+1</f>
        <v>4</v>
      </c>
      <c r="B101" s="32" t="s">
        <v>12</v>
      </c>
      <c r="C101" s="4"/>
      <c r="D101" s="6"/>
      <c r="E101" s="7"/>
      <c r="F101" s="7"/>
    </row>
    <row r="102" spans="1:6" s="39" customFormat="1" x14ac:dyDescent="0.25">
      <c r="A102" s="2"/>
      <c r="B102" s="3" t="s">
        <v>38</v>
      </c>
      <c r="C102" s="4" t="s">
        <v>5</v>
      </c>
      <c r="D102" s="6">
        <v>4350</v>
      </c>
      <c r="E102" s="7"/>
      <c r="F102" s="7">
        <f t="shared" ref="F102:F103" si="13">D102*E102</f>
        <v>0</v>
      </c>
    </row>
    <row r="103" spans="1:6" s="44" customFormat="1" x14ac:dyDescent="0.25">
      <c r="A103" s="2"/>
      <c r="B103" s="3" t="s">
        <v>82</v>
      </c>
      <c r="C103" s="4" t="s">
        <v>5</v>
      </c>
      <c r="D103" s="6">
        <v>1500</v>
      </c>
      <c r="E103" s="7"/>
      <c r="F103" s="7">
        <f t="shared" si="13"/>
        <v>0</v>
      </c>
    </row>
    <row r="104" spans="1:6" s="39" customFormat="1" x14ac:dyDescent="0.25">
      <c r="A104" s="2"/>
      <c r="B104" s="3"/>
      <c r="C104" s="4"/>
      <c r="D104" s="6"/>
      <c r="E104" s="7"/>
      <c r="F104" s="7"/>
    </row>
    <row r="105" spans="1:6" ht="25.5" x14ac:dyDescent="0.25">
      <c r="A105" s="2">
        <f>COUNT($A$91:A104)+1</f>
        <v>5</v>
      </c>
      <c r="B105" s="3" t="s">
        <v>13</v>
      </c>
      <c r="C105" s="4" t="s">
        <v>5</v>
      </c>
      <c r="D105" s="6">
        <v>3200</v>
      </c>
      <c r="E105" s="7"/>
      <c r="F105" s="7">
        <f t="shared" ref="F105" si="14">D105*E105</f>
        <v>0</v>
      </c>
    </row>
    <row r="106" spans="1:6" x14ac:dyDescent="0.25">
      <c r="A106" s="2"/>
      <c r="B106" s="3"/>
      <c r="C106" s="4"/>
      <c r="D106" s="6"/>
      <c r="E106" s="7"/>
      <c r="F106" s="7"/>
    </row>
    <row r="107" spans="1:6" ht="25.5" x14ac:dyDescent="0.25">
      <c r="A107" s="2">
        <f>COUNT($A$91:A106)+1</f>
        <v>6</v>
      </c>
      <c r="B107" s="3" t="s">
        <v>14</v>
      </c>
      <c r="C107" s="4" t="s">
        <v>4</v>
      </c>
      <c r="D107" s="6">
        <v>20</v>
      </c>
      <c r="E107" s="7"/>
      <c r="F107" s="7">
        <f t="shared" ref="F107" si="15">D107*E107</f>
        <v>0</v>
      </c>
    </row>
    <row r="108" spans="1:6" x14ac:dyDescent="0.25">
      <c r="A108" s="2"/>
      <c r="B108" s="3"/>
      <c r="C108" s="4"/>
      <c r="D108" s="6"/>
      <c r="E108" s="7"/>
      <c r="F108" s="7"/>
    </row>
    <row r="109" spans="1:6" ht="25.5" x14ac:dyDescent="0.25">
      <c r="A109" s="2">
        <f>COUNT($A$91:A108)+1</f>
        <v>7</v>
      </c>
      <c r="B109" s="3" t="s">
        <v>15</v>
      </c>
      <c r="C109" s="4" t="s">
        <v>5</v>
      </c>
      <c r="D109" s="6">
        <v>3200</v>
      </c>
      <c r="E109" s="7"/>
      <c r="F109" s="7">
        <f t="shared" ref="F109" si="16">D109*E109</f>
        <v>0</v>
      </c>
    </row>
    <row r="110" spans="1:6" x14ac:dyDescent="0.25">
      <c r="A110" s="2"/>
      <c r="B110" s="3"/>
      <c r="C110" s="4"/>
      <c r="D110" s="6"/>
      <c r="E110" s="7"/>
      <c r="F110" s="7"/>
    </row>
    <row r="111" spans="1:6" ht="38.25" x14ac:dyDescent="0.25">
      <c r="A111" s="2">
        <f>COUNT($A$91:A110)+1</f>
        <v>8</v>
      </c>
      <c r="B111" s="3" t="s">
        <v>83</v>
      </c>
      <c r="C111" s="4" t="s">
        <v>4</v>
      </c>
      <c r="D111" s="6">
        <v>33</v>
      </c>
      <c r="E111" s="7"/>
      <c r="F111" s="7">
        <f t="shared" ref="F111" si="17">D111*E111</f>
        <v>0</v>
      </c>
    </row>
    <row r="112" spans="1:6" s="39" customFormat="1" x14ac:dyDescent="0.25">
      <c r="A112" s="2"/>
      <c r="B112" s="3"/>
      <c r="C112" s="4"/>
      <c r="D112" s="6"/>
      <c r="E112" s="7"/>
      <c r="F112" s="7"/>
    </row>
    <row r="113" spans="1:6" s="39" customFormat="1" ht="25.5" x14ac:dyDescent="0.25">
      <c r="A113" s="2">
        <f>COUNT($A$91:A112)+1</f>
        <v>9</v>
      </c>
      <c r="B113" s="3" t="s">
        <v>44</v>
      </c>
      <c r="C113" s="4" t="s">
        <v>43</v>
      </c>
      <c r="D113" s="6">
        <v>60</v>
      </c>
      <c r="E113" s="7"/>
      <c r="F113" s="7">
        <f t="shared" ref="F113" si="18">D113*E113</f>
        <v>0</v>
      </c>
    </row>
    <row r="114" spans="1:6" s="39" customFormat="1" x14ac:dyDescent="0.25">
      <c r="A114" s="2"/>
      <c r="B114" s="3"/>
      <c r="C114" s="4"/>
      <c r="D114" s="6"/>
      <c r="E114" s="7"/>
      <c r="F114" s="7"/>
    </row>
    <row r="115" spans="1:6" x14ac:dyDescent="0.25">
      <c r="A115" s="17" t="s">
        <v>16</v>
      </c>
      <c r="B115" s="3"/>
      <c r="C115" s="4"/>
      <c r="D115" s="6"/>
      <c r="E115" s="7"/>
      <c r="F115" s="7"/>
    </row>
    <row r="116" spans="1:6" s="31" customFormat="1" x14ac:dyDescent="0.25">
      <c r="A116" s="2"/>
      <c r="B116" s="3"/>
      <c r="C116" s="4"/>
      <c r="D116" s="6"/>
      <c r="E116" s="7"/>
      <c r="F116" s="7"/>
    </row>
    <row r="117" spans="1:6" ht="51" x14ac:dyDescent="0.25">
      <c r="A117" s="2">
        <f>COUNT($A$91:A116)+1</f>
        <v>10</v>
      </c>
      <c r="B117" s="3" t="s">
        <v>17</v>
      </c>
      <c r="C117" s="4" t="s">
        <v>6</v>
      </c>
      <c r="D117" s="6">
        <v>1</v>
      </c>
      <c r="E117" s="7"/>
      <c r="F117" s="7">
        <f t="shared" ref="F117" si="19">D117*E117</f>
        <v>0</v>
      </c>
    </row>
    <row r="118" spans="1:6" x14ac:dyDescent="0.25">
      <c r="A118" s="2"/>
      <c r="B118" s="3"/>
      <c r="C118" s="4"/>
      <c r="D118" s="6"/>
      <c r="E118" s="7"/>
      <c r="F118" s="7"/>
    </row>
    <row r="119" spans="1:6" x14ac:dyDescent="0.25">
      <c r="A119" s="2">
        <f>COUNT($A$91:A118)+1</f>
        <v>11</v>
      </c>
      <c r="B119" s="3" t="s">
        <v>18</v>
      </c>
      <c r="C119" s="4" t="s">
        <v>6</v>
      </c>
      <c r="D119" s="6">
        <v>1</v>
      </c>
      <c r="E119" s="7"/>
      <c r="F119" s="7">
        <f t="shared" ref="F119" si="20">D119*E119</f>
        <v>0</v>
      </c>
    </row>
    <row r="120" spans="1:6" s="33" customFormat="1" x14ac:dyDescent="0.25">
      <c r="A120" s="2"/>
      <c r="B120" s="3"/>
      <c r="C120" s="4"/>
      <c r="D120" s="6"/>
      <c r="E120" s="7"/>
      <c r="F120" s="7"/>
    </row>
    <row r="121" spans="1:6" s="33" customFormat="1" x14ac:dyDescent="0.25">
      <c r="A121" s="2">
        <f>COUNT($A$91:A120)+1</f>
        <v>12</v>
      </c>
      <c r="B121" s="3" t="s">
        <v>19</v>
      </c>
      <c r="C121" s="4" t="s">
        <v>6</v>
      </c>
      <c r="D121" s="6">
        <v>1</v>
      </c>
      <c r="E121" s="7"/>
      <c r="F121" s="7">
        <f t="shared" ref="F121" si="21">D121*E121</f>
        <v>0</v>
      </c>
    </row>
    <row r="122" spans="1:6" s="33" customFormat="1" x14ac:dyDescent="0.25">
      <c r="A122" s="2"/>
      <c r="B122" s="3"/>
      <c r="C122" s="4"/>
      <c r="D122" s="6"/>
      <c r="E122" s="7"/>
      <c r="F122" s="7"/>
    </row>
    <row r="123" spans="1:6" x14ac:dyDescent="0.25">
      <c r="A123" s="2">
        <f>COUNT($A$91:A122)+1</f>
        <v>13</v>
      </c>
      <c r="B123" s="3" t="s">
        <v>7</v>
      </c>
      <c r="C123" s="4"/>
      <c r="D123" s="11">
        <v>0.03</v>
      </c>
      <c r="E123" s="7"/>
      <c r="F123" s="7">
        <f>SUM(F91:F111)*D123</f>
        <v>0</v>
      </c>
    </row>
    <row r="124" spans="1:6" x14ac:dyDescent="0.25">
      <c r="A124" s="2"/>
      <c r="B124" s="3"/>
      <c r="C124" s="4"/>
      <c r="D124" s="6"/>
      <c r="E124" s="7"/>
      <c r="F124" s="7"/>
    </row>
    <row r="125" spans="1:6" ht="25.5" x14ac:dyDescent="0.25">
      <c r="A125" s="2">
        <f>COUNT($A$91:A124)+1</f>
        <v>14</v>
      </c>
      <c r="B125" s="3" t="s">
        <v>20</v>
      </c>
      <c r="C125" s="4" t="s">
        <v>6</v>
      </c>
      <c r="D125" s="6">
        <v>1</v>
      </c>
      <c r="E125" s="7"/>
      <c r="F125" s="7">
        <f t="shared" ref="F125" si="22">D125*E125</f>
        <v>0</v>
      </c>
    </row>
    <row r="126" spans="1:6" x14ac:dyDescent="0.25">
      <c r="A126" s="12"/>
      <c r="B126" s="13"/>
      <c r="C126" s="14"/>
      <c r="D126" s="15"/>
      <c r="E126" s="16"/>
      <c r="F126" s="16"/>
    </row>
    <row r="127" spans="1:6" ht="15.75" x14ac:dyDescent="0.25">
      <c r="A127" s="451" t="s">
        <v>21</v>
      </c>
      <c r="B127" s="452"/>
      <c r="C127" s="453"/>
      <c r="D127" s="453"/>
      <c r="E127" s="7"/>
      <c r="F127" s="21">
        <f>SUM(F91:F126)</f>
        <v>0</v>
      </c>
    </row>
    <row r="128" spans="1:6" s="19" customFormat="1" x14ac:dyDescent="0.25">
      <c r="A128" s="2"/>
      <c r="B128" s="3"/>
      <c r="C128" s="4"/>
      <c r="D128" s="6"/>
      <c r="E128" s="7"/>
      <c r="F128" s="7"/>
    </row>
    <row r="129" spans="1:6" s="19" customFormat="1" x14ac:dyDescent="0.25">
      <c r="A129" s="2"/>
      <c r="B129" s="3"/>
      <c r="C129" s="4"/>
      <c r="D129" s="6"/>
      <c r="E129" s="7"/>
      <c r="F129" s="7"/>
    </row>
    <row r="130" spans="1:6" s="39" customFormat="1" x14ac:dyDescent="0.25">
      <c r="A130" s="2"/>
      <c r="B130" s="3"/>
      <c r="C130" s="4"/>
      <c r="D130" s="6"/>
      <c r="E130" s="7"/>
      <c r="F130" s="7"/>
    </row>
    <row r="131" spans="1:6" s="19" customFormat="1" ht="18.75" x14ac:dyDescent="0.3">
      <c r="A131" s="441" t="s">
        <v>22</v>
      </c>
      <c r="B131" s="445"/>
      <c r="C131" s="4"/>
      <c r="D131" s="6"/>
      <c r="E131" s="7"/>
      <c r="F131" s="7"/>
    </row>
    <row r="132" spans="1:6" s="39" customFormat="1" ht="18.75" x14ac:dyDescent="0.3">
      <c r="A132" s="36"/>
      <c r="B132" s="40"/>
      <c r="C132" s="4"/>
      <c r="D132" s="6"/>
      <c r="E132" s="7"/>
      <c r="F132" s="7"/>
    </row>
    <row r="133" spans="1:6" s="19" customFormat="1" x14ac:dyDescent="0.25">
      <c r="A133" s="2"/>
      <c r="B133" s="3"/>
      <c r="C133" s="4"/>
      <c r="D133" s="6"/>
      <c r="E133" s="7"/>
      <c r="F133" s="7"/>
    </row>
    <row r="134" spans="1:6" s="19" customFormat="1" x14ac:dyDescent="0.25">
      <c r="A134" s="22" t="s">
        <v>23</v>
      </c>
      <c r="B134" s="23" t="s">
        <v>25</v>
      </c>
      <c r="C134" s="24"/>
      <c r="D134" s="25"/>
      <c r="E134" s="21"/>
      <c r="F134" s="21">
        <f>F87</f>
        <v>0</v>
      </c>
    </row>
    <row r="135" spans="1:6" s="19" customFormat="1" x14ac:dyDescent="0.25">
      <c r="A135" s="22" t="s">
        <v>24</v>
      </c>
      <c r="B135" s="23" t="s">
        <v>26</v>
      </c>
      <c r="C135" s="24"/>
      <c r="D135" s="25"/>
      <c r="E135" s="21"/>
      <c r="F135" s="21">
        <f>F127</f>
        <v>0</v>
      </c>
    </row>
    <row r="136" spans="1:6" s="19" customFormat="1" ht="15.75" thickBot="1" x14ac:dyDescent="0.3">
      <c r="A136" s="26"/>
      <c r="B136" s="27"/>
      <c r="C136" s="28"/>
      <c r="D136" s="29"/>
      <c r="E136" s="30"/>
      <c r="F136" s="30"/>
    </row>
    <row r="137" spans="1:6" s="19" customFormat="1" ht="16.5" thickTop="1" x14ac:dyDescent="0.25">
      <c r="A137" s="446" t="s">
        <v>27</v>
      </c>
      <c r="B137" s="447"/>
      <c r="C137" s="448"/>
      <c r="D137" s="448"/>
      <c r="E137" s="7"/>
      <c r="F137" s="20">
        <f>SUM(F134:F136)</f>
        <v>0</v>
      </c>
    </row>
    <row r="138" spans="1:6" x14ac:dyDescent="0.25">
      <c r="A138" s="2"/>
      <c r="B138" s="3"/>
      <c r="C138" s="4"/>
      <c r="D138" s="6"/>
      <c r="E138" s="7"/>
      <c r="F138" s="7"/>
    </row>
    <row r="139" spans="1:6" s="39" customFormat="1" x14ac:dyDescent="0.25">
      <c r="A139" s="2"/>
      <c r="B139" s="3"/>
      <c r="C139" s="4"/>
      <c r="D139" s="6"/>
      <c r="E139" s="7"/>
      <c r="F139" s="7"/>
    </row>
    <row r="140" spans="1:6" x14ac:dyDescent="0.25">
      <c r="A140" s="2"/>
      <c r="B140" s="3"/>
      <c r="C140" s="4"/>
      <c r="D140" s="6"/>
      <c r="E140" s="7"/>
      <c r="F140" s="7"/>
    </row>
    <row r="141" spans="1:6" s="19" customFormat="1" x14ac:dyDescent="0.25">
      <c r="A141" s="2"/>
      <c r="B141" s="3"/>
      <c r="C141" s="4"/>
      <c r="D141" s="6"/>
      <c r="E141" s="7"/>
      <c r="F141" s="7"/>
    </row>
    <row r="142" spans="1:6" s="19" customFormat="1" x14ac:dyDescent="0.25">
      <c r="A142" s="22" t="s">
        <v>28</v>
      </c>
      <c r="B142" s="3"/>
      <c r="C142" s="4"/>
      <c r="D142" s="6"/>
      <c r="E142" s="7"/>
      <c r="F142" s="7"/>
    </row>
    <row r="143" spans="1:6" s="19" customFormat="1" x14ac:dyDescent="0.25">
      <c r="A143" s="2"/>
      <c r="B143" s="3"/>
      <c r="C143" s="4"/>
      <c r="D143" s="6"/>
      <c r="E143" s="7"/>
      <c r="F143" s="7"/>
    </row>
    <row r="144" spans="1:6" s="19" customFormat="1" x14ac:dyDescent="0.25">
      <c r="A144" s="449" t="s">
        <v>29</v>
      </c>
      <c r="B144" s="450"/>
      <c r="C144" s="450"/>
      <c r="D144" s="450"/>
      <c r="E144" s="450"/>
      <c r="F144" s="450"/>
    </row>
    <row r="145" spans="1:6" s="19" customFormat="1" x14ac:dyDescent="0.25">
      <c r="A145" s="449" t="s">
        <v>30</v>
      </c>
      <c r="B145" s="450"/>
      <c r="C145" s="450"/>
      <c r="D145" s="450"/>
      <c r="E145" s="450"/>
      <c r="F145" s="450"/>
    </row>
    <row r="146" spans="1:6" s="19" customFormat="1" x14ac:dyDescent="0.25">
      <c r="A146" s="449" t="s">
        <v>31</v>
      </c>
      <c r="B146" s="450"/>
      <c r="C146" s="450"/>
      <c r="D146" s="450"/>
      <c r="E146" s="450"/>
      <c r="F146" s="450"/>
    </row>
    <row r="147" spans="1:6" x14ac:dyDescent="0.25">
      <c r="A147" s="2"/>
      <c r="B147" s="3"/>
      <c r="C147" s="4"/>
      <c r="D147" s="6"/>
      <c r="E147" s="7"/>
      <c r="F147" s="7"/>
    </row>
    <row r="148" spans="1:6" x14ac:dyDescent="0.25">
      <c r="A148" s="2"/>
      <c r="B148" s="3"/>
      <c r="C148" s="4"/>
      <c r="D148" s="6"/>
      <c r="E148" s="7"/>
      <c r="F148" s="7"/>
    </row>
    <row r="149" spans="1:6" x14ac:dyDescent="0.25">
      <c r="A149" s="2"/>
      <c r="B149" s="3"/>
      <c r="C149" s="4"/>
      <c r="D149" s="6"/>
      <c r="E149" s="7"/>
      <c r="F149" s="7"/>
    </row>
  </sheetData>
  <mergeCells count="12">
    <mergeCell ref="A127:D127"/>
    <mergeCell ref="A4:F4"/>
    <mergeCell ref="A18:B18"/>
    <mergeCell ref="A87:B87"/>
    <mergeCell ref="A91:B91"/>
    <mergeCell ref="A16:F16"/>
    <mergeCell ref="A15:F15"/>
    <mergeCell ref="A131:B131"/>
    <mergeCell ref="A137:D137"/>
    <mergeCell ref="A144:F144"/>
    <mergeCell ref="A145:F145"/>
    <mergeCell ref="A146:F146"/>
  </mergeCells>
  <hyperlinks>
    <hyperlink ref="B20" r:id="rId1" location="PMO!A1" display="Dobava in montaža merilne omare"/>
    <hyperlink ref="B29" r:id="rId2" location="PMO!A1" display="Dobava in montaža merilne omare"/>
    <hyperlink ref="B101" r:id="rId3" location="Cevi!A1"/>
  </hyperlinks>
  <pageMargins left="1.0236220472440944" right="0.59055118110236227" top="0.23622047244094491" bottom="0.78740157480314965" header="1.4566929133858268" footer="0.31496062992125984"/>
  <pageSetup paperSize="9" scale="97" orientation="portrait" horizontalDpi="300" verticalDpi="300" r:id="rId4"/>
  <headerFooter>
    <oddFooter>&amp;C&amp;"BankGothic Lt BT,Light"&amp;9POGLAVJE III / &amp;P</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7"/>
  <sheetViews>
    <sheetView view="pageBreakPreview" topLeftCell="A22" zoomScale="120" zoomScaleSheetLayoutView="120" workbookViewId="0">
      <selection activeCell="E5" sqref="E5"/>
    </sheetView>
  </sheetViews>
  <sheetFormatPr defaultColWidth="9" defaultRowHeight="13.5" x14ac:dyDescent="0.25"/>
  <cols>
    <col min="1" max="1" width="3.85546875" style="337" customWidth="1"/>
    <col min="2" max="2" width="43.28515625" style="336" customWidth="1"/>
    <col min="3" max="3" width="4.140625" style="335" customWidth="1"/>
    <col min="4" max="4" width="9.140625" style="334" customWidth="1"/>
    <col min="5" max="5" width="12" style="333" customWidth="1"/>
    <col min="6" max="6" width="15.42578125" style="332" customWidth="1"/>
    <col min="7" max="7" width="21.7109375" style="331" customWidth="1"/>
    <col min="8" max="8" width="19.7109375" style="330" customWidth="1"/>
    <col min="9" max="9" width="17.7109375" style="119" customWidth="1"/>
    <col min="10" max="10" width="38.85546875" style="121" customWidth="1"/>
    <col min="11" max="11" width="9.140625" style="120" customWidth="1"/>
    <col min="12" max="16384" width="9" style="119"/>
  </cols>
  <sheetData>
    <row r="1" spans="1:10" s="192" customFormat="1" ht="12" customHeight="1" x14ac:dyDescent="0.25">
      <c r="E1" s="328"/>
    </row>
    <row r="2" spans="1:10" s="192" customFormat="1" ht="12" customHeight="1" x14ac:dyDescent="0.25">
      <c r="A2" s="193"/>
      <c r="B2" s="193"/>
      <c r="C2" s="193"/>
      <c r="D2" s="193"/>
      <c r="E2" s="329"/>
    </row>
    <row r="3" spans="1:10" s="192" customFormat="1" ht="12" customHeight="1" x14ac:dyDescent="0.25">
      <c r="E3" s="328"/>
    </row>
    <row r="4" spans="1:10" s="186" customFormat="1" ht="12.75" x14ac:dyDescent="0.25">
      <c r="A4" s="191"/>
      <c r="B4" s="190" t="s">
        <v>135</v>
      </c>
      <c r="C4" s="189" t="s">
        <v>134</v>
      </c>
      <c r="D4" s="188" t="s">
        <v>133</v>
      </c>
      <c r="E4" s="325" t="s">
        <v>332</v>
      </c>
      <c r="F4" s="187" t="s">
        <v>131</v>
      </c>
    </row>
    <row r="5" spans="1:10" s="180" customFormat="1" ht="9" x14ac:dyDescent="0.2">
      <c r="A5" s="185"/>
      <c r="B5" s="182"/>
      <c r="C5" s="184"/>
      <c r="D5" s="184"/>
      <c r="E5" s="323"/>
      <c r="F5" s="182"/>
      <c r="G5" s="181"/>
    </row>
    <row r="6" spans="1:10" s="355" customFormat="1" ht="12.75" x14ac:dyDescent="0.2">
      <c r="A6" s="413"/>
      <c r="B6" s="412"/>
      <c r="C6" s="319"/>
      <c r="D6" s="318"/>
      <c r="E6" s="317"/>
      <c r="F6" s="316"/>
      <c r="H6" s="283"/>
      <c r="I6" s="283"/>
      <c r="J6" s="356"/>
    </row>
    <row r="7" spans="1:10" s="355" customFormat="1" ht="12.75" x14ac:dyDescent="0.2">
      <c r="A7" s="413"/>
      <c r="B7" s="412"/>
      <c r="C7" s="319"/>
      <c r="D7" s="318"/>
      <c r="E7" s="317"/>
      <c r="F7" s="316"/>
      <c r="H7" s="283"/>
      <c r="I7" s="283"/>
      <c r="J7" s="356"/>
    </row>
    <row r="8" spans="1:10" s="355" customFormat="1" ht="12.75" x14ac:dyDescent="0.2">
      <c r="A8" s="413"/>
      <c r="B8" s="412"/>
      <c r="C8" s="319"/>
      <c r="D8" s="318"/>
      <c r="E8" s="317"/>
      <c r="F8" s="316"/>
      <c r="H8" s="283"/>
      <c r="I8" s="283"/>
      <c r="J8" s="356"/>
    </row>
    <row r="9" spans="1:10" s="355" customFormat="1" ht="12.75" x14ac:dyDescent="0.2">
      <c r="A9" s="413"/>
      <c r="B9" s="412"/>
      <c r="C9" s="319"/>
      <c r="D9" s="318"/>
      <c r="E9" s="317"/>
      <c r="F9" s="316"/>
      <c r="H9" s="283"/>
      <c r="I9" s="283"/>
      <c r="J9" s="356"/>
    </row>
    <row r="10" spans="1:10" s="355" customFormat="1" ht="12.75" x14ac:dyDescent="0.25">
      <c r="A10" s="357"/>
      <c r="B10" s="308" t="s">
        <v>297</v>
      </c>
      <c r="C10" s="306"/>
      <c r="D10" s="312"/>
      <c r="E10" s="271"/>
      <c r="F10" s="311"/>
      <c r="H10" s="283"/>
      <c r="I10" s="283"/>
      <c r="J10" s="356"/>
    </row>
    <row r="11" spans="1:10" s="355" customFormat="1" ht="12.75" x14ac:dyDescent="0.25">
      <c r="A11" s="358" t="s">
        <v>96</v>
      </c>
      <c r="B11" s="314"/>
      <c r="C11" s="306"/>
      <c r="D11" s="312"/>
      <c r="E11" s="271"/>
      <c r="F11" s="311"/>
      <c r="H11" s="283"/>
      <c r="I11" s="283"/>
      <c r="J11" s="356"/>
    </row>
    <row r="12" spans="1:10" s="355" customFormat="1" ht="12.75" x14ac:dyDescent="0.25">
      <c r="A12" s="357"/>
      <c r="B12" s="303"/>
      <c r="C12" s="306"/>
      <c r="D12" s="312"/>
      <c r="E12" s="271"/>
      <c r="F12" s="311"/>
      <c r="H12" s="283"/>
      <c r="I12" s="283"/>
      <c r="J12" s="356"/>
    </row>
    <row r="13" spans="1:10" s="355" customFormat="1" ht="12.75" x14ac:dyDescent="0.25">
      <c r="A13" s="357"/>
      <c r="B13" s="308" t="s">
        <v>222</v>
      </c>
      <c r="C13" s="306"/>
      <c r="D13" s="312"/>
      <c r="E13" s="271"/>
      <c r="F13" s="311"/>
      <c r="H13" s="283"/>
      <c r="I13" s="283"/>
      <c r="J13" s="356"/>
    </row>
    <row r="14" spans="1:10" s="355" customFormat="1" ht="25.5" x14ac:dyDescent="0.25">
      <c r="A14" s="357"/>
      <c r="B14" s="303" t="s">
        <v>310</v>
      </c>
      <c r="C14" s="306"/>
      <c r="D14" s="312"/>
      <c r="E14" s="271"/>
      <c r="F14" s="311"/>
      <c r="H14" s="283"/>
      <c r="I14" s="283"/>
      <c r="J14" s="356"/>
    </row>
    <row r="15" spans="1:10" s="355" customFormat="1" ht="38.25" x14ac:dyDescent="0.25">
      <c r="A15" s="357"/>
      <c r="B15" s="303" t="s">
        <v>296</v>
      </c>
      <c r="C15" s="306"/>
      <c r="D15" s="312"/>
      <c r="E15" s="271"/>
      <c r="F15" s="311"/>
      <c r="H15" s="283"/>
      <c r="I15" s="283"/>
      <c r="J15" s="356"/>
    </row>
    <row r="16" spans="1:10" s="355" customFormat="1" ht="12.75" x14ac:dyDescent="0.25">
      <c r="A16" s="357"/>
      <c r="B16" s="411"/>
      <c r="C16" s="306"/>
      <c r="D16" s="312"/>
      <c r="E16" s="271"/>
      <c r="F16" s="311"/>
      <c r="H16" s="283"/>
      <c r="I16" s="283"/>
      <c r="J16" s="356"/>
    </row>
    <row r="17" spans="1:10" s="355" customFormat="1" ht="12.75" x14ac:dyDescent="0.25">
      <c r="A17" s="357"/>
      <c r="B17" s="406"/>
      <c r="C17" s="306"/>
      <c r="D17" s="312"/>
      <c r="E17" s="271"/>
      <c r="F17" s="311"/>
      <c r="H17" s="283"/>
      <c r="I17" s="283"/>
      <c r="J17" s="356"/>
    </row>
    <row r="18" spans="1:10" s="355" customFormat="1" ht="12.75" x14ac:dyDescent="0.25">
      <c r="A18" s="357"/>
      <c r="B18" s="406"/>
      <c r="C18" s="306"/>
      <c r="D18" s="312"/>
      <c r="E18" s="271"/>
      <c r="F18" s="311"/>
      <c r="H18" s="283"/>
      <c r="I18" s="283"/>
      <c r="J18" s="356"/>
    </row>
    <row r="19" spans="1:10" s="355" customFormat="1" ht="12.75" x14ac:dyDescent="0.25">
      <c r="A19" s="357"/>
      <c r="B19" s="406"/>
      <c r="C19" s="306"/>
      <c r="D19" s="312"/>
      <c r="E19" s="271"/>
      <c r="F19" s="311"/>
      <c r="H19" s="283"/>
      <c r="I19" s="283"/>
      <c r="J19" s="356"/>
    </row>
    <row r="20" spans="1:10" s="355" customFormat="1" ht="12.75" x14ac:dyDescent="0.25">
      <c r="A20" s="357"/>
      <c r="B20" s="406"/>
      <c r="C20" s="306"/>
      <c r="D20" s="312"/>
      <c r="E20" s="271"/>
      <c r="F20" s="311"/>
      <c r="H20" s="283"/>
      <c r="I20" s="283"/>
      <c r="J20" s="356"/>
    </row>
    <row r="21" spans="1:10" s="355" customFormat="1" ht="12.75" x14ac:dyDescent="0.25">
      <c r="A21" s="304"/>
      <c r="B21" s="410"/>
      <c r="C21" s="302"/>
      <c r="D21" s="301"/>
      <c r="E21" s="300"/>
      <c r="F21" s="299"/>
      <c r="H21" s="283"/>
      <c r="I21" s="283"/>
      <c r="J21" s="356"/>
    </row>
    <row r="22" spans="1:10" s="355" customFormat="1" ht="12.75" x14ac:dyDescent="0.2">
      <c r="A22" s="304"/>
      <c r="B22" s="408"/>
      <c r="C22" s="302"/>
      <c r="D22" s="301"/>
      <c r="E22" s="300"/>
      <c r="F22" s="299"/>
      <c r="H22" s="283"/>
      <c r="I22" s="283"/>
      <c r="J22" s="356"/>
    </row>
    <row r="24" spans="1:10" s="355" customFormat="1" ht="12.75" x14ac:dyDescent="0.2">
      <c r="A24" s="304"/>
      <c r="B24" s="409"/>
      <c r="C24" s="302"/>
      <c r="D24" s="301"/>
      <c r="E24" s="300"/>
      <c r="F24" s="299"/>
      <c r="H24" s="283"/>
      <c r="I24" s="283"/>
      <c r="J24" s="356"/>
    </row>
    <row r="25" spans="1:10" s="355" customFormat="1" ht="12.75" x14ac:dyDescent="0.2">
      <c r="A25" s="304"/>
      <c r="B25" s="408"/>
      <c r="C25" s="302"/>
      <c r="D25" s="301"/>
      <c r="E25" s="300"/>
      <c r="F25" s="299"/>
      <c r="H25" s="283"/>
      <c r="I25" s="283"/>
      <c r="J25" s="356"/>
    </row>
    <row r="26" spans="1:10" s="355" customFormat="1" ht="12.75" x14ac:dyDescent="0.2">
      <c r="A26" s="304"/>
      <c r="B26" s="408"/>
      <c r="C26" s="302"/>
      <c r="D26" s="301"/>
      <c r="E26" s="300"/>
      <c r="F26" s="299"/>
      <c r="H26" s="283"/>
      <c r="I26" s="283"/>
      <c r="J26" s="356"/>
    </row>
    <row r="27" spans="1:10" s="355" customFormat="1" ht="12.75" x14ac:dyDescent="0.25">
      <c r="A27" s="304"/>
      <c r="B27" s="407" t="s">
        <v>220</v>
      </c>
      <c r="C27" s="306"/>
      <c r="D27" s="301"/>
      <c r="E27" s="300"/>
      <c r="F27" s="299"/>
      <c r="H27" s="283"/>
      <c r="I27" s="283"/>
      <c r="J27" s="356"/>
    </row>
    <row r="28" spans="1:10" s="355" customFormat="1" ht="12.75" x14ac:dyDescent="0.2">
      <c r="A28" s="304"/>
      <c r="B28" s="406"/>
      <c r="C28" s="302"/>
      <c r="D28" s="301"/>
      <c r="E28" s="300"/>
      <c r="F28" s="299"/>
      <c r="H28" s="283"/>
      <c r="I28" s="283"/>
      <c r="J28" s="356"/>
    </row>
    <row r="29" spans="1:10" s="355" customFormat="1" ht="12.75" x14ac:dyDescent="0.2">
      <c r="A29" s="304"/>
      <c r="B29" s="406"/>
      <c r="C29" s="302"/>
      <c r="D29" s="301"/>
      <c r="E29" s="300"/>
      <c r="F29" s="299"/>
      <c r="H29" s="283"/>
      <c r="I29" s="283"/>
      <c r="J29" s="356"/>
    </row>
    <row r="30" spans="1:10" s="355" customFormat="1" ht="12.75" x14ac:dyDescent="0.2">
      <c r="A30" s="304"/>
      <c r="B30" s="406"/>
      <c r="C30" s="302"/>
      <c r="D30" s="301"/>
      <c r="E30" s="300"/>
      <c r="F30" s="299"/>
      <c r="H30" s="283"/>
      <c r="I30" s="283"/>
      <c r="J30" s="356"/>
    </row>
    <row r="31" spans="1:10" s="355" customFormat="1" ht="12.75" x14ac:dyDescent="0.2">
      <c r="A31" s="304"/>
      <c r="B31" s="406"/>
      <c r="C31" s="302"/>
      <c r="D31" s="301"/>
      <c r="E31" s="300"/>
      <c r="F31" s="299"/>
      <c r="H31" s="283"/>
      <c r="I31" s="283"/>
      <c r="J31" s="356"/>
    </row>
    <row r="32" spans="1:10" s="355" customFormat="1" ht="12.75" x14ac:dyDescent="0.2">
      <c r="A32" s="304"/>
      <c r="B32" s="303"/>
      <c r="C32" s="302"/>
      <c r="D32" s="301"/>
      <c r="E32" s="300"/>
      <c r="F32" s="299"/>
      <c r="H32" s="283"/>
      <c r="I32" s="283"/>
      <c r="J32" s="356"/>
    </row>
    <row r="33" spans="1:10" s="355" customFormat="1" ht="12.75" x14ac:dyDescent="0.2">
      <c r="A33" s="304"/>
      <c r="B33" s="406"/>
      <c r="C33" s="302"/>
      <c r="D33" s="301"/>
      <c r="E33" s="300"/>
      <c r="F33" s="299"/>
      <c r="H33" s="283"/>
      <c r="I33" s="283"/>
      <c r="J33" s="356"/>
    </row>
    <row r="34" spans="1:10" s="355" customFormat="1" ht="12.75" x14ac:dyDescent="0.2">
      <c r="A34" s="304"/>
      <c r="B34" s="406"/>
      <c r="C34" s="302"/>
      <c r="D34" s="301"/>
      <c r="E34" s="300"/>
      <c r="F34" s="299"/>
      <c r="H34" s="283"/>
      <c r="I34" s="283"/>
      <c r="J34" s="356"/>
    </row>
    <row r="35" spans="1:10" s="355" customFormat="1" ht="12.75" x14ac:dyDescent="0.2">
      <c r="A35" s="304"/>
      <c r="B35" s="406"/>
      <c r="C35" s="302"/>
      <c r="D35" s="301"/>
      <c r="E35" s="300"/>
      <c r="F35" s="299"/>
      <c r="H35" s="283"/>
      <c r="I35" s="283"/>
      <c r="J35" s="356"/>
    </row>
    <row r="36" spans="1:10" s="355" customFormat="1" ht="12.75" x14ac:dyDescent="0.2">
      <c r="A36" s="304"/>
      <c r="B36" s="406"/>
      <c r="C36" s="302"/>
      <c r="D36" s="301"/>
      <c r="E36" s="300"/>
      <c r="F36" s="299"/>
      <c r="H36" s="283"/>
      <c r="I36" s="283"/>
      <c r="J36" s="356"/>
    </row>
    <row r="37" spans="1:10" s="355" customFormat="1" ht="12.75" x14ac:dyDescent="0.2">
      <c r="A37" s="304"/>
      <c r="B37" s="406"/>
      <c r="C37" s="302"/>
      <c r="D37" s="301"/>
      <c r="E37" s="300"/>
      <c r="F37" s="299"/>
      <c r="H37" s="283"/>
      <c r="I37" s="283"/>
      <c r="J37" s="356"/>
    </row>
    <row r="38" spans="1:10" s="355" customFormat="1" ht="12.75" x14ac:dyDescent="0.2">
      <c r="A38" s="304"/>
      <c r="B38" s="406"/>
      <c r="C38" s="302"/>
      <c r="D38" s="301"/>
      <c r="E38" s="300"/>
      <c r="F38" s="299"/>
      <c r="H38" s="283"/>
      <c r="I38" s="283"/>
      <c r="J38" s="356"/>
    </row>
    <row r="39" spans="1:10" s="355" customFormat="1" ht="12.75" x14ac:dyDescent="0.2">
      <c r="A39" s="304"/>
      <c r="B39" s="406"/>
      <c r="C39" s="302"/>
      <c r="D39" s="301"/>
      <c r="E39" s="300"/>
      <c r="F39" s="299"/>
      <c r="H39" s="283"/>
      <c r="I39" s="283"/>
      <c r="J39" s="356"/>
    </row>
    <row r="40" spans="1:10" s="355" customFormat="1" ht="12.75" x14ac:dyDescent="0.2">
      <c r="A40" s="304"/>
      <c r="B40" s="406"/>
      <c r="C40" s="302"/>
      <c r="D40" s="301"/>
      <c r="E40" s="300"/>
      <c r="F40" s="299"/>
      <c r="H40" s="283"/>
      <c r="I40" s="283"/>
      <c r="J40" s="356"/>
    </row>
    <row r="41" spans="1:10" s="355" customFormat="1" ht="12.75" x14ac:dyDescent="0.2">
      <c r="A41" s="304"/>
      <c r="B41" s="406"/>
      <c r="C41" s="302"/>
      <c r="D41" s="301"/>
      <c r="E41" s="300"/>
      <c r="F41" s="299"/>
      <c r="H41" s="283"/>
      <c r="I41" s="283"/>
      <c r="J41" s="356"/>
    </row>
    <row r="42" spans="1:10" s="355" customFormat="1" ht="12.75" x14ac:dyDescent="0.2">
      <c r="A42" s="304"/>
      <c r="B42" s="406"/>
      <c r="C42" s="302"/>
      <c r="D42" s="301"/>
      <c r="E42" s="300"/>
      <c r="F42" s="299"/>
      <c r="H42" s="283"/>
      <c r="I42" s="283"/>
      <c r="J42" s="356"/>
    </row>
    <row r="43" spans="1:10" s="355" customFormat="1" ht="12.75" x14ac:dyDescent="0.2">
      <c r="A43" s="304"/>
      <c r="B43" s="406"/>
      <c r="C43" s="302"/>
      <c r="D43" s="301"/>
      <c r="E43" s="300"/>
      <c r="F43" s="299"/>
      <c r="H43" s="283"/>
      <c r="I43" s="283"/>
      <c r="J43" s="356"/>
    </row>
    <row r="44" spans="1:10" s="355" customFormat="1" ht="12.75" x14ac:dyDescent="0.2">
      <c r="A44" s="304"/>
      <c r="B44" s="406"/>
      <c r="C44" s="302"/>
      <c r="D44" s="301"/>
      <c r="E44" s="300"/>
      <c r="F44" s="299"/>
      <c r="H44" s="283"/>
      <c r="I44" s="283"/>
      <c r="J44" s="356"/>
    </row>
    <row r="45" spans="1:10" s="355" customFormat="1" ht="12.75" x14ac:dyDescent="0.2">
      <c r="A45" s="304"/>
      <c r="B45" s="406"/>
      <c r="C45" s="302"/>
      <c r="D45" s="301"/>
      <c r="E45" s="300"/>
      <c r="F45" s="299"/>
      <c r="H45" s="283"/>
      <c r="I45" s="283"/>
      <c r="J45" s="356"/>
    </row>
    <row r="46" spans="1:10" s="355" customFormat="1" ht="12.75" x14ac:dyDescent="0.2">
      <c r="A46" s="304"/>
      <c r="B46" s="406"/>
      <c r="C46" s="302"/>
      <c r="D46" s="301"/>
      <c r="E46" s="300"/>
      <c r="F46" s="299"/>
      <c r="H46" s="283"/>
      <c r="I46" s="283"/>
      <c r="J46" s="356"/>
    </row>
    <row r="47" spans="1:10" s="355" customFormat="1" ht="12.75" x14ac:dyDescent="0.2">
      <c r="A47" s="304"/>
      <c r="B47" s="406"/>
      <c r="C47" s="302"/>
      <c r="D47" s="301"/>
      <c r="E47" s="300"/>
      <c r="F47" s="299"/>
      <c r="H47" s="283"/>
      <c r="I47" s="283"/>
      <c r="J47" s="356"/>
    </row>
    <row r="48" spans="1:10" s="355" customFormat="1" ht="12.75" x14ac:dyDescent="0.2">
      <c r="A48" s="304"/>
      <c r="B48" s="406"/>
      <c r="C48" s="302"/>
      <c r="D48" s="301"/>
      <c r="E48" s="300"/>
      <c r="F48" s="299"/>
      <c r="H48" s="283"/>
      <c r="I48" s="283"/>
      <c r="J48" s="356"/>
    </row>
    <row r="49" spans="1:10" s="355" customFormat="1" ht="25.5" x14ac:dyDescent="0.2">
      <c r="A49" s="304"/>
      <c r="B49" s="406" t="s">
        <v>219</v>
      </c>
      <c r="C49" s="302"/>
      <c r="D49" s="301"/>
      <c r="E49" s="300"/>
      <c r="F49" s="299"/>
      <c r="H49" s="283"/>
      <c r="I49" s="283"/>
      <c r="J49" s="356"/>
    </row>
    <row r="50" spans="1:10" s="355" customFormat="1" ht="12.75" x14ac:dyDescent="0.2">
      <c r="A50" s="304"/>
      <c r="B50" s="406"/>
      <c r="C50" s="302"/>
      <c r="D50" s="301"/>
      <c r="E50" s="300"/>
      <c r="F50" s="299"/>
      <c r="H50" s="283"/>
      <c r="I50" s="283"/>
      <c r="J50" s="356"/>
    </row>
    <row r="51" spans="1:10" s="355" customFormat="1" ht="12.75" x14ac:dyDescent="0.2">
      <c r="A51" s="304"/>
      <c r="B51" s="406"/>
      <c r="C51" s="302"/>
      <c r="D51" s="301"/>
      <c r="E51" s="300"/>
      <c r="F51" s="299"/>
      <c r="H51" s="283"/>
      <c r="I51" s="283"/>
      <c r="J51" s="356"/>
    </row>
    <row r="52" spans="1:10" s="355" customFormat="1" ht="12.75" x14ac:dyDescent="0.2">
      <c r="A52" s="304"/>
      <c r="B52" s="406"/>
      <c r="C52" s="302"/>
      <c r="D52" s="301"/>
      <c r="E52" s="300"/>
      <c r="F52" s="299"/>
      <c r="H52" s="283"/>
      <c r="I52" s="283"/>
      <c r="J52" s="356"/>
    </row>
    <row r="53" spans="1:10" s="355" customFormat="1" ht="12.75" x14ac:dyDescent="0.2">
      <c r="A53" s="304"/>
      <c r="B53" s="406"/>
      <c r="C53" s="302"/>
      <c r="D53" s="301"/>
      <c r="E53" s="300"/>
      <c r="F53" s="299"/>
      <c r="H53" s="283"/>
      <c r="I53" s="283"/>
      <c r="J53" s="356"/>
    </row>
    <row r="54" spans="1:10" s="355" customFormat="1" ht="12.75" x14ac:dyDescent="0.2">
      <c r="A54" s="304"/>
      <c r="B54" s="406"/>
      <c r="C54" s="302"/>
      <c r="D54" s="301"/>
      <c r="E54" s="300"/>
      <c r="F54" s="299"/>
      <c r="H54" s="283"/>
      <c r="I54" s="283"/>
      <c r="J54" s="356"/>
    </row>
    <row r="55" spans="1:10" s="355" customFormat="1" ht="12.75" x14ac:dyDescent="0.2">
      <c r="A55" s="304"/>
      <c r="B55" s="305" t="s">
        <v>218</v>
      </c>
      <c r="C55" s="302"/>
      <c r="D55" s="301"/>
      <c r="E55" s="300"/>
      <c r="F55" s="299"/>
      <c r="H55" s="283"/>
      <c r="I55" s="283"/>
      <c r="J55" s="356"/>
    </row>
    <row r="56" spans="1:10" s="355" customFormat="1" ht="12.75" x14ac:dyDescent="0.2">
      <c r="A56" s="304"/>
      <c r="B56" s="406"/>
      <c r="C56" s="302"/>
      <c r="D56" s="301"/>
      <c r="E56" s="300"/>
      <c r="F56" s="299"/>
      <c r="H56" s="283"/>
      <c r="I56" s="283"/>
      <c r="J56" s="356"/>
    </row>
    <row r="57" spans="1:10" s="355" customFormat="1" ht="12.75" x14ac:dyDescent="0.2">
      <c r="A57" s="304"/>
      <c r="B57" s="406"/>
      <c r="C57" s="302"/>
      <c r="D57" s="301"/>
      <c r="E57" s="300"/>
      <c r="F57" s="299"/>
      <c r="H57" s="283"/>
      <c r="I57" s="283"/>
      <c r="J57" s="356"/>
    </row>
    <row r="58" spans="1:10" s="355" customFormat="1" ht="12.75" x14ac:dyDescent="0.2">
      <c r="A58" s="304"/>
      <c r="B58" s="406"/>
      <c r="C58" s="302"/>
      <c r="D58" s="301"/>
      <c r="E58" s="300"/>
      <c r="F58" s="299"/>
      <c r="H58" s="283"/>
      <c r="I58" s="283"/>
      <c r="J58" s="356"/>
    </row>
    <row r="59" spans="1:10" s="110" customFormat="1" ht="12.75" x14ac:dyDescent="0.2">
      <c r="A59" s="118" t="s">
        <v>96</v>
      </c>
      <c r="B59" s="144" t="s">
        <v>217</v>
      </c>
      <c r="C59" s="143" t="s">
        <v>95</v>
      </c>
      <c r="D59" s="142" t="s">
        <v>96</v>
      </c>
      <c r="E59" s="141"/>
      <c r="F59" s="112"/>
      <c r="G59" s="234"/>
      <c r="H59" s="233"/>
      <c r="I59" s="261"/>
      <c r="J59" s="111"/>
    </row>
    <row r="60" spans="1:10" s="110" customFormat="1" ht="12.75" x14ac:dyDescent="0.2">
      <c r="A60" s="118"/>
      <c r="B60" s="235"/>
      <c r="C60" s="143"/>
      <c r="D60" s="142"/>
      <c r="E60" s="141"/>
      <c r="F60" s="112"/>
      <c r="G60" s="234"/>
      <c r="H60" s="233"/>
      <c r="I60" s="261"/>
      <c r="J60" s="111"/>
    </row>
    <row r="61" spans="1:10" s="110" customFormat="1" ht="72" x14ac:dyDescent="0.2">
      <c r="A61" s="294">
        <v>1</v>
      </c>
      <c r="B61" s="235" t="s">
        <v>295</v>
      </c>
      <c r="C61" s="143" t="s">
        <v>4</v>
      </c>
      <c r="D61" s="142">
        <f>50*0.8</f>
        <v>40</v>
      </c>
      <c r="E61" s="141"/>
      <c r="F61" s="271">
        <f>D61*E61</f>
        <v>0</v>
      </c>
      <c r="G61" s="439"/>
      <c r="H61" s="284"/>
      <c r="I61" s="271"/>
      <c r="J61" s="111"/>
    </row>
    <row r="62" spans="1:10" s="110" customFormat="1" ht="12.75" x14ac:dyDescent="0.2">
      <c r="A62" s="118"/>
      <c r="B62" s="235"/>
      <c r="C62" s="143"/>
      <c r="D62" s="142"/>
      <c r="E62" s="141"/>
      <c r="F62" s="271"/>
      <c r="G62" s="234"/>
      <c r="H62" s="284"/>
      <c r="I62" s="271"/>
      <c r="J62" s="111"/>
    </row>
    <row r="63" spans="1:10" s="110" customFormat="1" ht="60" x14ac:dyDescent="0.2">
      <c r="A63" s="118">
        <f>A61+1</f>
        <v>2</v>
      </c>
      <c r="B63" s="276" t="s">
        <v>294</v>
      </c>
      <c r="C63" s="143" t="s">
        <v>6</v>
      </c>
      <c r="D63" s="142">
        <v>1</v>
      </c>
      <c r="E63" s="141"/>
      <c r="F63" s="271">
        <f>D63*E63</f>
        <v>0</v>
      </c>
      <c r="G63" s="234"/>
      <c r="H63" s="284"/>
      <c r="I63" s="271"/>
      <c r="J63" s="111"/>
    </row>
    <row r="64" spans="1:10" s="122" customFormat="1" ht="12.75" x14ac:dyDescent="0.2">
      <c r="A64" s="118"/>
      <c r="B64" s="282"/>
      <c r="C64" s="143"/>
      <c r="D64" s="142"/>
      <c r="E64" s="141"/>
      <c r="F64" s="112"/>
      <c r="G64" s="234"/>
      <c r="H64" s="233"/>
      <c r="I64" s="263"/>
      <c r="J64" s="82"/>
    </row>
    <row r="65" spans="1:10" s="122" customFormat="1" ht="60" x14ac:dyDescent="0.2">
      <c r="A65" s="118">
        <f>+A63+1</f>
        <v>3</v>
      </c>
      <c r="B65" s="282" t="s">
        <v>293</v>
      </c>
      <c r="C65" s="143" t="s">
        <v>154</v>
      </c>
      <c r="D65" s="142">
        <f>20*0.8</f>
        <v>16</v>
      </c>
      <c r="E65" s="141"/>
      <c r="F65" s="271">
        <f>D65*E65</f>
        <v>0</v>
      </c>
      <c r="G65" s="439"/>
      <c r="H65" s="284"/>
      <c r="I65" s="271"/>
      <c r="J65" s="82"/>
    </row>
    <row r="66" spans="1:10" s="122" customFormat="1" ht="12.75" x14ac:dyDescent="0.2">
      <c r="A66" s="118"/>
      <c r="B66" s="282"/>
      <c r="C66" s="143"/>
      <c r="D66" s="142"/>
      <c r="E66" s="141"/>
      <c r="F66" s="112"/>
      <c r="G66" s="234"/>
      <c r="H66" s="233"/>
      <c r="I66" s="263"/>
      <c r="J66" s="82"/>
    </row>
    <row r="67" spans="1:10" s="122" customFormat="1" ht="24" x14ac:dyDescent="0.2">
      <c r="A67" s="118">
        <f>+A65+1</f>
        <v>4</v>
      </c>
      <c r="B67" s="282" t="s">
        <v>292</v>
      </c>
      <c r="C67" s="143" t="s">
        <v>154</v>
      </c>
      <c r="D67" s="142">
        <f>90*0.7</f>
        <v>62.999999999999993</v>
      </c>
      <c r="E67" s="141"/>
      <c r="F67" s="271">
        <f>D67*E67</f>
        <v>0</v>
      </c>
      <c r="G67" s="439"/>
      <c r="H67" s="284"/>
      <c r="I67" s="271"/>
      <c r="J67" s="295"/>
    </row>
    <row r="68" spans="1:10" s="122" customFormat="1" ht="12.75" x14ac:dyDescent="0.2">
      <c r="A68" s="118"/>
      <c r="B68" s="282"/>
      <c r="C68" s="143"/>
      <c r="D68" s="142"/>
      <c r="E68" s="263"/>
      <c r="F68" s="112"/>
      <c r="G68" s="234"/>
      <c r="H68" s="264"/>
      <c r="I68" s="263"/>
      <c r="J68" s="82"/>
    </row>
    <row r="69" spans="1:10" s="122" customFormat="1" ht="24" x14ac:dyDescent="0.2">
      <c r="A69" s="118">
        <f>A67+1</f>
        <v>5</v>
      </c>
      <c r="B69" s="282" t="s">
        <v>213</v>
      </c>
      <c r="C69" s="143" t="s">
        <v>6</v>
      </c>
      <c r="D69" s="142">
        <v>1</v>
      </c>
      <c r="E69" s="271"/>
      <c r="F69" s="271">
        <f>D69*E69</f>
        <v>0</v>
      </c>
      <c r="G69" s="234"/>
      <c r="H69" s="264"/>
      <c r="I69" s="271"/>
      <c r="J69" s="295"/>
    </row>
    <row r="70" spans="1:10" s="122" customFormat="1" ht="12.75" x14ac:dyDescent="0.2">
      <c r="A70" s="118"/>
      <c r="B70" s="282"/>
      <c r="C70" s="143"/>
      <c r="D70" s="142"/>
      <c r="E70" s="263"/>
      <c r="F70" s="112"/>
      <c r="G70" s="234"/>
      <c r="H70" s="264"/>
      <c r="I70" s="263"/>
      <c r="J70" s="82"/>
    </row>
    <row r="71" spans="1:10" s="122" customFormat="1" ht="36" x14ac:dyDescent="0.2">
      <c r="A71" s="118">
        <f>+A69+1</f>
        <v>6</v>
      </c>
      <c r="B71" s="282" t="s">
        <v>291</v>
      </c>
      <c r="C71" s="143" t="s">
        <v>6</v>
      </c>
      <c r="D71" s="142">
        <v>1</v>
      </c>
      <c r="E71" s="271"/>
      <c r="F71" s="271">
        <f>D71*E71</f>
        <v>0</v>
      </c>
      <c r="G71" s="234"/>
      <c r="H71" s="264"/>
      <c r="I71" s="271"/>
      <c r="J71" s="295"/>
    </row>
    <row r="72" spans="1:10" s="122" customFormat="1" ht="12.75" x14ac:dyDescent="0.2">
      <c r="A72" s="118"/>
      <c r="B72" s="282"/>
      <c r="C72" s="143"/>
      <c r="D72" s="142"/>
      <c r="E72" s="263"/>
      <c r="F72" s="112"/>
      <c r="G72" s="234"/>
      <c r="H72" s="264"/>
      <c r="I72" s="263"/>
      <c r="J72" s="82"/>
    </row>
    <row r="73" spans="1:10" s="122" customFormat="1" ht="60" x14ac:dyDescent="0.2">
      <c r="A73" s="118">
        <f>+A71+1</f>
        <v>7</v>
      </c>
      <c r="B73" s="282" t="s">
        <v>212</v>
      </c>
      <c r="C73" s="143" t="s">
        <v>6</v>
      </c>
      <c r="D73" s="142">
        <v>1</v>
      </c>
      <c r="E73" s="271"/>
      <c r="F73" s="271">
        <f>D73*E73</f>
        <v>0</v>
      </c>
      <c r="G73" s="234"/>
      <c r="H73" s="264"/>
      <c r="I73" s="271"/>
      <c r="J73" s="295"/>
    </row>
    <row r="74" spans="1:10" s="122" customFormat="1" ht="12.75" x14ac:dyDescent="0.2">
      <c r="A74" s="118"/>
      <c r="B74" s="282"/>
      <c r="C74" s="143"/>
      <c r="D74" s="142"/>
      <c r="E74" s="263"/>
      <c r="F74" s="112"/>
      <c r="G74" s="234"/>
      <c r="H74" s="264"/>
      <c r="I74" s="263"/>
      <c r="J74" s="82"/>
    </row>
    <row r="75" spans="1:10" s="122" customFormat="1" ht="72" x14ac:dyDescent="0.2">
      <c r="A75" s="118">
        <f>+A73+1</f>
        <v>8</v>
      </c>
      <c r="B75" s="282" t="s">
        <v>290</v>
      </c>
      <c r="C75" s="143" t="s">
        <v>154</v>
      </c>
      <c r="D75" s="142">
        <f>30*0.7</f>
        <v>21</v>
      </c>
      <c r="E75" s="271"/>
      <c r="F75" s="271">
        <f>D75*E75</f>
        <v>0</v>
      </c>
      <c r="G75" s="234"/>
      <c r="H75" s="264"/>
      <c r="I75" s="271"/>
      <c r="J75" s="295"/>
    </row>
    <row r="76" spans="1:10" s="122" customFormat="1" ht="12.75" x14ac:dyDescent="0.2">
      <c r="A76" s="118"/>
      <c r="B76" s="235"/>
      <c r="C76" s="143"/>
      <c r="D76" s="142"/>
      <c r="E76" s="263"/>
      <c r="F76" s="112"/>
      <c r="G76" s="234"/>
      <c r="H76" s="264"/>
      <c r="I76" s="263"/>
      <c r="J76" s="82"/>
    </row>
    <row r="77" spans="1:10" s="122" customFormat="1" ht="72" x14ac:dyDescent="0.2">
      <c r="A77" s="118">
        <f>A75+1</f>
        <v>9</v>
      </c>
      <c r="B77" s="235" t="s">
        <v>289</v>
      </c>
      <c r="C77" s="143" t="s">
        <v>6</v>
      </c>
      <c r="D77" s="142">
        <v>1</v>
      </c>
      <c r="E77" s="271"/>
      <c r="F77" s="271">
        <f>D77*E77</f>
        <v>0</v>
      </c>
      <c r="G77" s="234"/>
      <c r="H77" s="264"/>
      <c r="I77" s="271"/>
      <c r="J77" s="295"/>
    </row>
    <row r="78" spans="1:10" s="122" customFormat="1" ht="12.75" x14ac:dyDescent="0.2">
      <c r="A78" s="118"/>
      <c r="B78" s="235"/>
      <c r="C78" s="143"/>
      <c r="D78" s="142"/>
      <c r="E78" s="263"/>
      <c r="F78" s="112"/>
      <c r="G78" s="234"/>
      <c r="H78" s="264"/>
      <c r="I78" s="263"/>
      <c r="J78" s="82"/>
    </row>
    <row r="79" spans="1:10" s="122" customFormat="1" ht="12.75" x14ac:dyDescent="0.2">
      <c r="A79" s="118"/>
      <c r="B79" s="276"/>
      <c r="C79" s="143"/>
      <c r="D79" s="142"/>
      <c r="E79" s="271"/>
      <c r="F79" s="271"/>
      <c r="G79" s="234"/>
      <c r="H79" s="264"/>
      <c r="I79" s="271"/>
      <c r="J79" s="295"/>
    </row>
    <row r="80" spans="1:10" s="368" customFormat="1" ht="12.75" x14ac:dyDescent="0.25">
      <c r="A80" s="370" t="s">
        <v>140</v>
      </c>
      <c r="B80" s="235"/>
      <c r="C80" s="143"/>
      <c r="D80" s="142"/>
      <c r="E80" s="141"/>
      <c r="F80" s="112"/>
      <c r="G80" s="85"/>
      <c r="H80" s="84"/>
      <c r="I80" s="369"/>
      <c r="J80" s="111"/>
    </row>
    <row r="81" spans="1:10" s="122" customFormat="1" ht="12.75" x14ac:dyDescent="0.25">
      <c r="A81" s="268" t="str">
        <f>CONCATENATE("SKUPAJ:  ",B59)</f>
        <v>SKUPAJ:  I. PRIPRAVLJALNA in ZAKLJUČNA DELA</v>
      </c>
      <c r="B81" s="235"/>
      <c r="C81" s="143"/>
      <c r="D81" s="142"/>
      <c r="E81" s="141"/>
      <c r="F81" s="267">
        <f>SUM(F59:F78)</f>
        <v>0</v>
      </c>
      <c r="G81" s="234"/>
      <c r="H81" s="233"/>
      <c r="I81" s="267"/>
      <c r="J81" s="82"/>
    </row>
    <row r="82" spans="1:10" s="368" customFormat="1" ht="12.75" x14ac:dyDescent="0.25">
      <c r="A82" s="370" t="s">
        <v>140</v>
      </c>
      <c r="B82" s="235"/>
      <c r="C82" s="143"/>
      <c r="D82" s="142"/>
      <c r="E82" s="141"/>
      <c r="F82" s="112"/>
      <c r="G82" s="85"/>
      <c r="H82" s="84"/>
      <c r="I82" s="369"/>
      <c r="J82" s="111"/>
    </row>
    <row r="83" spans="1:10" s="368" customFormat="1" ht="12" customHeight="1" x14ac:dyDescent="0.25">
      <c r="A83" s="88" t="s">
        <v>96</v>
      </c>
      <c r="B83" s="87"/>
      <c r="C83" s="86"/>
      <c r="D83" s="86"/>
      <c r="E83" s="86"/>
      <c r="F83" s="86"/>
      <c r="G83" s="85"/>
      <c r="H83" s="84"/>
      <c r="I83" s="369"/>
      <c r="J83" s="111"/>
    </row>
    <row r="84" spans="1:10" s="110" customFormat="1" ht="12.75" x14ac:dyDescent="0.2">
      <c r="A84" s="118" t="s">
        <v>96</v>
      </c>
      <c r="B84" s="144" t="s">
        <v>207</v>
      </c>
      <c r="C84" s="143" t="s">
        <v>95</v>
      </c>
      <c r="D84" s="142" t="s">
        <v>96</v>
      </c>
      <c r="E84" s="141"/>
      <c r="F84" s="112"/>
      <c r="G84" s="234"/>
      <c r="H84" s="233"/>
      <c r="I84" s="261"/>
      <c r="J84" s="111"/>
    </row>
    <row r="85" spans="1:10" s="368" customFormat="1" ht="12" customHeight="1" x14ac:dyDescent="0.25">
      <c r="A85" s="88" t="s">
        <v>96</v>
      </c>
      <c r="B85" s="87"/>
      <c r="C85" s="86"/>
      <c r="D85" s="86"/>
      <c r="E85" s="86"/>
      <c r="F85" s="86"/>
      <c r="G85" s="85"/>
      <c r="H85" s="84"/>
      <c r="I85" s="369"/>
      <c r="J85" s="111"/>
    </row>
    <row r="86" spans="1:10" s="280" customFormat="1" ht="24" x14ac:dyDescent="0.2">
      <c r="A86" s="405">
        <v>1</v>
      </c>
      <c r="B86" s="286" t="s">
        <v>288</v>
      </c>
      <c r="C86" s="273"/>
      <c r="D86" s="272"/>
      <c r="E86" s="271"/>
      <c r="F86" s="271"/>
      <c r="H86" s="284"/>
      <c r="I86" s="271"/>
      <c r="J86" s="283"/>
    </row>
    <row r="87" spans="1:10" s="280" customFormat="1" ht="12.75" x14ac:dyDescent="0.2">
      <c r="A87" s="405"/>
      <c r="B87" s="377" t="s">
        <v>287</v>
      </c>
      <c r="C87" s="273" t="s">
        <v>109</v>
      </c>
      <c r="D87" s="272">
        <v>650</v>
      </c>
      <c r="E87" s="271"/>
      <c r="F87" s="271">
        <f>D87*E87</f>
        <v>0</v>
      </c>
      <c r="H87" s="284"/>
      <c r="I87" s="271"/>
      <c r="J87" s="283"/>
    </row>
    <row r="88" spans="1:10" s="280" customFormat="1" ht="12.75" x14ac:dyDescent="0.2">
      <c r="A88" s="405"/>
      <c r="B88" s="377" t="s">
        <v>286</v>
      </c>
      <c r="C88" s="273" t="s">
        <v>109</v>
      </c>
      <c r="D88" s="272">
        <v>580</v>
      </c>
      <c r="E88" s="271"/>
      <c r="F88" s="271">
        <f>D88*E88</f>
        <v>0</v>
      </c>
      <c r="H88" s="284"/>
      <c r="I88" s="271"/>
      <c r="J88" s="283"/>
    </row>
    <row r="89" spans="1:10" s="280" customFormat="1" ht="12.75" x14ac:dyDescent="0.2">
      <c r="A89" s="405"/>
      <c r="B89" s="286"/>
      <c r="C89" s="273"/>
      <c r="D89" s="272"/>
      <c r="E89" s="271"/>
      <c r="F89" s="271"/>
      <c r="H89" s="284"/>
      <c r="I89" s="271"/>
      <c r="J89" s="283"/>
    </row>
    <row r="90" spans="1:10" s="280" customFormat="1" ht="84" x14ac:dyDescent="0.2">
      <c r="A90" s="405">
        <f>A86+1</f>
        <v>2</v>
      </c>
      <c r="B90" s="286" t="s">
        <v>285</v>
      </c>
      <c r="C90" s="273" t="s">
        <v>6</v>
      </c>
      <c r="D90" s="272">
        <v>1</v>
      </c>
      <c r="E90" s="271"/>
      <c r="F90" s="271">
        <f>D90*E90</f>
        <v>0</v>
      </c>
      <c r="G90" s="234"/>
      <c r="H90" s="284"/>
      <c r="I90" s="271"/>
      <c r="J90" s="283"/>
    </row>
    <row r="91" spans="1:10" s="280" customFormat="1" ht="12.75" x14ac:dyDescent="0.2">
      <c r="A91" s="285"/>
      <c r="B91" s="286"/>
      <c r="C91" s="273"/>
      <c r="D91" s="272"/>
      <c r="E91" s="271"/>
      <c r="F91" s="271"/>
      <c r="H91" s="283"/>
      <c r="I91" s="271"/>
      <c r="J91" s="283"/>
    </row>
    <row r="92" spans="1:10" s="269" customFormat="1" ht="60" x14ac:dyDescent="0.2">
      <c r="A92" s="294">
        <f>A90+1</f>
        <v>3</v>
      </c>
      <c r="B92" s="276" t="s">
        <v>329</v>
      </c>
      <c r="C92" s="273" t="s">
        <v>6</v>
      </c>
      <c r="D92" s="272">
        <v>0</v>
      </c>
      <c r="E92" s="271"/>
      <c r="F92" s="271">
        <f>D92*E92</f>
        <v>0</v>
      </c>
      <c r="G92" s="234"/>
      <c r="H92" s="284"/>
      <c r="I92" s="271"/>
      <c r="J92" s="270"/>
    </row>
    <row r="93" spans="1:10" s="368" customFormat="1" ht="12" customHeight="1" x14ac:dyDescent="0.25">
      <c r="A93" s="88" t="s">
        <v>96</v>
      </c>
      <c r="B93" s="87"/>
      <c r="C93" s="86"/>
      <c r="D93" s="86"/>
      <c r="E93" s="86"/>
      <c r="F93" s="86"/>
      <c r="G93" s="85"/>
      <c r="H93" s="84"/>
      <c r="I93" s="369"/>
      <c r="J93" s="111"/>
    </row>
    <row r="94" spans="1:10" s="368" customFormat="1" ht="12.75" x14ac:dyDescent="0.25">
      <c r="A94" s="370" t="s">
        <v>140</v>
      </c>
      <c r="B94" s="235"/>
      <c r="C94" s="143"/>
      <c r="D94" s="142"/>
      <c r="E94" s="141"/>
      <c r="F94" s="112"/>
      <c r="G94" s="85"/>
      <c r="H94" s="84"/>
      <c r="I94" s="369"/>
      <c r="J94" s="111"/>
    </row>
    <row r="95" spans="1:10" s="122" customFormat="1" ht="12.75" x14ac:dyDescent="0.25">
      <c r="A95" s="268" t="str">
        <f>CONCATENATE("SKUPAJ:  ",B84)</f>
        <v>SKUPAJ:  II. GEODETSKA DELA</v>
      </c>
      <c r="B95" s="235"/>
      <c r="C95" s="143"/>
      <c r="D95" s="142"/>
      <c r="E95" s="141"/>
      <c r="F95" s="267">
        <f>SUM(F84:F93)</f>
        <v>0</v>
      </c>
      <c r="G95" s="234"/>
      <c r="H95" s="233"/>
      <c r="I95" s="267"/>
      <c r="J95" s="82"/>
    </row>
    <row r="96" spans="1:10" s="81" customFormat="1" ht="12.75" x14ac:dyDescent="0.25">
      <c r="A96" s="262" t="s">
        <v>140</v>
      </c>
      <c r="B96" s="235"/>
      <c r="C96" s="143"/>
      <c r="D96" s="142"/>
      <c r="E96" s="141"/>
      <c r="F96" s="112"/>
      <c r="G96" s="85"/>
      <c r="H96" s="84"/>
      <c r="I96" s="265"/>
      <c r="J96" s="82"/>
    </row>
    <row r="97" spans="1:10" s="368" customFormat="1" ht="12.75" x14ac:dyDescent="0.25">
      <c r="A97" s="370"/>
      <c r="B97" s="235"/>
      <c r="C97" s="143"/>
      <c r="D97" s="142"/>
      <c r="E97" s="141"/>
      <c r="F97" s="112"/>
      <c r="G97" s="85"/>
      <c r="H97" s="84"/>
      <c r="I97" s="369"/>
      <c r="J97" s="111"/>
    </row>
    <row r="98" spans="1:10" s="122" customFormat="1" ht="12.75" x14ac:dyDescent="0.2">
      <c r="A98" s="118" t="s">
        <v>96</v>
      </c>
      <c r="B98" s="144" t="s">
        <v>284</v>
      </c>
      <c r="C98" s="143" t="s">
        <v>95</v>
      </c>
      <c r="D98" s="142" t="s">
        <v>96</v>
      </c>
      <c r="E98" s="141"/>
      <c r="F98" s="112"/>
      <c r="G98" s="234"/>
      <c r="H98" s="233"/>
      <c r="I98" s="263"/>
      <c r="J98" s="82"/>
    </row>
    <row r="99" spans="1:10" s="122" customFormat="1" ht="12.75" x14ac:dyDescent="0.2">
      <c r="A99" s="118"/>
      <c r="B99" s="144"/>
      <c r="C99" s="143"/>
      <c r="D99" s="142"/>
      <c r="E99" s="141"/>
      <c r="F99" s="112"/>
      <c r="G99" s="234"/>
      <c r="H99" s="233"/>
      <c r="I99" s="263"/>
      <c r="J99" s="82"/>
    </row>
    <row r="100" spans="1:10" s="122" customFormat="1" ht="38.25" x14ac:dyDescent="0.2">
      <c r="A100" s="118"/>
      <c r="B100" s="404" t="s">
        <v>283</v>
      </c>
      <c r="C100" s="143"/>
      <c r="D100" s="142"/>
      <c r="E100" s="141"/>
      <c r="F100" s="112"/>
      <c r="G100" s="234"/>
      <c r="H100" s="233"/>
      <c r="I100" s="263"/>
      <c r="J100" s="82"/>
    </row>
    <row r="101" spans="1:10" s="122" customFormat="1" ht="25.5" x14ac:dyDescent="0.2">
      <c r="A101" s="118"/>
      <c r="B101" s="292" t="s">
        <v>282</v>
      </c>
      <c r="C101" s="143"/>
      <c r="D101" s="142"/>
      <c r="E101" s="141"/>
      <c r="F101" s="112"/>
      <c r="G101" s="234"/>
      <c r="H101" s="233"/>
      <c r="I101" s="263"/>
      <c r="J101" s="82"/>
    </row>
    <row r="102" spans="1:10" s="122" customFormat="1" ht="69.95" customHeight="1" x14ac:dyDescent="0.2">
      <c r="A102" s="118"/>
      <c r="B102" s="403" t="s">
        <v>281</v>
      </c>
      <c r="C102" s="143"/>
      <c r="D102" s="142"/>
      <c r="E102" s="141"/>
      <c r="F102" s="112"/>
      <c r="G102" s="234"/>
      <c r="H102" s="233"/>
      <c r="I102" s="263"/>
      <c r="J102" s="82"/>
    </row>
    <row r="103" spans="1:10" s="122" customFormat="1" ht="51" x14ac:dyDescent="0.2">
      <c r="A103" s="118"/>
      <c r="B103" s="292" t="s">
        <v>280</v>
      </c>
      <c r="C103" s="143"/>
      <c r="D103" s="142"/>
      <c r="E103" s="141"/>
      <c r="F103" s="112"/>
      <c r="G103" s="234"/>
      <c r="H103" s="233"/>
      <c r="I103" s="263"/>
      <c r="J103" s="82"/>
    </row>
    <row r="104" spans="1:10" s="368" customFormat="1" ht="12" customHeight="1" x14ac:dyDescent="0.25">
      <c r="A104" s="88" t="s">
        <v>96</v>
      </c>
      <c r="B104" s="87"/>
      <c r="C104" s="86"/>
      <c r="D104" s="86"/>
      <c r="E104" s="86"/>
      <c r="F104" s="86"/>
      <c r="G104" s="85"/>
      <c r="H104" s="84"/>
      <c r="I104" s="369"/>
      <c r="J104" s="111"/>
    </row>
    <row r="105" spans="1:10" s="110" customFormat="1" ht="48" x14ac:dyDescent="0.2">
      <c r="A105" s="118">
        <v>1</v>
      </c>
      <c r="B105" s="235" t="s">
        <v>279</v>
      </c>
      <c r="C105" s="143"/>
      <c r="D105" s="142"/>
      <c r="E105" s="141"/>
      <c r="F105" s="271"/>
      <c r="G105" s="234"/>
      <c r="H105" s="284"/>
      <c r="I105" s="271"/>
      <c r="J105" s="111"/>
    </row>
    <row r="106" spans="1:10" s="269" customFormat="1" ht="12.75" x14ac:dyDescent="0.2">
      <c r="A106" s="275" t="s">
        <v>152</v>
      </c>
      <c r="B106" s="289" t="s">
        <v>264</v>
      </c>
      <c r="C106" s="273" t="s">
        <v>43</v>
      </c>
      <c r="D106" s="271">
        <f>1420*10/25</f>
        <v>568</v>
      </c>
      <c r="E106" s="271"/>
      <c r="F106" s="271">
        <f>D106*E106</f>
        <v>0</v>
      </c>
      <c r="H106" s="264"/>
      <c r="I106" s="271"/>
      <c r="J106" s="270"/>
    </row>
    <row r="107" spans="1:10" s="269" customFormat="1" ht="12.75" x14ac:dyDescent="0.2">
      <c r="A107" s="275" t="s">
        <v>169</v>
      </c>
      <c r="B107" s="289" t="s">
        <v>263</v>
      </c>
      <c r="C107" s="273" t="s">
        <v>43</v>
      </c>
      <c r="D107" s="271">
        <f>670*10/25</f>
        <v>268</v>
      </c>
      <c r="E107" s="271"/>
      <c r="F107" s="271">
        <f>D107*E107</f>
        <v>0</v>
      </c>
      <c r="H107" s="264"/>
      <c r="I107" s="271"/>
      <c r="J107" s="270"/>
    </row>
    <row r="108" spans="1:10" s="269" customFormat="1" ht="12.75" x14ac:dyDescent="0.2">
      <c r="A108" s="275" t="s">
        <v>165</v>
      </c>
      <c r="B108" s="289" t="s">
        <v>266</v>
      </c>
      <c r="C108" s="273" t="s">
        <v>43</v>
      </c>
      <c r="D108" s="271">
        <f>1900*10/25</f>
        <v>760</v>
      </c>
      <c r="E108" s="271"/>
      <c r="F108" s="271">
        <f>D108*E108</f>
        <v>0</v>
      </c>
      <c r="H108" s="264"/>
      <c r="I108" s="271"/>
      <c r="J108" s="270"/>
    </row>
    <row r="109" spans="1:10" s="81" customFormat="1" ht="12" customHeight="1" x14ac:dyDescent="0.25">
      <c r="A109" s="88"/>
      <c r="B109" s="87"/>
      <c r="C109" s="86"/>
      <c r="D109" s="86"/>
      <c r="E109" s="86"/>
      <c r="F109" s="86"/>
      <c r="G109" s="85"/>
      <c r="H109" s="84"/>
      <c r="I109" s="265"/>
      <c r="J109" s="82"/>
    </row>
    <row r="110" spans="1:10" s="269" customFormat="1" ht="72" x14ac:dyDescent="0.2">
      <c r="A110" s="294">
        <f>A105+1</f>
        <v>2</v>
      </c>
      <c r="B110" s="276" t="s">
        <v>278</v>
      </c>
      <c r="C110" s="273"/>
      <c r="D110" s="272"/>
      <c r="E110" s="271"/>
      <c r="F110" s="271"/>
      <c r="H110" s="284"/>
      <c r="I110" s="271"/>
      <c r="J110" s="270"/>
    </row>
    <row r="111" spans="1:10" s="269" customFormat="1" ht="12.75" x14ac:dyDescent="0.2">
      <c r="A111" s="275" t="s">
        <v>152</v>
      </c>
      <c r="B111" s="289" t="s">
        <v>264</v>
      </c>
      <c r="C111" s="273" t="s">
        <v>43</v>
      </c>
      <c r="D111" s="271">
        <v>1960</v>
      </c>
      <c r="E111" s="271"/>
      <c r="F111" s="271">
        <f>D111*E111</f>
        <v>0</v>
      </c>
      <c r="H111" s="264"/>
      <c r="I111" s="271"/>
      <c r="J111" s="270"/>
    </row>
    <row r="112" spans="1:10" s="269" customFormat="1" ht="12.75" x14ac:dyDescent="0.2">
      <c r="A112" s="275" t="s">
        <v>169</v>
      </c>
      <c r="B112" s="289" t="s">
        <v>263</v>
      </c>
      <c r="C112" s="273" t="s">
        <v>43</v>
      </c>
      <c r="D112" s="271">
        <v>290</v>
      </c>
      <c r="E112" s="271"/>
      <c r="F112" s="271">
        <f>D112*E112</f>
        <v>0</v>
      </c>
      <c r="H112" s="264"/>
      <c r="I112" s="271"/>
      <c r="J112" s="270"/>
    </row>
    <row r="113" spans="1:10" s="269" customFormat="1" ht="12.75" x14ac:dyDescent="0.2">
      <c r="A113" s="275" t="s">
        <v>165</v>
      </c>
      <c r="B113" s="289" t="s">
        <v>266</v>
      </c>
      <c r="C113" s="273" t="s">
        <v>43</v>
      </c>
      <c r="D113" s="271">
        <v>2580</v>
      </c>
      <c r="E113" s="271"/>
      <c r="F113" s="271">
        <f>D113*E113</f>
        <v>0</v>
      </c>
      <c r="H113" s="264"/>
      <c r="I113" s="271"/>
      <c r="J113" s="270"/>
    </row>
    <row r="114" spans="1:10" s="280" customFormat="1" ht="12.75" x14ac:dyDescent="0.2">
      <c r="A114" s="285"/>
      <c r="B114" s="276"/>
      <c r="C114" s="273"/>
      <c r="D114" s="272"/>
      <c r="E114" s="271"/>
      <c r="F114" s="271"/>
      <c r="H114" s="284"/>
      <c r="I114" s="271"/>
      <c r="J114" s="283"/>
    </row>
    <row r="115" spans="1:10" s="122" customFormat="1" ht="36" x14ac:dyDescent="0.2">
      <c r="A115" s="118">
        <f>+A110+1</f>
        <v>3</v>
      </c>
      <c r="B115" s="235" t="s">
        <v>277</v>
      </c>
      <c r="C115" s="143" t="s">
        <v>43</v>
      </c>
      <c r="D115" s="142">
        <v>42</v>
      </c>
      <c r="E115" s="141"/>
      <c r="F115" s="271">
        <f>D115*E115</f>
        <v>0</v>
      </c>
      <c r="G115" s="234"/>
      <c r="H115" s="284"/>
      <c r="I115" s="271"/>
      <c r="J115" s="393"/>
    </row>
    <row r="116" spans="1:10" s="280" customFormat="1" ht="12.75" x14ac:dyDescent="0.2">
      <c r="A116" s="285"/>
      <c r="B116" s="276"/>
      <c r="C116" s="273"/>
      <c r="D116" s="272"/>
      <c r="E116" s="271"/>
      <c r="F116" s="271"/>
      <c r="H116" s="284"/>
      <c r="I116" s="271"/>
      <c r="J116" s="283"/>
    </row>
    <row r="117" spans="1:10" s="110" customFormat="1" ht="42" customHeight="1" x14ac:dyDescent="0.2">
      <c r="A117" s="118">
        <f>+A115+1</f>
        <v>4</v>
      </c>
      <c r="B117" s="235" t="s">
        <v>276</v>
      </c>
      <c r="C117" s="143"/>
      <c r="D117" s="142"/>
      <c r="E117" s="141"/>
      <c r="F117" s="271"/>
      <c r="G117" s="234"/>
      <c r="H117" s="284"/>
      <c r="I117" s="271"/>
      <c r="J117" s="111"/>
    </row>
    <row r="118" spans="1:10" s="269" customFormat="1" ht="12.75" x14ac:dyDescent="0.2">
      <c r="A118" s="275" t="s">
        <v>152</v>
      </c>
      <c r="B118" s="289" t="s">
        <v>264</v>
      </c>
      <c r="C118" s="273" t="s">
        <v>139</v>
      </c>
      <c r="D118" s="271">
        <v>5560</v>
      </c>
      <c r="E118" s="271"/>
      <c r="F118" s="271">
        <f>D118*E118</f>
        <v>0</v>
      </c>
      <c r="H118" s="264"/>
      <c r="I118" s="271"/>
      <c r="J118" s="270"/>
    </row>
    <row r="119" spans="1:10" s="269" customFormat="1" ht="12.75" x14ac:dyDescent="0.2">
      <c r="A119" s="275" t="s">
        <v>169</v>
      </c>
      <c r="B119" s="289" t="s">
        <v>263</v>
      </c>
      <c r="C119" s="273" t="s">
        <v>139</v>
      </c>
      <c r="D119" s="271">
        <v>2290</v>
      </c>
      <c r="E119" s="271"/>
      <c r="F119" s="271">
        <f>D119*E119</f>
        <v>0</v>
      </c>
      <c r="H119" s="264"/>
      <c r="I119" s="271"/>
      <c r="J119" s="270"/>
    </row>
    <row r="120" spans="1:10" s="269" customFormat="1" ht="12.75" x14ac:dyDescent="0.2">
      <c r="A120" s="275" t="s">
        <v>165</v>
      </c>
      <c r="B120" s="289" t="s">
        <v>266</v>
      </c>
      <c r="C120" s="273" t="s">
        <v>139</v>
      </c>
      <c r="D120" s="271">
        <v>5100</v>
      </c>
      <c r="E120" s="271"/>
      <c r="F120" s="271">
        <f>D120*E120</f>
        <v>0</v>
      </c>
      <c r="H120" s="264"/>
      <c r="I120" s="271"/>
      <c r="J120" s="270"/>
    </row>
    <row r="121" spans="1:10" s="280" customFormat="1" ht="12.75" x14ac:dyDescent="0.2">
      <c r="A121" s="285"/>
      <c r="B121" s="276"/>
      <c r="C121" s="273"/>
      <c r="D121" s="272"/>
      <c r="E121" s="271"/>
      <c r="F121" s="271"/>
      <c r="H121" s="284"/>
      <c r="I121" s="271"/>
      <c r="J121" s="283"/>
    </row>
    <row r="122" spans="1:10" s="400" customFormat="1" ht="72" x14ac:dyDescent="0.25">
      <c r="A122" s="385">
        <f>A117+1</f>
        <v>5</v>
      </c>
      <c r="B122" s="282" t="s">
        <v>275</v>
      </c>
      <c r="C122" s="384"/>
      <c r="D122" s="383"/>
      <c r="E122" s="382"/>
      <c r="F122" s="271"/>
      <c r="G122" s="402"/>
      <c r="H122" s="284"/>
      <c r="I122" s="271"/>
      <c r="J122" s="401"/>
    </row>
    <row r="123" spans="1:10" s="269" customFormat="1" ht="12.75" x14ac:dyDescent="0.2">
      <c r="A123" s="275" t="s">
        <v>152</v>
      </c>
      <c r="B123" s="289" t="s">
        <v>264</v>
      </c>
      <c r="C123" s="273" t="s">
        <v>139</v>
      </c>
      <c r="D123" s="271">
        <v>5560</v>
      </c>
      <c r="E123" s="271"/>
      <c r="F123" s="271">
        <f>D123*E123</f>
        <v>0</v>
      </c>
      <c r="H123" s="264"/>
      <c r="I123" s="271"/>
      <c r="J123" s="270"/>
    </row>
    <row r="124" spans="1:10" s="269" customFormat="1" ht="12.75" x14ac:dyDescent="0.2">
      <c r="A124" s="275" t="s">
        <v>169</v>
      </c>
      <c r="B124" s="289" t="s">
        <v>263</v>
      </c>
      <c r="C124" s="273" t="s">
        <v>139</v>
      </c>
      <c r="D124" s="271">
        <v>2290</v>
      </c>
      <c r="E124" s="271"/>
      <c r="F124" s="271">
        <f>D124*E124</f>
        <v>0</v>
      </c>
      <c r="H124" s="264"/>
      <c r="I124" s="271"/>
      <c r="J124" s="270"/>
    </row>
    <row r="125" spans="1:10" s="269" customFormat="1" ht="12.75" x14ac:dyDescent="0.2">
      <c r="A125" s="275" t="s">
        <v>165</v>
      </c>
      <c r="B125" s="289" t="s">
        <v>266</v>
      </c>
      <c r="C125" s="273" t="s">
        <v>139</v>
      </c>
      <c r="D125" s="271">
        <v>5100</v>
      </c>
      <c r="E125" s="271"/>
      <c r="F125" s="271">
        <f>D125*E125</f>
        <v>0</v>
      </c>
      <c r="H125" s="264"/>
      <c r="I125" s="271"/>
      <c r="J125" s="270"/>
    </row>
    <row r="126" spans="1:10" s="368" customFormat="1" ht="12" customHeight="1" x14ac:dyDescent="0.25">
      <c r="A126" s="88"/>
      <c r="B126" s="87"/>
      <c r="C126" s="86"/>
      <c r="D126" s="86"/>
      <c r="E126" s="86"/>
      <c r="F126" s="86"/>
      <c r="G126" s="85"/>
      <c r="H126" s="84"/>
      <c r="I126" s="369"/>
      <c r="J126" s="111"/>
    </row>
    <row r="127" spans="1:10" s="110" customFormat="1" ht="96" x14ac:dyDescent="0.2">
      <c r="A127" s="118">
        <f>A122+1</f>
        <v>6</v>
      </c>
      <c r="B127" s="276" t="s">
        <v>274</v>
      </c>
      <c r="C127" s="143"/>
      <c r="D127" s="142"/>
      <c r="E127" s="141"/>
      <c r="F127" s="271"/>
      <c r="G127" s="234"/>
      <c r="H127" s="284"/>
      <c r="I127" s="271"/>
      <c r="J127" s="399"/>
    </row>
    <row r="128" spans="1:10" s="269" customFormat="1" ht="12.75" x14ac:dyDescent="0.2">
      <c r="A128" s="275" t="s">
        <v>152</v>
      </c>
      <c r="B128" s="289" t="s">
        <v>264</v>
      </c>
      <c r="C128" s="273" t="s">
        <v>43</v>
      </c>
      <c r="D128" s="271">
        <v>1750</v>
      </c>
      <c r="E128" s="271"/>
      <c r="F128" s="271">
        <f>D128*E128</f>
        <v>0</v>
      </c>
      <c r="H128" s="264"/>
      <c r="I128" s="271"/>
      <c r="J128" s="270"/>
    </row>
    <row r="129" spans="1:10" s="269" customFormat="1" ht="12.75" x14ac:dyDescent="0.2">
      <c r="A129" s="275" t="s">
        <v>169</v>
      </c>
      <c r="B129" s="289" t="s">
        <v>263</v>
      </c>
      <c r="C129" s="273" t="s">
        <v>43</v>
      </c>
      <c r="D129" s="271">
        <v>4100</v>
      </c>
      <c r="E129" s="271"/>
      <c r="F129" s="271">
        <f>D129*E129</f>
        <v>0</v>
      </c>
      <c r="H129" s="264"/>
      <c r="I129" s="271"/>
      <c r="J129" s="270"/>
    </row>
    <row r="130" spans="1:10" s="269" customFormat="1" ht="12.75" x14ac:dyDescent="0.2">
      <c r="A130" s="275" t="s">
        <v>165</v>
      </c>
      <c r="B130" s="289" t="s">
        <v>266</v>
      </c>
      <c r="C130" s="273" t="s">
        <v>43</v>
      </c>
      <c r="D130" s="271">
        <v>1600</v>
      </c>
      <c r="E130" s="271"/>
      <c r="F130" s="271">
        <f>D130*E130</f>
        <v>0</v>
      </c>
      <c r="H130" s="264"/>
      <c r="I130" s="271"/>
      <c r="J130" s="270"/>
    </row>
    <row r="131" spans="1:10" s="110" customFormat="1" ht="12.75" x14ac:dyDescent="0.2">
      <c r="A131" s="118"/>
      <c r="B131" s="276"/>
      <c r="C131" s="143"/>
      <c r="D131" s="142"/>
      <c r="E131" s="141"/>
      <c r="F131" s="112"/>
      <c r="G131" s="234"/>
      <c r="H131" s="233"/>
      <c r="I131" s="261"/>
      <c r="J131" s="111"/>
    </row>
    <row r="132" spans="1:10" s="269" customFormat="1" ht="69.95" customHeight="1" x14ac:dyDescent="0.2">
      <c r="A132" s="294">
        <f>A127+1</f>
        <v>7</v>
      </c>
      <c r="B132" s="391" t="s">
        <v>273</v>
      </c>
      <c r="C132" s="273"/>
      <c r="D132" s="272"/>
      <c r="E132" s="271"/>
      <c r="F132" s="271"/>
      <c r="H132" s="284"/>
      <c r="I132" s="271"/>
      <c r="J132" s="270"/>
    </row>
    <row r="133" spans="1:10" s="269" customFormat="1" ht="12.75" x14ac:dyDescent="0.2">
      <c r="A133" s="275" t="s">
        <v>152</v>
      </c>
      <c r="B133" s="289" t="s">
        <v>264</v>
      </c>
      <c r="C133" s="273" t="s">
        <v>43</v>
      </c>
      <c r="D133" s="271">
        <v>650</v>
      </c>
      <c r="E133" s="271"/>
      <c r="F133" s="271">
        <f>D133*E133</f>
        <v>0</v>
      </c>
      <c r="H133" s="264"/>
      <c r="I133" s="271"/>
      <c r="J133" s="270"/>
    </row>
    <row r="134" spans="1:10" s="269" customFormat="1" ht="12.75" x14ac:dyDescent="0.2">
      <c r="A134" s="275" t="s">
        <v>169</v>
      </c>
      <c r="B134" s="289" t="s">
        <v>263</v>
      </c>
      <c r="C134" s="273" t="s">
        <v>43</v>
      </c>
      <c r="D134" s="271">
        <v>580</v>
      </c>
      <c r="E134" s="271"/>
      <c r="F134" s="271">
        <f>D134*E134</f>
        <v>0</v>
      </c>
      <c r="H134" s="264"/>
      <c r="I134" s="271"/>
      <c r="J134" s="270"/>
    </row>
    <row r="135" spans="1:10" s="269" customFormat="1" ht="12.75" x14ac:dyDescent="0.2">
      <c r="A135" s="275" t="s">
        <v>165</v>
      </c>
      <c r="B135" s="289" t="s">
        <v>266</v>
      </c>
      <c r="C135" s="273" t="s">
        <v>43</v>
      </c>
      <c r="D135" s="271">
        <v>620</v>
      </c>
      <c r="E135" s="271"/>
      <c r="F135" s="271">
        <f>D135*E135</f>
        <v>0</v>
      </c>
      <c r="H135" s="264"/>
      <c r="I135" s="271"/>
      <c r="J135" s="270"/>
    </row>
    <row r="136" spans="1:10" s="368" customFormat="1" ht="12" customHeight="1" x14ac:dyDescent="0.25">
      <c r="A136" s="88"/>
      <c r="B136" s="87"/>
      <c r="C136" s="86"/>
      <c r="D136" s="86"/>
      <c r="E136" s="86"/>
      <c r="F136" s="86"/>
      <c r="G136" s="85"/>
      <c r="H136" s="84"/>
      <c r="I136" s="369"/>
      <c r="J136" s="111"/>
    </row>
    <row r="137" spans="1:10" ht="48" x14ac:dyDescent="0.25">
      <c r="A137" s="118">
        <f>A132+1</f>
        <v>8</v>
      </c>
      <c r="B137" s="276" t="s">
        <v>323</v>
      </c>
      <c r="C137" s="273" t="s">
        <v>43</v>
      </c>
      <c r="D137" s="271">
        <v>5305</v>
      </c>
      <c r="E137" s="271"/>
      <c r="F137" s="271">
        <f>D137*E137</f>
        <v>0</v>
      </c>
      <c r="H137" s="284"/>
      <c r="I137" s="271"/>
    </row>
    <row r="138" spans="1:10" x14ac:dyDescent="0.25">
      <c r="A138" s="118"/>
      <c r="B138" s="276"/>
      <c r="C138" s="273"/>
      <c r="D138" s="271"/>
      <c r="E138" s="271"/>
      <c r="F138" s="271"/>
      <c r="H138" s="284"/>
      <c r="I138" s="271"/>
    </row>
    <row r="139" spans="1:10" s="394" customFormat="1" ht="60" x14ac:dyDescent="0.2">
      <c r="A139" s="118">
        <f>+A137+1</f>
        <v>9</v>
      </c>
      <c r="B139" s="235" t="s">
        <v>326</v>
      </c>
      <c r="C139" s="143" t="s">
        <v>109</v>
      </c>
      <c r="D139" s="271">
        <v>518</v>
      </c>
      <c r="E139" s="141"/>
      <c r="F139" s="271">
        <f>D139*E139</f>
        <v>0</v>
      </c>
      <c r="G139" s="398"/>
      <c r="H139" s="397"/>
      <c r="I139" s="396"/>
      <c r="J139" s="395"/>
    </row>
    <row r="140" spans="1:10" s="394" customFormat="1" ht="12.75" x14ac:dyDescent="0.2">
      <c r="A140" s="118"/>
      <c r="B140" s="235"/>
      <c r="C140" s="143"/>
      <c r="D140" s="271"/>
      <c r="E140" s="141"/>
      <c r="F140" s="271"/>
      <c r="G140" s="398"/>
      <c r="H140" s="397"/>
      <c r="I140" s="396"/>
      <c r="J140" s="395"/>
    </row>
    <row r="141" spans="1:10" s="394" customFormat="1" ht="144" x14ac:dyDescent="0.2">
      <c r="A141" s="118">
        <f>+A139+1</f>
        <v>10</v>
      </c>
      <c r="B141" s="235" t="s">
        <v>324</v>
      </c>
      <c r="C141" s="143" t="s">
        <v>43</v>
      </c>
      <c r="D141" s="271">
        <f>(233*8+325*10+345*10-D137)*0.8</f>
        <v>2607.2000000000003</v>
      </c>
      <c r="E141" s="141"/>
      <c r="F141" s="271">
        <f>D141*E141</f>
        <v>0</v>
      </c>
      <c r="G141" s="439"/>
      <c r="H141" s="397"/>
      <c r="I141" s="396"/>
      <c r="J141" s="395"/>
    </row>
    <row r="142" spans="1:10" s="394" customFormat="1" ht="12.75" x14ac:dyDescent="0.2">
      <c r="A142" s="118"/>
      <c r="B142" s="235"/>
      <c r="C142" s="143"/>
      <c r="D142" s="271"/>
      <c r="E142" s="141"/>
      <c r="F142" s="271"/>
      <c r="G142" s="398"/>
      <c r="H142" s="397"/>
      <c r="I142" s="396"/>
      <c r="J142" s="395"/>
    </row>
    <row r="143" spans="1:10" s="394" customFormat="1" ht="60" x14ac:dyDescent="0.2">
      <c r="A143" s="118">
        <v>11</v>
      </c>
      <c r="B143" s="235" t="s">
        <v>327</v>
      </c>
      <c r="C143" s="143" t="s">
        <v>139</v>
      </c>
      <c r="D143" s="271">
        <f>2700+325*7</f>
        <v>4975</v>
      </c>
      <c r="E143" s="141"/>
      <c r="F143" s="271">
        <f>D143*E143</f>
        <v>0</v>
      </c>
      <c r="G143" s="398"/>
      <c r="H143" s="397"/>
      <c r="I143" s="396"/>
      <c r="J143" s="395"/>
    </row>
    <row r="144" spans="1:10" s="394" customFormat="1" ht="12.75" x14ac:dyDescent="0.2">
      <c r="A144" s="118"/>
      <c r="B144" s="235"/>
      <c r="C144" s="143"/>
      <c r="D144" s="271"/>
      <c r="E144" s="141"/>
      <c r="F144" s="271"/>
      <c r="G144" s="398"/>
      <c r="H144" s="397"/>
      <c r="I144" s="396"/>
      <c r="J144" s="395"/>
    </row>
    <row r="145" spans="1:10" s="394" customFormat="1" ht="36" x14ac:dyDescent="0.2">
      <c r="A145" s="118">
        <v>12</v>
      </c>
      <c r="B145" s="235" t="s">
        <v>325</v>
      </c>
      <c r="C145" s="143" t="s">
        <v>43</v>
      </c>
      <c r="D145" s="271">
        <f>2700*0.1</f>
        <v>270</v>
      </c>
      <c r="E145" s="141"/>
      <c r="F145" s="271">
        <f>D145*E145</f>
        <v>0</v>
      </c>
      <c r="G145" s="398"/>
      <c r="H145" s="397"/>
      <c r="I145" s="396"/>
      <c r="J145" s="395"/>
    </row>
    <row r="146" spans="1:10" s="394" customFormat="1" ht="12.75" x14ac:dyDescent="0.2">
      <c r="A146" s="118"/>
      <c r="B146" s="235"/>
      <c r="C146" s="143"/>
      <c r="D146" s="271"/>
      <c r="E146" s="141"/>
      <c r="F146" s="271"/>
      <c r="G146" s="398"/>
      <c r="H146" s="397"/>
      <c r="I146" s="396"/>
      <c r="J146" s="395"/>
    </row>
    <row r="147" spans="1:10" s="368" customFormat="1" ht="12" customHeight="1" x14ac:dyDescent="0.25">
      <c r="A147" s="88" t="s">
        <v>96</v>
      </c>
      <c r="B147" s="87"/>
      <c r="C147" s="86"/>
      <c r="D147" s="86"/>
      <c r="E147" s="86"/>
      <c r="F147" s="86"/>
      <c r="G147" s="85"/>
      <c r="H147" s="84"/>
      <c r="I147" s="369"/>
      <c r="J147" s="111"/>
    </row>
    <row r="148" spans="1:10" s="368" customFormat="1" ht="12.75" x14ac:dyDescent="0.25">
      <c r="A148" s="370" t="s">
        <v>140</v>
      </c>
      <c r="B148" s="235"/>
      <c r="C148" s="143"/>
      <c r="D148" s="142"/>
      <c r="E148" s="141"/>
      <c r="F148" s="112"/>
      <c r="G148" s="85"/>
      <c r="H148" s="84"/>
      <c r="I148" s="369"/>
      <c r="J148" s="111"/>
    </row>
    <row r="149" spans="1:10" s="122" customFormat="1" ht="12.75" x14ac:dyDescent="0.25">
      <c r="A149" s="268" t="str">
        <f>CONCATENATE("SKUPAJ:  ",B98)</f>
        <v>SKUPAJ:  III. ZEMELJSKA DELA</v>
      </c>
      <c r="B149" s="235"/>
      <c r="C149" s="143"/>
      <c r="D149" s="142"/>
      <c r="E149" s="141"/>
      <c r="F149" s="267">
        <f>SUM(F98:F148)</f>
        <v>0</v>
      </c>
      <c r="G149" s="234"/>
      <c r="H149" s="233"/>
      <c r="I149" s="267"/>
      <c r="J149" s="82"/>
    </row>
    <row r="150" spans="1:10" s="368" customFormat="1" ht="12.75" x14ac:dyDescent="0.25">
      <c r="A150" s="370" t="s">
        <v>140</v>
      </c>
      <c r="B150" s="235"/>
      <c r="C150" s="143"/>
      <c r="D150" s="142"/>
      <c r="E150" s="141"/>
      <c r="F150" s="112"/>
      <c r="G150" s="85"/>
      <c r="H150" s="84"/>
      <c r="I150" s="369"/>
      <c r="J150" s="111"/>
    </row>
    <row r="151" spans="1:10" s="81" customFormat="1" ht="12.75" x14ac:dyDescent="0.25">
      <c r="A151" s="262"/>
      <c r="B151" s="235"/>
      <c r="C151" s="143"/>
      <c r="D151" s="142"/>
      <c r="E151" s="141"/>
      <c r="F151" s="112"/>
      <c r="G151" s="85"/>
      <c r="H151" s="84"/>
      <c r="I151" s="265"/>
      <c r="J151" s="82"/>
    </row>
    <row r="152" spans="1:10" s="110" customFormat="1" ht="12.75" x14ac:dyDescent="0.2">
      <c r="A152" s="118" t="s">
        <v>96</v>
      </c>
      <c r="B152" s="144" t="s">
        <v>272</v>
      </c>
      <c r="C152" s="143" t="s">
        <v>95</v>
      </c>
      <c r="D152" s="142" t="s">
        <v>96</v>
      </c>
      <c r="E152" s="141"/>
      <c r="F152" s="112"/>
      <c r="G152" s="234"/>
      <c r="H152" s="233"/>
      <c r="I152" s="261"/>
      <c r="J152" s="111"/>
    </row>
    <row r="153" spans="1:10" s="368" customFormat="1" ht="12" customHeight="1" x14ac:dyDescent="0.25">
      <c r="A153" s="88" t="s">
        <v>96</v>
      </c>
      <c r="B153" s="87"/>
      <c r="C153" s="86"/>
      <c r="D153" s="86"/>
      <c r="E153" s="86"/>
      <c r="F153" s="86"/>
      <c r="G153" s="85"/>
      <c r="H153" s="84"/>
      <c r="I153" s="369"/>
      <c r="J153" s="111"/>
    </row>
    <row r="154" spans="1:10" s="110" customFormat="1" ht="69" customHeight="1" x14ac:dyDescent="0.2">
      <c r="A154" s="118">
        <v>1</v>
      </c>
      <c r="B154" s="235" t="s">
        <v>271</v>
      </c>
      <c r="C154" s="143"/>
      <c r="D154" s="142"/>
      <c r="E154" s="141"/>
      <c r="F154" s="112"/>
      <c r="G154" s="234"/>
      <c r="H154" s="233"/>
      <c r="I154" s="261"/>
      <c r="J154" s="111"/>
    </row>
    <row r="155" spans="1:10" s="81" customFormat="1" ht="24" x14ac:dyDescent="0.25">
      <c r="A155" s="118" t="s">
        <v>152</v>
      </c>
      <c r="B155" s="392" t="s">
        <v>270</v>
      </c>
      <c r="C155" s="143" t="s">
        <v>43</v>
      </c>
      <c r="D155" s="142">
        <v>1270</v>
      </c>
      <c r="E155" s="141"/>
      <c r="F155" s="271">
        <f>D155*E155</f>
        <v>0</v>
      </c>
      <c r="G155" s="85"/>
      <c r="H155" s="284"/>
      <c r="I155" s="271"/>
      <c r="J155" s="393"/>
    </row>
    <row r="156" spans="1:10" s="81" customFormat="1" ht="30" customHeight="1" x14ac:dyDescent="0.25">
      <c r="A156" s="118" t="s">
        <v>169</v>
      </c>
      <c r="B156" s="392" t="s">
        <v>269</v>
      </c>
      <c r="C156" s="143" t="s">
        <v>43</v>
      </c>
      <c r="D156" s="142">
        <f>2540*0.8</f>
        <v>2032</v>
      </c>
      <c r="E156" s="141"/>
      <c r="F156" s="271">
        <f>D156*E156</f>
        <v>0</v>
      </c>
      <c r="G156" s="85"/>
      <c r="H156" s="284"/>
      <c r="I156" s="271"/>
      <c r="J156" s="82"/>
    </row>
    <row r="157" spans="1:10" s="81" customFormat="1" ht="12.75" customHeight="1" x14ac:dyDescent="0.25">
      <c r="A157" s="88" t="s">
        <v>96</v>
      </c>
      <c r="B157" s="87"/>
      <c r="C157" s="86"/>
      <c r="D157" s="86"/>
      <c r="E157" s="265"/>
      <c r="F157" s="86"/>
      <c r="G157" s="85"/>
      <c r="H157" s="264"/>
      <c r="I157" s="265"/>
      <c r="J157" s="82"/>
    </row>
    <row r="158" spans="1:10" s="122" customFormat="1" ht="48" x14ac:dyDescent="0.2">
      <c r="A158" s="118">
        <f>A154+1</f>
        <v>2</v>
      </c>
      <c r="B158" s="274" t="s">
        <v>268</v>
      </c>
      <c r="C158" s="143"/>
      <c r="D158" s="142"/>
      <c r="E158" s="271"/>
      <c r="F158" s="271"/>
      <c r="G158" s="234"/>
      <c r="H158" s="264"/>
      <c r="I158" s="271"/>
      <c r="J158" s="82"/>
    </row>
    <row r="159" spans="1:10" s="269" customFormat="1" ht="12.75" x14ac:dyDescent="0.2">
      <c r="A159" s="275" t="s">
        <v>152</v>
      </c>
      <c r="B159" s="289" t="s">
        <v>264</v>
      </c>
      <c r="C159" s="273" t="s">
        <v>139</v>
      </c>
      <c r="D159" s="271">
        <v>5560</v>
      </c>
      <c r="E159" s="271"/>
      <c r="F159" s="271">
        <f>D159*E159</f>
        <v>0</v>
      </c>
      <c r="H159" s="264"/>
      <c r="I159" s="271"/>
      <c r="J159" s="270"/>
    </row>
    <row r="160" spans="1:10" s="81" customFormat="1" ht="12.75" customHeight="1" x14ac:dyDescent="0.25">
      <c r="A160" s="88" t="s">
        <v>96</v>
      </c>
      <c r="B160" s="87"/>
      <c r="C160" s="86"/>
      <c r="D160" s="86"/>
      <c r="E160" s="265"/>
      <c r="F160" s="86"/>
      <c r="G160" s="85"/>
      <c r="H160" s="264"/>
      <c r="I160" s="265"/>
      <c r="J160" s="82"/>
    </row>
    <row r="161" spans="1:10" s="122" customFormat="1" ht="72" x14ac:dyDescent="0.2">
      <c r="A161" s="118">
        <f>A158+1</f>
        <v>3</v>
      </c>
      <c r="B161" s="274" t="s">
        <v>267</v>
      </c>
      <c r="C161" s="143"/>
      <c r="D161" s="142"/>
      <c r="E161" s="271"/>
      <c r="F161" s="271"/>
      <c r="G161" s="234"/>
      <c r="H161" s="264"/>
      <c r="I161" s="271"/>
      <c r="J161" s="82"/>
    </row>
    <row r="162" spans="1:10" s="269" customFormat="1" ht="12.75" x14ac:dyDescent="0.2">
      <c r="A162" s="275" t="s">
        <v>152</v>
      </c>
      <c r="B162" s="289" t="s">
        <v>263</v>
      </c>
      <c r="C162" s="273" t="s">
        <v>43</v>
      </c>
      <c r="D162" s="271">
        <v>55</v>
      </c>
      <c r="E162" s="271"/>
      <c r="F162" s="271">
        <f>D162*E162</f>
        <v>0</v>
      </c>
      <c r="H162" s="264"/>
      <c r="I162" s="271"/>
      <c r="J162" s="270"/>
    </row>
    <row r="163" spans="1:10" s="269" customFormat="1" ht="12.75" x14ac:dyDescent="0.2">
      <c r="A163" s="275" t="s">
        <v>167</v>
      </c>
      <c r="B163" s="289" t="s">
        <v>266</v>
      </c>
      <c r="C163" s="273" t="s">
        <v>43</v>
      </c>
      <c r="D163" s="271">
        <v>130</v>
      </c>
      <c r="E163" s="271"/>
      <c r="F163" s="271">
        <f>D163*E163</f>
        <v>0</v>
      </c>
      <c r="H163" s="264"/>
      <c r="I163" s="271"/>
      <c r="J163" s="270"/>
    </row>
    <row r="164" spans="1:10" s="110" customFormat="1" ht="12.75" x14ac:dyDescent="0.2">
      <c r="A164" s="118"/>
      <c r="B164" s="276"/>
      <c r="C164" s="143"/>
      <c r="D164" s="142"/>
      <c r="E164" s="141"/>
      <c r="F164" s="112"/>
      <c r="G164" s="234"/>
      <c r="H164" s="233"/>
      <c r="I164" s="261"/>
      <c r="J164" s="111"/>
    </row>
    <row r="165" spans="1:10" s="269" customFormat="1" ht="69.95" customHeight="1" x14ac:dyDescent="0.2">
      <c r="A165" s="294">
        <f>A161+1</f>
        <v>4</v>
      </c>
      <c r="B165" s="391" t="s">
        <v>265</v>
      </c>
      <c r="C165" s="273"/>
      <c r="D165" s="272"/>
      <c r="E165" s="271"/>
      <c r="F165" s="271"/>
      <c r="H165" s="284"/>
      <c r="I165" s="271"/>
      <c r="J165" s="270"/>
    </row>
    <row r="166" spans="1:10" s="269" customFormat="1" ht="12.75" x14ac:dyDescent="0.2">
      <c r="A166" s="275" t="s">
        <v>152</v>
      </c>
      <c r="B166" s="289" t="s">
        <v>264</v>
      </c>
      <c r="C166" s="273" t="s">
        <v>43</v>
      </c>
      <c r="D166" s="271">
        <v>70</v>
      </c>
      <c r="E166" s="271"/>
      <c r="F166" s="271">
        <f>D166*E166</f>
        <v>0</v>
      </c>
      <c r="H166" s="264"/>
      <c r="I166" s="271"/>
      <c r="J166" s="270"/>
    </row>
    <row r="167" spans="1:10" s="269" customFormat="1" ht="12.75" x14ac:dyDescent="0.2">
      <c r="A167" s="275" t="s">
        <v>169</v>
      </c>
      <c r="B167" s="289" t="s">
        <v>263</v>
      </c>
      <c r="C167" s="273" t="s">
        <v>43</v>
      </c>
      <c r="D167" s="271">
        <v>60</v>
      </c>
      <c r="E167" s="271"/>
      <c r="F167" s="271">
        <f>D167*E167</f>
        <v>0</v>
      </c>
      <c r="H167" s="264"/>
      <c r="I167" s="271"/>
      <c r="J167" s="270"/>
    </row>
    <row r="168" spans="1:10" s="368" customFormat="1" ht="12" customHeight="1" x14ac:dyDescent="0.25">
      <c r="A168" s="88" t="s">
        <v>96</v>
      </c>
      <c r="B168" s="87"/>
      <c r="C168" s="86"/>
      <c r="D168" s="86"/>
      <c r="E168" s="86"/>
      <c r="F168" s="86"/>
      <c r="G168" s="85"/>
      <c r="H168" s="84"/>
      <c r="I168" s="369"/>
      <c r="J168" s="111"/>
    </row>
    <row r="169" spans="1:10" s="368" customFormat="1" ht="12.75" x14ac:dyDescent="0.25">
      <c r="A169" s="370" t="s">
        <v>140</v>
      </c>
      <c r="B169" s="235"/>
      <c r="C169" s="143"/>
      <c r="D169" s="142"/>
      <c r="E169" s="141"/>
      <c r="F169" s="112"/>
      <c r="G169" s="85"/>
      <c r="H169" s="84"/>
      <c r="I169" s="369"/>
      <c r="J169" s="111"/>
    </row>
    <row r="170" spans="1:10" s="122" customFormat="1" ht="12.75" x14ac:dyDescent="0.25">
      <c r="A170" s="268" t="str">
        <f>CONCATENATE("SKUPAJ:  ",B152)</f>
        <v>SKUPAJ:  IV. ZGORNJI USTROJ</v>
      </c>
      <c r="B170" s="235"/>
      <c r="C170" s="143"/>
      <c r="D170" s="142"/>
      <c r="E170" s="141"/>
      <c r="F170" s="267">
        <f>SUM(F152:F169)</f>
        <v>0</v>
      </c>
      <c r="G170" s="234"/>
      <c r="H170" s="233"/>
      <c r="I170" s="267"/>
      <c r="J170" s="82"/>
    </row>
    <row r="171" spans="1:10" s="368" customFormat="1" ht="12.75" x14ac:dyDescent="0.25">
      <c r="A171" s="370" t="s">
        <v>140</v>
      </c>
      <c r="B171" s="235"/>
      <c r="C171" s="143"/>
      <c r="D171" s="142"/>
      <c r="E171" s="141"/>
      <c r="F171" s="112"/>
      <c r="G171" s="85"/>
      <c r="H171" s="84"/>
      <c r="I171" s="369"/>
      <c r="J171" s="111"/>
    </row>
    <row r="172" spans="1:10" s="368" customFormat="1" ht="12.75" x14ac:dyDescent="0.25">
      <c r="A172" s="370"/>
      <c r="B172" s="235"/>
      <c r="C172" s="143"/>
      <c r="D172" s="142"/>
      <c r="E172" s="141"/>
      <c r="F172" s="112"/>
      <c r="G172" s="85"/>
      <c r="H172" s="84"/>
      <c r="I172" s="369"/>
      <c r="J172" s="111"/>
    </row>
    <row r="173" spans="1:10" s="122" customFormat="1" ht="12.75" x14ac:dyDescent="0.2">
      <c r="A173" s="118" t="s">
        <v>96</v>
      </c>
      <c r="B173" s="144" t="s">
        <v>262</v>
      </c>
      <c r="C173" s="143" t="s">
        <v>95</v>
      </c>
      <c r="D173" s="142" t="s">
        <v>96</v>
      </c>
      <c r="E173" s="141"/>
      <c r="F173" s="112"/>
      <c r="G173" s="234"/>
      <c r="H173" s="233"/>
      <c r="I173" s="263"/>
      <c r="J173" s="82"/>
    </row>
    <row r="174" spans="1:10" s="368" customFormat="1" ht="12.75" customHeight="1" x14ac:dyDescent="0.25">
      <c r="A174" s="88" t="s">
        <v>96</v>
      </c>
      <c r="B174" s="87"/>
      <c r="C174" s="86"/>
      <c r="D174" s="86"/>
      <c r="E174" s="86"/>
      <c r="F174" s="86"/>
      <c r="G174" s="85"/>
      <c r="H174" s="84"/>
      <c r="I174" s="369"/>
      <c r="J174" s="111"/>
    </row>
    <row r="175" spans="1:10" s="110" customFormat="1" ht="39.950000000000003" customHeight="1" x14ac:dyDescent="0.2">
      <c r="A175" s="118">
        <v>1</v>
      </c>
      <c r="B175" s="235" t="s">
        <v>261</v>
      </c>
      <c r="C175" s="143" t="s">
        <v>139</v>
      </c>
      <c r="D175" s="142">
        <v>5560</v>
      </c>
      <c r="E175" s="141"/>
      <c r="F175" s="271">
        <f>D175*E175</f>
        <v>0</v>
      </c>
      <c r="G175" s="234"/>
      <c r="H175" s="284"/>
      <c r="I175" s="271"/>
      <c r="J175" s="111"/>
    </row>
    <row r="176" spans="1:10" s="368" customFormat="1" ht="12" customHeight="1" x14ac:dyDescent="0.25">
      <c r="A176" s="88"/>
      <c r="B176" s="87"/>
      <c r="C176" s="86"/>
      <c r="D176" s="86"/>
      <c r="E176" s="86"/>
      <c r="F176" s="86"/>
      <c r="G176" s="85"/>
      <c r="H176" s="84"/>
      <c r="I176" s="369"/>
      <c r="J176" s="111"/>
    </row>
    <row r="177" spans="1:10" s="110" customFormat="1" ht="36" x14ac:dyDescent="0.2">
      <c r="A177" s="118">
        <f>+A175+1</f>
        <v>2</v>
      </c>
      <c r="B177" s="235" t="s">
        <v>260</v>
      </c>
      <c r="C177" s="143" t="s">
        <v>95</v>
      </c>
      <c r="D177" s="142" t="s">
        <v>96</v>
      </c>
      <c r="E177" s="141"/>
      <c r="F177" s="112"/>
      <c r="G177" s="234"/>
      <c r="H177" s="284"/>
      <c r="I177" s="271"/>
      <c r="J177" s="111"/>
    </row>
    <row r="178" spans="1:10" s="110" customFormat="1" ht="13.5" customHeight="1" x14ac:dyDescent="0.2">
      <c r="A178" s="118" t="s">
        <v>152</v>
      </c>
      <c r="B178" s="389" t="s">
        <v>259</v>
      </c>
      <c r="C178" s="143" t="s">
        <v>139</v>
      </c>
      <c r="D178" s="142">
        <v>5560</v>
      </c>
      <c r="E178" s="141"/>
      <c r="F178" s="271">
        <f>D178*E178</f>
        <v>0</v>
      </c>
      <c r="G178" s="234"/>
      <c r="H178" s="284"/>
      <c r="I178" s="271"/>
      <c r="J178" s="111"/>
    </row>
    <row r="179" spans="1:10" s="368" customFormat="1" ht="12" customHeight="1" x14ac:dyDescent="0.25">
      <c r="A179" s="88" t="s">
        <v>96</v>
      </c>
      <c r="B179" s="87"/>
      <c r="C179" s="86"/>
      <c r="D179" s="86"/>
      <c r="E179" s="86"/>
      <c r="F179" s="86"/>
      <c r="G179" s="85"/>
      <c r="H179" s="84"/>
      <c r="I179" s="369"/>
      <c r="J179" s="111"/>
    </row>
    <row r="180" spans="1:10" s="110" customFormat="1" ht="24" x14ac:dyDescent="0.2">
      <c r="A180" s="118">
        <f>+A177+1</f>
        <v>3</v>
      </c>
      <c r="B180" s="235" t="s">
        <v>258</v>
      </c>
      <c r="C180" s="143" t="s">
        <v>95</v>
      </c>
      <c r="D180" s="142" t="s">
        <v>96</v>
      </c>
      <c r="E180" s="141"/>
      <c r="F180" s="112"/>
      <c r="G180" s="234"/>
      <c r="H180" s="233"/>
      <c r="I180" s="261"/>
      <c r="J180" s="111"/>
    </row>
    <row r="181" spans="1:10" s="110" customFormat="1" ht="13.5" customHeight="1" x14ac:dyDescent="0.2">
      <c r="A181" s="118" t="s">
        <v>152</v>
      </c>
      <c r="B181" s="389" t="s">
        <v>257</v>
      </c>
      <c r="C181" s="143" t="s">
        <v>139</v>
      </c>
      <c r="D181" s="142">
        <v>5560</v>
      </c>
      <c r="E181" s="141"/>
      <c r="F181" s="271">
        <f>D181*E181</f>
        <v>0</v>
      </c>
      <c r="G181" s="234"/>
      <c r="H181" s="284"/>
      <c r="I181" s="271"/>
      <c r="J181" s="111"/>
    </row>
    <row r="182" spans="1:10" s="280" customFormat="1" ht="12" x14ac:dyDescent="0.2">
      <c r="A182" s="281"/>
      <c r="B182" s="390"/>
      <c r="C182" s="273"/>
      <c r="D182" s="272"/>
      <c r="E182" s="271"/>
      <c r="F182" s="271"/>
    </row>
    <row r="183" spans="1:10" s="280" customFormat="1" ht="60" x14ac:dyDescent="0.2">
      <c r="A183" s="281">
        <f>A180+1</f>
        <v>4</v>
      </c>
      <c r="B183" s="276" t="s">
        <v>256</v>
      </c>
      <c r="C183" s="273" t="s">
        <v>139</v>
      </c>
      <c r="D183" s="272">
        <v>245</v>
      </c>
      <c r="E183" s="271"/>
      <c r="F183" s="271">
        <f>D183*E183</f>
        <v>0</v>
      </c>
    </row>
    <row r="184" spans="1:10" s="269" customFormat="1" ht="12.75" x14ac:dyDescent="0.2">
      <c r="A184" s="275"/>
      <c r="B184" s="390"/>
      <c r="C184" s="273"/>
      <c r="D184" s="272"/>
      <c r="E184" s="271"/>
      <c r="F184" s="271"/>
      <c r="J184" s="270"/>
    </row>
    <row r="185" spans="1:10" s="368" customFormat="1" ht="12.75" x14ac:dyDescent="0.25">
      <c r="A185" s="370" t="s">
        <v>140</v>
      </c>
      <c r="B185" s="235"/>
      <c r="C185" s="143"/>
      <c r="D185" s="142"/>
      <c r="E185" s="141"/>
      <c r="F185" s="112"/>
      <c r="G185" s="85"/>
      <c r="H185" s="84"/>
      <c r="I185" s="369"/>
      <c r="J185" s="111"/>
    </row>
    <row r="186" spans="1:10" s="122" customFormat="1" ht="12.75" x14ac:dyDescent="0.25">
      <c r="A186" s="268" t="str">
        <f>CONCATENATE("SKUPAJ:  ",B173)</f>
        <v>SKUPAJ:  V. ASFALTERSKA DELA</v>
      </c>
      <c r="B186" s="235"/>
      <c r="C186" s="143"/>
      <c r="D186" s="142"/>
      <c r="E186" s="141"/>
      <c r="F186" s="267">
        <f>SUM(F173:F185)</f>
        <v>0</v>
      </c>
      <c r="G186" s="234"/>
      <c r="H186" s="233"/>
      <c r="I186" s="267"/>
      <c r="J186" s="82"/>
    </row>
    <row r="187" spans="1:10" s="368" customFormat="1" ht="12.75" x14ac:dyDescent="0.25">
      <c r="A187" s="370" t="s">
        <v>140</v>
      </c>
      <c r="B187" s="235"/>
      <c r="C187" s="143"/>
      <c r="D187" s="142"/>
      <c r="E187" s="141"/>
      <c r="F187" s="112"/>
      <c r="G187" s="85"/>
      <c r="H187" s="84"/>
      <c r="I187" s="369"/>
      <c r="J187" s="111"/>
    </row>
    <row r="188" spans="1:10" s="368" customFormat="1" ht="12.75" x14ac:dyDescent="0.25">
      <c r="A188" s="370"/>
      <c r="B188" s="235"/>
      <c r="C188" s="143"/>
      <c r="D188" s="142"/>
      <c r="E188" s="141"/>
      <c r="F188" s="112"/>
      <c r="G188" s="85"/>
      <c r="H188" s="84"/>
      <c r="I188" s="369"/>
      <c r="J188" s="111"/>
    </row>
    <row r="189" spans="1:10" s="110" customFormat="1" ht="12.75" x14ac:dyDescent="0.2">
      <c r="A189" s="118" t="s">
        <v>96</v>
      </c>
      <c r="B189" s="144" t="s">
        <v>255</v>
      </c>
      <c r="C189" s="143" t="s">
        <v>95</v>
      </c>
      <c r="D189" s="142" t="s">
        <v>96</v>
      </c>
      <c r="E189" s="141"/>
      <c r="F189" s="112"/>
      <c r="G189" s="234"/>
      <c r="H189" s="233"/>
      <c r="I189" s="261"/>
      <c r="J189" s="111"/>
    </row>
    <row r="190" spans="1:10" s="368" customFormat="1" ht="12" customHeight="1" x14ac:dyDescent="0.25">
      <c r="A190" s="88" t="s">
        <v>96</v>
      </c>
      <c r="B190" s="87"/>
      <c r="C190" s="86"/>
      <c r="D190" s="86"/>
      <c r="E190" s="86"/>
      <c r="F190" s="86"/>
      <c r="G190" s="85"/>
      <c r="H190" s="84"/>
      <c r="I190" s="369"/>
      <c r="J190" s="111"/>
    </row>
    <row r="191" spans="1:10" s="110" customFormat="1" ht="55.5" customHeight="1" x14ac:dyDescent="0.2">
      <c r="A191" s="118">
        <v>1</v>
      </c>
      <c r="B191" s="235" t="s">
        <v>254</v>
      </c>
      <c r="C191" s="143" t="s">
        <v>95</v>
      </c>
      <c r="D191" s="142" t="s">
        <v>96</v>
      </c>
      <c r="E191" s="141"/>
      <c r="F191" s="112"/>
      <c r="G191" s="234"/>
      <c r="H191" s="233"/>
      <c r="I191" s="261"/>
      <c r="J191" s="111"/>
    </row>
    <row r="192" spans="1:10" s="122" customFormat="1" ht="13.15" customHeight="1" x14ac:dyDescent="0.2">
      <c r="A192" s="118" t="s">
        <v>152</v>
      </c>
      <c r="B192" s="389" t="s">
        <v>253</v>
      </c>
      <c r="C192" s="143" t="s">
        <v>109</v>
      </c>
      <c r="D192" s="142">
        <v>340</v>
      </c>
      <c r="E192" s="141"/>
      <c r="F192" s="271">
        <f>D192*E192</f>
        <v>0</v>
      </c>
      <c r="G192" s="234"/>
      <c r="H192" s="284"/>
      <c r="I192" s="271"/>
      <c r="J192" s="82"/>
    </row>
    <row r="193" spans="1:10" s="122" customFormat="1" ht="13.15" customHeight="1" x14ac:dyDescent="0.2">
      <c r="A193" s="118" t="s">
        <v>169</v>
      </c>
      <c r="B193" s="389" t="s">
        <v>252</v>
      </c>
      <c r="C193" s="143" t="s">
        <v>109</v>
      </c>
      <c r="D193" s="142">
        <v>50</v>
      </c>
      <c r="E193" s="141"/>
      <c r="F193" s="271">
        <f>D193*E193</f>
        <v>0</v>
      </c>
      <c r="G193" s="234"/>
      <c r="H193" s="284"/>
      <c r="I193" s="271"/>
      <c r="J193" s="82"/>
    </row>
    <row r="194" spans="1:10" s="122" customFormat="1" ht="13.15" customHeight="1" x14ac:dyDescent="0.2">
      <c r="A194" s="118"/>
      <c r="B194" s="389"/>
      <c r="C194" s="143"/>
      <c r="D194" s="142"/>
      <c r="E194" s="141"/>
      <c r="F194" s="112"/>
      <c r="G194" s="234"/>
      <c r="H194" s="233"/>
      <c r="I194" s="263"/>
      <c r="J194" s="82"/>
    </row>
    <row r="195" spans="1:10" s="368" customFormat="1" ht="12.75" x14ac:dyDescent="0.25">
      <c r="A195" s="370" t="s">
        <v>140</v>
      </c>
      <c r="B195" s="235"/>
      <c r="C195" s="143"/>
      <c r="D195" s="142"/>
      <c r="E195" s="141"/>
      <c r="F195" s="112"/>
      <c r="G195" s="85"/>
      <c r="H195" s="84"/>
      <c r="I195" s="369"/>
      <c r="J195" s="111"/>
    </row>
    <row r="196" spans="1:10" s="122" customFormat="1" ht="12.75" x14ac:dyDescent="0.25">
      <c r="A196" s="268" t="str">
        <f>CONCATENATE("SKUPAJ:  ",B189)</f>
        <v>SKUPAJ:  VI. ZIDARSKA DELA</v>
      </c>
      <c r="B196" s="235"/>
      <c r="C196" s="143"/>
      <c r="D196" s="142"/>
      <c r="E196" s="141"/>
      <c r="F196" s="267">
        <f>SUM(F189:F195)</f>
        <v>0</v>
      </c>
      <c r="G196" s="234"/>
      <c r="H196" s="233"/>
      <c r="I196" s="267"/>
      <c r="J196" s="82"/>
    </row>
    <row r="197" spans="1:10" s="368" customFormat="1" ht="12.75" x14ac:dyDescent="0.25">
      <c r="A197" s="370" t="s">
        <v>140</v>
      </c>
      <c r="B197" s="235"/>
      <c r="C197" s="143"/>
      <c r="D197" s="142"/>
      <c r="E197" s="141"/>
      <c r="F197" s="112"/>
      <c r="G197" s="85"/>
      <c r="H197" s="84"/>
      <c r="I197" s="369"/>
      <c r="J197" s="111"/>
    </row>
    <row r="198" spans="1:10" s="368" customFormat="1" ht="12.75" x14ac:dyDescent="0.25">
      <c r="A198" s="370"/>
      <c r="B198" s="235"/>
      <c r="C198" s="143"/>
      <c r="D198" s="142"/>
      <c r="E198" s="141"/>
      <c r="F198" s="112"/>
      <c r="G198" s="85"/>
      <c r="H198" s="84"/>
      <c r="I198" s="369"/>
      <c r="J198" s="111"/>
    </row>
    <row r="199" spans="1:10" s="122" customFormat="1" ht="12.75" x14ac:dyDescent="0.2">
      <c r="A199" s="118" t="s">
        <v>96</v>
      </c>
      <c r="B199" s="144" t="s">
        <v>251</v>
      </c>
      <c r="C199" s="143" t="s">
        <v>95</v>
      </c>
      <c r="D199" s="142" t="s">
        <v>96</v>
      </c>
      <c r="E199" s="141"/>
      <c r="F199" s="112"/>
      <c r="G199" s="234"/>
      <c r="H199" s="233"/>
      <c r="I199" s="263"/>
      <c r="J199" s="82"/>
    </row>
    <row r="200" spans="1:10" s="122" customFormat="1" ht="12.75" x14ac:dyDescent="0.2">
      <c r="A200" s="118"/>
      <c r="B200" s="144"/>
      <c r="C200" s="143"/>
      <c r="D200" s="142"/>
      <c r="E200" s="141"/>
      <c r="F200" s="112"/>
      <c r="G200" s="234"/>
      <c r="H200" s="233"/>
      <c r="I200" s="263"/>
      <c r="J200" s="82"/>
    </row>
    <row r="201" spans="1:10" s="280" customFormat="1" ht="38.25" x14ac:dyDescent="0.2">
      <c r="A201" s="281"/>
      <c r="B201" s="387" t="s">
        <v>250</v>
      </c>
      <c r="C201" s="273"/>
      <c r="D201" s="272"/>
      <c r="E201" s="271"/>
      <c r="F201" s="271"/>
    </row>
    <row r="202" spans="1:10" s="280" customFormat="1" ht="12.75" x14ac:dyDescent="0.2">
      <c r="A202" s="281"/>
      <c r="B202" s="387"/>
      <c r="C202" s="273"/>
      <c r="D202" s="272"/>
      <c r="E202" s="271"/>
      <c r="F202" s="271"/>
    </row>
    <row r="203" spans="1:10" s="280" customFormat="1" ht="60" x14ac:dyDescent="0.2">
      <c r="A203" s="281">
        <v>1</v>
      </c>
      <c r="B203" s="377" t="s">
        <v>249</v>
      </c>
      <c r="C203" s="273" t="s">
        <v>43</v>
      </c>
      <c r="D203" s="272">
        <v>1990</v>
      </c>
      <c r="E203" s="271"/>
      <c r="F203" s="271">
        <f>D203*E203</f>
        <v>0</v>
      </c>
    </row>
    <row r="204" spans="1:10" s="280" customFormat="1" ht="12.75" x14ac:dyDescent="0.2">
      <c r="A204" s="281"/>
      <c r="B204" s="387"/>
      <c r="C204" s="273"/>
      <c r="D204" s="272"/>
      <c r="E204" s="271"/>
      <c r="F204" s="271"/>
    </row>
    <row r="205" spans="1:10" s="280" customFormat="1" ht="72" x14ac:dyDescent="0.2">
      <c r="A205" s="281">
        <f>A203+1</f>
        <v>2</v>
      </c>
      <c r="B205" s="286" t="s">
        <v>248</v>
      </c>
      <c r="C205" s="273" t="s">
        <v>139</v>
      </c>
      <c r="D205" s="272">
        <v>1350</v>
      </c>
      <c r="E205" s="271"/>
      <c r="F205" s="271">
        <f>D205*E205</f>
        <v>0</v>
      </c>
    </row>
    <row r="206" spans="1:10" s="280" customFormat="1" ht="12.75" x14ac:dyDescent="0.2">
      <c r="A206" s="281"/>
      <c r="B206" s="387"/>
      <c r="C206" s="273"/>
      <c r="D206" s="272"/>
      <c r="E206" s="271"/>
      <c r="F206" s="271"/>
    </row>
    <row r="207" spans="1:10" s="280" customFormat="1" ht="120" x14ac:dyDescent="0.2">
      <c r="A207" s="281">
        <f>A205+1</f>
        <v>3</v>
      </c>
      <c r="B207" s="286" t="s">
        <v>247</v>
      </c>
    </row>
    <row r="208" spans="1:10" s="280" customFormat="1" ht="96" x14ac:dyDescent="0.2">
      <c r="A208" s="281"/>
      <c r="B208" s="388" t="s">
        <v>246</v>
      </c>
      <c r="C208" s="273" t="s">
        <v>139</v>
      </c>
      <c r="D208" s="272">
        <v>668</v>
      </c>
      <c r="E208" s="271"/>
      <c r="F208" s="271">
        <f>D208*E208</f>
        <v>0</v>
      </c>
    </row>
    <row r="209" spans="1:10" s="280" customFormat="1" ht="12.75" x14ac:dyDescent="0.2">
      <c r="A209" s="281"/>
      <c r="B209" s="387"/>
      <c r="C209" s="273"/>
      <c r="D209" s="272"/>
      <c r="E209" s="271"/>
      <c r="F209" s="271"/>
    </row>
    <row r="210" spans="1:10" s="81" customFormat="1" ht="12.75" x14ac:dyDescent="0.25">
      <c r="A210" s="262" t="s">
        <v>140</v>
      </c>
      <c r="B210" s="235"/>
      <c r="C210" s="143"/>
      <c r="D210" s="142"/>
      <c r="E210" s="141"/>
      <c r="F210" s="112"/>
      <c r="G210" s="85"/>
      <c r="H210" s="84"/>
      <c r="I210" s="265"/>
      <c r="J210" s="82"/>
    </row>
    <row r="211" spans="1:10" s="122" customFormat="1" ht="12.75" x14ac:dyDescent="0.25">
      <c r="A211" s="268" t="str">
        <f>CONCATENATE("SKUPAJ:  ",B199)</f>
        <v>SKUPAJ:  VII. BETONSKA DELA</v>
      </c>
      <c r="B211" s="235"/>
      <c r="C211" s="143"/>
      <c r="D211" s="142"/>
      <c r="E211" s="141"/>
      <c r="F211" s="267">
        <f>SUM(F199:F210)</f>
        <v>0</v>
      </c>
      <c r="G211" s="234"/>
      <c r="H211" s="233"/>
      <c r="I211" s="267"/>
      <c r="J211" s="82"/>
    </row>
    <row r="212" spans="1:10" s="81" customFormat="1" ht="12.75" x14ac:dyDescent="0.25">
      <c r="A212" s="262" t="s">
        <v>140</v>
      </c>
      <c r="B212" s="235"/>
      <c r="C212" s="143"/>
      <c r="D212" s="142"/>
      <c r="E212" s="141"/>
      <c r="F212" s="112"/>
      <c r="G212" s="85"/>
      <c r="H212" s="84"/>
      <c r="I212" s="265"/>
      <c r="J212" s="82"/>
    </row>
    <row r="213" spans="1:10" s="280" customFormat="1" ht="12.75" x14ac:dyDescent="0.2">
      <c r="A213" s="386"/>
      <c r="B213" s="286"/>
      <c r="C213" s="273"/>
      <c r="D213" s="272"/>
      <c r="E213" s="271"/>
      <c r="F213" s="271"/>
      <c r="J213" s="283"/>
    </row>
    <row r="214" spans="1:10" s="122" customFormat="1" ht="12.75" x14ac:dyDescent="0.2">
      <c r="A214" s="118" t="s">
        <v>96</v>
      </c>
      <c r="B214" s="144" t="s">
        <v>245</v>
      </c>
      <c r="C214" s="143" t="s">
        <v>95</v>
      </c>
      <c r="D214" s="142" t="s">
        <v>96</v>
      </c>
      <c r="E214" s="141"/>
      <c r="F214" s="112"/>
      <c r="G214" s="234"/>
      <c r="H214" s="233"/>
      <c r="I214" s="263"/>
      <c r="J214" s="82"/>
    </row>
    <row r="215" spans="1:10" s="81" customFormat="1" ht="12" customHeight="1" x14ac:dyDescent="0.25">
      <c r="A215" s="88" t="s">
        <v>96</v>
      </c>
      <c r="B215" s="87"/>
      <c r="C215" s="86"/>
      <c r="D215" s="86"/>
      <c r="E215" s="86"/>
      <c r="F215" s="86"/>
      <c r="G215" s="85"/>
      <c r="H215" s="84"/>
      <c r="I215" s="265"/>
      <c r="J215" s="82"/>
    </row>
    <row r="216" spans="1:10" s="122" customFormat="1" ht="60" x14ac:dyDescent="0.2">
      <c r="A216" s="118">
        <v>1</v>
      </c>
      <c r="B216" s="235" t="s">
        <v>244</v>
      </c>
      <c r="C216" s="143" t="s">
        <v>139</v>
      </c>
      <c r="D216" s="142">
        <f>6000*0.7</f>
        <v>4200</v>
      </c>
      <c r="E216" s="141"/>
      <c r="F216" s="271">
        <f>D216*E216</f>
        <v>0</v>
      </c>
      <c r="G216" s="439"/>
      <c r="H216" s="284"/>
      <c r="I216" s="271"/>
      <c r="J216" s="82"/>
    </row>
    <row r="217" spans="1:10" s="269" customFormat="1" ht="12.75" x14ac:dyDescent="0.2">
      <c r="A217" s="275"/>
      <c r="B217" s="274"/>
      <c r="C217" s="273"/>
      <c r="D217" s="272"/>
      <c r="E217" s="271"/>
      <c r="F217" s="271"/>
      <c r="H217" s="284"/>
      <c r="I217" s="271"/>
      <c r="J217" s="270"/>
    </row>
    <row r="218" spans="1:10" s="81" customFormat="1" ht="12.75" x14ac:dyDescent="0.25">
      <c r="A218" s="262" t="s">
        <v>138</v>
      </c>
      <c r="B218" s="235"/>
      <c r="C218" s="143"/>
      <c r="D218" s="142"/>
      <c r="E218" s="141"/>
      <c r="F218" s="112"/>
      <c r="G218" s="85"/>
      <c r="H218" s="84"/>
      <c r="I218" s="265"/>
      <c r="J218" s="82"/>
    </row>
    <row r="219" spans="1:10" s="122" customFormat="1" ht="12.75" x14ac:dyDescent="0.25">
      <c r="A219" s="268" t="str">
        <f>CONCATENATE("SKUPAJ:  ",B214)</f>
        <v>SKUPAJ:  VIII. HORTIKULTURA</v>
      </c>
      <c r="B219" s="235"/>
      <c r="C219" s="143"/>
      <c r="D219" s="142"/>
      <c r="E219" s="141"/>
      <c r="F219" s="267">
        <f>SUM(F214:F218)</f>
        <v>0</v>
      </c>
      <c r="G219" s="234"/>
      <c r="H219" s="233"/>
      <c r="I219" s="266"/>
      <c r="J219" s="82"/>
    </row>
    <row r="220" spans="1:10" s="81" customFormat="1" ht="12.75" x14ac:dyDescent="0.25">
      <c r="A220" s="262" t="s">
        <v>138</v>
      </c>
      <c r="B220" s="235"/>
      <c r="C220" s="143"/>
      <c r="D220" s="142"/>
      <c r="E220" s="141"/>
      <c r="F220" s="112"/>
      <c r="G220" s="85"/>
      <c r="H220" s="84"/>
      <c r="I220" s="265"/>
      <c r="J220" s="82"/>
    </row>
    <row r="221" spans="1:10" s="368" customFormat="1" ht="12.75" x14ac:dyDescent="0.25">
      <c r="A221" s="370"/>
      <c r="B221" s="235"/>
      <c r="C221" s="143"/>
      <c r="D221" s="142"/>
      <c r="E221" s="141"/>
      <c r="F221" s="112"/>
      <c r="G221" s="85"/>
      <c r="H221" s="84"/>
      <c r="I221" s="369"/>
      <c r="J221" s="111"/>
    </row>
    <row r="222" spans="1:10" s="269" customFormat="1" ht="12.75" x14ac:dyDescent="0.2">
      <c r="A222" s="275"/>
      <c r="B222" s="293" t="s">
        <v>243</v>
      </c>
      <c r="C222" s="273" t="s">
        <v>95</v>
      </c>
      <c r="D222" s="272" t="s">
        <v>96</v>
      </c>
      <c r="E222" s="271"/>
      <c r="F222" s="271" t="e">
        <f>IF(B222="REKAPITULACIJA",+SUM(F$1:F220),IF(E222=" ","",+D222*E222))</f>
        <v>#VALUE!</v>
      </c>
      <c r="H222" s="270"/>
      <c r="I222" s="270"/>
      <c r="J222" s="270"/>
    </row>
    <row r="223" spans="1:10" s="269" customFormat="1" ht="12.75" x14ac:dyDescent="0.2">
      <c r="A223" s="275"/>
      <c r="B223" s="379"/>
      <c r="C223" s="273"/>
      <c r="D223" s="272"/>
      <c r="E223" s="271"/>
      <c r="F223" s="271"/>
      <c r="H223" s="270"/>
      <c r="I223" s="270"/>
      <c r="J223" s="270"/>
    </row>
    <row r="224" spans="1:10" s="269" customFormat="1" ht="24" x14ac:dyDescent="0.2">
      <c r="A224" s="275">
        <v>1</v>
      </c>
      <c r="B224" s="282" t="s">
        <v>242</v>
      </c>
      <c r="C224" s="273" t="s">
        <v>4</v>
      </c>
      <c r="D224" s="272">
        <v>30</v>
      </c>
      <c r="E224" s="271"/>
      <c r="F224" s="271">
        <f>D224*E224</f>
        <v>0</v>
      </c>
      <c r="G224" s="439"/>
      <c r="H224" s="284"/>
      <c r="I224" s="271"/>
      <c r="J224" s="270"/>
    </row>
    <row r="225" spans="1:10" s="269" customFormat="1" ht="12.75" x14ac:dyDescent="0.2">
      <c r="A225" s="275"/>
      <c r="B225" s="379"/>
      <c r="C225" s="273"/>
      <c r="D225" s="272"/>
      <c r="E225" s="271"/>
      <c r="F225" s="271"/>
      <c r="H225" s="270"/>
      <c r="I225" s="270"/>
      <c r="J225" s="270"/>
    </row>
    <row r="226" spans="1:10" s="269" customFormat="1" ht="48" x14ac:dyDescent="0.2">
      <c r="A226" s="275">
        <f>A224+1</f>
        <v>2</v>
      </c>
      <c r="B226" s="282" t="s">
        <v>241</v>
      </c>
      <c r="C226" s="273" t="s">
        <v>4</v>
      </c>
      <c r="D226" s="272">
        <v>4</v>
      </c>
      <c r="E226" s="271"/>
      <c r="F226" s="271">
        <f>D226*E226</f>
        <v>0</v>
      </c>
      <c r="H226" s="284"/>
      <c r="I226" s="271"/>
      <c r="J226" s="270"/>
    </row>
    <row r="227" spans="1:10" s="269" customFormat="1" ht="12.75" x14ac:dyDescent="0.2">
      <c r="A227" s="275"/>
      <c r="B227" s="379"/>
      <c r="C227" s="273"/>
      <c r="D227" s="272"/>
      <c r="E227" s="271"/>
      <c r="F227" s="271"/>
      <c r="H227" s="270"/>
      <c r="I227" s="270"/>
      <c r="J227" s="270"/>
    </row>
    <row r="228" spans="1:10" s="89" customFormat="1" ht="120" x14ac:dyDescent="0.25">
      <c r="A228" s="385">
        <f>+A226+1</f>
        <v>3</v>
      </c>
      <c r="B228" s="282" t="s">
        <v>240</v>
      </c>
      <c r="C228" s="384" t="s">
        <v>109</v>
      </c>
      <c r="D228" s="383">
        <v>12</v>
      </c>
      <c r="E228" s="382"/>
      <c r="F228" s="381">
        <f>D228*E228</f>
        <v>0</v>
      </c>
      <c r="G228" s="380"/>
      <c r="H228" s="284"/>
      <c r="I228" s="271"/>
      <c r="J228" s="91"/>
    </row>
    <row r="229" spans="1:10" s="269" customFormat="1" ht="12.75" x14ac:dyDescent="0.2">
      <c r="A229" s="275"/>
      <c r="B229" s="379"/>
      <c r="C229" s="273"/>
      <c r="D229" s="272"/>
      <c r="E229" s="271"/>
      <c r="F229" s="271"/>
      <c r="H229" s="270"/>
      <c r="I229" s="270"/>
      <c r="J229" s="270"/>
    </row>
    <row r="230" spans="1:10" s="269" customFormat="1" ht="12.75" x14ac:dyDescent="0.2">
      <c r="A230" s="277" t="s">
        <v>140</v>
      </c>
      <c r="B230" s="276"/>
      <c r="C230" s="273"/>
      <c r="D230" s="272"/>
      <c r="E230" s="271"/>
      <c r="F230" s="271"/>
      <c r="H230" s="270"/>
      <c r="I230" s="270"/>
      <c r="J230" s="270"/>
    </row>
    <row r="231" spans="1:10" s="269" customFormat="1" ht="12.75" x14ac:dyDescent="0.25">
      <c r="A231" s="268" t="str">
        <f>CONCATENATE("SKUPAJ:  ",B222)</f>
        <v>SKUPAJ:  IX. ZUNANJA OPREMA</v>
      </c>
      <c r="B231" s="276"/>
      <c r="C231" s="273"/>
      <c r="D231" s="272"/>
      <c r="E231" s="271"/>
      <c r="F231" s="266" t="e">
        <f>SUM(F222:F229)</f>
        <v>#VALUE!</v>
      </c>
      <c r="H231" s="270"/>
      <c r="I231" s="266"/>
      <c r="J231" s="270"/>
    </row>
    <row r="232" spans="1:10" s="269" customFormat="1" ht="12.75" x14ac:dyDescent="0.2">
      <c r="A232" s="277" t="s">
        <v>140</v>
      </c>
      <c r="B232" s="276"/>
      <c r="C232" s="273"/>
      <c r="D232" s="272"/>
      <c r="E232" s="271"/>
      <c r="F232" s="271"/>
      <c r="H232" s="270"/>
      <c r="I232" s="270"/>
      <c r="J232" s="270"/>
    </row>
    <row r="233" spans="1:10" s="122" customFormat="1" ht="12.75" x14ac:dyDescent="0.2">
      <c r="A233" s="118"/>
      <c r="B233" s="235"/>
      <c r="C233" s="143"/>
      <c r="D233" s="142"/>
      <c r="E233" s="141"/>
      <c r="F233" s="112"/>
      <c r="G233" s="234"/>
      <c r="H233" s="233"/>
      <c r="I233" s="263"/>
      <c r="J233" s="82"/>
    </row>
    <row r="234" spans="1:10" s="122" customFormat="1" ht="12.75" x14ac:dyDescent="0.2">
      <c r="A234" s="118" t="s">
        <v>96</v>
      </c>
      <c r="B234" s="144" t="s">
        <v>239</v>
      </c>
      <c r="C234" s="143" t="s">
        <v>95</v>
      </c>
      <c r="D234" s="142" t="s">
        <v>96</v>
      </c>
      <c r="E234" s="141"/>
      <c r="F234" s="112" t="e">
        <f>IF(B234="REKAPITULACIJA",+SUM(F$1:F212),IF(E234=" ","",+D234*E234))</f>
        <v>#VALUE!</v>
      </c>
      <c r="G234" s="234"/>
      <c r="H234" s="233"/>
      <c r="I234" s="263"/>
      <c r="J234" s="82"/>
    </row>
    <row r="235" spans="1:10" s="371" customFormat="1" ht="12.75" x14ac:dyDescent="0.2">
      <c r="A235" s="373"/>
      <c r="B235" s="378"/>
      <c r="C235" s="270"/>
      <c r="D235" s="372"/>
      <c r="E235" s="372"/>
      <c r="F235" s="372"/>
      <c r="H235" s="284"/>
      <c r="I235" s="271"/>
      <c r="J235" s="283"/>
    </row>
    <row r="236" spans="1:10" s="374" customFormat="1" ht="24" x14ac:dyDescent="0.2">
      <c r="A236" s="375">
        <v>1</v>
      </c>
      <c r="B236" s="286" t="s">
        <v>238</v>
      </c>
      <c r="C236" s="273" t="s">
        <v>4</v>
      </c>
      <c r="D236" s="272">
        <v>8</v>
      </c>
      <c r="E236" s="271"/>
      <c r="F236" s="271">
        <f>D236*E236</f>
        <v>0</v>
      </c>
      <c r="J236" s="270"/>
    </row>
    <row r="237" spans="1:10" s="371" customFormat="1" ht="12.75" x14ac:dyDescent="0.2">
      <c r="A237" s="373"/>
      <c r="B237" s="378"/>
      <c r="C237" s="270"/>
      <c r="D237" s="372"/>
      <c r="E237" s="372"/>
      <c r="F237" s="372"/>
      <c r="H237" s="284"/>
      <c r="I237" s="271"/>
      <c r="J237" s="283"/>
    </row>
    <row r="238" spans="1:10" s="374" customFormat="1" ht="36" x14ac:dyDescent="0.2">
      <c r="A238" s="375">
        <f>A236+1</f>
        <v>2</v>
      </c>
      <c r="B238" s="286" t="s">
        <v>237</v>
      </c>
      <c r="C238" s="270"/>
      <c r="D238" s="372"/>
      <c r="E238" s="372"/>
      <c r="F238" s="372"/>
      <c r="J238" s="270"/>
    </row>
    <row r="239" spans="1:10" s="371" customFormat="1" ht="12.75" x14ac:dyDescent="0.2">
      <c r="A239" s="373"/>
      <c r="B239" s="377" t="s">
        <v>236</v>
      </c>
      <c r="C239" s="270" t="s">
        <v>4</v>
      </c>
      <c r="D239" s="372">
        <v>8</v>
      </c>
      <c r="E239" s="372"/>
      <c r="F239" s="372">
        <f>D239*E239</f>
        <v>0</v>
      </c>
      <c r="H239" s="284"/>
      <c r="I239" s="271"/>
      <c r="J239" s="283"/>
    </row>
    <row r="240" spans="1:10" s="371" customFormat="1" ht="12.75" x14ac:dyDescent="0.2">
      <c r="A240" s="373"/>
      <c r="B240" s="378"/>
      <c r="C240" s="270"/>
      <c r="D240" s="372"/>
      <c r="E240" s="372"/>
      <c r="F240" s="372"/>
      <c r="H240" s="284"/>
      <c r="I240" s="271"/>
      <c r="J240" s="283"/>
    </row>
    <row r="241" spans="1:10" s="374" customFormat="1" ht="48" x14ac:dyDescent="0.2">
      <c r="A241" s="375">
        <v>3</v>
      </c>
      <c r="B241" s="286" t="s">
        <v>235</v>
      </c>
      <c r="C241" s="273" t="s">
        <v>4</v>
      </c>
      <c r="D241" s="272">
        <v>1</v>
      </c>
      <c r="E241" s="271"/>
      <c r="F241" s="271">
        <f>D241*E241</f>
        <v>0</v>
      </c>
      <c r="J241" s="270"/>
    </row>
    <row r="242" spans="1:10" s="371" customFormat="1" ht="12.75" x14ac:dyDescent="0.2">
      <c r="A242" s="373"/>
      <c r="B242" s="378"/>
      <c r="C242" s="270"/>
      <c r="D242" s="372"/>
      <c r="E242" s="372"/>
      <c r="F242" s="372"/>
      <c r="H242" s="284"/>
      <c r="I242" s="271"/>
      <c r="J242" s="283"/>
    </row>
    <row r="243" spans="1:10" s="374" customFormat="1" ht="60" x14ac:dyDescent="0.2">
      <c r="A243" s="375">
        <f>A241+1</f>
        <v>4</v>
      </c>
      <c r="B243" s="286" t="s">
        <v>234</v>
      </c>
      <c r="C243" s="273" t="s">
        <v>4</v>
      </c>
      <c r="D243" s="272">
        <v>1</v>
      </c>
      <c r="E243" s="271"/>
      <c r="F243" s="271">
        <f>D243*E243</f>
        <v>0</v>
      </c>
      <c r="J243" s="270"/>
    </row>
    <row r="244" spans="1:10" s="371" customFormat="1" ht="12.75" x14ac:dyDescent="0.2">
      <c r="A244" s="373"/>
      <c r="B244" s="378"/>
      <c r="C244" s="270"/>
      <c r="D244" s="372"/>
      <c r="E244" s="372"/>
      <c r="F244" s="372"/>
      <c r="H244" s="284"/>
      <c r="I244" s="271"/>
      <c r="J244" s="283"/>
    </row>
    <row r="245" spans="1:10" s="374" customFormat="1" ht="60" x14ac:dyDescent="0.2">
      <c r="A245" s="375">
        <f>A243+1</f>
        <v>5</v>
      </c>
      <c r="B245" s="286" t="s">
        <v>233</v>
      </c>
      <c r="C245" s="273" t="s">
        <v>4</v>
      </c>
      <c r="D245" s="272">
        <v>2</v>
      </c>
      <c r="E245" s="271"/>
      <c r="F245" s="271">
        <f>D245*E245</f>
        <v>0</v>
      </c>
      <c r="J245" s="270"/>
    </row>
    <row r="246" spans="1:10" s="371" customFormat="1" ht="12.75" x14ac:dyDescent="0.2">
      <c r="A246" s="373"/>
      <c r="B246" s="378"/>
      <c r="C246" s="270"/>
      <c r="D246" s="372"/>
      <c r="E246" s="372"/>
      <c r="F246" s="372"/>
      <c r="H246" s="284"/>
      <c r="I246" s="271"/>
      <c r="J246" s="283"/>
    </row>
    <row r="247" spans="1:10" s="374" customFormat="1" ht="60" x14ac:dyDescent="0.2">
      <c r="A247" s="375">
        <f>A245+1</f>
        <v>6</v>
      </c>
      <c r="B247" s="286" t="s">
        <v>232</v>
      </c>
      <c r="C247" s="273" t="s">
        <v>4</v>
      </c>
      <c r="D247" s="272">
        <v>2</v>
      </c>
      <c r="E247" s="271"/>
      <c r="F247" s="271">
        <f>D247*E247</f>
        <v>0</v>
      </c>
      <c r="J247" s="270"/>
    </row>
    <row r="248" spans="1:10" s="371" customFormat="1" ht="12.75" x14ac:dyDescent="0.2">
      <c r="A248" s="373"/>
      <c r="B248" s="378"/>
      <c r="C248" s="270"/>
      <c r="D248" s="372"/>
      <c r="E248" s="372"/>
      <c r="F248" s="372"/>
      <c r="H248" s="284"/>
      <c r="I248" s="271"/>
      <c r="J248" s="283"/>
    </row>
    <row r="249" spans="1:10" s="374" customFormat="1" ht="36" x14ac:dyDescent="0.2">
      <c r="A249" s="375">
        <f>A245+1</f>
        <v>6</v>
      </c>
      <c r="B249" s="286" t="s">
        <v>231</v>
      </c>
      <c r="C249" s="270"/>
      <c r="D249" s="372"/>
      <c r="E249" s="372"/>
      <c r="F249" s="372"/>
      <c r="J249" s="270"/>
    </row>
    <row r="250" spans="1:10" s="371" customFormat="1" ht="24" x14ac:dyDescent="0.2">
      <c r="A250" s="373"/>
      <c r="B250" s="377" t="s">
        <v>230</v>
      </c>
      <c r="C250" s="270" t="s">
        <v>109</v>
      </c>
      <c r="D250" s="372">
        <v>480</v>
      </c>
      <c r="E250" s="372"/>
      <c r="F250" s="372">
        <f>D250*E250</f>
        <v>0</v>
      </c>
      <c r="H250" s="284"/>
      <c r="I250" s="271"/>
      <c r="J250" s="283"/>
    </row>
    <row r="251" spans="1:10" s="374" customFormat="1" ht="12.75" x14ac:dyDescent="0.2">
      <c r="A251" s="375"/>
      <c r="B251" s="289" t="s">
        <v>229</v>
      </c>
      <c r="C251" s="270" t="s">
        <v>109</v>
      </c>
      <c r="D251" s="372">
        <v>10</v>
      </c>
      <c r="E251" s="372"/>
      <c r="F251" s="372">
        <f>D251*E251</f>
        <v>0</v>
      </c>
      <c r="H251" s="284"/>
      <c r="I251" s="271"/>
      <c r="J251" s="270"/>
    </row>
    <row r="252" spans="1:10" s="371" customFormat="1" ht="12.75" x14ac:dyDescent="0.2">
      <c r="A252" s="373"/>
      <c r="B252" s="376"/>
      <c r="C252" s="270"/>
      <c r="D252" s="372"/>
      <c r="E252" s="372"/>
      <c r="F252" s="372"/>
      <c r="J252" s="283"/>
    </row>
    <row r="253" spans="1:10" s="371" customFormat="1" ht="36" x14ac:dyDescent="0.2">
      <c r="A253" s="373">
        <f>A249+1</f>
        <v>7</v>
      </c>
      <c r="B253" s="288" t="s">
        <v>228</v>
      </c>
      <c r="C253" s="270"/>
      <c r="D253" s="372"/>
      <c r="E253" s="372"/>
      <c r="F253" s="372"/>
      <c r="J253" s="283"/>
    </row>
    <row r="254" spans="1:10" s="374" customFormat="1" ht="12.75" x14ac:dyDescent="0.2">
      <c r="A254" s="375"/>
      <c r="B254" s="289" t="s">
        <v>227</v>
      </c>
      <c r="C254" s="270" t="s">
        <v>139</v>
      </c>
      <c r="D254" s="372">
        <v>4</v>
      </c>
      <c r="E254" s="372"/>
      <c r="F254" s="372">
        <f>D254*E254</f>
        <v>0</v>
      </c>
      <c r="H254" s="284"/>
      <c r="I254" s="271"/>
      <c r="J254" s="270"/>
    </row>
    <row r="255" spans="1:10" s="374" customFormat="1" ht="12.75" x14ac:dyDescent="0.2">
      <c r="A255" s="375"/>
      <c r="B255" s="289" t="s">
        <v>226</v>
      </c>
      <c r="C255" s="270" t="s">
        <v>139</v>
      </c>
      <c r="D255" s="372">
        <v>18</v>
      </c>
      <c r="E255" s="372"/>
      <c r="F255" s="372">
        <f>D255*E255</f>
        <v>0</v>
      </c>
      <c r="H255" s="284"/>
      <c r="I255" s="271"/>
      <c r="J255" s="270"/>
    </row>
    <row r="256" spans="1:10" s="371" customFormat="1" ht="12.75" x14ac:dyDescent="0.2">
      <c r="A256" s="373"/>
      <c r="B256" s="274"/>
      <c r="C256" s="270"/>
      <c r="D256" s="372"/>
      <c r="E256" s="372"/>
      <c r="F256" s="372"/>
      <c r="J256" s="283"/>
    </row>
    <row r="257" spans="1:10" s="368" customFormat="1" ht="12.75" x14ac:dyDescent="0.25">
      <c r="A257" s="370" t="s">
        <v>140</v>
      </c>
      <c r="B257" s="235"/>
      <c r="C257" s="143"/>
      <c r="D257" s="142"/>
      <c r="E257" s="141"/>
      <c r="F257" s="112"/>
      <c r="G257" s="85"/>
      <c r="H257" s="84"/>
      <c r="I257" s="369"/>
      <c r="J257" s="111"/>
    </row>
    <row r="258" spans="1:10" s="122" customFormat="1" ht="12.75" x14ac:dyDescent="0.25">
      <c r="A258" s="268" t="str">
        <f>CONCATENATE("SKUPAJ:  ",B234)</f>
        <v>SKUPAJ:  X. SIGNALIZACIJA</v>
      </c>
      <c r="B258" s="235"/>
      <c r="C258" s="143"/>
      <c r="D258" s="142"/>
      <c r="E258" s="141"/>
      <c r="F258" s="267" t="e">
        <f>SUM(F234:F257)</f>
        <v>#VALUE!</v>
      </c>
      <c r="G258" s="234"/>
      <c r="H258" s="233"/>
      <c r="I258" s="267"/>
      <c r="J258" s="82"/>
    </row>
    <row r="259" spans="1:10" s="368" customFormat="1" ht="12.75" x14ac:dyDescent="0.25">
      <c r="A259" s="370" t="s">
        <v>140</v>
      </c>
      <c r="B259" s="235"/>
      <c r="C259" s="143"/>
      <c r="D259" s="142"/>
      <c r="E259" s="141"/>
      <c r="F259" s="112"/>
      <c r="G259" s="85"/>
      <c r="H259" s="84"/>
      <c r="I259" s="369"/>
      <c r="J259" s="111"/>
    </row>
    <row r="260" spans="1:10" s="368" customFormat="1" ht="12.75" x14ac:dyDescent="0.25">
      <c r="A260" s="370"/>
      <c r="B260" s="235"/>
      <c r="C260" s="143"/>
      <c r="D260" s="142"/>
      <c r="E260" s="141"/>
      <c r="F260" s="112"/>
      <c r="G260" s="85"/>
      <c r="H260" s="84"/>
      <c r="I260" s="369"/>
      <c r="J260" s="111"/>
    </row>
    <row r="261" spans="1:10" s="368" customFormat="1" ht="12.75" x14ac:dyDescent="0.25">
      <c r="A261" s="370"/>
      <c r="B261" s="235"/>
      <c r="C261" s="143"/>
      <c r="D261" s="142"/>
      <c r="E261" s="141"/>
      <c r="F261" s="112"/>
      <c r="G261" s="85"/>
      <c r="H261" s="84"/>
      <c r="I261" s="369"/>
      <c r="J261" s="111"/>
    </row>
    <row r="262" spans="1:10" s="368" customFormat="1" ht="12" customHeight="1" x14ac:dyDescent="0.25">
      <c r="A262" s="88" t="s">
        <v>96</v>
      </c>
      <c r="B262" s="87"/>
      <c r="C262" s="86"/>
      <c r="D262" s="86"/>
      <c r="E262" s="86"/>
      <c r="F262" s="86"/>
      <c r="G262" s="85"/>
      <c r="H262" s="84"/>
      <c r="I262" s="369"/>
      <c r="J262" s="111"/>
    </row>
    <row r="263" spans="1:10" s="110" customFormat="1" ht="12.75" x14ac:dyDescent="0.2">
      <c r="A263" s="118" t="s">
        <v>96</v>
      </c>
      <c r="B263" s="144" t="s">
        <v>225</v>
      </c>
      <c r="C263" s="143" t="s">
        <v>95</v>
      </c>
      <c r="D263" s="142" t="s">
        <v>96</v>
      </c>
      <c r="E263" s="141"/>
      <c r="F263" s="112" t="e">
        <f>IF(B263="REKAPITULACIJA",+SUM(F$1:F262),IF(E263=" ","",+D263*E263))</f>
        <v>#VALUE!</v>
      </c>
      <c r="J263" s="111"/>
    </row>
    <row r="264" spans="1:10" s="368" customFormat="1" ht="12" customHeight="1" x14ac:dyDescent="0.25">
      <c r="A264" s="88" t="s">
        <v>96</v>
      </c>
      <c r="B264" s="87"/>
      <c r="C264" s="86"/>
      <c r="D264" s="86"/>
      <c r="E264" s="86"/>
      <c r="F264" s="86"/>
      <c r="H264" s="139"/>
      <c r="I264" s="139"/>
      <c r="J264" s="231"/>
    </row>
    <row r="265" spans="1:10" s="368" customFormat="1" ht="12" customHeight="1" thickBot="1" x14ac:dyDescent="0.3">
      <c r="A265" s="88"/>
      <c r="B265" s="87"/>
      <c r="C265" s="86"/>
      <c r="D265" s="86"/>
      <c r="E265" s="86"/>
      <c r="F265" s="86"/>
      <c r="H265" s="139"/>
      <c r="I265" s="139"/>
      <c r="J265" s="231"/>
    </row>
    <row r="266" spans="1:10" s="110" customFormat="1" ht="25.5" customHeight="1" x14ac:dyDescent="0.2">
      <c r="A266" s="118" t="s">
        <v>96</v>
      </c>
      <c r="B266" s="138" t="str">
        <f>+B59</f>
        <v>I. PRIPRAVLJALNA in ZAKLJUČNA DELA</v>
      </c>
      <c r="C266" s="137" t="s">
        <v>95</v>
      </c>
      <c r="D266" s="136" t="s">
        <v>96</v>
      </c>
      <c r="E266" s="135"/>
      <c r="F266" s="134">
        <f>+F81</f>
        <v>0</v>
      </c>
      <c r="H266" s="140"/>
      <c r="I266" s="112"/>
      <c r="J266" s="231"/>
    </row>
    <row r="267" spans="1:10" s="110" customFormat="1" ht="25.5" customHeight="1" x14ac:dyDescent="0.2">
      <c r="A267" s="118" t="s">
        <v>96</v>
      </c>
      <c r="B267" s="133" t="str">
        <f>+B84</f>
        <v>II. GEODETSKA DELA</v>
      </c>
      <c r="C267" s="132" t="s">
        <v>95</v>
      </c>
      <c r="D267" s="131" t="s">
        <v>96</v>
      </c>
      <c r="E267" s="130"/>
      <c r="F267" s="129">
        <f>+F95</f>
        <v>0</v>
      </c>
      <c r="H267" s="140"/>
      <c r="I267" s="112"/>
      <c r="J267" s="231"/>
    </row>
    <row r="268" spans="1:10" s="110" customFormat="1" ht="25.5" customHeight="1" x14ac:dyDescent="0.2">
      <c r="A268" s="118"/>
      <c r="B268" s="133" t="str">
        <f>+B98</f>
        <v>III. ZEMELJSKA DELA</v>
      </c>
      <c r="C268" s="132"/>
      <c r="D268" s="131"/>
      <c r="E268" s="130"/>
      <c r="F268" s="129">
        <f>+F149</f>
        <v>0</v>
      </c>
      <c r="H268" s="140"/>
      <c r="I268" s="112"/>
      <c r="J268" s="231"/>
    </row>
    <row r="269" spans="1:10" s="110" customFormat="1" ht="25.5" customHeight="1" x14ac:dyDescent="0.2">
      <c r="A269" s="118"/>
      <c r="B269" s="133" t="str">
        <f>+B152</f>
        <v>IV. ZGORNJI USTROJ</v>
      </c>
      <c r="C269" s="132"/>
      <c r="D269" s="131"/>
      <c r="E269" s="130"/>
      <c r="F269" s="129">
        <f>+F170</f>
        <v>0</v>
      </c>
      <c r="H269" s="140"/>
      <c r="I269" s="112"/>
      <c r="J269" s="231"/>
    </row>
    <row r="270" spans="1:10" s="110" customFormat="1" ht="25.5" customHeight="1" x14ac:dyDescent="0.2">
      <c r="A270" s="118"/>
      <c r="B270" s="133" t="str">
        <f>+B173</f>
        <v>V. ASFALTERSKA DELA</v>
      </c>
      <c r="C270" s="132"/>
      <c r="D270" s="131"/>
      <c r="E270" s="130"/>
      <c r="F270" s="129">
        <f>+F186</f>
        <v>0</v>
      </c>
      <c r="H270" s="140"/>
      <c r="I270" s="112"/>
      <c r="J270" s="231"/>
    </row>
    <row r="271" spans="1:10" s="110" customFormat="1" ht="25.5" customHeight="1" x14ac:dyDescent="0.2">
      <c r="A271" s="118"/>
      <c r="B271" s="133" t="str">
        <f>+B189</f>
        <v>VI. ZIDARSKA DELA</v>
      </c>
      <c r="C271" s="132"/>
      <c r="D271" s="131"/>
      <c r="E271" s="130"/>
      <c r="F271" s="129">
        <f>+F196</f>
        <v>0</v>
      </c>
      <c r="H271" s="140"/>
      <c r="I271" s="112"/>
      <c r="J271" s="231"/>
    </row>
    <row r="272" spans="1:10" s="110" customFormat="1" ht="25.5" customHeight="1" x14ac:dyDescent="0.2">
      <c r="A272" s="118"/>
      <c r="B272" s="133" t="str">
        <f>+B199</f>
        <v>VII. BETONSKA DELA</v>
      </c>
      <c r="C272" s="132"/>
      <c r="D272" s="131"/>
      <c r="E272" s="130"/>
      <c r="F272" s="129">
        <f>+F211</f>
        <v>0</v>
      </c>
      <c r="H272" s="140"/>
      <c r="I272" s="112"/>
      <c r="J272" s="231"/>
    </row>
    <row r="273" spans="1:10" s="110" customFormat="1" ht="25.5" customHeight="1" x14ac:dyDescent="0.2">
      <c r="A273" s="118"/>
      <c r="B273" s="133" t="str">
        <f>+B214</f>
        <v>VIII. HORTIKULTURA</v>
      </c>
      <c r="C273" s="132"/>
      <c r="D273" s="131"/>
      <c r="E273" s="130"/>
      <c r="F273" s="129">
        <f>+F219</f>
        <v>0</v>
      </c>
      <c r="H273" s="140"/>
      <c r="I273" s="112"/>
      <c r="J273" s="231"/>
    </row>
    <row r="274" spans="1:10" s="110" customFormat="1" ht="25.5" customHeight="1" x14ac:dyDescent="0.2">
      <c r="A274" s="118"/>
      <c r="B274" s="133" t="str">
        <f>+B222</f>
        <v>IX. ZUNANJA OPREMA</v>
      </c>
      <c r="C274" s="132"/>
      <c r="D274" s="131"/>
      <c r="E274" s="130"/>
      <c r="F274" s="129" t="e">
        <f>+F231</f>
        <v>#VALUE!</v>
      </c>
      <c r="H274" s="140"/>
      <c r="I274" s="112"/>
      <c r="J274" s="231"/>
    </row>
    <row r="275" spans="1:10" s="110" customFormat="1" ht="25.5" customHeight="1" thickBot="1" x14ac:dyDescent="0.25">
      <c r="A275" s="118"/>
      <c r="B275" s="133" t="str">
        <f>+B234</f>
        <v>X. SIGNALIZACIJA</v>
      </c>
      <c r="C275" s="132"/>
      <c r="D275" s="131"/>
      <c r="E275" s="130"/>
      <c r="F275" s="129" t="e">
        <f>+F258</f>
        <v>#VALUE!</v>
      </c>
      <c r="H275" s="140"/>
      <c r="I275" s="112"/>
      <c r="J275" s="231"/>
    </row>
    <row r="276" spans="1:10" s="110" customFormat="1" ht="25.5" customHeight="1" thickBot="1" x14ac:dyDescent="0.25">
      <c r="A276" s="118" t="s">
        <v>96</v>
      </c>
      <c r="B276" s="117" t="s">
        <v>97</v>
      </c>
      <c r="C276" s="116" t="s">
        <v>95</v>
      </c>
      <c r="D276" s="115" t="s">
        <v>96</v>
      </c>
      <c r="E276" s="114"/>
      <c r="F276" s="113" t="e">
        <f>SUM(F266:F275)</f>
        <v>#VALUE!</v>
      </c>
      <c r="H276" s="140"/>
      <c r="I276" s="112"/>
      <c r="J276" s="231"/>
    </row>
    <row r="277" spans="1:10" s="110" customFormat="1" ht="15.75" customHeight="1" thickBot="1" x14ac:dyDescent="0.25">
      <c r="A277" s="118"/>
      <c r="B277" s="128" t="s">
        <v>224</v>
      </c>
      <c r="C277" s="127"/>
      <c r="D277" s="126"/>
      <c r="E277" s="125"/>
      <c r="F277" s="124" t="e">
        <f>F276*0.1</f>
        <v>#VALUE!</v>
      </c>
      <c r="H277" s="140"/>
      <c r="I277" s="112"/>
      <c r="J277" s="231"/>
    </row>
    <row r="278" spans="1:10" s="110" customFormat="1" ht="25.5" customHeight="1" thickBot="1" x14ac:dyDescent="0.25">
      <c r="A278" s="118" t="s">
        <v>96</v>
      </c>
      <c r="B278" s="117" t="s">
        <v>97</v>
      </c>
      <c r="C278" s="116" t="s">
        <v>95</v>
      </c>
      <c r="D278" s="115" t="s">
        <v>96</v>
      </c>
      <c r="E278" s="114"/>
      <c r="F278" s="113" t="e">
        <f>SUM(F276+F277)</f>
        <v>#VALUE!</v>
      </c>
      <c r="H278" s="140"/>
      <c r="I278" s="112"/>
      <c r="J278" s="231"/>
    </row>
    <row r="279" spans="1:10" s="368" customFormat="1" ht="6" customHeight="1" x14ac:dyDescent="0.25">
      <c r="A279" s="88" t="s">
        <v>96</v>
      </c>
      <c r="B279" s="109"/>
      <c r="C279" s="86"/>
      <c r="D279" s="86"/>
      <c r="E279" s="108"/>
      <c r="F279" s="107"/>
      <c r="H279" s="139"/>
      <c r="I279" s="86"/>
      <c r="J279" s="231"/>
    </row>
    <row r="280" spans="1:10" ht="14.25" thickBot="1" x14ac:dyDescent="0.3">
      <c r="A280" s="100" t="s">
        <v>96</v>
      </c>
      <c r="B280" s="105" t="s">
        <v>98</v>
      </c>
      <c r="C280" s="104" t="s">
        <v>95</v>
      </c>
      <c r="D280" s="103" t="s">
        <v>96</v>
      </c>
      <c r="E280" s="102"/>
      <c r="F280" s="101" t="e">
        <f>0.22*F278</f>
        <v>#VALUE!</v>
      </c>
      <c r="G280" s="94"/>
      <c r="H280" s="93"/>
      <c r="I280" s="92"/>
      <c r="J280" s="438"/>
    </row>
    <row r="281" spans="1:10" ht="20.25" customHeight="1" thickBot="1" x14ac:dyDescent="0.3">
      <c r="A281" s="100" t="s">
        <v>96</v>
      </c>
      <c r="B281" s="99" t="s">
        <v>97</v>
      </c>
      <c r="C281" s="98" t="s">
        <v>95</v>
      </c>
      <c r="D281" s="97"/>
      <c r="E281" s="96"/>
      <c r="F281" s="95" t="e">
        <f>SUM(F278+F280)</f>
        <v>#VALUE!</v>
      </c>
      <c r="G281" s="94"/>
      <c r="H281" s="93">
        <f>SUM(H1:H280)</f>
        <v>0</v>
      </c>
      <c r="I281" s="92"/>
      <c r="J281" s="438"/>
    </row>
    <row r="282" spans="1:10" s="368" customFormat="1" ht="6" customHeight="1" x14ac:dyDescent="0.25">
      <c r="A282" s="88" t="s">
        <v>96</v>
      </c>
      <c r="B282" s="87"/>
      <c r="C282" s="86"/>
      <c r="D282" s="86"/>
      <c r="E282" s="86"/>
      <c r="F282" s="86"/>
      <c r="G282" s="85"/>
      <c r="H282" s="84"/>
      <c r="I282" s="83"/>
      <c r="J282" s="231"/>
    </row>
    <row r="283" spans="1:10" s="110" customFormat="1" ht="12.75" x14ac:dyDescent="0.2">
      <c r="A283" s="118" t="s">
        <v>96</v>
      </c>
      <c r="B283" s="235" t="s">
        <v>95</v>
      </c>
      <c r="C283" s="143" t="s">
        <v>95</v>
      </c>
      <c r="D283" s="142" t="s">
        <v>96</v>
      </c>
      <c r="E283" s="141"/>
      <c r="F283" s="112" t="e">
        <f>IF(B283="REKAPITULACIJA",+SUM(F$1:F282),IF(E283=" ","",+D283*E283))</f>
        <v>#VALUE!</v>
      </c>
      <c r="G283" s="234"/>
      <c r="H283" s="233"/>
      <c r="I283" s="232"/>
      <c r="J283" s="231"/>
    </row>
    <row r="284" spans="1:10" s="259" customFormat="1" ht="6" customHeight="1" x14ac:dyDescent="0.25">
      <c r="A284" s="226"/>
      <c r="B284" s="225"/>
      <c r="C284" s="224"/>
      <c r="D284" s="224"/>
      <c r="E284" s="224"/>
      <c r="F284" s="224"/>
      <c r="G284" s="223"/>
      <c r="H284" s="222"/>
      <c r="I284" s="221"/>
      <c r="J284" s="438"/>
    </row>
    <row r="285" spans="1:10" x14ac:dyDescent="0.25">
      <c r="A285" s="100"/>
      <c r="B285" s="230"/>
      <c r="C285" s="229"/>
      <c r="D285" s="228"/>
      <c r="E285" s="227"/>
      <c r="F285" s="212"/>
      <c r="G285" s="94"/>
      <c r="H285" s="93"/>
      <c r="I285" s="203"/>
      <c r="J285" s="438"/>
    </row>
    <row r="286" spans="1:10" s="259" customFormat="1" ht="6" customHeight="1" x14ac:dyDescent="0.25">
      <c r="A286" s="226" t="s">
        <v>96</v>
      </c>
      <c r="B286" s="225"/>
      <c r="C286" s="224"/>
      <c r="D286" s="224"/>
      <c r="E286" s="224"/>
      <c r="F286" s="224"/>
      <c r="G286" s="223"/>
      <c r="H286" s="222"/>
      <c r="I286" s="221"/>
      <c r="J286" s="438"/>
    </row>
    <row r="287" spans="1:10" s="259" customFormat="1" ht="6" customHeight="1" x14ac:dyDescent="0.25">
      <c r="A287" s="226" t="s">
        <v>96</v>
      </c>
      <c r="B287" s="225"/>
      <c r="C287" s="224"/>
      <c r="D287" s="224"/>
      <c r="E287" s="224"/>
      <c r="F287" s="224"/>
      <c r="G287" s="223"/>
      <c r="H287" s="222"/>
      <c r="I287" s="221"/>
      <c r="J287" s="438"/>
    </row>
    <row r="288" spans="1:10" s="259" customFormat="1" ht="6" customHeight="1" x14ac:dyDescent="0.25">
      <c r="A288" s="226"/>
      <c r="B288" s="225"/>
      <c r="C288" s="224"/>
      <c r="D288" s="224"/>
      <c r="E288" s="224"/>
      <c r="F288" s="224"/>
      <c r="G288" s="223"/>
      <c r="H288" s="222"/>
      <c r="I288" s="221"/>
      <c r="J288" s="438"/>
    </row>
    <row r="289" spans="1:11" s="259" customFormat="1" ht="6" customHeight="1" x14ac:dyDescent="0.25">
      <c r="A289" s="226"/>
      <c r="B289" s="225"/>
      <c r="C289" s="224"/>
      <c r="D289" s="224"/>
      <c r="E289" s="224"/>
      <c r="F289" s="224"/>
      <c r="G289" s="223"/>
      <c r="H289" s="222"/>
      <c r="I289" s="221"/>
      <c r="J289" s="438"/>
    </row>
    <row r="290" spans="1:11" s="110" customFormat="1" ht="12.75" x14ac:dyDescent="0.2">
      <c r="A290" s="118" t="s">
        <v>96</v>
      </c>
      <c r="B290" s="144"/>
      <c r="C290" s="143" t="s">
        <v>95</v>
      </c>
      <c r="D290" s="142" t="s">
        <v>96</v>
      </c>
      <c r="E290" s="141"/>
      <c r="F290" s="112" t="e">
        <f>IF(B290="REKAPITULACIJA",+SUM(F$1:F287),IF(E290=" ","",+D290*E290))</f>
        <v>#VALUE!</v>
      </c>
      <c r="J290" s="111"/>
    </row>
    <row r="291" spans="1:11" s="368" customFormat="1" ht="12.75" x14ac:dyDescent="0.25">
      <c r="A291" s="370"/>
      <c r="B291" s="235"/>
      <c r="C291" s="143"/>
      <c r="D291" s="142"/>
      <c r="E291" s="141"/>
      <c r="F291" s="112"/>
      <c r="G291" s="85"/>
      <c r="H291" s="84"/>
      <c r="I291" s="369"/>
      <c r="J291" s="111"/>
    </row>
    <row r="292" spans="1:11" s="355" customFormat="1" ht="12.75" x14ac:dyDescent="0.25">
      <c r="A292" s="357"/>
      <c r="B292" s="308"/>
      <c r="C292" s="306"/>
      <c r="D292" s="312"/>
      <c r="E292" s="271"/>
      <c r="F292" s="311"/>
      <c r="H292" s="283"/>
      <c r="I292" s="283"/>
      <c r="J292" s="356"/>
    </row>
    <row r="293" spans="1:11" s="355" customFormat="1" ht="12.75" x14ac:dyDescent="0.25">
      <c r="A293" s="357"/>
      <c r="B293" s="303"/>
      <c r="C293" s="306"/>
      <c r="D293" s="312"/>
      <c r="E293" s="271"/>
      <c r="F293" s="311"/>
      <c r="H293" s="283"/>
      <c r="I293" s="283"/>
      <c r="J293" s="356"/>
    </row>
    <row r="294" spans="1:11" s="355" customFormat="1" ht="12.75" x14ac:dyDescent="0.25">
      <c r="A294" s="357"/>
      <c r="B294" s="303"/>
      <c r="C294" s="306"/>
      <c r="D294" s="312"/>
      <c r="E294" s="271"/>
      <c r="F294" s="311"/>
      <c r="H294" s="283"/>
      <c r="I294" s="283"/>
      <c r="J294" s="356"/>
    </row>
    <row r="295" spans="1:11" s="355" customFormat="1" ht="12.75" x14ac:dyDescent="0.25">
      <c r="A295" s="357"/>
      <c r="B295" s="303"/>
      <c r="C295" s="306"/>
      <c r="D295" s="312"/>
      <c r="E295" s="271"/>
      <c r="F295" s="311"/>
      <c r="H295" s="283"/>
      <c r="I295" s="283"/>
      <c r="J295" s="356"/>
    </row>
    <row r="296" spans="1:11" s="355" customFormat="1" ht="12.75" x14ac:dyDescent="0.25">
      <c r="A296" s="357"/>
      <c r="B296" s="303"/>
      <c r="C296" s="306"/>
      <c r="D296" s="312"/>
      <c r="E296" s="271"/>
      <c r="F296" s="311"/>
      <c r="H296" s="283"/>
      <c r="I296" s="283"/>
      <c r="J296" s="356"/>
    </row>
    <row r="297" spans="1:11" s="355" customFormat="1" ht="12.75" x14ac:dyDescent="0.25">
      <c r="A297" s="357"/>
      <c r="B297" s="303"/>
      <c r="C297" s="306"/>
      <c r="D297" s="312"/>
      <c r="E297" s="271"/>
      <c r="F297" s="311"/>
      <c r="H297" s="283"/>
      <c r="I297" s="283"/>
      <c r="J297" s="356"/>
    </row>
    <row r="298" spans="1:11" s="359" customFormat="1" x14ac:dyDescent="0.2">
      <c r="A298" s="367"/>
      <c r="B298" s="366"/>
      <c r="C298" s="366"/>
      <c r="D298" s="366"/>
      <c r="E298" s="365"/>
      <c r="F298" s="364"/>
      <c r="G298" s="363"/>
      <c r="H298" s="362"/>
      <c r="J298" s="361"/>
      <c r="K298" s="360"/>
    </row>
    <row r="299" spans="1:11" s="355" customFormat="1" ht="12.75" x14ac:dyDescent="0.25">
      <c r="A299" s="357"/>
      <c r="B299" s="308"/>
      <c r="C299" s="306"/>
      <c r="D299" s="312"/>
      <c r="E299" s="271"/>
      <c r="F299" s="311"/>
      <c r="H299" s="283"/>
      <c r="I299" s="283"/>
      <c r="J299" s="356"/>
    </row>
    <row r="300" spans="1:11" s="355" customFormat="1" ht="12.75" x14ac:dyDescent="0.25">
      <c r="A300" s="358" t="s">
        <v>96</v>
      </c>
      <c r="B300" s="314"/>
      <c r="C300" s="306"/>
      <c r="D300" s="312"/>
      <c r="E300" s="271"/>
      <c r="F300" s="311"/>
      <c r="H300" s="283"/>
      <c r="I300" s="283"/>
      <c r="J300" s="356"/>
    </row>
    <row r="301" spans="1:11" s="355" customFormat="1" ht="12.75" x14ac:dyDescent="0.25">
      <c r="A301" s="358"/>
      <c r="B301" s="314"/>
      <c r="C301" s="306"/>
      <c r="D301" s="312"/>
      <c r="E301" s="271"/>
      <c r="F301" s="311"/>
      <c r="H301" s="283"/>
      <c r="I301" s="283"/>
      <c r="J301" s="356"/>
    </row>
    <row r="302" spans="1:11" s="355" customFormat="1" ht="12.75" x14ac:dyDescent="0.25">
      <c r="A302" s="357"/>
      <c r="B302" s="303"/>
      <c r="C302" s="306"/>
      <c r="D302" s="312"/>
      <c r="E302" s="271"/>
      <c r="F302" s="311"/>
      <c r="H302" s="283"/>
      <c r="I302" s="283"/>
      <c r="J302" s="356"/>
    </row>
    <row r="303" spans="1:11" s="355" customFormat="1" ht="12.75" x14ac:dyDescent="0.25">
      <c r="A303" s="357"/>
      <c r="B303" s="308"/>
      <c r="C303" s="306"/>
      <c r="D303" s="312"/>
      <c r="E303" s="271"/>
      <c r="F303" s="311"/>
      <c r="H303" s="283"/>
      <c r="I303" s="283"/>
      <c r="J303" s="356"/>
    </row>
    <row r="304" spans="1:11" s="355" customFormat="1" ht="12.75" x14ac:dyDescent="0.25">
      <c r="A304" s="357"/>
      <c r="B304" s="303"/>
      <c r="C304" s="306"/>
      <c r="D304" s="312"/>
      <c r="E304" s="271"/>
      <c r="F304" s="311"/>
      <c r="H304" s="283"/>
      <c r="I304" s="283"/>
      <c r="J304" s="356"/>
    </row>
    <row r="305" spans="1:10" s="355" customFormat="1" ht="12.75" x14ac:dyDescent="0.25">
      <c r="A305" s="357"/>
      <c r="B305" s="303"/>
      <c r="C305" s="306"/>
      <c r="D305" s="312"/>
      <c r="E305" s="271"/>
      <c r="F305" s="311"/>
      <c r="H305" s="283"/>
      <c r="I305" s="283"/>
      <c r="J305" s="356"/>
    </row>
    <row r="306" spans="1:10" s="110" customFormat="1" ht="12.75" x14ac:dyDescent="0.2">
      <c r="A306" s="118"/>
      <c r="B306" s="144"/>
      <c r="C306" s="143"/>
      <c r="D306" s="142"/>
      <c r="E306" s="141"/>
      <c r="F306" s="112"/>
      <c r="J306" s="111"/>
    </row>
    <row r="307" spans="1:10" s="110" customFormat="1" ht="12.75" x14ac:dyDescent="0.2">
      <c r="A307" s="118"/>
      <c r="B307" s="144"/>
      <c r="C307" s="143"/>
      <c r="D307" s="142"/>
      <c r="E307" s="141"/>
      <c r="F307" s="112"/>
      <c r="J307" s="111"/>
    </row>
    <row r="308" spans="1:10" s="110" customFormat="1" ht="12.75" x14ac:dyDescent="0.2">
      <c r="A308" s="118"/>
      <c r="B308" s="144"/>
      <c r="C308" s="143"/>
      <c r="D308" s="142"/>
      <c r="E308" s="141"/>
      <c r="F308" s="112"/>
      <c r="J308" s="111"/>
    </row>
    <row r="309" spans="1:10" s="353" customFormat="1" ht="12" customHeight="1" x14ac:dyDescent="0.25">
      <c r="A309" s="241"/>
      <c r="B309" s="354"/>
      <c r="D309" s="239"/>
      <c r="E309" s="239"/>
      <c r="F309" s="239"/>
      <c r="J309" s="296"/>
    </row>
    <row r="310" spans="1:10" s="259" customFormat="1" ht="6" customHeight="1" x14ac:dyDescent="0.25">
      <c r="A310" s="226"/>
      <c r="B310" s="225"/>
      <c r="C310" s="224"/>
      <c r="D310" s="224"/>
      <c r="E310" s="224"/>
      <c r="F310" s="224"/>
      <c r="G310" s="223"/>
      <c r="H310" s="222"/>
      <c r="I310" s="260"/>
      <c r="J310" s="121"/>
    </row>
    <row r="311" spans="1:10" x14ac:dyDescent="0.25">
      <c r="A311" s="100"/>
      <c r="B311" s="230"/>
      <c r="C311" s="229"/>
      <c r="D311" s="228"/>
      <c r="E311" s="227"/>
      <c r="F311" s="212"/>
      <c r="G311" s="94"/>
      <c r="H311" s="93"/>
      <c r="I311" s="258"/>
    </row>
    <row r="312" spans="1:10" s="259" customFormat="1" ht="6" customHeight="1" x14ac:dyDescent="0.25">
      <c r="A312" s="226"/>
      <c r="B312" s="225"/>
      <c r="C312" s="224"/>
      <c r="D312" s="224"/>
      <c r="E312" s="224"/>
      <c r="F312" s="224"/>
      <c r="G312" s="223"/>
      <c r="H312" s="222"/>
      <c r="I312" s="260"/>
      <c r="J312" s="121"/>
    </row>
    <row r="313" spans="1:10" x14ac:dyDescent="0.25">
      <c r="A313" s="100"/>
      <c r="B313" s="230"/>
      <c r="C313" s="229"/>
      <c r="D313" s="228"/>
      <c r="E313" s="227"/>
      <c r="F313" s="212"/>
      <c r="G313" s="94"/>
      <c r="H313" s="93"/>
      <c r="I313" s="258"/>
    </row>
    <row r="314" spans="1:10" s="259" customFormat="1" ht="6" customHeight="1" x14ac:dyDescent="0.25">
      <c r="A314" s="226"/>
      <c r="B314" s="225"/>
      <c r="C314" s="224"/>
      <c r="D314" s="224"/>
      <c r="E314" s="224"/>
      <c r="F314" s="224"/>
      <c r="G314" s="223"/>
      <c r="H314" s="222"/>
      <c r="I314" s="260"/>
      <c r="J314" s="121"/>
    </row>
    <row r="315" spans="1:10" x14ac:dyDescent="0.25">
      <c r="A315" s="100"/>
      <c r="B315" s="230"/>
      <c r="C315" s="229"/>
      <c r="D315" s="228"/>
      <c r="E315" s="227"/>
      <c r="F315" s="212"/>
      <c r="G315" s="94"/>
      <c r="H315" s="93"/>
      <c r="I315" s="258"/>
    </row>
    <row r="316" spans="1:10" s="259" customFormat="1" ht="6" customHeight="1" x14ac:dyDescent="0.25">
      <c r="A316" s="226"/>
      <c r="B316" s="225"/>
      <c r="C316" s="224"/>
      <c r="D316" s="224"/>
      <c r="E316" s="224"/>
      <c r="F316" s="224"/>
      <c r="G316" s="223"/>
      <c r="H316" s="222"/>
      <c r="I316" s="260"/>
      <c r="J316" s="121"/>
    </row>
    <row r="317" spans="1:10" x14ac:dyDescent="0.25">
      <c r="A317" s="100"/>
      <c r="B317" s="230"/>
      <c r="C317" s="229"/>
      <c r="D317" s="228"/>
      <c r="E317" s="227"/>
      <c r="F317" s="212"/>
      <c r="G317" s="94"/>
      <c r="H317" s="93"/>
      <c r="I317" s="258"/>
    </row>
    <row r="318" spans="1:10" s="259" customFormat="1" ht="6" customHeight="1" x14ac:dyDescent="0.25">
      <c r="A318" s="226"/>
      <c r="B318" s="225"/>
      <c r="C318" s="224"/>
      <c r="D318" s="224"/>
      <c r="E318" s="224"/>
      <c r="F318" s="224"/>
      <c r="G318" s="223"/>
      <c r="H318" s="222"/>
      <c r="I318" s="260"/>
      <c r="J318" s="121"/>
    </row>
    <row r="319" spans="1:10" x14ac:dyDescent="0.25">
      <c r="A319" s="100"/>
      <c r="B319" s="230"/>
      <c r="C319" s="229"/>
      <c r="D319" s="228"/>
      <c r="E319" s="227"/>
      <c r="F319" s="212"/>
      <c r="G319" s="94"/>
      <c r="H319" s="93"/>
      <c r="I319" s="258"/>
    </row>
    <row r="320" spans="1:10" s="259" customFormat="1" ht="6" customHeight="1" x14ac:dyDescent="0.25">
      <c r="A320" s="226"/>
      <c r="B320" s="225"/>
      <c r="C320" s="224"/>
      <c r="D320" s="224"/>
      <c r="E320" s="224"/>
      <c r="F320" s="224"/>
      <c r="G320" s="223"/>
      <c r="H320" s="222"/>
      <c r="I320" s="260"/>
      <c r="J320" s="121"/>
    </row>
    <row r="321" spans="1:10" x14ac:dyDescent="0.25">
      <c r="A321" s="100"/>
      <c r="B321" s="230"/>
      <c r="C321" s="229"/>
      <c r="D321" s="228"/>
      <c r="E321" s="227"/>
      <c r="F321" s="212"/>
      <c r="G321" s="94"/>
      <c r="H321" s="93"/>
      <c r="I321" s="258"/>
    </row>
    <row r="322" spans="1:10" s="259" customFormat="1" ht="6" customHeight="1" x14ac:dyDescent="0.25">
      <c r="A322" s="226"/>
      <c r="B322" s="225"/>
      <c r="C322" s="224"/>
      <c r="D322" s="224"/>
      <c r="E322" s="224"/>
      <c r="F322" s="224"/>
      <c r="G322" s="223"/>
      <c r="H322" s="222"/>
      <c r="I322" s="260"/>
      <c r="J322" s="121"/>
    </row>
    <row r="323" spans="1:10" x14ac:dyDescent="0.25">
      <c r="A323" s="100"/>
      <c r="B323" s="230"/>
      <c r="C323" s="229"/>
      <c r="D323" s="228"/>
      <c r="E323" s="227"/>
      <c r="F323" s="212"/>
      <c r="G323" s="94"/>
      <c r="H323" s="93"/>
      <c r="I323" s="258"/>
    </row>
    <row r="324" spans="1:10" s="259" customFormat="1" ht="6" customHeight="1" x14ac:dyDescent="0.25">
      <c r="A324" s="226"/>
      <c r="B324" s="225"/>
      <c r="C324" s="224"/>
      <c r="D324" s="224"/>
      <c r="E324" s="224"/>
      <c r="F324" s="224"/>
      <c r="G324" s="223"/>
      <c r="H324" s="222"/>
      <c r="I324" s="260"/>
      <c r="J324" s="121"/>
    </row>
    <row r="325" spans="1:10" x14ac:dyDescent="0.25">
      <c r="A325" s="100"/>
      <c r="B325" s="230"/>
      <c r="C325" s="229"/>
      <c r="D325" s="228"/>
      <c r="E325" s="227"/>
      <c r="F325" s="212"/>
      <c r="G325" s="94"/>
      <c r="H325" s="93"/>
      <c r="I325" s="258"/>
    </row>
    <row r="326" spans="1:10" s="259" customFormat="1" ht="6" customHeight="1" x14ac:dyDescent="0.25">
      <c r="A326" s="226"/>
      <c r="B326" s="225"/>
      <c r="C326" s="224"/>
      <c r="D326" s="224"/>
      <c r="E326" s="224"/>
      <c r="F326" s="224"/>
      <c r="G326" s="223"/>
      <c r="H326" s="222"/>
      <c r="I326" s="260"/>
      <c r="J326" s="121"/>
    </row>
    <row r="327" spans="1:10" x14ac:dyDescent="0.25">
      <c r="A327" s="100"/>
      <c r="B327" s="230"/>
      <c r="C327" s="229"/>
      <c r="D327" s="228"/>
      <c r="E327" s="227"/>
      <c r="F327" s="212"/>
      <c r="G327" s="94"/>
      <c r="H327" s="93"/>
      <c r="I327" s="258"/>
    </row>
    <row r="328" spans="1:10" s="259" customFormat="1" ht="6" customHeight="1" x14ac:dyDescent="0.25">
      <c r="A328" s="226"/>
      <c r="B328" s="225"/>
      <c r="C328" s="224"/>
      <c r="D328" s="224"/>
      <c r="E328" s="224"/>
      <c r="F328" s="224"/>
      <c r="G328" s="223"/>
      <c r="H328" s="222"/>
      <c r="I328" s="260"/>
      <c r="J328" s="121"/>
    </row>
    <row r="329" spans="1:10" x14ac:dyDescent="0.25">
      <c r="A329" s="100"/>
      <c r="B329" s="230"/>
      <c r="C329" s="229"/>
      <c r="D329" s="228"/>
      <c r="E329" s="227"/>
      <c r="F329" s="212"/>
      <c r="G329" s="94"/>
      <c r="H329" s="93"/>
      <c r="I329" s="258"/>
    </row>
    <row r="330" spans="1:10" s="259" customFormat="1" ht="6" customHeight="1" x14ac:dyDescent="0.25">
      <c r="A330" s="226"/>
      <c r="B330" s="225"/>
      <c r="C330" s="224"/>
      <c r="D330" s="224"/>
      <c r="E330" s="224"/>
      <c r="F330" s="224"/>
      <c r="G330" s="223"/>
      <c r="H330" s="222"/>
      <c r="I330" s="260"/>
      <c r="J330" s="121"/>
    </row>
    <row r="331" spans="1:10" x14ac:dyDescent="0.25">
      <c r="A331" s="100"/>
      <c r="B331" s="230"/>
      <c r="C331" s="229"/>
      <c r="D331" s="228"/>
      <c r="E331" s="227"/>
      <c r="F331" s="212"/>
      <c r="G331" s="94"/>
      <c r="H331" s="93"/>
      <c r="I331" s="258"/>
    </row>
    <row r="332" spans="1:10" s="259" customFormat="1" ht="6" customHeight="1" x14ac:dyDescent="0.25">
      <c r="A332" s="226"/>
      <c r="B332" s="225"/>
      <c r="C332" s="224"/>
      <c r="D332" s="224"/>
      <c r="E332" s="224"/>
      <c r="F332" s="224"/>
      <c r="G332" s="223"/>
      <c r="H332" s="222"/>
      <c r="I332" s="260"/>
      <c r="J332" s="121"/>
    </row>
    <row r="333" spans="1:10" x14ac:dyDescent="0.25">
      <c r="A333" s="100"/>
      <c r="B333" s="230"/>
      <c r="C333" s="229"/>
      <c r="D333" s="228"/>
      <c r="E333" s="227"/>
      <c r="F333" s="212"/>
      <c r="G333" s="94"/>
      <c r="H333" s="93"/>
      <c r="I333" s="258"/>
    </row>
    <row r="334" spans="1:10" s="259" customFormat="1" ht="6" customHeight="1" x14ac:dyDescent="0.25">
      <c r="A334" s="226"/>
      <c r="B334" s="225"/>
      <c r="C334" s="224"/>
      <c r="D334" s="224"/>
      <c r="E334" s="224"/>
      <c r="F334" s="224"/>
      <c r="G334" s="223"/>
      <c r="H334" s="222"/>
      <c r="I334" s="260"/>
      <c r="J334" s="121"/>
    </row>
    <row r="335" spans="1:10" x14ac:dyDescent="0.25">
      <c r="A335" s="100"/>
      <c r="B335" s="230"/>
      <c r="C335" s="229"/>
      <c r="D335" s="228"/>
      <c r="E335" s="227"/>
      <c r="F335" s="212"/>
      <c r="G335" s="94"/>
      <c r="H335" s="93"/>
      <c r="I335" s="258"/>
    </row>
    <row r="336" spans="1:10" s="259" customFormat="1" ht="6" customHeight="1" x14ac:dyDescent="0.25">
      <c r="A336" s="226"/>
      <c r="B336" s="225"/>
      <c r="C336" s="224"/>
      <c r="D336" s="224"/>
      <c r="E336" s="224"/>
      <c r="F336" s="224"/>
      <c r="G336" s="223"/>
      <c r="H336" s="222"/>
      <c r="I336" s="260"/>
      <c r="J336" s="121"/>
    </row>
    <row r="337" spans="1:10" x14ac:dyDescent="0.25">
      <c r="A337" s="100"/>
      <c r="B337" s="230"/>
      <c r="C337" s="229"/>
      <c r="D337" s="228"/>
      <c r="E337" s="227"/>
      <c r="F337" s="212"/>
      <c r="G337" s="94"/>
      <c r="H337" s="93"/>
      <c r="I337" s="258"/>
    </row>
    <row r="338" spans="1:10" s="259" customFormat="1" ht="6" customHeight="1" x14ac:dyDescent="0.25">
      <c r="A338" s="226"/>
      <c r="B338" s="225"/>
      <c r="C338" s="224"/>
      <c r="D338" s="224"/>
      <c r="E338" s="224"/>
      <c r="F338" s="224"/>
      <c r="G338" s="223"/>
      <c r="H338" s="222"/>
      <c r="I338" s="260"/>
      <c r="J338" s="121"/>
    </row>
    <row r="339" spans="1:10" x14ac:dyDescent="0.25">
      <c r="A339" s="100"/>
      <c r="B339" s="230"/>
      <c r="C339" s="229"/>
      <c r="D339" s="228"/>
      <c r="E339" s="227"/>
      <c r="F339" s="212"/>
      <c r="G339" s="94"/>
      <c r="H339" s="93"/>
      <c r="I339" s="258"/>
    </row>
    <row r="340" spans="1:10" s="259" customFormat="1" ht="6" customHeight="1" x14ac:dyDescent="0.25">
      <c r="A340" s="226"/>
      <c r="B340" s="225"/>
      <c r="C340" s="224"/>
      <c r="D340" s="224"/>
      <c r="E340" s="224"/>
      <c r="F340" s="224"/>
      <c r="G340" s="223"/>
      <c r="H340" s="222"/>
      <c r="I340" s="260"/>
      <c r="J340" s="121"/>
    </row>
    <row r="341" spans="1:10" x14ac:dyDescent="0.25">
      <c r="A341" s="100"/>
      <c r="B341" s="230"/>
      <c r="C341" s="229"/>
      <c r="D341" s="228"/>
      <c r="E341" s="227"/>
      <c r="F341" s="212"/>
      <c r="G341" s="94"/>
      <c r="H341" s="93"/>
      <c r="I341" s="258"/>
    </row>
    <row r="342" spans="1:10" s="259" customFormat="1" ht="6" customHeight="1" x14ac:dyDescent="0.25">
      <c r="A342" s="226"/>
      <c r="B342" s="225"/>
      <c r="C342" s="224"/>
      <c r="D342" s="224"/>
      <c r="E342" s="224"/>
      <c r="F342" s="224"/>
      <c r="G342" s="223"/>
      <c r="H342" s="222"/>
      <c r="I342" s="260"/>
      <c r="J342" s="121"/>
    </row>
    <row r="343" spans="1:10" x14ac:dyDescent="0.25">
      <c r="A343" s="100"/>
      <c r="B343" s="230"/>
      <c r="C343" s="229"/>
      <c r="D343" s="228"/>
      <c r="E343" s="227"/>
      <c r="F343" s="212"/>
      <c r="G343" s="94"/>
      <c r="H343" s="93"/>
      <c r="I343" s="258"/>
    </row>
    <row r="344" spans="1:10" s="259" customFormat="1" ht="6" customHeight="1" x14ac:dyDescent="0.25">
      <c r="A344" s="226"/>
      <c r="B344" s="225"/>
      <c r="C344" s="224"/>
      <c r="D344" s="224"/>
      <c r="E344" s="224"/>
      <c r="F344" s="224"/>
      <c r="G344" s="223"/>
      <c r="H344" s="222"/>
      <c r="I344" s="260"/>
      <c r="J344" s="121"/>
    </row>
    <row r="345" spans="1:10" x14ac:dyDescent="0.25">
      <c r="A345" s="100"/>
      <c r="B345" s="230"/>
      <c r="C345" s="229"/>
      <c r="D345" s="228"/>
      <c r="E345" s="227"/>
      <c r="F345" s="212"/>
      <c r="G345" s="94"/>
      <c r="H345" s="93"/>
      <c r="I345" s="258"/>
    </row>
    <row r="346" spans="1:10" s="259" customFormat="1" ht="6" customHeight="1" x14ac:dyDescent="0.25">
      <c r="A346" s="226"/>
      <c r="B346" s="225"/>
      <c r="C346" s="224"/>
      <c r="D346" s="224"/>
      <c r="E346" s="224"/>
      <c r="F346" s="224"/>
      <c r="G346" s="223"/>
      <c r="H346" s="222"/>
      <c r="I346" s="260"/>
      <c r="J346" s="121"/>
    </row>
    <row r="347" spans="1:10" x14ac:dyDescent="0.25">
      <c r="A347" s="100"/>
      <c r="B347" s="230"/>
      <c r="C347" s="229"/>
      <c r="D347" s="228"/>
      <c r="E347" s="227"/>
      <c r="F347" s="212"/>
      <c r="G347" s="94"/>
      <c r="H347" s="93"/>
      <c r="I347" s="258"/>
    </row>
    <row r="348" spans="1:10" s="259" customFormat="1" ht="6" customHeight="1" x14ac:dyDescent="0.25">
      <c r="A348" s="226"/>
      <c r="B348" s="225"/>
      <c r="C348" s="224"/>
      <c r="D348" s="224"/>
      <c r="E348" s="224"/>
      <c r="F348" s="224"/>
      <c r="G348" s="223"/>
      <c r="H348" s="222"/>
      <c r="I348" s="260"/>
      <c r="J348" s="121"/>
    </row>
    <row r="349" spans="1:10" x14ac:dyDescent="0.25">
      <c r="A349" s="100"/>
      <c r="B349" s="230"/>
      <c r="C349" s="229"/>
      <c r="D349" s="228"/>
      <c r="E349" s="227"/>
      <c r="F349" s="212"/>
      <c r="G349" s="94"/>
      <c r="H349" s="93"/>
      <c r="I349" s="258"/>
    </row>
    <row r="350" spans="1:10" s="259" customFormat="1" ht="6" customHeight="1" x14ac:dyDescent="0.25">
      <c r="A350" s="226"/>
      <c r="B350" s="225"/>
      <c r="C350" s="224"/>
      <c r="D350" s="224"/>
      <c r="E350" s="224"/>
      <c r="F350" s="224"/>
      <c r="G350" s="223"/>
      <c r="H350" s="222"/>
      <c r="I350" s="260"/>
      <c r="J350" s="121"/>
    </row>
    <row r="351" spans="1:10" x14ac:dyDescent="0.25">
      <c r="A351" s="100"/>
      <c r="B351" s="230"/>
      <c r="C351" s="229"/>
      <c r="D351" s="228"/>
      <c r="E351" s="227"/>
      <c r="F351" s="212"/>
      <c r="G351" s="94"/>
      <c r="H351" s="93"/>
      <c r="I351" s="258"/>
    </row>
    <row r="352" spans="1:10" s="259" customFormat="1" ht="6" customHeight="1" x14ac:dyDescent="0.25">
      <c r="A352" s="226"/>
      <c r="B352" s="225"/>
      <c r="C352" s="224"/>
      <c r="D352" s="224"/>
      <c r="E352" s="224"/>
      <c r="F352" s="224"/>
      <c r="G352" s="223"/>
      <c r="H352" s="222"/>
      <c r="I352" s="260"/>
      <c r="J352" s="121"/>
    </row>
    <row r="353" spans="1:10" x14ac:dyDescent="0.25">
      <c r="A353" s="100"/>
      <c r="B353" s="230"/>
      <c r="C353" s="229"/>
      <c r="D353" s="228"/>
      <c r="E353" s="227"/>
      <c r="F353" s="212"/>
      <c r="G353" s="94"/>
      <c r="H353" s="93"/>
      <c r="I353" s="258"/>
    </row>
    <row r="354" spans="1:10" s="259" customFormat="1" ht="6" customHeight="1" x14ac:dyDescent="0.25">
      <c r="A354" s="226"/>
      <c r="B354" s="225"/>
      <c r="C354" s="224"/>
      <c r="D354" s="224"/>
      <c r="E354" s="224"/>
      <c r="F354" s="224"/>
      <c r="G354" s="223"/>
      <c r="H354" s="222"/>
      <c r="I354" s="260"/>
      <c r="J354" s="121"/>
    </row>
    <row r="355" spans="1:10" x14ac:dyDescent="0.25">
      <c r="A355" s="100"/>
      <c r="B355" s="230"/>
      <c r="C355" s="229"/>
      <c r="D355" s="228"/>
      <c r="E355" s="227"/>
      <c r="F355" s="212"/>
      <c r="G355" s="94"/>
      <c r="H355" s="93"/>
      <c r="I355" s="258"/>
    </row>
    <row r="356" spans="1:10" s="259" customFormat="1" ht="6" customHeight="1" x14ac:dyDescent="0.25">
      <c r="A356" s="226"/>
      <c r="B356" s="225"/>
      <c r="C356" s="224"/>
      <c r="D356" s="224"/>
      <c r="E356" s="224"/>
      <c r="F356" s="224"/>
      <c r="G356" s="223"/>
      <c r="H356" s="222"/>
      <c r="I356" s="260"/>
      <c r="J356" s="121"/>
    </row>
    <row r="357" spans="1:10" x14ac:dyDescent="0.25">
      <c r="A357" s="100"/>
      <c r="B357" s="230"/>
      <c r="C357" s="229"/>
      <c r="D357" s="228"/>
      <c r="E357" s="227"/>
      <c r="F357" s="212"/>
      <c r="G357" s="94"/>
      <c r="H357" s="93"/>
      <c r="I357" s="258"/>
    </row>
    <row r="358" spans="1:10" s="259" customFormat="1" ht="6" customHeight="1" x14ac:dyDescent="0.25">
      <c r="A358" s="226"/>
      <c r="B358" s="225"/>
      <c r="C358" s="224"/>
      <c r="D358" s="224"/>
      <c r="E358" s="224"/>
      <c r="F358" s="224"/>
      <c r="G358" s="223"/>
      <c r="H358" s="222"/>
      <c r="I358" s="260"/>
      <c r="J358" s="121"/>
    </row>
    <row r="359" spans="1:10" x14ac:dyDescent="0.25">
      <c r="A359" s="100"/>
      <c r="B359" s="230"/>
      <c r="C359" s="229"/>
      <c r="D359" s="228"/>
      <c r="E359" s="227"/>
      <c r="F359" s="212"/>
      <c r="G359" s="94"/>
      <c r="H359" s="93"/>
      <c r="I359" s="258"/>
    </row>
    <row r="360" spans="1:10" s="259" customFormat="1" ht="6" customHeight="1" x14ac:dyDescent="0.25">
      <c r="A360" s="226"/>
      <c r="B360" s="225"/>
      <c r="C360" s="224"/>
      <c r="D360" s="224"/>
      <c r="E360" s="224"/>
      <c r="F360" s="224"/>
      <c r="G360" s="223"/>
      <c r="H360" s="222"/>
      <c r="I360" s="260"/>
      <c r="J360" s="121"/>
    </row>
    <row r="361" spans="1:10" x14ac:dyDescent="0.25">
      <c r="A361" s="100"/>
      <c r="B361" s="230"/>
      <c r="C361" s="229"/>
      <c r="D361" s="228"/>
      <c r="E361" s="227"/>
      <c r="F361" s="212"/>
      <c r="G361" s="94"/>
      <c r="H361" s="93"/>
      <c r="I361" s="258"/>
    </row>
    <row r="362" spans="1:10" s="259" customFormat="1" ht="6" customHeight="1" x14ac:dyDescent="0.25">
      <c r="A362" s="226"/>
      <c r="B362" s="225"/>
      <c r="C362" s="224"/>
      <c r="D362" s="224"/>
      <c r="E362" s="224"/>
      <c r="F362" s="224"/>
      <c r="G362" s="223"/>
      <c r="H362" s="222"/>
      <c r="I362" s="260"/>
      <c r="J362" s="121"/>
    </row>
    <row r="363" spans="1:10" x14ac:dyDescent="0.25">
      <c r="A363" s="100"/>
      <c r="B363" s="230"/>
      <c r="C363" s="229"/>
      <c r="D363" s="228"/>
      <c r="E363" s="227"/>
      <c r="F363" s="212"/>
      <c r="G363" s="94"/>
      <c r="H363" s="93"/>
      <c r="I363" s="258"/>
    </row>
    <row r="364" spans="1:10" s="259" customFormat="1" ht="6" customHeight="1" x14ac:dyDescent="0.25">
      <c r="A364" s="226"/>
      <c r="B364" s="225"/>
      <c r="C364" s="224"/>
      <c r="D364" s="224"/>
      <c r="E364" s="224"/>
      <c r="F364" s="224"/>
      <c r="G364" s="223"/>
      <c r="H364" s="222"/>
      <c r="I364" s="260"/>
      <c r="J364" s="121"/>
    </row>
    <row r="365" spans="1:10" x14ac:dyDescent="0.25">
      <c r="A365" s="100"/>
      <c r="B365" s="230"/>
      <c r="C365" s="229"/>
      <c r="D365" s="228"/>
      <c r="E365" s="227"/>
      <c r="F365" s="212"/>
      <c r="G365" s="94"/>
      <c r="H365" s="93"/>
      <c r="I365" s="258"/>
    </row>
    <row r="366" spans="1:10" s="259" customFormat="1" ht="6" customHeight="1" x14ac:dyDescent="0.25">
      <c r="A366" s="226"/>
      <c r="B366" s="225"/>
      <c r="C366" s="224"/>
      <c r="D366" s="224"/>
      <c r="E366" s="224"/>
      <c r="F366" s="224"/>
      <c r="G366" s="223"/>
      <c r="H366" s="222"/>
      <c r="I366" s="260"/>
      <c r="J366" s="121"/>
    </row>
    <row r="367" spans="1:10" x14ac:dyDescent="0.25">
      <c r="A367" s="100"/>
      <c r="B367" s="230"/>
      <c r="C367" s="229"/>
      <c r="D367" s="228"/>
      <c r="E367" s="227"/>
      <c r="F367" s="212"/>
      <c r="G367" s="94"/>
      <c r="H367" s="93"/>
      <c r="I367" s="258"/>
    </row>
    <row r="368" spans="1:10" s="259" customFormat="1" ht="6" customHeight="1" x14ac:dyDescent="0.25">
      <c r="A368" s="226"/>
      <c r="B368" s="225"/>
      <c r="C368" s="224"/>
      <c r="D368" s="224"/>
      <c r="E368" s="224"/>
      <c r="F368" s="224"/>
      <c r="G368" s="223"/>
      <c r="H368" s="222"/>
      <c r="I368" s="260"/>
      <c r="J368" s="121"/>
    </row>
    <row r="369" spans="1:10" x14ac:dyDescent="0.25">
      <c r="A369" s="100"/>
      <c r="B369" s="230"/>
      <c r="C369" s="229"/>
      <c r="D369" s="228"/>
      <c r="E369" s="227"/>
      <c r="F369" s="212"/>
      <c r="G369" s="94"/>
      <c r="H369" s="93"/>
      <c r="I369" s="258"/>
    </row>
    <row r="370" spans="1:10" s="259" customFormat="1" ht="6" customHeight="1" x14ac:dyDescent="0.25">
      <c r="A370" s="226"/>
      <c r="B370" s="225"/>
      <c r="C370" s="224"/>
      <c r="D370" s="224"/>
      <c r="E370" s="224"/>
      <c r="F370" s="224"/>
      <c r="G370" s="223"/>
      <c r="H370" s="222"/>
      <c r="I370" s="260"/>
      <c r="J370" s="121"/>
    </row>
    <row r="371" spans="1:10" x14ac:dyDescent="0.25">
      <c r="A371" s="100"/>
      <c r="B371" s="230"/>
      <c r="C371" s="229"/>
      <c r="D371" s="228"/>
      <c r="E371" s="227"/>
      <c r="F371" s="212"/>
      <c r="G371" s="94"/>
      <c r="H371" s="93"/>
      <c r="I371" s="258"/>
    </row>
    <row r="372" spans="1:10" s="259" customFormat="1" ht="6" customHeight="1" x14ac:dyDescent="0.25">
      <c r="A372" s="226"/>
      <c r="B372" s="225"/>
      <c r="C372" s="224"/>
      <c r="D372" s="224"/>
      <c r="E372" s="224"/>
      <c r="F372" s="224"/>
      <c r="G372" s="223"/>
      <c r="H372" s="222"/>
      <c r="I372" s="260"/>
      <c r="J372" s="121"/>
    </row>
    <row r="373" spans="1:10" x14ac:dyDescent="0.25">
      <c r="A373" s="100"/>
      <c r="B373" s="230"/>
      <c r="C373" s="229"/>
      <c r="D373" s="228"/>
      <c r="E373" s="227"/>
      <c r="F373" s="212"/>
      <c r="G373" s="94"/>
      <c r="H373" s="93"/>
      <c r="I373" s="258"/>
    </row>
    <row r="374" spans="1:10" s="259" customFormat="1" ht="6" customHeight="1" x14ac:dyDescent="0.25">
      <c r="A374" s="226"/>
      <c r="B374" s="225"/>
      <c r="C374" s="224"/>
      <c r="D374" s="224"/>
      <c r="E374" s="224"/>
      <c r="F374" s="224"/>
      <c r="G374" s="223"/>
      <c r="H374" s="222"/>
      <c r="I374" s="260"/>
      <c r="J374" s="121"/>
    </row>
    <row r="375" spans="1:10" x14ac:dyDescent="0.25">
      <c r="A375" s="100"/>
      <c r="B375" s="230"/>
      <c r="C375" s="229"/>
      <c r="D375" s="228"/>
      <c r="E375" s="227"/>
      <c r="F375" s="212"/>
      <c r="G375" s="94"/>
      <c r="H375" s="93"/>
      <c r="I375" s="258"/>
    </row>
    <row r="376" spans="1:10" s="259" customFormat="1" ht="6" customHeight="1" x14ac:dyDescent="0.25">
      <c r="A376" s="226"/>
      <c r="B376" s="225"/>
      <c r="C376" s="224"/>
      <c r="D376" s="224"/>
      <c r="E376" s="224"/>
      <c r="F376" s="224"/>
      <c r="G376" s="223"/>
      <c r="H376" s="222"/>
      <c r="I376" s="260"/>
      <c r="J376" s="121"/>
    </row>
    <row r="377" spans="1:10" x14ac:dyDescent="0.25">
      <c r="A377" s="100"/>
      <c r="B377" s="230"/>
      <c r="C377" s="229"/>
      <c r="D377" s="228"/>
      <c r="E377" s="227"/>
      <c r="F377" s="212"/>
      <c r="G377" s="94"/>
      <c r="H377" s="93"/>
      <c r="I377" s="258"/>
    </row>
    <row r="378" spans="1:10" s="259" customFormat="1" ht="6" customHeight="1" x14ac:dyDescent="0.25">
      <c r="A378" s="226"/>
      <c r="B378" s="225"/>
      <c r="C378" s="224"/>
      <c r="D378" s="224"/>
      <c r="E378" s="224"/>
      <c r="F378" s="224"/>
      <c r="G378" s="223"/>
      <c r="H378" s="222"/>
      <c r="I378" s="260"/>
      <c r="J378" s="121"/>
    </row>
    <row r="379" spans="1:10" x14ac:dyDescent="0.25">
      <c r="A379" s="100"/>
      <c r="B379" s="230"/>
      <c r="C379" s="229"/>
      <c r="D379" s="228"/>
      <c r="E379" s="227"/>
      <c r="F379" s="212"/>
      <c r="G379" s="94"/>
      <c r="H379" s="93"/>
      <c r="I379" s="258"/>
    </row>
    <row r="380" spans="1:10" s="259" customFormat="1" ht="6" customHeight="1" x14ac:dyDescent="0.25">
      <c r="A380" s="226"/>
      <c r="B380" s="225"/>
      <c r="C380" s="224"/>
      <c r="D380" s="224"/>
      <c r="E380" s="224"/>
      <c r="F380" s="224"/>
      <c r="G380" s="223"/>
      <c r="H380" s="222"/>
      <c r="I380" s="260"/>
      <c r="J380" s="121"/>
    </row>
    <row r="381" spans="1:10" x14ac:dyDescent="0.25">
      <c r="A381" s="100"/>
      <c r="B381" s="230"/>
      <c r="C381" s="229"/>
      <c r="D381" s="228"/>
      <c r="E381" s="227"/>
      <c r="F381" s="212"/>
      <c r="G381" s="94"/>
      <c r="H381" s="93"/>
      <c r="I381" s="258"/>
    </row>
    <row r="382" spans="1:10" s="259" customFormat="1" ht="6" customHeight="1" x14ac:dyDescent="0.25">
      <c r="A382" s="226"/>
      <c r="B382" s="225"/>
      <c r="C382" s="224"/>
      <c r="D382" s="224"/>
      <c r="E382" s="224"/>
      <c r="F382" s="224"/>
      <c r="G382" s="223"/>
      <c r="H382" s="222"/>
      <c r="I382" s="260"/>
      <c r="J382" s="121"/>
    </row>
    <row r="383" spans="1:10" x14ac:dyDescent="0.25">
      <c r="A383" s="100"/>
      <c r="B383" s="230"/>
      <c r="C383" s="229"/>
      <c r="D383" s="228"/>
      <c r="E383" s="227"/>
      <c r="F383" s="212"/>
      <c r="G383" s="94"/>
      <c r="H383" s="93"/>
      <c r="I383" s="258"/>
    </row>
    <row r="384" spans="1:10" s="259" customFormat="1" ht="6" customHeight="1" x14ac:dyDescent="0.25">
      <c r="A384" s="226"/>
      <c r="B384" s="225"/>
      <c r="C384" s="224"/>
      <c r="D384" s="224"/>
      <c r="E384" s="224"/>
      <c r="F384" s="224"/>
      <c r="G384" s="223"/>
      <c r="H384" s="222"/>
      <c r="I384" s="260"/>
      <c r="J384" s="121"/>
    </row>
    <row r="385" spans="1:10" x14ac:dyDescent="0.25">
      <c r="A385" s="100"/>
      <c r="B385" s="230"/>
      <c r="C385" s="229"/>
      <c r="D385" s="228"/>
      <c r="E385" s="227"/>
      <c r="F385" s="212"/>
      <c r="G385" s="94"/>
      <c r="H385" s="93"/>
      <c r="I385" s="258"/>
    </row>
    <row r="386" spans="1:10" s="259" customFormat="1" ht="6" customHeight="1" x14ac:dyDescent="0.25">
      <c r="A386" s="226"/>
      <c r="B386" s="225"/>
      <c r="C386" s="224"/>
      <c r="D386" s="224"/>
      <c r="E386" s="224"/>
      <c r="F386" s="224"/>
      <c r="G386" s="223"/>
      <c r="H386" s="222"/>
      <c r="I386" s="260"/>
      <c r="J386" s="121"/>
    </row>
    <row r="387" spans="1:10" x14ac:dyDescent="0.25">
      <c r="A387" s="100"/>
      <c r="B387" s="230"/>
      <c r="C387" s="229"/>
      <c r="D387" s="228"/>
      <c r="E387" s="227"/>
      <c r="F387" s="212"/>
      <c r="G387" s="94"/>
      <c r="H387" s="93"/>
      <c r="I387" s="258"/>
    </row>
    <row r="388" spans="1:10" s="259" customFormat="1" ht="6" customHeight="1" x14ac:dyDescent="0.25">
      <c r="A388" s="226"/>
      <c r="B388" s="225"/>
      <c r="C388" s="224"/>
      <c r="D388" s="224"/>
      <c r="E388" s="224"/>
      <c r="F388" s="224"/>
      <c r="G388" s="223"/>
      <c r="H388" s="222"/>
      <c r="I388" s="260"/>
      <c r="J388" s="121"/>
    </row>
    <row r="389" spans="1:10" x14ac:dyDescent="0.25">
      <c r="A389" s="100"/>
      <c r="B389" s="230"/>
      <c r="C389" s="229"/>
      <c r="D389" s="228"/>
      <c r="E389" s="227"/>
      <c r="F389" s="212"/>
      <c r="G389" s="94"/>
      <c r="H389" s="93"/>
      <c r="I389" s="258"/>
    </row>
    <row r="390" spans="1:10" s="259" customFormat="1" ht="6" customHeight="1" x14ac:dyDescent="0.25">
      <c r="A390" s="226"/>
      <c r="B390" s="225"/>
      <c r="C390" s="224"/>
      <c r="D390" s="224"/>
      <c r="E390" s="224"/>
      <c r="F390" s="224"/>
      <c r="G390" s="223"/>
      <c r="H390" s="222"/>
      <c r="I390" s="260"/>
      <c r="J390" s="121"/>
    </row>
    <row r="391" spans="1:10" x14ac:dyDescent="0.25">
      <c r="A391" s="100"/>
      <c r="B391" s="230"/>
      <c r="C391" s="229"/>
      <c r="D391" s="228"/>
      <c r="E391" s="227"/>
      <c r="F391" s="212"/>
      <c r="G391" s="94"/>
      <c r="H391" s="93"/>
      <c r="I391" s="258"/>
    </row>
    <row r="392" spans="1:10" s="259" customFormat="1" ht="6" customHeight="1" x14ac:dyDescent="0.25">
      <c r="A392" s="226"/>
      <c r="B392" s="225"/>
      <c r="C392" s="224"/>
      <c r="D392" s="224"/>
      <c r="E392" s="224"/>
      <c r="F392" s="224"/>
      <c r="G392" s="223"/>
      <c r="H392" s="222"/>
      <c r="I392" s="260"/>
      <c r="J392" s="121"/>
    </row>
    <row r="393" spans="1:10" x14ac:dyDescent="0.25">
      <c r="A393" s="100"/>
      <c r="B393" s="230"/>
      <c r="C393" s="229"/>
      <c r="D393" s="228"/>
      <c r="E393" s="227"/>
      <c r="F393" s="212"/>
      <c r="G393" s="94"/>
      <c r="H393" s="93"/>
      <c r="I393" s="258"/>
    </row>
    <row r="394" spans="1:10" s="259" customFormat="1" ht="6" customHeight="1" x14ac:dyDescent="0.25">
      <c r="A394" s="226"/>
      <c r="B394" s="225"/>
      <c r="C394" s="224"/>
      <c r="D394" s="224"/>
      <c r="E394" s="224"/>
      <c r="F394" s="224"/>
      <c r="G394" s="223"/>
      <c r="H394" s="222"/>
      <c r="I394" s="260"/>
      <c r="J394" s="121"/>
    </row>
    <row r="395" spans="1:10" x14ac:dyDescent="0.25">
      <c r="A395" s="100"/>
      <c r="B395" s="230"/>
      <c r="C395" s="229"/>
      <c r="D395" s="228"/>
      <c r="E395" s="227"/>
      <c r="F395" s="212"/>
      <c r="G395" s="94"/>
      <c r="H395" s="93"/>
      <c r="I395" s="258"/>
    </row>
    <row r="396" spans="1:10" s="259" customFormat="1" ht="6" customHeight="1" x14ac:dyDescent="0.25">
      <c r="A396" s="226"/>
      <c r="B396" s="225"/>
      <c r="C396" s="224"/>
      <c r="D396" s="224"/>
      <c r="E396" s="224"/>
      <c r="F396" s="224"/>
      <c r="G396" s="223"/>
      <c r="H396" s="222"/>
      <c r="I396" s="260"/>
      <c r="J396" s="121"/>
    </row>
    <row r="397" spans="1:10" x14ac:dyDescent="0.25">
      <c r="A397" s="100"/>
      <c r="B397" s="230"/>
      <c r="C397" s="229"/>
      <c r="D397" s="228"/>
      <c r="E397" s="227"/>
      <c r="F397" s="212"/>
      <c r="G397" s="94"/>
      <c r="H397" s="93"/>
      <c r="I397" s="258"/>
    </row>
    <row r="398" spans="1:10" s="259" customFormat="1" ht="6" customHeight="1" x14ac:dyDescent="0.25">
      <c r="A398" s="226"/>
      <c r="B398" s="225"/>
      <c r="C398" s="224"/>
      <c r="D398" s="224"/>
      <c r="E398" s="224"/>
      <c r="F398" s="224"/>
      <c r="G398" s="223"/>
      <c r="H398" s="222"/>
      <c r="I398" s="260"/>
      <c r="J398" s="121"/>
    </row>
    <row r="399" spans="1:10" x14ac:dyDescent="0.25">
      <c r="A399" s="100"/>
      <c r="B399" s="230"/>
      <c r="C399" s="229"/>
      <c r="D399" s="228"/>
      <c r="E399" s="227"/>
      <c r="F399" s="212"/>
      <c r="G399" s="94"/>
      <c r="H399" s="93"/>
      <c r="I399" s="258"/>
    </row>
    <row r="400" spans="1:10" s="259" customFormat="1" ht="6" customHeight="1" x14ac:dyDescent="0.25">
      <c r="A400" s="226"/>
      <c r="B400" s="225"/>
      <c r="C400" s="224"/>
      <c r="D400" s="224"/>
      <c r="E400" s="224"/>
      <c r="F400" s="224"/>
      <c r="G400" s="223"/>
      <c r="H400" s="222"/>
      <c r="I400" s="260"/>
      <c r="J400" s="121"/>
    </row>
    <row r="401" spans="1:10" x14ac:dyDescent="0.25">
      <c r="A401" s="100"/>
      <c r="B401" s="230"/>
      <c r="C401" s="229"/>
      <c r="D401" s="228"/>
      <c r="E401" s="227"/>
      <c r="F401" s="212"/>
      <c r="G401" s="94"/>
      <c r="H401" s="93"/>
      <c r="I401" s="258"/>
    </row>
    <row r="402" spans="1:10" s="259" customFormat="1" ht="6" customHeight="1" x14ac:dyDescent="0.25">
      <c r="A402" s="226"/>
      <c r="B402" s="225"/>
      <c r="C402" s="224"/>
      <c r="D402" s="224"/>
      <c r="E402" s="224"/>
      <c r="F402" s="224"/>
      <c r="G402" s="223"/>
      <c r="H402" s="222"/>
      <c r="I402" s="260"/>
      <c r="J402" s="121"/>
    </row>
    <row r="403" spans="1:10" x14ac:dyDescent="0.25">
      <c r="A403" s="100"/>
      <c r="B403" s="230"/>
      <c r="C403" s="229"/>
      <c r="D403" s="228"/>
      <c r="E403" s="227"/>
      <c r="F403" s="212"/>
      <c r="G403" s="94"/>
      <c r="H403" s="93"/>
      <c r="I403" s="258"/>
    </row>
    <row r="404" spans="1:10" s="259" customFormat="1" ht="6" customHeight="1" x14ac:dyDescent="0.25">
      <c r="A404" s="226"/>
      <c r="B404" s="225"/>
      <c r="C404" s="224"/>
      <c r="D404" s="224"/>
      <c r="E404" s="224"/>
      <c r="F404" s="224"/>
      <c r="G404" s="223"/>
      <c r="H404" s="222"/>
      <c r="I404" s="260"/>
      <c r="J404" s="121"/>
    </row>
    <row r="405" spans="1:10" x14ac:dyDescent="0.25">
      <c r="A405" s="100"/>
      <c r="B405" s="230"/>
      <c r="C405" s="229"/>
      <c r="D405" s="228"/>
      <c r="E405" s="227"/>
      <c r="F405" s="212"/>
      <c r="G405" s="94"/>
      <c r="H405" s="93"/>
      <c r="I405" s="258"/>
    </row>
    <row r="406" spans="1:10" s="259" customFormat="1" ht="6" customHeight="1" x14ac:dyDescent="0.25">
      <c r="A406" s="226"/>
      <c r="B406" s="225"/>
      <c r="C406" s="224"/>
      <c r="D406" s="224"/>
      <c r="E406" s="224"/>
      <c r="F406" s="224"/>
      <c r="G406" s="223"/>
      <c r="H406" s="222"/>
      <c r="I406" s="260"/>
      <c r="J406" s="121"/>
    </row>
    <row r="407" spans="1:10" x14ac:dyDescent="0.25">
      <c r="A407" s="100"/>
      <c r="B407" s="230"/>
      <c r="C407" s="229"/>
      <c r="D407" s="228"/>
      <c r="E407" s="227"/>
      <c r="F407" s="212"/>
      <c r="G407" s="94"/>
      <c r="H407" s="93"/>
      <c r="I407" s="258"/>
    </row>
    <row r="408" spans="1:10" s="259" customFormat="1" ht="6" customHeight="1" x14ac:dyDescent="0.25">
      <c r="A408" s="226"/>
      <c r="B408" s="225"/>
      <c r="C408" s="224"/>
      <c r="D408" s="224"/>
      <c r="E408" s="224"/>
      <c r="F408" s="224"/>
      <c r="G408" s="223"/>
      <c r="H408" s="222"/>
      <c r="I408" s="260"/>
      <c r="J408" s="121"/>
    </row>
    <row r="409" spans="1:10" x14ac:dyDescent="0.25">
      <c r="A409" s="100"/>
      <c r="B409" s="230"/>
      <c r="C409" s="229"/>
      <c r="D409" s="228"/>
      <c r="E409" s="227"/>
      <c r="F409" s="212"/>
      <c r="G409" s="94"/>
      <c r="H409" s="93"/>
      <c r="I409" s="258"/>
    </row>
    <row r="410" spans="1:10" s="259" customFormat="1" ht="6" customHeight="1" x14ac:dyDescent="0.25">
      <c r="A410" s="226"/>
      <c r="B410" s="225"/>
      <c r="C410" s="224"/>
      <c r="D410" s="224"/>
      <c r="E410" s="224"/>
      <c r="F410" s="224"/>
      <c r="G410" s="223"/>
      <c r="H410" s="222"/>
      <c r="I410" s="260"/>
      <c r="J410" s="121"/>
    </row>
    <row r="411" spans="1:10" x14ac:dyDescent="0.25">
      <c r="A411" s="100"/>
      <c r="B411" s="230"/>
      <c r="C411" s="229"/>
      <c r="D411" s="228"/>
      <c r="E411" s="227"/>
      <c r="F411" s="212"/>
      <c r="G411" s="94"/>
      <c r="H411" s="93"/>
      <c r="I411" s="258"/>
    </row>
    <row r="412" spans="1:10" s="259" customFormat="1" ht="6" customHeight="1" x14ac:dyDescent="0.25">
      <c r="A412" s="226"/>
      <c r="B412" s="225"/>
      <c r="C412" s="224"/>
      <c r="D412" s="224"/>
      <c r="E412" s="224"/>
      <c r="F412" s="224"/>
      <c r="G412" s="223"/>
      <c r="H412" s="222"/>
      <c r="I412" s="260"/>
      <c r="J412" s="121"/>
    </row>
    <row r="413" spans="1:10" x14ac:dyDescent="0.25">
      <c r="A413" s="100"/>
      <c r="B413" s="230"/>
      <c r="C413" s="229"/>
      <c r="D413" s="228"/>
      <c r="E413" s="227"/>
      <c r="F413" s="212"/>
      <c r="G413" s="94"/>
      <c r="H413" s="93"/>
      <c r="I413" s="258"/>
    </row>
    <row r="414" spans="1:10" s="259" customFormat="1" ht="6" customHeight="1" x14ac:dyDescent="0.25">
      <c r="A414" s="226"/>
      <c r="B414" s="225"/>
      <c r="C414" s="224"/>
      <c r="D414" s="224"/>
      <c r="E414" s="224"/>
      <c r="F414" s="224"/>
      <c r="G414" s="223"/>
      <c r="H414" s="222"/>
      <c r="I414" s="260"/>
      <c r="J414" s="121"/>
    </row>
    <row r="415" spans="1:10" x14ac:dyDescent="0.25">
      <c r="A415" s="100"/>
      <c r="B415" s="230"/>
      <c r="C415" s="229"/>
      <c r="D415" s="228"/>
      <c r="E415" s="227"/>
      <c r="F415" s="212"/>
      <c r="G415" s="94"/>
      <c r="H415" s="93"/>
      <c r="I415" s="258"/>
    </row>
    <row r="416" spans="1:10" s="259" customFormat="1" ht="6" customHeight="1" x14ac:dyDescent="0.25">
      <c r="A416" s="226"/>
      <c r="B416" s="225"/>
      <c r="C416" s="224"/>
      <c r="D416" s="224"/>
      <c r="E416" s="224"/>
      <c r="F416" s="224"/>
      <c r="G416" s="223"/>
      <c r="H416" s="222"/>
      <c r="I416" s="260"/>
      <c r="J416" s="121"/>
    </row>
    <row r="417" spans="1:10" x14ac:dyDescent="0.25">
      <c r="A417" s="100"/>
      <c r="B417" s="230"/>
      <c r="C417" s="229"/>
      <c r="D417" s="228"/>
      <c r="E417" s="227"/>
      <c r="F417" s="212"/>
      <c r="G417" s="94"/>
      <c r="H417" s="93"/>
      <c r="I417" s="258"/>
    </row>
    <row r="418" spans="1:10" s="259" customFormat="1" ht="6" customHeight="1" x14ac:dyDescent="0.25">
      <c r="A418" s="226"/>
      <c r="B418" s="225"/>
      <c r="C418" s="224"/>
      <c r="D418" s="224"/>
      <c r="E418" s="224"/>
      <c r="F418" s="224"/>
      <c r="G418" s="223"/>
      <c r="H418" s="222"/>
      <c r="I418" s="260"/>
      <c r="J418" s="121"/>
    </row>
    <row r="419" spans="1:10" x14ac:dyDescent="0.25">
      <c r="A419" s="100"/>
      <c r="B419" s="230"/>
      <c r="C419" s="229"/>
      <c r="D419" s="228"/>
      <c r="E419" s="227"/>
      <c r="F419" s="212"/>
      <c r="G419" s="94"/>
      <c r="H419" s="93"/>
      <c r="I419" s="258"/>
    </row>
    <row r="420" spans="1:10" s="259" customFormat="1" ht="6" customHeight="1" x14ac:dyDescent="0.25">
      <c r="A420" s="226"/>
      <c r="B420" s="225"/>
      <c r="C420" s="224"/>
      <c r="D420" s="224"/>
      <c r="E420" s="224"/>
      <c r="F420" s="224"/>
      <c r="G420" s="223"/>
      <c r="H420" s="222"/>
      <c r="I420" s="260"/>
      <c r="J420" s="121"/>
    </row>
    <row r="421" spans="1:10" x14ac:dyDescent="0.25">
      <c r="A421" s="100"/>
      <c r="B421" s="230"/>
      <c r="C421" s="229"/>
      <c r="D421" s="228"/>
      <c r="E421" s="227"/>
      <c r="F421" s="212"/>
      <c r="G421" s="94"/>
      <c r="H421" s="93"/>
      <c r="I421" s="258"/>
    </row>
    <row r="422" spans="1:10" s="259" customFormat="1" ht="6" customHeight="1" x14ac:dyDescent="0.25">
      <c r="A422" s="226"/>
      <c r="B422" s="225"/>
      <c r="C422" s="224"/>
      <c r="D422" s="224"/>
      <c r="E422" s="224"/>
      <c r="F422" s="224"/>
      <c r="G422" s="223"/>
      <c r="H422" s="222"/>
      <c r="I422" s="260"/>
      <c r="J422" s="121"/>
    </row>
    <row r="423" spans="1:10" x14ac:dyDescent="0.25">
      <c r="A423" s="100"/>
      <c r="B423" s="230"/>
      <c r="C423" s="229"/>
      <c r="D423" s="228"/>
      <c r="E423" s="227"/>
      <c r="F423" s="212"/>
      <c r="G423" s="94"/>
      <c r="H423" s="93"/>
      <c r="I423" s="258"/>
    </row>
    <row r="424" spans="1:10" s="259" customFormat="1" ht="6" customHeight="1" x14ac:dyDescent="0.25">
      <c r="A424" s="226"/>
      <c r="B424" s="225"/>
      <c r="C424" s="224"/>
      <c r="D424" s="224"/>
      <c r="E424" s="224"/>
      <c r="F424" s="224"/>
      <c r="G424" s="223"/>
      <c r="H424" s="222"/>
      <c r="I424" s="260"/>
      <c r="J424" s="121"/>
    </row>
    <row r="425" spans="1:10" x14ac:dyDescent="0.25">
      <c r="A425" s="100"/>
      <c r="B425" s="230"/>
      <c r="C425" s="229"/>
      <c r="D425" s="228"/>
      <c r="E425" s="227"/>
      <c r="F425" s="212"/>
      <c r="G425" s="94"/>
      <c r="H425" s="93"/>
      <c r="I425" s="258"/>
    </row>
    <row r="426" spans="1:10" s="259" customFormat="1" ht="6" customHeight="1" x14ac:dyDescent="0.25">
      <c r="A426" s="226"/>
      <c r="B426" s="225"/>
      <c r="C426" s="224"/>
      <c r="D426" s="224"/>
      <c r="E426" s="224"/>
      <c r="F426" s="224"/>
      <c r="G426" s="223"/>
      <c r="H426" s="222"/>
      <c r="I426" s="260"/>
      <c r="J426" s="121"/>
    </row>
    <row r="427" spans="1:10" x14ac:dyDescent="0.25">
      <c r="A427" s="100"/>
      <c r="B427" s="230"/>
      <c r="C427" s="229"/>
      <c r="D427" s="228"/>
      <c r="E427" s="227"/>
      <c r="F427" s="212"/>
      <c r="G427" s="94"/>
      <c r="H427" s="93"/>
      <c r="I427" s="258"/>
    </row>
    <row r="428" spans="1:10" s="259" customFormat="1" ht="6" customHeight="1" x14ac:dyDescent="0.25">
      <c r="A428" s="226"/>
      <c r="B428" s="225"/>
      <c r="C428" s="224"/>
      <c r="D428" s="224"/>
      <c r="E428" s="224"/>
      <c r="F428" s="224"/>
      <c r="G428" s="223"/>
      <c r="H428" s="222"/>
      <c r="I428" s="260"/>
      <c r="J428" s="121"/>
    </row>
    <row r="429" spans="1:10" x14ac:dyDescent="0.25">
      <c r="A429" s="100"/>
      <c r="B429" s="230"/>
      <c r="C429" s="229"/>
      <c r="D429" s="228"/>
      <c r="E429" s="227"/>
      <c r="F429" s="212"/>
      <c r="G429" s="94"/>
      <c r="H429" s="93"/>
      <c r="I429" s="258"/>
    </row>
    <row r="430" spans="1:10" s="259" customFormat="1" ht="6" customHeight="1" x14ac:dyDescent="0.25">
      <c r="A430" s="226"/>
      <c r="B430" s="225"/>
      <c r="C430" s="224"/>
      <c r="D430" s="224"/>
      <c r="E430" s="224"/>
      <c r="F430" s="224"/>
      <c r="G430" s="223"/>
      <c r="H430" s="222"/>
      <c r="I430" s="260"/>
      <c r="J430" s="121"/>
    </row>
    <row r="431" spans="1:10" x14ac:dyDescent="0.25">
      <c r="A431" s="100"/>
      <c r="B431" s="230"/>
      <c r="C431" s="229"/>
      <c r="D431" s="228"/>
      <c r="E431" s="227"/>
      <c r="F431" s="212"/>
      <c r="G431" s="94"/>
      <c r="H431" s="93"/>
      <c r="I431" s="258"/>
    </row>
    <row r="432" spans="1:10" s="259" customFormat="1" ht="6" customHeight="1" x14ac:dyDescent="0.25">
      <c r="A432" s="226"/>
      <c r="B432" s="225"/>
      <c r="C432" s="224"/>
      <c r="D432" s="224"/>
      <c r="E432" s="224"/>
      <c r="F432" s="224"/>
      <c r="G432" s="223"/>
      <c r="H432" s="222"/>
      <c r="I432" s="260"/>
      <c r="J432" s="121"/>
    </row>
    <row r="433" spans="1:10" x14ac:dyDescent="0.25">
      <c r="A433" s="100"/>
      <c r="B433" s="230"/>
      <c r="C433" s="229"/>
      <c r="D433" s="228"/>
      <c r="E433" s="227"/>
      <c r="F433" s="212"/>
      <c r="G433" s="94"/>
      <c r="H433" s="93"/>
      <c r="I433" s="258"/>
    </row>
    <row r="434" spans="1:10" s="259" customFormat="1" ht="6" customHeight="1" x14ac:dyDescent="0.25">
      <c r="A434" s="226"/>
      <c r="B434" s="225"/>
      <c r="C434" s="224"/>
      <c r="D434" s="224"/>
      <c r="E434" s="224"/>
      <c r="F434" s="224"/>
      <c r="G434" s="223"/>
      <c r="H434" s="222"/>
      <c r="I434" s="260"/>
      <c r="J434" s="121"/>
    </row>
    <row r="435" spans="1:10" x14ac:dyDescent="0.25">
      <c r="A435" s="100"/>
      <c r="B435" s="230"/>
      <c r="C435" s="229"/>
      <c r="D435" s="228"/>
      <c r="E435" s="227"/>
      <c r="F435" s="212"/>
      <c r="G435" s="94"/>
      <c r="H435" s="93"/>
      <c r="I435" s="258"/>
    </row>
    <row r="436" spans="1:10" s="259" customFormat="1" ht="6" customHeight="1" x14ac:dyDescent="0.25">
      <c r="A436" s="226"/>
      <c r="B436" s="225"/>
      <c r="C436" s="224"/>
      <c r="D436" s="224"/>
      <c r="E436" s="224"/>
      <c r="F436" s="224"/>
      <c r="G436" s="223"/>
      <c r="H436" s="222"/>
      <c r="I436" s="260"/>
      <c r="J436" s="121"/>
    </row>
    <row r="437" spans="1:10" x14ac:dyDescent="0.25">
      <c r="A437" s="100"/>
      <c r="B437" s="230"/>
      <c r="C437" s="229"/>
      <c r="D437" s="228"/>
      <c r="E437" s="227"/>
      <c r="F437" s="212"/>
      <c r="G437" s="94"/>
      <c r="H437" s="93"/>
      <c r="I437" s="258"/>
    </row>
    <row r="438" spans="1:10" s="259" customFormat="1" ht="6" customHeight="1" x14ac:dyDescent="0.25">
      <c r="A438" s="226"/>
      <c r="B438" s="225"/>
      <c r="C438" s="224"/>
      <c r="D438" s="224"/>
      <c r="E438" s="224"/>
      <c r="F438" s="224"/>
      <c r="G438" s="223"/>
      <c r="H438" s="222"/>
      <c r="I438" s="260"/>
      <c r="J438" s="121"/>
    </row>
    <row r="439" spans="1:10" x14ac:dyDescent="0.25">
      <c r="A439" s="100"/>
      <c r="B439" s="230"/>
      <c r="C439" s="229"/>
      <c r="D439" s="228"/>
      <c r="E439" s="227"/>
      <c r="F439" s="212"/>
      <c r="G439" s="94"/>
      <c r="H439" s="93"/>
      <c r="I439" s="258"/>
    </row>
    <row r="440" spans="1:10" s="259" customFormat="1" ht="6" customHeight="1" x14ac:dyDescent="0.25">
      <c r="A440" s="226"/>
      <c r="B440" s="225"/>
      <c r="C440" s="224"/>
      <c r="D440" s="224"/>
      <c r="E440" s="224"/>
      <c r="F440" s="224"/>
      <c r="G440" s="223"/>
      <c r="H440" s="222"/>
      <c r="I440" s="260"/>
      <c r="J440" s="121"/>
    </row>
    <row r="441" spans="1:10" x14ac:dyDescent="0.25">
      <c r="A441" s="100"/>
      <c r="B441" s="230"/>
      <c r="C441" s="229"/>
      <c r="D441" s="228"/>
      <c r="E441" s="227"/>
      <c r="F441" s="212"/>
      <c r="G441" s="94"/>
      <c r="H441" s="93"/>
      <c r="I441" s="258"/>
    </row>
    <row r="442" spans="1:10" s="259" customFormat="1" ht="6" customHeight="1" x14ac:dyDescent="0.25">
      <c r="A442" s="226"/>
      <c r="B442" s="225"/>
      <c r="C442" s="224"/>
      <c r="D442" s="224"/>
      <c r="E442" s="224"/>
      <c r="F442" s="224"/>
      <c r="G442" s="223"/>
      <c r="H442" s="222"/>
      <c r="I442" s="260"/>
      <c r="J442" s="121"/>
    </row>
    <row r="443" spans="1:10" x14ac:dyDescent="0.25">
      <c r="A443" s="100"/>
      <c r="B443" s="230"/>
      <c r="C443" s="229"/>
      <c r="D443" s="228"/>
      <c r="E443" s="227"/>
      <c r="F443" s="212"/>
      <c r="G443" s="94"/>
      <c r="H443" s="93"/>
      <c r="I443" s="258"/>
    </row>
    <row r="444" spans="1:10" s="259" customFormat="1" ht="6" customHeight="1" x14ac:dyDescent="0.25">
      <c r="A444" s="226"/>
      <c r="B444" s="225"/>
      <c r="C444" s="224"/>
      <c r="D444" s="224"/>
      <c r="E444" s="224"/>
      <c r="F444" s="224"/>
      <c r="G444" s="223"/>
      <c r="H444" s="222"/>
      <c r="I444" s="260"/>
      <c r="J444" s="121"/>
    </row>
    <row r="445" spans="1:10" x14ac:dyDescent="0.25">
      <c r="A445" s="100"/>
      <c r="B445" s="230"/>
      <c r="C445" s="229"/>
      <c r="D445" s="228"/>
      <c r="E445" s="227"/>
      <c r="F445" s="212"/>
      <c r="G445" s="94"/>
      <c r="H445" s="93"/>
      <c r="I445" s="258"/>
    </row>
    <row r="446" spans="1:10" s="259" customFormat="1" ht="6" customHeight="1" x14ac:dyDescent="0.25">
      <c r="A446" s="226"/>
      <c r="B446" s="225"/>
      <c r="C446" s="224"/>
      <c r="D446" s="224"/>
      <c r="E446" s="224"/>
      <c r="F446" s="224"/>
      <c r="G446" s="223"/>
      <c r="H446" s="222"/>
      <c r="I446" s="260"/>
      <c r="J446" s="121"/>
    </row>
    <row r="447" spans="1:10" x14ac:dyDescent="0.25">
      <c r="A447" s="100"/>
      <c r="B447" s="230"/>
      <c r="C447" s="229"/>
      <c r="D447" s="228"/>
      <c r="E447" s="227"/>
      <c r="F447" s="212"/>
      <c r="G447" s="94"/>
      <c r="H447" s="93"/>
      <c r="I447" s="258"/>
    </row>
    <row r="448" spans="1:10" s="259" customFormat="1" ht="6" customHeight="1" x14ac:dyDescent="0.25">
      <c r="A448" s="226"/>
      <c r="B448" s="225"/>
      <c r="C448" s="224"/>
      <c r="D448" s="224"/>
      <c r="E448" s="224"/>
      <c r="F448" s="224"/>
      <c r="G448" s="223"/>
      <c r="H448" s="222"/>
      <c r="I448" s="260"/>
      <c r="J448" s="121"/>
    </row>
    <row r="449" spans="1:10" x14ac:dyDescent="0.25">
      <c r="A449" s="100"/>
      <c r="B449" s="230"/>
      <c r="C449" s="229"/>
      <c r="D449" s="228"/>
      <c r="E449" s="227"/>
      <c r="F449" s="212"/>
      <c r="G449" s="94"/>
      <c r="H449" s="93"/>
      <c r="I449" s="258"/>
    </row>
    <row r="450" spans="1:10" s="259" customFormat="1" ht="6" customHeight="1" x14ac:dyDescent="0.25">
      <c r="A450" s="226"/>
      <c r="B450" s="225"/>
      <c r="C450" s="224"/>
      <c r="D450" s="224"/>
      <c r="E450" s="224"/>
      <c r="F450" s="224"/>
      <c r="G450" s="223"/>
      <c r="H450" s="222"/>
      <c r="I450" s="260"/>
      <c r="J450" s="121"/>
    </row>
    <row r="451" spans="1:10" x14ac:dyDescent="0.25">
      <c r="A451" s="100"/>
      <c r="B451" s="230"/>
      <c r="C451" s="229"/>
      <c r="D451" s="228"/>
      <c r="E451" s="227"/>
      <c r="F451" s="212"/>
      <c r="G451" s="94"/>
      <c r="H451" s="93"/>
      <c r="I451" s="258"/>
    </row>
    <row r="452" spans="1:10" s="259" customFormat="1" ht="6" customHeight="1" x14ac:dyDescent="0.25">
      <c r="A452" s="226"/>
      <c r="B452" s="225"/>
      <c r="C452" s="224"/>
      <c r="D452" s="224"/>
      <c r="E452" s="224"/>
      <c r="F452" s="224"/>
      <c r="G452" s="223"/>
      <c r="H452" s="222"/>
      <c r="I452" s="260"/>
      <c r="J452" s="121"/>
    </row>
    <row r="453" spans="1:10" x14ac:dyDescent="0.25">
      <c r="A453" s="100"/>
      <c r="B453" s="230"/>
      <c r="C453" s="229"/>
      <c r="D453" s="228"/>
      <c r="E453" s="227"/>
      <c r="F453" s="212"/>
      <c r="G453" s="94"/>
      <c r="H453" s="93"/>
      <c r="I453" s="258"/>
    </row>
    <row r="454" spans="1:10" s="259" customFormat="1" ht="6" customHeight="1" x14ac:dyDescent="0.25">
      <c r="A454" s="226"/>
      <c r="B454" s="225"/>
      <c r="C454" s="224"/>
      <c r="D454" s="224"/>
      <c r="E454" s="224"/>
      <c r="F454" s="224"/>
      <c r="G454" s="223"/>
      <c r="H454" s="222"/>
      <c r="I454" s="260"/>
      <c r="J454" s="121"/>
    </row>
    <row r="455" spans="1:10" x14ac:dyDescent="0.25">
      <c r="A455" s="100"/>
      <c r="B455" s="230"/>
      <c r="C455" s="229"/>
      <c r="D455" s="228"/>
      <c r="E455" s="227"/>
      <c r="F455" s="212"/>
      <c r="G455" s="94"/>
      <c r="H455" s="93"/>
      <c r="I455" s="258"/>
    </row>
    <row r="456" spans="1:10" s="259" customFormat="1" ht="6" customHeight="1" x14ac:dyDescent="0.25">
      <c r="A456" s="226"/>
      <c r="B456" s="225"/>
      <c r="C456" s="224"/>
      <c r="D456" s="224"/>
      <c r="E456" s="224"/>
      <c r="F456" s="224"/>
      <c r="G456" s="223"/>
      <c r="H456" s="222"/>
      <c r="I456" s="260"/>
      <c r="J456" s="121"/>
    </row>
    <row r="457" spans="1:10" x14ac:dyDescent="0.25">
      <c r="A457" s="100"/>
      <c r="B457" s="230"/>
      <c r="C457" s="229"/>
      <c r="D457" s="228"/>
      <c r="E457" s="227"/>
      <c r="F457" s="212"/>
      <c r="G457" s="94"/>
      <c r="H457" s="93"/>
      <c r="I457" s="258"/>
    </row>
    <row r="458" spans="1:10" s="259" customFormat="1" ht="6" customHeight="1" x14ac:dyDescent="0.25">
      <c r="A458" s="226"/>
      <c r="B458" s="225"/>
      <c r="C458" s="224"/>
      <c r="D458" s="224"/>
      <c r="E458" s="224"/>
      <c r="F458" s="224"/>
      <c r="G458" s="223"/>
      <c r="H458" s="222"/>
      <c r="I458" s="260"/>
      <c r="J458" s="121"/>
    </row>
    <row r="459" spans="1:10" x14ac:dyDescent="0.25">
      <c r="A459" s="100"/>
      <c r="B459" s="230"/>
      <c r="C459" s="229"/>
      <c r="D459" s="228"/>
      <c r="E459" s="227"/>
      <c r="F459" s="212"/>
      <c r="G459" s="94"/>
      <c r="H459" s="93"/>
      <c r="I459" s="258"/>
    </row>
    <row r="460" spans="1:10" s="259" customFormat="1" ht="6" customHeight="1" x14ac:dyDescent="0.25">
      <c r="A460" s="226"/>
      <c r="B460" s="225"/>
      <c r="C460" s="224"/>
      <c r="D460" s="224"/>
      <c r="E460" s="224"/>
      <c r="F460" s="224"/>
      <c r="G460" s="223"/>
      <c r="H460" s="222"/>
      <c r="I460" s="260"/>
      <c r="J460" s="121"/>
    </row>
    <row r="461" spans="1:10" x14ac:dyDescent="0.25">
      <c r="A461" s="100"/>
      <c r="B461" s="230"/>
      <c r="C461" s="229"/>
      <c r="D461" s="228"/>
      <c r="E461" s="227"/>
      <c r="F461" s="212"/>
      <c r="G461" s="94"/>
      <c r="H461" s="93"/>
      <c r="I461" s="258"/>
    </row>
    <row r="462" spans="1:10" s="259" customFormat="1" ht="6" customHeight="1" x14ac:dyDescent="0.25">
      <c r="A462" s="226"/>
      <c r="B462" s="225"/>
      <c r="C462" s="224"/>
      <c r="D462" s="224"/>
      <c r="E462" s="224"/>
      <c r="F462" s="224"/>
      <c r="G462" s="223"/>
      <c r="H462" s="222"/>
      <c r="I462" s="260"/>
      <c r="J462" s="121"/>
    </row>
    <row r="463" spans="1:10" x14ac:dyDescent="0.25">
      <c r="A463" s="100"/>
      <c r="B463" s="230"/>
      <c r="C463" s="229"/>
      <c r="D463" s="228"/>
      <c r="E463" s="227"/>
      <c r="F463" s="212"/>
      <c r="G463" s="94"/>
      <c r="H463" s="93"/>
      <c r="I463" s="258"/>
    </row>
    <row r="464" spans="1:10" s="259" customFormat="1" ht="6" customHeight="1" x14ac:dyDescent="0.25">
      <c r="A464" s="226"/>
      <c r="B464" s="225"/>
      <c r="C464" s="224"/>
      <c r="D464" s="224"/>
      <c r="E464" s="224"/>
      <c r="F464" s="224"/>
      <c r="G464" s="223"/>
      <c r="H464" s="222"/>
      <c r="I464" s="260"/>
      <c r="J464" s="121"/>
    </row>
    <row r="465" spans="1:10" x14ac:dyDescent="0.25">
      <c r="A465" s="100"/>
      <c r="B465" s="230"/>
      <c r="C465" s="229"/>
      <c r="D465" s="228"/>
      <c r="E465" s="227"/>
      <c r="F465" s="212"/>
      <c r="G465" s="94"/>
      <c r="H465" s="93"/>
      <c r="I465" s="258"/>
    </row>
    <row r="466" spans="1:10" s="259" customFormat="1" ht="6" customHeight="1" x14ac:dyDescent="0.25">
      <c r="A466" s="226"/>
      <c r="B466" s="225"/>
      <c r="C466" s="224"/>
      <c r="D466" s="224"/>
      <c r="E466" s="224"/>
      <c r="F466" s="224"/>
      <c r="G466" s="223"/>
      <c r="H466" s="222"/>
      <c r="I466" s="260"/>
      <c r="J466" s="121"/>
    </row>
    <row r="467" spans="1:10" x14ac:dyDescent="0.25">
      <c r="A467" s="100"/>
      <c r="B467" s="230"/>
      <c r="C467" s="229"/>
      <c r="D467" s="228"/>
      <c r="E467" s="227"/>
      <c r="F467" s="212"/>
      <c r="G467" s="94"/>
      <c r="H467" s="93"/>
      <c r="I467" s="258"/>
    </row>
    <row r="468" spans="1:10" s="259" customFormat="1" ht="6" customHeight="1" x14ac:dyDescent="0.25">
      <c r="A468" s="226"/>
      <c r="B468" s="225"/>
      <c r="C468" s="224"/>
      <c r="D468" s="224"/>
      <c r="E468" s="224"/>
      <c r="F468" s="224"/>
      <c r="G468" s="223"/>
      <c r="H468" s="222"/>
      <c r="I468" s="260"/>
      <c r="J468" s="121"/>
    </row>
    <row r="469" spans="1:10" x14ac:dyDescent="0.25">
      <c r="A469" s="100"/>
      <c r="B469" s="230"/>
      <c r="C469" s="229"/>
      <c r="D469" s="228"/>
      <c r="E469" s="227"/>
      <c r="F469" s="212"/>
      <c r="G469" s="94"/>
      <c r="H469" s="93"/>
      <c r="I469" s="258"/>
    </row>
    <row r="470" spans="1:10" s="259" customFormat="1" ht="6" customHeight="1" x14ac:dyDescent="0.25">
      <c r="A470" s="226"/>
      <c r="B470" s="225"/>
      <c r="C470" s="224"/>
      <c r="D470" s="224"/>
      <c r="E470" s="224"/>
      <c r="F470" s="224"/>
      <c r="G470" s="223"/>
      <c r="H470" s="222"/>
      <c r="I470" s="260"/>
      <c r="J470" s="121"/>
    </row>
    <row r="471" spans="1:10" x14ac:dyDescent="0.25">
      <c r="A471" s="100"/>
      <c r="B471" s="230"/>
      <c r="C471" s="229"/>
      <c r="D471" s="228"/>
      <c r="E471" s="227"/>
      <c r="F471" s="212"/>
      <c r="G471" s="94"/>
      <c r="H471" s="93"/>
      <c r="I471" s="258"/>
    </row>
    <row r="472" spans="1:10" s="259" customFormat="1" ht="6" customHeight="1" x14ac:dyDescent="0.25">
      <c r="A472" s="226"/>
      <c r="B472" s="225"/>
      <c r="C472" s="224"/>
      <c r="D472" s="224"/>
      <c r="E472" s="224"/>
      <c r="F472" s="224"/>
      <c r="G472" s="223"/>
      <c r="H472" s="222"/>
      <c r="I472" s="260"/>
      <c r="J472" s="121"/>
    </row>
    <row r="473" spans="1:10" x14ac:dyDescent="0.25">
      <c r="A473" s="100"/>
      <c r="B473" s="230"/>
      <c r="C473" s="229"/>
      <c r="D473" s="228"/>
      <c r="E473" s="227"/>
      <c r="F473" s="212"/>
      <c r="G473" s="94"/>
      <c r="H473" s="93"/>
      <c r="I473" s="258"/>
    </row>
    <row r="474" spans="1:10" s="259" customFormat="1" ht="6" customHeight="1" x14ac:dyDescent="0.25">
      <c r="A474" s="226"/>
      <c r="B474" s="225"/>
      <c r="C474" s="224"/>
      <c r="D474" s="224"/>
      <c r="E474" s="224"/>
      <c r="F474" s="224"/>
      <c r="G474" s="223"/>
      <c r="H474" s="222"/>
      <c r="I474" s="260"/>
      <c r="J474" s="121"/>
    </row>
    <row r="475" spans="1:10" x14ac:dyDescent="0.25">
      <c r="A475" s="352"/>
      <c r="B475" s="349"/>
      <c r="C475" s="348"/>
      <c r="D475" s="347"/>
      <c r="E475" s="346"/>
      <c r="F475" s="351"/>
      <c r="G475" s="339"/>
      <c r="H475" s="338"/>
      <c r="I475" s="258"/>
    </row>
    <row r="476" spans="1:10" x14ac:dyDescent="0.25">
      <c r="A476" s="350"/>
      <c r="B476" s="349"/>
      <c r="C476" s="348"/>
      <c r="D476" s="347"/>
      <c r="E476" s="346"/>
      <c r="F476" s="212"/>
      <c r="G476" s="339"/>
      <c r="H476" s="338"/>
      <c r="I476" s="258"/>
    </row>
    <row r="477" spans="1:10" x14ac:dyDescent="0.25">
      <c r="A477" s="345"/>
      <c r="B477" s="344"/>
      <c r="C477" s="343"/>
      <c r="D477" s="342"/>
      <c r="E477" s="341"/>
      <c r="F477" s="340"/>
      <c r="G477" s="339"/>
      <c r="H477" s="338"/>
      <c r="I477" s="258"/>
    </row>
  </sheetData>
  <pageMargins left="0.98425196850393704" right="0.59055118110236227" top="0" bottom="0.98425196850393704" header="1.0236220472440944" footer="0.39370078740157483"/>
  <pageSetup paperSize="9" orientation="portrait" r:id="rId1"/>
  <headerFooter alignWithMargins="0">
    <oddFooter>&amp;L&amp;"Arial CE,Običajno"&amp;13      _____________________________________________________________&amp;8Objekt: Asfaltna parkirišča Dalmatinova           doc: &amp;F&amp;R&amp;"Arial CE,Običajno"&amp;8 &amp;"Arial,Krepko"&amp;20 3/2&amp;"Arial CE,Običajno"&amp;8list št:     zu/&amp;P</oddFooter>
  </headerFooter>
  <rowBreaks count="8" manualBreakCount="8">
    <brk id="58" max="5" man="1"/>
    <brk id="82" max="5" man="1"/>
    <brk id="150" max="5" man="1"/>
    <brk id="171" max="5" man="1"/>
    <brk id="232" max="5" man="1"/>
    <brk id="260" max="5" man="1"/>
    <brk id="316" max="16383" man="1"/>
    <brk id="34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7"/>
  <sheetViews>
    <sheetView showZeros="0" view="pageBreakPreview" topLeftCell="A74" zoomScale="120" zoomScaleSheetLayoutView="120" workbookViewId="0">
      <selection activeCell="E81" sqref="E8:E81"/>
    </sheetView>
  </sheetViews>
  <sheetFormatPr defaultColWidth="9" defaultRowHeight="13.5" x14ac:dyDescent="0.25"/>
  <cols>
    <col min="1" max="1" width="3.85546875" style="202" customWidth="1"/>
    <col min="2" max="2" width="43.28515625" style="201" customWidth="1"/>
    <col min="3" max="3" width="4.140625" style="200" customWidth="1"/>
    <col min="4" max="4" width="10.140625" style="199" customWidth="1"/>
    <col min="5" max="5" width="12" style="198" customWidth="1"/>
    <col min="6" max="6" width="15.42578125" style="197" customWidth="1"/>
    <col min="7" max="7" width="6.5703125" style="196" customWidth="1"/>
    <col min="8" max="8" width="18.5703125" style="195" customWidth="1"/>
    <col min="9" max="9" width="17.7109375" style="194" customWidth="1"/>
    <col min="10" max="10" width="38.85546875" style="91" customWidth="1"/>
    <col min="11" max="11" width="9.140625" style="90" customWidth="1"/>
    <col min="12" max="16384" width="9" style="89"/>
  </cols>
  <sheetData>
    <row r="1" spans="1:10" s="192" customFormat="1" ht="12" customHeight="1" x14ac:dyDescent="0.25">
      <c r="E1" s="328"/>
      <c r="H1" s="326"/>
    </row>
    <row r="2" spans="1:10" s="192" customFormat="1" ht="12" customHeight="1" x14ac:dyDescent="0.25">
      <c r="A2" s="193"/>
      <c r="B2" s="193"/>
      <c r="C2" s="193"/>
      <c r="D2" s="193"/>
      <c r="E2" s="329"/>
      <c r="H2" s="326"/>
    </row>
    <row r="3" spans="1:10" s="192" customFormat="1" ht="12" customHeight="1" x14ac:dyDescent="0.25">
      <c r="E3" s="328"/>
      <c r="F3" s="327"/>
      <c r="H3" s="326"/>
    </row>
    <row r="4" spans="1:10" s="186" customFormat="1" ht="12.75" x14ac:dyDescent="0.25">
      <c r="A4" s="191"/>
      <c r="B4" s="190" t="s">
        <v>135</v>
      </c>
      <c r="C4" s="189" t="s">
        <v>134</v>
      </c>
      <c r="D4" s="188" t="s">
        <v>133</v>
      </c>
      <c r="E4" s="325" t="s">
        <v>132</v>
      </c>
      <c r="F4" s="187" t="s">
        <v>131</v>
      </c>
      <c r="H4" s="324"/>
    </row>
    <row r="5" spans="1:10" s="180" customFormat="1" ht="9" x14ac:dyDescent="0.2">
      <c r="A5" s="185"/>
      <c r="B5" s="182"/>
      <c r="C5" s="184"/>
      <c r="D5" s="184"/>
      <c r="E5" s="323"/>
      <c r="F5" s="182"/>
      <c r="G5" s="181"/>
      <c r="H5" s="322"/>
    </row>
    <row r="6" spans="1:10" s="297" customFormat="1" ht="12.75" x14ac:dyDescent="0.2">
      <c r="A6" s="321"/>
      <c r="B6" s="320"/>
      <c r="C6" s="319"/>
      <c r="D6" s="318"/>
      <c r="E6" s="317"/>
      <c r="F6" s="316"/>
      <c r="H6" s="298"/>
      <c r="I6" s="270"/>
      <c r="J6" s="66"/>
    </row>
    <row r="7" spans="1:10" s="297" customFormat="1" ht="12.75" x14ac:dyDescent="0.2">
      <c r="A7" s="321"/>
      <c r="B7" s="320"/>
      <c r="C7" s="319"/>
      <c r="D7" s="318"/>
      <c r="E7" s="317"/>
      <c r="F7" s="316"/>
      <c r="H7" s="298"/>
      <c r="I7" s="270"/>
      <c r="J7" s="66"/>
    </row>
    <row r="8" spans="1:10" s="297" customFormat="1" ht="12.75" x14ac:dyDescent="0.2">
      <c r="A8" s="321"/>
      <c r="B8" s="320"/>
      <c r="C8" s="319"/>
      <c r="D8" s="318"/>
      <c r="E8" s="317"/>
      <c r="F8" s="316"/>
      <c r="H8" s="298"/>
      <c r="I8" s="270"/>
      <c r="J8" s="66"/>
    </row>
    <row r="9" spans="1:10" s="297" customFormat="1" ht="12.75" x14ac:dyDescent="0.2">
      <c r="A9" s="321"/>
      <c r="B9" s="320"/>
      <c r="C9" s="319"/>
      <c r="D9" s="318"/>
      <c r="E9" s="317"/>
      <c r="F9" s="316"/>
      <c r="H9" s="298"/>
      <c r="I9" s="270"/>
      <c r="J9" s="66"/>
    </row>
    <row r="10" spans="1:10" s="297" customFormat="1" ht="12.75" x14ac:dyDescent="0.25">
      <c r="A10" s="313"/>
      <c r="B10" s="308" t="s">
        <v>223</v>
      </c>
      <c r="C10" s="306"/>
      <c r="D10" s="312"/>
      <c r="E10" s="271"/>
      <c r="F10" s="311"/>
      <c r="H10" s="298"/>
      <c r="I10" s="270"/>
      <c r="J10" s="66"/>
    </row>
    <row r="11" spans="1:10" s="297" customFormat="1" ht="12.75" x14ac:dyDescent="0.25">
      <c r="A11" s="315" t="s">
        <v>96</v>
      </c>
      <c r="B11" s="314"/>
      <c r="C11" s="306"/>
      <c r="D11" s="312"/>
      <c r="E11" s="271"/>
      <c r="F11" s="311"/>
      <c r="H11" s="298"/>
      <c r="I11" s="270"/>
      <c r="J11" s="66"/>
    </row>
    <row r="12" spans="1:10" s="297" customFormat="1" ht="12.75" x14ac:dyDescent="0.25">
      <c r="A12" s="313"/>
      <c r="B12" s="303"/>
      <c r="C12" s="306"/>
      <c r="D12" s="312"/>
      <c r="E12" s="271"/>
      <c r="F12" s="311"/>
      <c r="H12" s="298"/>
      <c r="I12" s="270"/>
      <c r="J12" s="66"/>
    </row>
    <row r="13" spans="1:10" s="297" customFormat="1" ht="12.75" x14ac:dyDescent="0.25">
      <c r="A13" s="313"/>
      <c r="B13" s="308" t="s">
        <v>222</v>
      </c>
      <c r="C13" s="306"/>
      <c r="D13" s="312"/>
      <c r="E13" s="271"/>
      <c r="F13" s="311"/>
      <c r="H13" s="298"/>
      <c r="I13" s="270"/>
      <c r="J13" s="66"/>
    </row>
    <row r="14" spans="1:10" s="297" customFormat="1" ht="25.5" x14ac:dyDescent="0.25">
      <c r="A14" s="313"/>
      <c r="B14" s="303" t="s">
        <v>310</v>
      </c>
      <c r="C14" s="306"/>
      <c r="D14" s="312"/>
      <c r="E14" s="271"/>
      <c r="F14" s="311"/>
      <c r="H14" s="298"/>
      <c r="I14" s="270"/>
      <c r="J14" s="66"/>
    </row>
    <row r="15" spans="1:10" s="297" customFormat="1" ht="25.5" x14ac:dyDescent="0.25">
      <c r="A15" s="313"/>
      <c r="B15" s="314" t="s">
        <v>309</v>
      </c>
      <c r="C15" s="306"/>
      <c r="D15" s="312"/>
      <c r="E15" s="271"/>
      <c r="F15" s="311"/>
      <c r="H15" s="298"/>
      <c r="I15" s="270"/>
      <c r="J15" s="66"/>
    </row>
    <row r="16" spans="1:10" s="297" customFormat="1" ht="12.75" x14ac:dyDescent="0.25">
      <c r="A16" s="313"/>
      <c r="B16" s="303"/>
      <c r="C16" s="306"/>
      <c r="D16" s="312"/>
      <c r="E16" s="271"/>
      <c r="F16" s="311"/>
      <c r="H16" s="298"/>
      <c r="I16" s="270"/>
      <c r="J16" s="66"/>
    </row>
    <row r="17" spans="1:10" s="297" customFormat="1" ht="12.75" x14ac:dyDescent="0.25">
      <c r="A17" s="313"/>
      <c r="B17" s="303"/>
      <c r="C17" s="306"/>
      <c r="D17" s="312"/>
      <c r="E17" s="271"/>
      <c r="F17" s="311"/>
      <c r="H17" s="298"/>
      <c r="I17" s="270"/>
      <c r="J17" s="66"/>
    </row>
    <row r="18" spans="1:10" s="297" customFormat="1" ht="12.75" x14ac:dyDescent="0.25">
      <c r="A18" s="313"/>
      <c r="B18" s="303"/>
      <c r="C18" s="306"/>
      <c r="D18" s="312"/>
      <c r="E18" s="271"/>
      <c r="F18" s="311"/>
      <c r="H18" s="298"/>
      <c r="I18" s="270"/>
      <c r="J18" s="66"/>
    </row>
    <row r="19" spans="1:10" s="297" customFormat="1" ht="12.75" x14ac:dyDescent="0.25">
      <c r="A19" s="313"/>
      <c r="B19" s="303"/>
      <c r="C19" s="306"/>
      <c r="D19" s="312"/>
      <c r="E19" s="271"/>
      <c r="F19" s="311"/>
      <c r="H19" s="298"/>
      <c r="I19" s="270"/>
      <c r="J19" s="66"/>
    </row>
    <row r="20" spans="1:10" s="297" customFormat="1" ht="12.75" x14ac:dyDescent="0.25">
      <c r="A20" s="304"/>
      <c r="B20" s="310"/>
      <c r="C20" s="302"/>
      <c r="D20" s="301"/>
      <c r="E20" s="300"/>
      <c r="F20" s="299"/>
      <c r="H20" s="298"/>
      <c r="I20" s="270"/>
      <c r="J20" s="66"/>
    </row>
    <row r="21" spans="1:10" s="297" customFormat="1" ht="12.75" x14ac:dyDescent="0.2">
      <c r="A21" s="304"/>
      <c r="B21" s="308"/>
      <c r="C21" s="302"/>
      <c r="D21" s="301"/>
      <c r="E21" s="300"/>
      <c r="F21" s="299"/>
      <c r="H21" s="298"/>
      <c r="I21" s="270"/>
      <c r="J21" s="66"/>
    </row>
    <row r="22" spans="1:10" x14ac:dyDescent="0.25">
      <c r="I22" s="89"/>
    </row>
    <row r="23" spans="1:10" s="297" customFormat="1" ht="12.75" x14ac:dyDescent="0.2">
      <c r="A23" s="304"/>
      <c r="B23" s="309"/>
      <c r="C23" s="302"/>
      <c r="D23" s="301"/>
      <c r="E23" s="300"/>
      <c r="F23" s="299"/>
      <c r="H23" s="298"/>
      <c r="I23" s="270"/>
      <c r="J23" s="66"/>
    </row>
    <row r="24" spans="1:10" s="297" customFormat="1" ht="12.75" x14ac:dyDescent="0.2">
      <c r="A24" s="304"/>
      <c r="B24" s="308"/>
      <c r="C24" s="302"/>
      <c r="D24" s="301"/>
      <c r="E24" s="300"/>
      <c r="F24" s="299"/>
      <c r="H24" s="298"/>
      <c r="I24" s="270"/>
      <c r="J24" s="66"/>
    </row>
    <row r="25" spans="1:10" s="297" customFormat="1" ht="12.75" x14ac:dyDescent="0.2">
      <c r="A25" s="304"/>
      <c r="B25" s="308"/>
      <c r="C25" s="302"/>
      <c r="D25" s="301"/>
      <c r="E25" s="300"/>
      <c r="F25" s="299"/>
      <c r="H25" s="298"/>
      <c r="I25" s="270"/>
      <c r="J25" s="66"/>
    </row>
    <row r="26" spans="1:10" s="297" customFormat="1" ht="12.75" x14ac:dyDescent="0.25">
      <c r="A26" s="304"/>
      <c r="B26" s="307" t="s">
        <v>220</v>
      </c>
      <c r="C26" s="306"/>
      <c r="D26" s="301"/>
      <c r="E26" s="300"/>
      <c r="F26" s="299"/>
      <c r="H26" s="298"/>
      <c r="I26" s="270"/>
      <c r="J26" s="66"/>
    </row>
    <row r="27" spans="1:10" s="297" customFormat="1" ht="12.75" x14ac:dyDescent="0.2">
      <c r="A27" s="304"/>
      <c r="B27" s="303"/>
      <c r="C27" s="302"/>
      <c r="D27" s="301"/>
      <c r="E27" s="300"/>
      <c r="F27" s="299"/>
      <c r="H27" s="298"/>
      <c r="I27" s="270"/>
      <c r="J27" s="66"/>
    </row>
    <row r="28" spans="1:10" s="297" customFormat="1" ht="12.75" x14ac:dyDescent="0.2">
      <c r="A28" s="304"/>
      <c r="B28" s="303"/>
      <c r="C28" s="302"/>
      <c r="D28" s="301"/>
      <c r="E28" s="300"/>
      <c r="F28" s="299"/>
      <c r="H28" s="298"/>
      <c r="I28" s="270"/>
      <c r="J28" s="66"/>
    </row>
    <row r="29" spans="1:10" s="297" customFormat="1" ht="12.75" x14ac:dyDescent="0.2">
      <c r="A29" s="304"/>
      <c r="B29" s="303"/>
      <c r="C29" s="302"/>
      <c r="D29" s="301"/>
      <c r="E29" s="300"/>
      <c r="F29" s="299"/>
      <c r="H29" s="298"/>
      <c r="I29" s="270"/>
      <c r="J29" s="66"/>
    </row>
    <row r="30" spans="1:10" s="297" customFormat="1" ht="12.75" x14ac:dyDescent="0.2">
      <c r="A30" s="304"/>
      <c r="B30" s="303"/>
      <c r="C30" s="302"/>
      <c r="D30" s="301"/>
      <c r="E30" s="300"/>
      <c r="F30" s="299"/>
      <c r="H30" s="298"/>
      <c r="I30" s="270"/>
      <c r="J30" s="66"/>
    </row>
    <row r="31" spans="1:10" s="297" customFormat="1" ht="12.75" x14ac:dyDescent="0.2">
      <c r="A31" s="304"/>
      <c r="B31" s="303"/>
      <c r="C31" s="302"/>
      <c r="D31" s="301"/>
      <c r="E31" s="300"/>
      <c r="F31" s="299"/>
      <c r="H31" s="298"/>
      <c r="I31" s="270"/>
      <c r="J31" s="66"/>
    </row>
    <row r="32" spans="1:10" s="297" customFormat="1" ht="12.75" x14ac:dyDescent="0.2">
      <c r="A32" s="304"/>
      <c r="B32" s="303"/>
      <c r="C32" s="302"/>
      <c r="D32" s="301"/>
      <c r="E32" s="300"/>
      <c r="F32" s="299"/>
      <c r="H32" s="298"/>
      <c r="I32" s="270"/>
      <c r="J32" s="66"/>
    </row>
    <row r="33" spans="1:10" s="297" customFormat="1" ht="12.75" x14ac:dyDescent="0.2">
      <c r="A33" s="304"/>
      <c r="B33" s="303"/>
      <c r="C33" s="302"/>
      <c r="D33" s="301"/>
      <c r="E33" s="300"/>
      <c r="F33" s="299"/>
      <c r="H33" s="298"/>
      <c r="I33" s="270"/>
      <c r="J33" s="66"/>
    </row>
    <row r="34" spans="1:10" s="297" customFormat="1" ht="12.75" x14ac:dyDescent="0.2">
      <c r="A34" s="304"/>
      <c r="B34" s="303"/>
      <c r="C34" s="302"/>
      <c r="D34" s="301"/>
      <c r="E34" s="300"/>
      <c r="F34" s="299"/>
      <c r="H34" s="298"/>
      <c r="I34" s="270"/>
      <c r="J34" s="66"/>
    </row>
    <row r="35" spans="1:10" s="297" customFormat="1" ht="12.75" x14ac:dyDescent="0.2">
      <c r="A35" s="304"/>
      <c r="B35" s="303"/>
      <c r="C35" s="302"/>
      <c r="D35" s="301"/>
      <c r="E35" s="300"/>
      <c r="F35" s="299"/>
      <c r="H35" s="298"/>
      <c r="I35" s="270"/>
      <c r="J35" s="66"/>
    </row>
    <row r="36" spans="1:10" s="297" customFormat="1" ht="12.75" x14ac:dyDescent="0.2">
      <c r="A36" s="304"/>
      <c r="B36" s="303"/>
      <c r="C36" s="302"/>
      <c r="D36" s="301"/>
      <c r="E36" s="300"/>
      <c r="F36" s="299"/>
      <c r="H36" s="298"/>
      <c r="I36" s="270"/>
      <c r="J36" s="66"/>
    </row>
    <row r="37" spans="1:10" s="297" customFormat="1" ht="12.75" x14ac:dyDescent="0.2">
      <c r="A37" s="304"/>
      <c r="B37" s="303"/>
      <c r="C37" s="302"/>
      <c r="D37" s="301"/>
      <c r="E37" s="300"/>
      <c r="F37" s="299"/>
      <c r="H37" s="298"/>
      <c r="I37" s="270"/>
      <c r="J37" s="66"/>
    </row>
    <row r="38" spans="1:10" s="297" customFormat="1" ht="12.75" x14ac:dyDescent="0.2">
      <c r="A38" s="304"/>
      <c r="B38" s="303"/>
      <c r="C38" s="302"/>
      <c r="D38" s="301"/>
      <c r="E38" s="300"/>
      <c r="F38" s="299"/>
      <c r="H38" s="298"/>
      <c r="I38" s="270"/>
      <c r="J38" s="66"/>
    </row>
    <row r="39" spans="1:10" s="297" customFormat="1" ht="12.75" x14ac:dyDescent="0.2">
      <c r="A39" s="304"/>
      <c r="B39" s="303"/>
      <c r="C39" s="302"/>
      <c r="D39" s="301"/>
      <c r="E39" s="300"/>
      <c r="F39" s="299"/>
      <c r="H39" s="298"/>
      <c r="I39" s="270"/>
      <c r="J39" s="66"/>
    </row>
    <row r="40" spans="1:10" s="297" customFormat="1" ht="12.75" x14ac:dyDescent="0.2">
      <c r="A40" s="304"/>
      <c r="B40" s="303"/>
      <c r="C40" s="302"/>
      <c r="D40" s="301"/>
      <c r="E40" s="300"/>
      <c r="F40" s="299"/>
      <c r="H40" s="298"/>
      <c r="I40" s="270"/>
      <c r="J40" s="66"/>
    </row>
    <row r="41" spans="1:10" s="297" customFormat="1" ht="12.75" x14ac:dyDescent="0.2">
      <c r="A41" s="304"/>
      <c r="B41" s="303"/>
      <c r="C41" s="302"/>
      <c r="D41" s="301"/>
      <c r="E41" s="300"/>
      <c r="F41" s="299"/>
      <c r="H41" s="298"/>
      <c r="I41" s="270"/>
      <c r="J41" s="66"/>
    </row>
    <row r="42" spans="1:10" s="297" customFormat="1" ht="12.75" x14ac:dyDescent="0.2">
      <c r="A42" s="304"/>
      <c r="B42" s="303"/>
      <c r="C42" s="302"/>
      <c r="D42" s="301"/>
      <c r="E42" s="300"/>
      <c r="F42" s="299"/>
      <c r="H42" s="298"/>
      <c r="I42" s="270"/>
      <c r="J42" s="66"/>
    </row>
    <row r="43" spans="1:10" s="297" customFormat="1" ht="12.75" x14ac:dyDescent="0.2">
      <c r="A43" s="304"/>
      <c r="B43" s="303"/>
      <c r="C43" s="302"/>
      <c r="D43" s="301"/>
      <c r="E43" s="300"/>
      <c r="F43" s="299"/>
      <c r="H43" s="298"/>
      <c r="I43" s="270"/>
      <c r="J43" s="66"/>
    </row>
    <row r="44" spans="1:10" s="297" customFormat="1" ht="12.75" x14ac:dyDescent="0.2">
      <c r="A44" s="304"/>
      <c r="B44" s="303"/>
      <c r="C44" s="302"/>
      <c r="D44" s="301"/>
      <c r="E44" s="300"/>
      <c r="F44" s="299"/>
      <c r="H44" s="298"/>
      <c r="I44" s="270"/>
      <c r="J44" s="66"/>
    </row>
    <row r="45" spans="1:10" s="297" customFormat="1" ht="12.75" x14ac:dyDescent="0.2">
      <c r="A45" s="304"/>
      <c r="B45" s="303"/>
      <c r="C45" s="302"/>
      <c r="D45" s="301"/>
      <c r="E45" s="300"/>
      <c r="F45" s="299"/>
      <c r="H45" s="298"/>
      <c r="I45" s="270"/>
      <c r="J45" s="66"/>
    </row>
    <row r="46" spans="1:10" s="297" customFormat="1" ht="12.75" x14ac:dyDescent="0.2">
      <c r="A46" s="304"/>
      <c r="B46" s="303"/>
      <c r="C46" s="302"/>
      <c r="D46" s="301"/>
      <c r="E46" s="300"/>
      <c r="F46" s="299"/>
      <c r="H46" s="298"/>
      <c r="I46" s="270"/>
      <c r="J46" s="66"/>
    </row>
    <row r="47" spans="1:10" s="297" customFormat="1" ht="12.75" x14ac:dyDescent="0.2">
      <c r="A47" s="304"/>
      <c r="B47" s="303"/>
      <c r="C47" s="302"/>
      <c r="D47" s="301"/>
      <c r="E47" s="300"/>
      <c r="F47" s="299"/>
      <c r="H47" s="298"/>
      <c r="I47" s="270"/>
      <c r="J47" s="66"/>
    </row>
    <row r="48" spans="1:10" s="297" customFormat="1" ht="25.5" x14ac:dyDescent="0.2">
      <c r="A48" s="304"/>
      <c r="B48" s="303" t="s">
        <v>219</v>
      </c>
      <c r="C48" s="302"/>
      <c r="D48" s="301"/>
      <c r="E48" s="300"/>
      <c r="F48" s="299"/>
      <c r="H48" s="298"/>
      <c r="I48" s="270"/>
      <c r="J48" s="66"/>
    </row>
    <row r="49" spans="1:10" s="297" customFormat="1" ht="12.75" x14ac:dyDescent="0.2">
      <c r="A49" s="304"/>
      <c r="B49" s="420" t="s">
        <v>308</v>
      </c>
      <c r="C49" s="302"/>
      <c r="D49" s="301"/>
      <c r="E49" s="300"/>
      <c r="F49" s="299"/>
      <c r="H49" s="298"/>
      <c r="I49" s="270"/>
      <c r="J49" s="66"/>
    </row>
    <row r="50" spans="1:10" s="297" customFormat="1" ht="12.75" x14ac:dyDescent="0.2">
      <c r="A50" s="304"/>
      <c r="B50" s="303"/>
      <c r="C50" s="302"/>
      <c r="D50" s="301"/>
      <c r="E50" s="300"/>
      <c r="F50" s="299"/>
      <c r="H50" s="298"/>
      <c r="I50" s="270"/>
      <c r="J50" s="66"/>
    </row>
    <row r="51" spans="1:10" s="297" customFormat="1" ht="12.75" x14ac:dyDescent="0.2">
      <c r="A51" s="304"/>
      <c r="B51" s="303"/>
      <c r="C51" s="302"/>
      <c r="D51" s="301"/>
      <c r="E51" s="300"/>
      <c r="F51" s="299"/>
      <c r="H51" s="298"/>
      <c r="I51" s="270"/>
      <c r="J51" s="66"/>
    </row>
    <row r="52" spans="1:10" s="297" customFormat="1" ht="12.75" x14ac:dyDescent="0.2">
      <c r="A52" s="304"/>
      <c r="B52" s="303"/>
      <c r="C52" s="302"/>
      <c r="D52" s="301"/>
      <c r="E52" s="300"/>
      <c r="F52" s="299"/>
      <c r="H52" s="298"/>
      <c r="I52" s="270"/>
      <c r="J52" s="66"/>
    </row>
    <row r="53" spans="1:10" s="297" customFormat="1" ht="12.75" x14ac:dyDescent="0.2">
      <c r="A53" s="304"/>
      <c r="B53" s="303"/>
      <c r="C53" s="302"/>
      <c r="D53" s="301"/>
      <c r="E53" s="300"/>
      <c r="F53" s="299"/>
      <c r="H53" s="298"/>
      <c r="I53" s="270"/>
      <c r="J53" s="66"/>
    </row>
    <row r="54" spans="1:10" s="297" customFormat="1" ht="12.75" x14ac:dyDescent="0.2">
      <c r="A54" s="304"/>
      <c r="B54" s="305" t="s">
        <v>218</v>
      </c>
      <c r="C54" s="302"/>
      <c r="D54" s="301"/>
      <c r="E54" s="300"/>
      <c r="F54" s="299"/>
      <c r="H54" s="298"/>
      <c r="I54" s="270"/>
      <c r="J54" s="66"/>
    </row>
    <row r="55" spans="1:10" s="297" customFormat="1" ht="12.75" x14ac:dyDescent="0.2">
      <c r="A55" s="304"/>
      <c r="B55" s="303"/>
      <c r="C55" s="302"/>
      <c r="D55" s="301"/>
      <c r="E55" s="300"/>
      <c r="F55" s="299"/>
      <c r="H55" s="298"/>
      <c r="I55" s="270"/>
      <c r="J55" s="66"/>
    </row>
    <row r="56" spans="1:10" s="297" customFormat="1" ht="12.75" x14ac:dyDescent="0.2">
      <c r="A56" s="304"/>
      <c r="B56" s="303"/>
      <c r="C56" s="302"/>
      <c r="D56" s="301"/>
      <c r="E56" s="300"/>
      <c r="F56" s="299"/>
      <c r="H56" s="298"/>
      <c r="I56" s="270"/>
      <c r="J56" s="66"/>
    </row>
    <row r="57" spans="1:10" s="297" customFormat="1" ht="12.75" x14ac:dyDescent="0.2">
      <c r="A57" s="304"/>
      <c r="B57" s="303"/>
      <c r="C57" s="302"/>
      <c r="D57" s="301"/>
      <c r="E57" s="300"/>
      <c r="F57" s="299"/>
      <c r="H57" s="298"/>
      <c r="I57" s="270"/>
      <c r="J57" s="66"/>
    </row>
    <row r="58" spans="1:10" s="122" customFormat="1" ht="12.75" x14ac:dyDescent="0.2">
      <c r="A58" s="118" t="s">
        <v>96</v>
      </c>
      <c r="B58" s="144" t="s">
        <v>307</v>
      </c>
      <c r="C58" s="143" t="s">
        <v>95</v>
      </c>
      <c r="D58" s="142" t="s">
        <v>96</v>
      </c>
      <c r="E58" s="141"/>
      <c r="F58" s="112"/>
      <c r="G58" s="234"/>
      <c r="H58" s="233"/>
      <c r="I58" s="263"/>
      <c r="J58" s="82"/>
    </row>
    <row r="59" spans="1:10" s="122" customFormat="1" ht="12.75" x14ac:dyDescent="0.2">
      <c r="A59" s="118"/>
      <c r="B59" s="144"/>
      <c r="C59" s="143"/>
      <c r="D59" s="142"/>
      <c r="E59" s="141"/>
      <c r="F59" s="112"/>
      <c r="G59" s="234"/>
      <c r="H59" s="233"/>
      <c r="I59" s="263"/>
      <c r="J59" s="82"/>
    </row>
    <row r="60" spans="1:10" s="122" customFormat="1" ht="108" x14ac:dyDescent="0.2">
      <c r="A60" s="118">
        <v>1</v>
      </c>
      <c r="B60" s="235" t="s">
        <v>306</v>
      </c>
      <c r="C60" s="143" t="s">
        <v>139</v>
      </c>
      <c r="D60" s="142">
        <f>1062+1468-855</f>
        <v>1675</v>
      </c>
      <c r="E60" s="271"/>
      <c r="F60" s="271">
        <f>D60*E60</f>
        <v>0</v>
      </c>
      <c r="G60" s="234"/>
      <c r="H60" s="233"/>
      <c r="I60" s="263">
        <f>F60*0.2</f>
        <v>0</v>
      </c>
      <c r="J60" s="82"/>
    </row>
    <row r="61" spans="1:10" s="122" customFormat="1" ht="168.75" customHeight="1" x14ac:dyDescent="0.2">
      <c r="A61" s="419">
        <f>A60+1</f>
        <v>2</v>
      </c>
      <c r="B61" s="235" t="s">
        <v>305</v>
      </c>
      <c r="C61" s="143" t="s">
        <v>139</v>
      </c>
      <c r="D61" s="142">
        <v>9442</v>
      </c>
      <c r="E61" s="271"/>
      <c r="F61" s="271">
        <f>D61*E61</f>
        <v>0</v>
      </c>
      <c r="G61" s="234"/>
      <c r="H61" s="233"/>
      <c r="I61" s="263">
        <f>F61*0.25</f>
        <v>0</v>
      </c>
      <c r="J61" s="82"/>
    </row>
    <row r="62" spans="1:10" s="122" customFormat="1" ht="12.75" x14ac:dyDescent="0.25">
      <c r="A62" s="262" t="s">
        <v>140</v>
      </c>
      <c r="B62" s="235"/>
      <c r="C62" s="143"/>
      <c r="D62" s="142"/>
      <c r="E62" s="418"/>
      <c r="G62" s="234"/>
      <c r="H62" s="264"/>
      <c r="I62" s="267"/>
      <c r="J62" s="82"/>
    </row>
    <row r="63" spans="1:10" s="81" customFormat="1" ht="12.75" x14ac:dyDescent="0.25">
      <c r="A63" s="268" t="str">
        <f>CONCATENATE("SKUPAJ:  ",B58)</f>
        <v xml:space="preserve">SKUPAJ:  I. HYDROM KRAJINSKE ARHITEKTURE </v>
      </c>
      <c r="B63" s="235"/>
      <c r="C63" s="143"/>
      <c r="D63" s="142"/>
      <c r="E63" s="265"/>
      <c r="F63" s="267">
        <f>SUM(F58:F61)</f>
        <v>0</v>
      </c>
      <c r="G63" s="85"/>
      <c r="H63" s="264"/>
      <c r="I63" s="265"/>
      <c r="J63" s="82"/>
    </row>
    <row r="64" spans="1:10" s="81" customFormat="1" ht="12" customHeight="1" x14ac:dyDescent="0.25">
      <c r="A64" s="262" t="s">
        <v>140</v>
      </c>
      <c r="B64" s="235"/>
      <c r="C64" s="86"/>
      <c r="D64" s="86"/>
      <c r="E64" s="265"/>
      <c r="F64" s="86"/>
      <c r="G64" s="85"/>
      <c r="H64" s="264"/>
      <c r="I64" s="265"/>
      <c r="J64" s="82"/>
    </row>
    <row r="65" spans="1:10" s="122" customFormat="1" ht="12.75" x14ac:dyDescent="0.2">
      <c r="A65" s="88" t="s">
        <v>96</v>
      </c>
      <c r="B65" s="87"/>
      <c r="C65" s="143" t="s">
        <v>95</v>
      </c>
      <c r="D65" s="142" t="s">
        <v>96</v>
      </c>
      <c r="E65" s="263"/>
      <c r="F65" s="112"/>
      <c r="G65" s="234"/>
      <c r="H65" s="264"/>
      <c r="I65" s="263"/>
      <c r="J65" s="82"/>
    </row>
    <row r="66" spans="1:10" s="122" customFormat="1" ht="12.75" x14ac:dyDescent="0.2">
      <c r="A66" s="118" t="s">
        <v>96</v>
      </c>
      <c r="B66" s="144" t="s">
        <v>304</v>
      </c>
      <c r="C66" s="143"/>
      <c r="D66" s="142"/>
      <c r="E66" s="263"/>
      <c r="F66" s="112"/>
      <c r="G66" s="234"/>
      <c r="H66" s="264"/>
      <c r="I66" s="263"/>
      <c r="J66" s="82"/>
    </row>
    <row r="67" spans="1:10" s="122" customFormat="1" ht="12.75" x14ac:dyDescent="0.2">
      <c r="A67" s="118"/>
      <c r="B67" s="144"/>
      <c r="C67" s="143"/>
      <c r="D67" s="142"/>
      <c r="E67" s="263"/>
      <c r="F67" s="112"/>
      <c r="G67" s="234"/>
      <c r="H67" s="264"/>
      <c r="I67" s="263"/>
      <c r="J67" s="82"/>
    </row>
    <row r="68" spans="1:10" s="122" customFormat="1" ht="102" x14ac:dyDescent="0.2">
      <c r="A68" s="118"/>
      <c r="B68" s="417" t="s">
        <v>141</v>
      </c>
      <c r="C68" s="143"/>
      <c r="D68" s="142"/>
      <c r="E68" s="263"/>
      <c r="F68" s="112"/>
      <c r="G68" s="234"/>
      <c r="H68" s="264"/>
      <c r="I68" s="263"/>
      <c r="J68" s="82"/>
    </row>
    <row r="69" spans="1:10" s="269" customFormat="1" ht="12.75" x14ac:dyDescent="0.2">
      <c r="A69" s="275"/>
      <c r="B69" s="276" t="s">
        <v>303</v>
      </c>
      <c r="C69" s="273"/>
      <c r="D69" s="272"/>
      <c r="E69" s="271"/>
      <c r="F69" s="271"/>
      <c r="H69" s="264"/>
      <c r="I69" s="271"/>
      <c r="J69" s="270"/>
    </row>
    <row r="70" spans="1:10" s="269" customFormat="1" ht="12.75" x14ac:dyDescent="0.2">
      <c r="A70" s="275"/>
      <c r="B70" s="276"/>
      <c r="C70" s="273"/>
      <c r="D70" s="272"/>
      <c r="E70" s="271"/>
      <c r="F70" s="271"/>
      <c r="H70" s="264"/>
      <c r="I70" s="271"/>
      <c r="J70" s="270"/>
    </row>
    <row r="71" spans="1:10" s="269" customFormat="1" ht="168" x14ac:dyDescent="0.2">
      <c r="A71" s="294">
        <f>A61+1</f>
        <v>3</v>
      </c>
      <c r="B71" s="289" t="s">
        <v>302</v>
      </c>
      <c r="C71" s="273" t="s">
        <v>4</v>
      </c>
      <c r="D71" s="271">
        <f>3000/6</f>
        <v>500</v>
      </c>
      <c r="E71" s="271"/>
      <c r="F71" s="271">
        <f>D71*E71</f>
        <v>0</v>
      </c>
      <c r="H71" s="264"/>
      <c r="I71" s="271">
        <f>F71*0.2</f>
        <v>0</v>
      </c>
      <c r="J71" s="270"/>
    </row>
    <row r="72" spans="1:10" s="269" customFormat="1" ht="12.75" x14ac:dyDescent="0.2">
      <c r="A72" s="275"/>
      <c r="B72" s="276"/>
      <c r="C72" s="273"/>
      <c r="D72" s="272"/>
      <c r="E72" s="271"/>
      <c r="F72" s="271"/>
      <c r="H72" s="264"/>
      <c r="I72" s="271"/>
      <c r="J72" s="270"/>
    </row>
    <row r="73" spans="1:10" s="269" customFormat="1" ht="120" x14ac:dyDescent="0.2">
      <c r="A73" s="294">
        <f>A71+1</f>
        <v>4</v>
      </c>
      <c r="B73" s="289" t="s">
        <v>301</v>
      </c>
      <c r="C73" s="273" t="s">
        <v>4</v>
      </c>
      <c r="D73" s="271">
        <v>150</v>
      </c>
      <c r="E73" s="271"/>
      <c r="F73" s="271">
        <f>D73*E73</f>
        <v>0</v>
      </c>
      <c r="H73" s="264"/>
      <c r="I73" s="271">
        <f>F73*0.2</f>
        <v>0</v>
      </c>
      <c r="J73" s="270"/>
    </row>
    <row r="74" spans="1:10" s="269" customFormat="1" ht="12.75" x14ac:dyDescent="0.2">
      <c r="A74" s="294"/>
      <c r="B74" s="289"/>
      <c r="C74" s="273"/>
      <c r="D74" s="271"/>
      <c r="E74" s="271"/>
      <c r="F74" s="271"/>
      <c r="H74" s="264"/>
      <c r="I74" s="271"/>
      <c r="J74" s="270"/>
    </row>
    <row r="75" spans="1:10" s="269" customFormat="1" ht="120" x14ac:dyDescent="0.2">
      <c r="A75" s="294">
        <f>A73+1</f>
        <v>5</v>
      </c>
      <c r="B75" s="289" t="s">
        <v>300</v>
      </c>
      <c r="C75" s="273" t="s">
        <v>139</v>
      </c>
      <c r="D75" s="271">
        <v>12350</v>
      </c>
      <c r="E75" s="271"/>
      <c r="F75" s="271"/>
      <c r="H75" s="264"/>
      <c r="I75" s="271"/>
      <c r="J75" s="270"/>
    </row>
    <row r="76" spans="1:10" s="269" customFormat="1" ht="12.75" x14ac:dyDescent="0.2">
      <c r="A76" s="294"/>
      <c r="B76" s="289"/>
      <c r="C76" s="273" t="s">
        <v>4</v>
      </c>
      <c r="D76" s="271">
        <f>D75/5</f>
        <v>2470</v>
      </c>
      <c r="E76" s="271"/>
      <c r="F76" s="271">
        <f>D76*E76</f>
        <v>0</v>
      </c>
      <c r="H76" s="264"/>
      <c r="I76" s="271">
        <f>F76*0.2</f>
        <v>0</v>
      </c>
      <c r="J76" s="270"/>
    </row>
    <row r="77" spans="1:10" s="269" customFormat="1" ht="12.75" x14ac:dyDescent="0.2">
      <c r="A77" s="275"/>
      <c r="B77" s="276"/>
      <c r="C77" s="273"/>
      <c r="D77" s="272"/>
      <c r="E77" s="271"/>
      <c r="F77" s="271"/>
      <c r="H77" s="264"/>
      <c r="I77" s="271"/>
      <c r="J77" s="270"/>
    </row>
    <row r="78" spans="1:10" s="81" customFormat="1" ht="108" x14ac:dyDescent="0.25">
      <c r="A78" s="294">
        <f>A75+1</f>
        <v>6</v>
      </c>
      <c r="B78" s="289" t="s">
        <v>299</v>
      </c>
      <c r="C78" s="273" t="s">
        <v>4</v>
      </c>
      <c r="D78" s="271">
        <v>6000</v>
      </c>
      <c r="E78" s="271"/>
      <c r="F78" s="271">
        <f>D78*E78</f>
        <v>0</v>
      </c>
      <c r="G78" s="85"/>
      <c r="H78" s="264"/>
      <c r="I78" s="265">
        <f>F78*0.3</f>
        <v>0</v>
      </c>
      <c r="J78" s="82"/>
    </row>
    <row r="79" spans="1:10" s="81" customFormat="1" ht="12.75" x14ac:dyDescent="0.25">
      <c r="A79" s="294"/>
      <c r="B79" s="289"/>
      <c r="C79" s="273"/>
      <c r="D79" s="271"/>
      <c r="E79" s="271"/>
      <c r="F79" s="271"/>
      <c r="G79" s="85"/>
      <c r="H79" s="264"/>
      <c r="I79" s="265"/>
      <c r="J79" s="82"/>
    </row>
    <row r="80" spans="1:10" s="81" customFormat="1" ht="12.75" x14ac:dyDescent="0.25">
      <c r="A80" s="294"/>
      <c r="B80" s="289"/>
      <c r="C80" s="273"/>
      <c r="D80" s="271"/>
      <c r="E80" s="271"/>
      <c r="F80" s="271"/>
      <c r="G80" s="85"/>
      <c r="H80" s="264"/>
      <c r="I80" s="265"/>
      <c r="J80" s="82"/>
    </row>
    <row r="81" spans="1:10" s="81" customFormat="1" ht="96" x14ac:dyDescent="0.25">
      <c r="A81" s="294">
        <f>A78+1</f>
        <v>7</v>
      </c>
      <c r="B81" s="289" t="s">
        <v>321</v>
      </c>
      <c r="C81" s="273" t="s">
        <v>109</v>
      </c>
      <c r="D81" s="271">
        <v>325</v>
      </c>
      <c r="E81" s="271"/>
      <c r="F81" s="271">
        <f>D81*E81</f>
        <v>0</v>
      </c>
      <c r="G81" s="85"/>
      <c r="H81" s="264"/>
      <c r="I81" s="265"/>
      <c r="J81" s="82"/>
    </row>
    <row r="82" spans="1:10" s="81" customFormat="1" ht="48" x14ac:dyDescent="0.25">
      <c r="A82" s="294"/>
      <c r="B82" s="289" t="s">
        <v>322</v>
      </c>
      <c r="C82" s="273"/>
      <c r="D82" s="271"/>
      <c r="E82" s="271"/>
      <c r="F82" s="271"/>
      <c r="G82" s="85"/>
      <c r="H82" s="264"/>
      <c r="I82" s="265"/>
      <c r="J82" s="82"/>
    </row>
    <row r="83" spans="1:10" s="81" customFormat="1" ht="12.75" x14ac:dyDescent="0.25">
      <c r="A83" s="88" t="s">
        <v>96</v>
      </c>
      <c r="B83" s="87"/>
      <c r="C83" s="86"/>
      <c r="D83" s="86"/>
      <c r="E83" s="415"/>
      <c r="F83" s="86"/>
      <c r="G83" s="85"/>
      <c r="H83" s="264"/>
      <c r="I83" s="265"/>
      <c r="J83" s="82"/>
    </row>
    <row r="84" spans="1:10" s="122" customFormat="1" ht="12.75" x14ac:dyDescent="0.25">
      <c r="A84" s="262" t="s">
        <v>140</v>
      </c>
      <c r="B84" s="235"/>
      <c r="C84" s="143"/>
      <c r="D84" s="142"/>
      <c r="E84" s="141"/>
      <c r="F84" s="112"/>
      <c r="G84" s="234"/>
      <c r="H84" s="264"/>
      <c r="I84" s="267"/>
      <c r="J84" s="82"/>
    </row>
    <row r="85" spans="1:10" s="81" customFormat="1" ht="12.75" x14ac:dyDescent="0.25">
      <c r="A85" s="268" t="str">
        <f>CONCATENATE("SKUPAJ:  ",B66)</f>
        <v>SKUPAJ:  II. KRAJINSKI DEL</v>
      </c>
      <c r="B85" s="235"/>
      <c r="C85" s="143"/>
      <c r="D85" s="142"/>
      <c r="E85" s="141"/>
      <c r="F85" s="267">
        <f>SUM(F65:F83)</f>
        <v>0</v>
      </c>
      <c r="G85" s="85"/>
      <c r="H85" s="264"/>
      <c r="I85" s="265"/>
      <c r="J85" s="82"/>
    </row>
    <row r="86" spans="1:10" s="269" customFormat="1" ht="12.75" x14ac:dyDescent="0.2">
      <c r="A86" s="262" t="s">
        <v>140</v>
      </c>
      <c r="B86" s="235"/>
      <c r="C86" s="143"/>
      <c r="D86" s="142"/>
      <c r="E86" s="141"/>
      <c r="F86" s="112"/>
      <c r="H86" s="264"/>
      <c r="J86" s="270"/>
    </row>
    <row r="87" spans="1:10" s="122" customFormat="1" ht="12.75" x14ac:dyDescent="0.2">
      <c r="A87" s="277"/>
      <c r="B87" s="276"/>
      <c r="C87" s="273"/>
      <c r="D87" s="272"/>
      <c r="E87" s="269"/>
      <c r="F87" s="271"/>
      <c r="G87" s="234"/>
      <c r="H87" s="264"/>
      <c r="I87" s="263"/>
      <c r="J87" s="82"/>
    </row>
    <row r="88" spans="1:10" s="81" customFormat="1" ht="12" customHeight="1" x14ac:dyDescent="0.25">
      <c r="A88" s="118" t="s">
        <v>96</v>
      </c>
      <c r="B88" s="144"/>
      <c r="C88" s="143"/>
      <c r="D88" s="142"/>
      <c r="E88" s="263"/>
      <c r="F88" s="112"/>
      <c r="G88" s="85"/>
      <c r="H88" s="264"/>
      <c r="I88" s="265"/>
      <c r="J88" s="82"/>
    </row>
    <row r="89" spans="1:10" s="122" customFormat="1" ht="12.75" x14ac:dyDescent="0.25">
      <c r="A89" s="88" t="s">
        <v>96</v>
      </c>
      <c r="B89" s="87"/>
      <c r="C89" s="86"/>
      <c r="D89" s="86"/>
      <c r="E89" s="265"/>
      <c r="F89" s="86"/>
      <c r="G89" s="234"/>
      <c r="H89" s="264"/>
      <c r="I89" s="271"/>
      <c r="J89" s="82"/>
    </row>
    <row r="90" spans="1:10" s="269" customFormat="1" ht="12.75" x14ac:dyDescent="0.2">
      <c r="A90" s="118"/>
      <c r="B90" s="235"/>
      <c r="C90" s="143"/>
      <c r="D90" s="142"/>
      <c r="E90" s="271"/>
      <c r="F90" s="271"/>
      <c r="H90" s="264"/>
      <c r="I90" s="271"/>
      <c r="J90" s="270"/>
    </row>
    <row r="91" spans="1:10" s="81" customFormat="1" ht="12.75" x14ac:dyDescent="0.25">
      <c r="A91" s="275"/>
      <c r="B91" s="274"/>
      <c r="C91" s="273"/>
      <c r="D91" s="272"/>
      <c r="E91" s="271"/>
      <c r="F91" s="271"/>
      <c r="G91" s="85"/>
      <c r="H91" s="264"/>
      <c r="I91" s="265"/>
      <c r="J91" s="82"/>
    </row>
    <row r="92" spans="1:10" s="122" customFormat="1" ht="12.75" x14ac:dyDescent="0.25">
      <c r="A92" s="262" t="s">
        <v>138</v>
      </c>
      <c r="B92" s="235"/>
      <c r="C92" s="143"/>
      <c r="D92" s="142"/>
      <c r="E92" s="265"/>
      <c r="F92" s="112"/>
      <c r="G92" s="234"/>
      <c r="H92" s="264"/>
      <c r="I92" s="266"/>
      <c r="J92" s="82"/>
    </row>
    <row r="93" spans="1:10" s="81" customFormat="1" ht="12.75" x14ac:dyDescent="0.25">
      <c r="A93" s="268" t="str">
        <f>CONCATENATE("SKUPAJ:  ",B88)</f>
        <v xml:space="preserve">SKUPAJ:  </v>
      </c>
      <c r="B93" s="235"/>
      <c r="C93" s="143"/>
      <c r="D93" s="142"/>
      <c r="E93" s="266"/>
      <c r="F93" s="267">
        <f>SUM(F88:F92)</f>
        <v>0</v>
      </c>
      <c r="G93" s="85"/>
      <c r="H93" s="264"/>
      <c r="I93" s="265"/>
      <c r="J93" s="82"/>
    </row>
    <row r="94" spans="1:10" s="81" customFormat="1" ht="12.75" x14ac:dyDescent="0.25">
      <c r="A94" s="262" t="s">
        <v>138</v>
      </c>
      <c r="B94" s="235"/>
      <c r="C94" s="143"/>
      <c r="D94" s="142"/>
      <c r="E94" s="265"/>
      <c r="F94" s="112"/>
      <c r="G94" s="85"/>
      <c r="H94" s="264"/>
      <c r="I94" s="265"/>
      <c r="J94" s="82"/>
    </row>
    <row r="95" spans="1:10" s="122" customFormat="1" ht="12.75" x14ac:dyDescent="0.25">
      <c r="A95" s="262"/>
      <c r="B95" s="235"/>
      <c r="C95" s="143"/>
      <c r="D95" s="142"/>
      <c r="E95" s="265"/>
      <c r="F95" s="112"/>
      <c r="G95" s="234"/>
      <c r="H95" s="264"/>
      <c r="I95" s="263"/>
      <c r="J95" s="82"/>
    </row>
    <row r="96" spans="1:10" s="81" customFormat="1" ht="12.75" x14ac:dyDescent="0.25">
      <c r="A96" s="118"/>
      <c r="B96" s="235"/>
      <c r="C96" s="143"/>
      <c r="D96" s="142"/>
      <c r="E96" s="263"/>
      <c r="F96" s="112"/>
      <c r="G96" s="85"/>
      <c r="H96" s="84"/>
      <c r="I96" s="83"/>
      <c r="J96" s="82"/>
    </row>
    <row r="97" spans="1:11" s="81" customFormat="1" ht="12.75" x14ac:dyDescent="0.25">
      <c r="A97" s="262"/>
      <c r="B97" s="235"/>
      <c r="C97" s="143"/>
      <c r="D97" s="142"/>
      <c r="E97" s="141"/>
      <c r="F97" s="112"/>
      <c r="G97" s="85"/>
      <c r="H97" s="84"/>
      <c r="I97" s="83"/>
      <c r="J97" s="82"/>
    </row>
    <row r="98" spans="1:11" s="122" customFormat="1" ht="12.75" x14ac:dyDescent="0.2">
      <c r="A98" s="262"/>
      <c r="B98" s="235"/>
      <c r="C98" s="143"/>
      <c r="D98" s="142"/>
      <c r="E98" s="141"/>
      <c r="F98" s="112"/>
      <c r="G98" s="234"/>
      <c r="H98" s="233"/>
      <c r="I98" s="232"/>
      <c r="J98" s="82"/>
    </row>
    <row r="99" spans="1:11" s="81" customFormat="1" ht="12" customHeight="1" x14ac:dyDescent="0.25">
      <c r="A99" s="118"/>
      <c r="B99" s="235"/>
      <c r="C99" s="143"/>
      <c r="D99" s="142"/>
      <c r="E99" s="141"/>
      <c r="F99" s="112"/>
      <c r="G99" s="85"/>
      <c r="H99" s="84"/>
      <c r="I99" s="83"/>
      <c r="J99" s="82"/>
    </row>
    <row r="100" spans="1:11" s="122" customFormat="1" ht="12.75" x14ac:dyDescent="0.25">
      <c r="A100" s="88" t="s">
        <v>96</v>
      </c>
      <c r="B100" s="87"/>
      <c r="C100" s="86"/>
      <c r="D100" s="86"/>
      <c r="E100" s="415"/>
      <c r="F100" s="86"/>
      <c r="H100" s="123"/>
      <c r="I100" s="140"/>
      <c r="J100" s="82"/>
    </row>
    <row r="101" spans="1:11" s="81" customFormat="1" ht="12" customHeight="1" x14ac:dyDescent="0.25">
      <c r="A101" s="118" t="s">
        <v>96</v>
      </c>
      <c r="B101" s="144" t="s">
        <v>137</v>
      </c>
      <c r="C101" s="143" t="s">
        <v>95</v>
      </c>
      <c r="D101" s="142" t="s">
        <v>96</v>
      </c>
      <c r="E101" s="141" t="s">
        <v>95</v>
      </c>
      <c r="F101" s="112" t="str">
        <f>IF(B101="REKAPITULACIJA",+SUM(F$1:F100),IF(E101=" ","",+D101*E101))</f>
        <v/>
      </c>
      <c r="H101" s="106"/>
      <c r="I101" s="139"/>
      <c r="J101" s="82"/>
    </row>
    <row r="102" spans="1:11" s="81" customFormat="1" ht="12" customHeight="1" x14ac:dyDescent="0.25">
      <c r="A102" s="88" t="s">
        <v>96</v>
      </c>
      <c r="B102" s="87"/>
      <c r="C102" s="86"/>
      <c r="D102" s="86"/>
      <c r="E102" s="415"/>
      <c r="F102" s="86"/>
      <c r="H102" s="106"/>
      <c r="I102" s="139"/>
      <c r="J102" s="82"/>
    </row>
    <row r="103" spans="1:11" s="122" customFormat="1" ht="25.5" customHeight="1" thickBot="1" x14ac:dyDescent="0.3">
      <c r="A103" s="88"/>
      <c r="B103" s="87"/>
      <c r="C103" s="86"/>
      <c r="D103" s="86"/>
      <c r="E103" s="415"/>
      <c r="F103" s="86"/>
      <c r="H103" s="123"/>
      <c r="I103" s="112"/>
      <c r="J103" s="82"/>
    </row>
    <row r="104" spans="1:11" s="122" customFormat="1" ht="25.5" customHeight="1" x14ac:dyDescent="0.2">
      <c r="A104" s="118" t="s">
        <v>96</v>
      </c>
      <c r="B104" s="138" t="str">
        <f>+B58</f>
        <v xml:space="preserve">I. HYDROM KRAJINSKE ARHITEKTURE </v>
      </c>
      <c r="C104" s="137" t="s">
        <v>95</v>
      </c>
      <c r="D104" s="136" t="s">
        <v>96</v>
      </c>
      <c r="E104" s="135" t="s">
        <v>95</v>
      </c>
      <c r="F104" s="134">
        <f>+F63</f>
        <v>0</v>
      </c>
      <c r="H104" s="123"/>
      <c r="I104" s="112"/>
      <c r="J104" s="82"/>
    </row>
    <row r="105" spans="1:11" s="122" customFormat="1" ht="25.5" customHeight="1" x14ac:dyDescent="0.2">
      <c r="A105" s="118" t="s">
        <v>96</v>
      </c>
      <c r="B105" s="133" t="str">
        <f>+B66</f>
        <v>II. KRAJINSKI DEL</v>
      </c>
      <c r="C105" s="132" t="s">
        <v>95</v>
      </c>
      <c r="D105" s="131" t="s">
        <v>96</v>
      </c>
      <c r="E105" s="130" t="s">
        <v>95</v>
      </c>
      <c r="F105" s="129">
        <f>+F85</f>
        <v>0</v>
      </c>
      <c r="H105" s="123"/>
      <c r="I105" s="112"/>
      <c r="J105" s="82"/>
    </row>
    <row r="106" spans="1:11" s="122" customFormat="1" ht="25.5" customHeight="1" thickBot="1" x14ac:dyDescent="0.25">
      <c r="A106" s="118"/>
      <c r="B106" s="133">
        <f>+B88</f>
        <v>0</v>
      </c>
      <c r="C106" s="132"/>
      <c r="D106" s="131"/>
      <c r="E106" s="130"/>
      <c r="F106" s="129">
        <f>+F93</f>
        <v>0</v>
      </c>
      <c r="H106" s="123"/>
      <c r="I106" s="112"/>
      <c r="J106" s="82"/>
    </row>
    <row r="107" spans="1:11" s="122" customFormat="1" thickBot="1" x14ac:dyDescent="0.25">
      <c r="A107" s="118" t="s">
        <v>96</v>
      </c>
      <c r="B107" s="117" t="s">
        <v>97</v>
      </c>
      <c r="C107" s="116" t="s">
        <v>95</v>
      </c>
      <c r="D107" s="115" t="s">
        <v>96</v>
      </c>
      <c r="E107" s="114" t="s">
        <v>95</v>
      </c>
      <c r="F107" s="113">
        <f>SUM(F104:F106)</f>
        <v>0</v>
      </c>
      <c r="H107" s="123"/>
      <c r="I107" s="112"/>
      <c r="J107" s="82"/>
    </row>
    <row r="108" spans="1:11" s="119" customFormat="1" x14ac:dyDescent="0.25">
      <c r="A108" s="118"/>
      <c r="B108" s="128"/>
      <c r="C108" s="127"/>
      <c r="D108" s="126"/>
      <c r="E108" s="125"/>
      <c r="F108" s="124"/>
      <c r="G108" s="94"/>
      <c r="H108" s="93"/>
      <c r="I108" s="92"/>
      <c r="J108" s="121"/>
      <c r="K108" s="120"/>
    </row>
    <row r="109" spans="1:11" s="110" customFormat="1" ht="25.5" customHeight="1" thickBot="1" x14ac:dyDescent="0.25">
      <c r="A109" s="100" t="s">
        <v>96</v>
      </c>
      <c r="B109" s="105" t="s">
        <v>298</v>
      </c>
      <c r="C109" s="104" t="s">
        <v>95</v>
      </c>
      <c r="D109" s="103" t="s">
        <v>96</v>
      </c>
      <c r="E109" s="102" t="s">
        <v>95</v>
      </c>
      <c r="F109" s="101">
        <f>0.1*F107</f>
        <v>0</v>
      </c>
      <c r="I109" s="112"/>
      <c r="J109" s="111"/>
    </row>
    <row r="110" spans="1:11" s="81" customFormat="1" thickBot="1" x14ac:dyDescent="0.3">
      <c r="A110" s="118" t="s">
        <v>96</v>
      </c>
      <c r="B110" s="117" t="s">
        <v>97</v>
      </c>
      <c r="C110" s="116" t="s">
        <v>95</v>
      </c>
      <c r="D110" s="115" t="s">
        <v>96</v>
      </c>
      <c r="E110" s="114" t="s">
        <v>95</v>
      </c>
      <c r="F110" s="113">
        <f>SUM(F107:F109)</f>
        <v>0</v>
      </c>
      <c r="H110" s="106"/>
      <c r="I110" s="86"/>
      <c r="J110" s="82"/>
    </row>
    <row r="111" spans="1:11" x14ac:dyDescent="0.25">
      <c r="A111" s="88" t="s">
        <v>96</v>
      </c>
      <c r="B111" s="109"/>
      <c r="C111" s="86"/>
      <c r="D111" s="86"/>
      <c r="E111" s="416"/>
      <c r="F111" s="107"/>
      <c r="G111" s="94"/>
      <c r="H111" s="93"/>
      <c r="I111" s="92"/>
    </row>
    <row r="112" spans="1:11" ht="20.25" customHeight="1" thickBot="1" x14ac:dyDescent="0.3">
      <c r="A112" s="100" t="s">
        <v>96</v>
      </c>
      <c r="B112" s="105" t="s">
        <v>98</v>
      </c>
      <c r="C112" s="104" t="s">
        <v>95</v>
      </c>
      <c r="D112" s="103" t="s">
        <v>96</v>
      </c>
      <c r="E112" s="102" t="s">
        <v>95</v>
      </c>
      <c r="F112" s="101">
        <f>0.22*F110</f>
        <v>0</v>
      </c>
      <c r="G112" s="94"/>
      <c r="H112" s="93"/>
      <c r="I112" s="92"/>
    </row>
    <row r="113" spans="1:11" s="81" customFormat="1" ht="14.25" thickBot="1" x14ac:dyDescent="0.3">
      <c r="A113" s="100" t="s">
        <v>96</v>
      </c>
      <c r="B113" s="99" t="s">
        <v>97</v>
      </c>
      <c r="C113" s="98" t="s">
        <v>95</v>
      </c>
      <c r="D113" s="97"/>
      <c r="E113" s="96" t="s">
        <v>95</v>
      </c>
      <c r="F113" s="95">
        <f>SUM(F110:F112)</f>
        <v>0</v>
      </c>
      <c r="G113" s="85"/>
      <c r="H113" s="84"/>
      <c r="I113" s="83">
        <f>SUM(I1:I112)</f>
        <v>0</v>
      </c>
      <c r="J113" s="82"/>
    </row>
    <row r="114" spans="1:11" s="81" customFormat="1" ht="12.75" x14ac:dyDescent="0.25">
      <c r="A114" s="88" t="s">
        <v>96</v>
      </c>
      <c r="B114" s="87"/>
      <c r="C114" s="86"/>
      <c r="D114" s="86"/>
      <c r="E114" s="415"/>
      <c r="F114" s="86"/>
      <c r="G114" s="85"/>
      <c r="H114" s="84"/>
      <c r="I114" s="83"/>
      <c r="J114" s="82"/>
    </row>
    <row r="115" spans="1:11" s="122" customFormat="1" ht="12.75" x14ac:dyDescent="0.25">
      <c r="A115" s="88"/>
      <c r="B115" s="87"/>
      <c r="C115" s="86"/>
      <c r="D115" s="86"/>
      <c r="E115" s="415"/>
      <c r="F115" s="86"/>
      <c r="G115" s="234"/>
      <c r="H115" s="233"/>
      <c r="I115" s="232"/>
      <c r="J115" s="82"/>
    </row>
    <row r="116" spans="1:11" s="220" customFormat="1" ht="6" customHeight="1" x14ac:dyDescent="0.25">
      <c r="A116" s="118" t="s">
        <v>96</v>
      </c>
      <c r="B116" s="235" t="s">
        <v>95</v>
      </c>
      <c r="C116" s="143" t="s">
        <v>95</v>
      </c>
      <c r="D116" s="142" t="s">
        <v>96</v>
      </c>
      <c r="E116" s="141" t="s">
        <v>95</v>
      </c>
      <c r="F116" s="112" t="str">
        <f>IF(B116="REKAPITULACIJA",+SUM(F$1:F114),IF(E116=" ","",+D116*E116))</f>
        <v/>
      </c>
      <c r="G116" s="223"/>
      <c r="H116" s="222"/>
      <c r="I116" s="221"/>
      <c r="J116" s="91"/>
    </row>
    <row r="117" spans="1:11" s="220" customFormat="1" ht="6" customHeight="1" x14ac:dyDescent="0.25">
      <c r="A117" s="226"/>
      <c r="B117" s="225"/>
      <c r="C117" s="224"/>
      <c r="D117" s="224"/>
      <c r="E117" s="414"/>
      <c r="F117" s="224"/>
      <c r="G117" s="223"/>
      <c r="H117" s="222"/>
      <c r="I117" s="221"/>
      <c r="J117" s="91"/>
    </row>
    <row r="118" spans="1:11" s="220" customFormat="1" ht="6" customHeight="1" x14ac:dyDescent="0.25">
      <c r="A118" s="226"/>
      <c r="B118" s="225"/>
      <c r="C118" s="224"/>
      <c r="D118" s="224"/>
      <c r="E118" s="414"/>
      <c r="F118" s="224"/>
      <c r="G118" s="223"/>
      <c r="H118" s="222"/>
      <c r="I118" s="221"/>
      <c r="J118" s="91"/>
    </row>
    <row r="119" spans="1:11" s="110" customFormat="1" x14ac:dyDescent="0.2">
      <c r="A119" s="226"/>
      <c r="B119" s="225"/>
      <c r="C119" s="224"/>
      <c r="D119" s="224"/>
      <c r="E119" s="414"/>
      <c r="F119" s="224"/>
      <c r="G119" s="234"/>
      <c r="H119" s="233"/>
      <c r="I119" s="261"/>
      <c r="J119" s="111"/>
    </row>
    <row r="120" spans="1:11" s="259" customFormat="1" ht="6" customHeight="1" x14ac:dyDescent="0.25">
      <c r="A120" s="118" t="s">
        <v>96</v>
      </c>
      <c r="B120" s="235" t="s">
        <v>95</v>
      </c>
      <c r="C120" s="143" t="s">
        <v>95</v>
      </c>
      <c r="D120" s="142" t="s">
        <v>96</v>
      </c>
      <c r="E120" s="141" t="s">
        <v>95</v>
      </c>
      <c r="F120" s="112" t="str">
        <f>IF(B120="REKAPITULACIJA",+SUM(F$1:F114),IF(E120=" ","",+D120*E120))</f>
        <v/>
      </c>
      <c r="G120" s="223"/>
      <c r="H120" s="222"/>
      <c r="I120" s="260"/>
      <c r="J120" s="121"/>
    </row>
    <row r="121" spans="1:11" s="119" customFormat="1" x14ac:dyDescent="0.25">
      <c r="A121" s="226"/>
      <c r="B121" s="225"/>
      <c r="C121" s="224"/>
      <c r="D121" s="224"/>
      <c r="E121" s="414"/>
      <c r="F121" s="224"/>
      <c r="G121" s="94"/>
      <c r="H121" s="93"/>
      <c r="I121" s="258"/>
      <c r="J121" s="121"/>
      <c r="K121" s="120"/>
    </row>
    <row r="122" spans="1:11" x14ac:dyDescent="0.25">
      <c r="A122" s="100"/>
      <c r="B122" s="230"/>
      <c r="C122" s="229"/>
      <c r="D122" s="228"/>
      <c r="E122" s="227"/>
      <c r="F122" s="212"/>
      <c r="G122" s="94"/>
      <c r="H122" s="93"/>
      <c r="I122" s="203"/>
    </row>
    <row r="123" spans="1:11" s="220" customFormat="1" ht="6" customHeight="1" x14ac:dyDescent="0.25">
      <c r="A123" s="100"/>
      <c r="B123" s="230"/>
      <c r="C123" s="229"/>
      <c r="D123" s="228"/>
      <c r="E123" s="227"/>
      <c r="F123" s="212"/>
      <c r="G123" s="223"/>
      <c r="H123" s="222"/>
      <c r="I123" s="221"/>
      <c r="J123" s="91"/>
    </row>
    <row r="124" spans="1:11" s="220" customFormat="1" ht="6" customHeight="1" x14ac:dyDescent="0.25">
      <c r="A124" s="226" t="s">
        <v>96</v>
      </c>
      <c r="B124" s="225"/>
      <c r="C124" s="224"/>
      <c r="D124" s="224"/>
      <c r="E124" s="414"/>
      <c r="F124" s="224"/>
      <c r="G124" s="223"/>
      <c r="H124" s="222"/>
      <c r="I124" s="221"/>
      <c r="J124" s="91"/>
    </row>
    <row r="125" spans="1:11" s="122" customFormat="1" x14ac:dyDescent="0.2">
      <c r="A125" s="226" t="s">
        <v>96</v>
      </c>
      <c r="B125" s="225"/>
      <c r="C125" s="224"/>
      <c r="D125" s="224"/>
      <c r="E125" s="414"/>
      <c r="F125" s="224"/>
      <c r="H125" s="123"/>
      <c r="I125" s="140"/>
      <c r="J125" s="82"/>
    </row>
    <row r="126" spans="1:11" s="236" customFormat="1" ht="12" customHeight="1" x14ac:dyDescent="0.25">
      <c r="A126" s="118" t="s">
        <v>96</v>
      </c>
      <c r="B126" s="144"/>
      <c r="C126" s="143" t="s">
        <v>95</v>
      </c>
      <c r="D126" s="142" t="s">
        <v>96</v>
      </c>
      <c r="E126" s="141" t="s">
        <v>95</v>
      </c>
      <c r="F126" s="112" t="str">
        <f>IF(B126="REKAPITULACIJA",+SUM(F$1:F125),IF(E126=" ","",+D126*E126))</f>
        <v/>
      </c>
      <c r="J126" s="237"/>
    </row>
    <row r="127" spans="1:11" s="236" customFormat="1" ht="27" customHeight="1" x14ac:dyDescent="0.25">
      <c r="A127" s="241"/>
      <c r="B127" s="257"/>
      <c r="D127" s="239"/>
      <c r="E127" s="415"/>
      <c r="F127" s="239"/>
      <c r="J127" s="237"/>
    </row>
    <row r="128" spans="1:11" s="250" customFormat="1" ht="25.5" customHeight="1" x14ac:dyDescent="0.25">
      <c r="A128" s="241"/>
      <c r="B128" s="240"/>
      <c r="C128" s="239"/>
      <c r="D128" s="239"/>
      <c r="E128" s="415"/>
      <c r="F128" s="239"/>
      <c r="J128" s="237"/>
    </row>
    <row r="129" spans="1:10" s="250" customFormat="1" ht="25.5" customHeight="1" x14ac:dyDescent="0.2">
      <c r="A129" s="255"/>
      <c r="B129" s="256"/>
      <c r="C129" s="253"/>
      <c r="D129" s="252"/>
      <c r="E129" s="141"/>
      <c r="F129" s="251"/>
      <c r="J129" s="237"/>
    </row>
    <row r="130" spans="1:10" s="250" customFormat="1" ht="25.5" customHeight="1" x14ac:dyDescent="0.2">
      <c r="A130" s="255"/>
      <c r="B130" s="256"/>
      <c r="C130" s="253"/>
      <c r="D130" s="252"/>
      <c r="E130" s="141"/>
      <c r="F130" s="251"/>
      <c r="J130" s="237"/>
    </row>
    <row r="131" spans="1:10" s="250" customFormat="1" ht="25.5" customHeight="1" x14ac:dyDescent="0.2">
      <c r="A131" s="255"/>
      <c r="B131" s="256"/>
      <c r="C131" s="253"/>
      <c r="D131" s="252"/>
      <c r="E131" s="141"/>
      <c r="F131" s="252"/>
      <c r="J131" s="237"/>
    </row>
    <row r="132" spans="1:10" s="250" customFormat="1" ht="25.5" customHeight="1" x14ac:dyDescent="0.2">
      <c r="A132" s="255"/>
      <c r="B132" s="256"/>
      <c r="C132" s="253"/>
      <c r="D132" s="252"/>
      <c r="E132" s="141"/>
      <c r="F132" s="252"/>
      <c r="J132" s="237"/>
    </row>
    <row r="133" spans="1:10" s="250" customFormat="1" ht="9.75" customHeight="1" x14ac:dyDescent="0.2">
      <c r="A133" s="255"/>
      <c r="B133" s="254"/>
      <c r="C133" s="253"/>
      <c r="D133" s="252"/>
      <c r="E133" s="141"/>
      <c r="F133" s="251"/>
      <c r="J133" s="237"/>
    </row>
    <row r="134" spans="1:10" s="236" customFormat="1" ht="6" customHeight="1" x14ac:dyDescent="0.25">
      <c r="A134" s="255"/>
      <c r="B134" s="254"/>
      <c r="C134" s="253"/>
      <c r="D134" s="252"/>
      <c r="E134" s="141"/>
      <c r="F134" s="251"/>
      <c r="J134" s="237"/>
    </row>
    <row r="135" spans="1:10" s="242" customFormat="1" x14ac:dyDescent="0.25">
      <c r="A135" s="241"/>
      <c r="B135" s="240"/>
      <c r="C135" s="239"/>
      <c r="D135" s="239"/>
      <c r="E135" s="415"/>
      <c r="F135" s="239"/>
      <c r="G135" s="94"/>
      <c r="H135" s="93"/>
      <c r="J135" s="243"/>
    </row>
    <row r="136" spans="1:10" s="242" customFormat="1" ht="20.25" customHeight="1" x14ac:dyDescent="0.25">
      <c r="A136" s="249"/>
      <c r="B136" s="248"/>
      <c r="C136" s="247"/>
      <c r="D136" s="246"/>
      <c r="E136" s="227"/>
      <c r="F136" s="244"/>
      <c r="G136" s="94"/>
      <c r="H136" s="93"/>
      <c r="J136" s="243"/>
    </row>
    <row r="137" spans="1:10" s="236" customFormat="1" ht="6" customHeight="1" x14ac:dyDescent="0.25">
      <c r="A137" s="249"/>
      <c r="B137" s="248"/>
      <c r="C137" s="247"/>
      <c r="D137" s="246"/>
      <c r="E137" s="227"/>
      <c r="F137" s="244"/>
      <c r="G137" s="85"/>
      <c r="H137" s="84"/>
      <c r="I137" s="238"/>
      <c r="J137" s="237"/>
    </row>
    <row r="138" spans="1:10" s="140" customFormat="1" ht="12.75" x14ac:dyDescent="0.25">
      <c r="A138" s="241"/>
      <c r="B138" s="240"/>
      <c r="C138" s="239"/>
      <c r="D138" s="239"/>
      <c r="E138" s="415"/>
      <c r="F138" s="239"/>
      <c r="G138" s="234"/>
      <c r="H138" s="233"/>
      <c r="I138" s="232"/>
      <c r="J138" s="231"/>
    </row>
    <row r="139" spans="1:10" s="220" customFormat="1" ht="6" customHeight="1" x14ac:dyDescent="0.25">
      <c r="A139" s="118"/>
      <c r="B139" s="235"/>
      <c r="C139" s="143"/>
      <c r="D139" s="142"/>
      <c r="E139" s="141"/>
      <c r="F139" s="112"/>
      <c r="G139" s="223"/>
      <c r="H139" s="222"/>
      <c r="I139" s="221"/>
      <c r="J139" s="91"/>
    </row>
    <row r="140" spans="1:10" x14ac:dyDescent="0.25">
      <c r="A140" s="226"/>
      <c r="B140" s="225"/>
      <c r="C140" s="224"/>
      <c r="D140" s="224"/>
      <c r="E140" s="414"/>
      <c r="F140" s="224"/>
      <c r="G140" s="94"/>
      <c r="H140" s="93"/>
      <c r="I140" s="203"/>
    </row>
    <row r="141" spans="1:10" s="220" customFormat="1" ht="6" customHeight="1" x14ac:dyDescent="0.25">
      <c r="A141" s="100"/>
      <c r="B141" s="230"/>
      <c r="C141" s="229"/>
      <c r="D141" s="228"/>
      <c r="E141" s="227"/>
      <c r="F141" s="212"/>
      <c r="G141" s="223"/>
      <c r="H141" s="222"/>
      <c r="I141" s="221"/>
      <c r="J141" s="91"/>
    </row>
    <row r="142" spans="1:10" x14ac:dyDescent="0.25">
      <c r="A142" s="226"/>
      <c r="B142" s="225"/>
      <c r="C142" s="224"/>
      <c r="D142" s="224"/>
      <c r="E142" s="414"/>
      <c r="F142" s="224"/>
      <c r="G142" s="94"/>
      <c r="H142" s="93"/>
      <c r="I142" s="203"/>
    </row>
    <row r="143" spans="1:10" s="220" customFormat="1" ht="6" customHeight="1" x14ac:dyDescent="0.25">
      <c r="A143" s="100"/>
      <c r="B143" s="230"/>
      <c r="C143" s="229"/>
      <c r="D143" s="228"/>
      <c r="E143" s="227"/>
      <c r="F143" s="212"/>
      <c r="G143" s="223"/>
      <c r="H143" s="222"/>
      <c r="I143" s="221"/>
      <c r="J143" s="91"/>
    </row>
    <row r="144" spans="1:10" x14ac:dyDescent="0.25">
      <c r="A144" s="226"/>
      <c r="B144" s="225"/>
      <c r="C144" s="224"/>
      <c r="D144" s="224"/>
      <c r="E144" s="414"/>
      <c r="F144" s="224"/>
      <c r="G144" s="94"/>
      <c r="H144" s="93"/>
      <c r="I144" s="203"/>
    </row>
    <row r="145" spans="1:10" s="220" customFormat="1" ht="6" customHeight="1" x14ac:dyDescent="0.25">
      <c r="A145" s="100"/>
      <c r="B145" s="230"/>
      <c r="C145" s="229"/>
      <c r="D145" s="228"/>
      <c r="E145" s="227"/>
      <c r="F145" s="212"/>
      <c r="G145" s="223"/>
      <c r="H145" s="222"/>
      <c r="I145" s="221"/>
      <c r="J145" s="91"/>
    </row>
    <row r="146" spans="1:10" x14ac:dyDescent="0.25">
      <c r="A146" s="226"/>
      <c r="B146" s="225"/>
      <c r="C146" s="224"/>
      <c r="D146" s="224"/>
      <c r="E146" s="414"/>
      <c r="F146" s="224"/>
      <c r="G146" s="94"/>
      <c r="H146" s="93"/>
      <c r="I146" s="203"/>
    </row>
    <row r="147" spans="1:10" s="220" customFormat="1" ht="6" customHeight="1" x14ac:dyDescent="0.25">
      <c r="A147" s="100"/>
      <c r="B147" s="230"/>
      <c r="C147" s="229"/>
      <c r="D147" s="228"/>
      <c r="E147" s="227"/>
      <c r="F147" s="212"/>
      <c r="G147" s="223"/>
      <c r="H147" s="222"/>
      <c r="I147" s="221"/>
      <c r="J147" s="91"/>
    </row>
    <row r="148" spans="1:10" x14ac:dyDescent="0.25">
      <c r="A148" s="226"/>
      <c r="B148" s="225"/>
      <c r="C148" s="224"/>
      <c r="D148" s="224"/>
      <c r="E148" s="414"/>
      <c r="F148" s="224"/>
      <c r="G148" s="94"/>
      <c r="H148" s="93"/>
      <c r="I148" s="203"/>
    </row>
    <row r="149" spans="1:10" s="220" customFormat="1" ht="6" customHeight="1" x14ac:dyDescent="0.25">
      <c r="A149" s="100"/>
      <c r="B149" s="230"/>
      <c r="C149" s="229"/>
      <c r="D149" s="228"/>
      <c r="E149" s="227"/>
      <c r="F149" s="212"/>
      <c r="G149" s="223"/>
      <c r="H149" s="222"/>
      <c r="I149" s="221"/>
      <c r="J149" s="91"/>
    </row>
    <row r="150" spans="1:10" x14ac:dyDescent="0.25">
      <c r="A150" s="226"/>
      <c r="B150" s="225"/>
      <c r="C150" s="224"/>
      <c r="D150" s="224"/>
      <c r="E150" s="414"/>
      <c r="F150" s="224"/>
      <c r="G150" s="94"/>
      <c r="H150" s="93"/>
      <c r="I150" s="203"/>
    </row>
    <row r="151" spans="1:10" s="220" customFormat="1" ht="6" customHeight="1" x14ac:dyDescent="0.25">
      <c r="A151" s="100"/>
      <c r="B151" s="230"/>
      <c r="C151" s="229"/>
      <c r="D151" s="228"/>
      <c r="E151" s="227"/>
      <c r="F151" s="212"/>
      <c r="G151" s="223"/>
      <c r="H151" s="222"/>
      <c r="I151" s="221"/>
      <c r="J151" s="91"/>
    </row>
    <row r="152" spans="1:10" x14ac:dyDescent="0.25">
      <c r="A152" s="226"/>
      <c r="B152" s="225"/>
      <c r="C152" s="224"/>
      <c r="D152" s="224"/>
      <c r="E152" s="414"/>
      <c r="F152" s="224"/>
      <c r="G152" s="94"/>
      <c r="H152" s="93"/>
      <c r="I152" s="203"/>
    </row>
    <row r="153" spans="1:10" s="220" customFormat="1" ht="6" customHeight="1" x14ac:dyDescent="0.25">
      <c r="A153" s="100"/>
      <c r="B153" s="230"/>
      <c r="C153" s="229"/>
      <c r="D153" s="228"/>
      <c r="E153" s="227"/>
      <c r="F153" s="212"/>
      <c r="G153" s="223"/>
      <c r="H153" s="222"/>
      <c r="I153" s="221"/>
      <c r="J153" s="91"/>
    </row>
    <row r="154" spans="1:10" x14ac:dyDescent="0.25">
      <c r="A154" s="226"/>
      <c r="B154" s="225"/>
      <c r="C154" s="224"/>
      <c r="D154" s="224"/>
      <c r="E154" s="414"/>
      <c r="F154" s="224"/>
      <c r="G154" s="94"/>
      <c r="H154" s="93"/>
      <c r="I154" s="203"/>
    </row>
    <row r="155" spans="1:10" s="220" customFormat="1" ht="6" customHeight="1" x14ac:dyDescent="0.25">
      <c r="A155" s="100"/>
      <c r="B155" s="230"/>
      <c r="C155" s="229"/>
      <c r="D155" s="228"/>
      <c r="E155" s="227"/>
      <c r="F155" s="212"/>
      <c r="G155" s="223"/>
      <c r="H155" s="222"/>
      <c r="I155" s="221"/>
      <c r="J155" s="91"/>
    </row>
    <row r="156" spans="1:10" x14ac:dyDescent="0.25">
      <c r="A156" s="226"/>
      <c r="B156" s="225"/>
      <c r="C156" s="224"/>
      <c r="D156" s="224"/>
      <c r="E156" s="414"/>
      <c r="F156" s="224"/>
      <c r="G156" s="94"/>
      <c r="H156" s="93"/>
      <c r="I156" s="203"/>
    </row>
    <row r="157" spans="1:10" s="220" customFormat="1" ht="6" customHeight="1" x14ac:dyDescent="0.25">
      <c r="A157" s="100"/>
      <c r="B157" s="230"/>
      <c r="C157" s="229"/>
      <c r="D157" s="228"/>
      <c r="E157" s="227"/>
      <c r="F157" s="212"/>
      <c r="G157" s="223"/>
      <c r="H157" s="222"/>
      <c r="I157" s="221"/>
      <c r="J157" s="91"/>
    </row>
    <row r="158" spans="1:10" x14ac:dyDescent="0.25">
      <c r="A158" s="226"/>
      <c r="B158" s="225"/>
      <c r="C158" s="224"/>
      <c r="D158" s="224"/>
      <c r="E158" s="414"/>
      <c r="F158" s="224"/>
      <c r="G158" s="94"/>
      <c r="H158" s="93"/>
      <c r="I158" s="203"/>
    </row>
    <row r="159" spans="1:10" s="220" customFormat="1" ht="6" customHeight="1" x14ac:dyDescent="0.25">
      <c r="A159" s="100"/>
      <c r="B159" s="230"/>
      <c r="C159" s="229"/>
      <c r="D159" s="228"/>
      <c r="E159" s="227"/>
      <c r="F159" s="212"/>
      <c r="G159" s="223"/>
      <c r="H159" s="222"/>
      <c r="I159" s="221"/>
      <c r="J159" s="91"/>
    </row>
    <row r="160" spans="1:10" x14ac:dyDescent="0.25">
      <c r="A160" s="226"/>
      <c r="B160" s="225"/>
      <c r="C160" s="224"/>
      <c r="D160" s="224"/>
      <c r="E160" s="414"/>
      <c r="F160" s="224"/>
      <c r="G160" s="94"/>
      <c r="H160" s="93"/>
      <c r="I160" s="203"/>
    </row>
    <row r="161" spans="1:10" s="220" customFormat="1" ht="6" customHeight="1" x14ac:dyDescent="0.25">
      <c r="A161" s="100"/>
      <c r="B161" s="230"/>
      <c r="C161" s="229"/>
      <c r="D161" s="228"/>
      <c r="E161" s="227"/>
      <c r="F161" s="212"/>
      <c r="G161" s="223"/>
      <c r="H161" s="222"/>
      <c r="I161" s="221"/>
      <c r="J161" s="91"/>
    </row>
    <row r="162" spans="1:10" x14ac:dyDescent="0.25">
      <c r="A162" s="226"/>
      <c r="B162" s="225"/>
      <c r="C162" s="224"/>
      <c r="D162" s="224"/>
      <c r="E162" s="414"/>
      <c r="F162" s="224"/>
      <c r="G162" s="94"/>
      <c r="H162" s="93"/>
      <c r="I162" s="203"/>
    </row>
    <row r="163" spans="1:10" s="220" customFormat="1" ht="6" customHeight="1" x14ac:dyDescent="0.25">
      <c r="A163" s="100"/>
      <c r="B163" s="230"/>
      <c r="C163" s="229"/>
      <c r="D163" s="228"/>
      <c r="E163" s="227"/>
      <c r="F163" s="212"/>
      <c r="G163" s="223"/>
      <c r="H163" s="222"/>
      <c r="I163" s="221"/>
      <c r="J163" s="91"/>
    </row>
    <row r="164" spans="1:10" x14ac:dyDescent="0.25">
      <c r="A164" s="226"/>
      <c r="B164" s="225"/>
      <c r="C164" s="224"/>
      <c r="D164" s="224"/>
      <c r="E164" s="414"/>
      <c r="F164" s="224"/>
      <c r="G164" s="94"/>
      <c r="H164" s="93"/>
      <c r="I164" s="203"/>
    </row>
    <row r="165" spans="1:10" s="220" customFormat="1" ht="6" customHeight="1" x14ac:dyDescent="0.25">
      <c r="A165" s="100"/>
      <c r="B165" s="230"/>
      <c r="C165" s="229"/>
      <c r="D165" s="228"/>
      <c r="E165" s="227"/>
      <c r="F165" s="212"/>
      <c r="G165" s="223"/>
      <c r="H165" s="222"/>
      <c r="I165" s="221"/>
      <c r="J165" s="91"/>
    </row>
    <row r="166" spans="1:10" x14ac:dyDescent="0.25">
      <c r="A166" s="226"/>
      <c r="B166" s="225"/>
      <c r="C166" s="224"/>
      <c r="D166" s="224"/>
      <c r="E166" s="414"/>
      <c r="F166" s="224"/>
      <c r="G166" s="94"/>
      <c r="H166" s="93"/>
      <c r="I166" s="203"/>
    </row>
    <row r="167" spans="1:10" s="220" customFormat="1" ht="6" customHeight="1" x14ac:dyDescent="0.25">
      <c r="A167" s="100"/>
      <c r="B167" s="230"/>
      <c r="C167" s="229"/>
      <c r="D167" s="228"/>
      <c r="E167" s="227"/>
      <c r="F167" s="212"/>
      <c r="G167" s="223"/>
      <c r="H167" s="222"/>
      <c r="I167" s="221"/>
      <c r="J167" s="91"/>
    </row>
    <row r="168" spans="1:10" x14ac:dyDescent="0.25">
      <c r="A168" s="226"/>
      <c r="B168" s="225"/>
      <c r="C168" s="224"/>
      <c r="D168" s="224"/>
      <c r="E168" s="414"/>
      <c r="F168" s="224"/>
      <c r="G168" s="94"/>
      <c r="H168" s="93"/>
      <c r="I168" s="203"/>
    </row>
    <row r="169" spans="1:10" s="220" customFormat="1" ht="6" customHeight="1" x14ac:dyDescent="0.25">
      <c r="A169" s="100"/>
      <c r="B169" s="230"/>
      <c r="C169" s="229"/>
      <c r="D169" s="228"/>
      <c r="E169" s="227"/>
      <c r="F169" s="212"/>
      <c r="G169" s="223"/>
      <c r="H169" s="222"/>
      <c r="I169" s="221"/>
      <c r="J169" s="91"/>
    </row>
    <row r="170" spans="1:10" x14ac:dyDescent="0.25">
      <c r="A170" s="226"/>
      <c r="B170" s="225"/>
      <c r="C170" s="224"/>
      <c r="D170" s="224"/>
      <c r="E170" s="414"/>
      <c r="F170" s="224"/>
      <c r="G170" s="94"/>
      <c r="H170" s="93"/>
      <c r="I170" s="203"/>
    </row>
    <row r="171" spans="1:10" s="220" customFormat="1" ht="6" customHeight="1" x14ac:dyDescent="0.25">
      <c r="A171" s="100"/>
      <c r="B171" s="230"/>
      <c r="C171" s="229"/>
      <c r="D171" s="228"/>
      <c r="E171" s="227"/>
      <c r="F171" s="212"/>
      <c r="G171" s="223"/>
      <c r="H171" s="222"/>
      <c r="I171" s="221"/>
      <c r="J171" s="91"/>
    </row>
    <row r="172" spans="1:10" x14ac:dyDescent="0.25">
      <c r="A172" s="226"/>
      <c r="B172" s="225"/>
      <c r="C172" s="224"/>
      <c r="D172" s="224"/>
      <c r="E172" s="414"/>
      <c r="F172" s="224"/>
      <c r="G172" s="94"/>
      <c r="H172" s="93"/>
      <c r="I172" s="203"/>
    </row>
    <row r="173" spans="1:10" s="220" customFormat="1" ht="6" customHeight="1" x14ac:dyDescent="0.25">
      <c r="A173" s="100"/>
      <c r="B173" s="230"/>
      <c r="C173" s="229"/>
      <c r="D173" s="228"/>
      <c r="E173" s="227"/>
      <c r="F173" s="212"/>
      <c r="G173" s="223"/>
      <c r="H173" s="222"/>
      <c r="I173" s="221"/>
      <c r="J173" s="91"/>
    </row>
    <row r="174" spans="1:10" x14ac:dyDescent="0.25">
      <c r="A174" s="226"/>
      <c r="B174" s="225"/>
      <c r="C174" s="224"/>
      <c r="D174" s="224"/>
      <c r="E174" s="414"/>
      <c r="F174" s="224"/>
      <c r="G174" s="94"/>
      <c r="H174" s="93"/>
      <c r="I174" s="203"/>
    </row>
    <row r="175" spans="1:10" s="220" customFormat="1" ht="6" customHeight="1" x14ac:dyDescent="0.25">
      <c r="A175" s="100"/>
      <c r="B175" s="230"/>
      <c r="C175" s="229"/>
      <c r="D175" s="228"/>
      <c r="E175" s="227"/>
      <c r="F175" s="212"/>
      <c r="G175" s="223"/>
      <c r="H175" s="222"/>
      <c r="I175" s="221"/>
      <c r="J175" s="91"/>
    </row>
    <row r="176" spans="1:10" x14ac:dyDescent="0.25">
      <c r="A176" s="226"/>
      <c r="B176" s="225"/>
      <c r="C176" s="224"/>
      <c r="D176" s="224"/>
      <c r="E176" s="414"/>
      <c r="F176" s="224"/>
      <c r="G176" s="94"/>
      <c r="H176" s="93"/>
      <c r="I176" s="203"/>
    </row>
    <row r="177" spans="1:10" s="220" customFormat="1" ht="6" customHeight="1" x14ac:dyDescent="0.25">
      <c r="A177" s="100"/>
      <c r="B177" s="230"/>
      <c r="C177" s="229"/>
      <c r="D177" s="228"/>
      <c r="E177" s="227"/>
      <c r="F177" s="212"/>
      <c r="G177" s="223"/>
      <c r="H177" s="222"/>
      <c r="I177" s="221"/>
      <c r="J177" s="91"/>
    </row>
    <row r="178" spans="1:10" x14ac:dyDescent="0.25">
      <c r="A178" s="226"/>
      <c r="B178" s="225"/>
      <c r="C178" s="224"/>
      <c r="D178" s="224"/>
      <c r="E178" s="414"/>
      <c r="F178" s="224"/>
      <c r="G178" s="94"/>
      <c r="H178" s="93"/>
      <c r="I178" s="203"/>
    </row>
    <row r="179" spans="1:10" s="220" customFormat="1" ht="6" customHeight="1" x14ac:dyDescent="0.25">
      <c r="A179" s="100"/>
      <c r="B179" s="230"/>
      <c r="C179" s="229"/>
      <c r="D179" s="228"/>
      <c r="E179" s="227"/>
      <c r="F179" s="212"/>
      <c r="G179" s="223"/>
      <c r="H179" s="222"/>
      <c r="I179" s="221"/>
      <c r="J179" s="91"/>
    </row>
    <row r="180" spans="1:10" x14ac:dyDescent="0.25">
      <c r="A180" s="226"/>
      <c r="B180" s="225"/>
      <c r="C180" s="224"/>
      <c r="D180" s="224"/>
      <c r="E180" s="414"/>
      <c r="F180" s="224"/>
      <c r="G180" s="94"/>
      <c r="H180" s="93"/>
      <c r="I180" s="203"/>
    </row>
    <row r="181" spans="1:10" s="220" customFormat="1" ht="6" customHeight="1" x14ac:dyDescent="0.25">
      <c r="A181" s="100"/>
      <c r="B181" s="230"/>
      <c r="C181" s="229"/>
      <c r="D181" s="228"/>
      <c r="E181" s="227"/>
      <c r="F181" s="212"/>
      <c r="G181" s="223"/>
      <c r="H181" s="222"/>
      <c r="I181" s="221"/>
      <c r="J181" s="91"/>
    </row>
    <row r="182" spans="1:10" x14ac:dyDescent="0.25">
      <c r="A182" s="226"/>
      <c r="B182" s="225"/>
      <c r="C182" s="224"/>
      <c r="D182" s="224"/>
      <c r="E182" s="414"/>
      <c r="F182" s="224"/>
      <c r="G182" s="94"/>
      <c r="H182" s="93"/>
      <c r="I182" s="203"/>
    </row>
    <row r="183" spans="1:10" s="220" customFormat="1" ht="6" customHeight="1" x14ac:dyDescent="0.25">
      <c r="A183" s="100"/>
      <c r="B183" s="230"/>
      <c r="C183" s="229"/>
      <c r="D183" s="228"/>
      <c r="E183" s="227"/>
      <c r="F183" s="212"/>
      <c r="G183" s="223"/>
      <c r="H183" s="222"/>
      <c r="I183" s="221"/>
      <c r="J183" s="91"/>
    </row>
    <row r="184" spans="1:10" x14ac:dyDescent="0.25">
      <c r="A184" s="226"/>
      <c r="B184" s="225"/>
      <c r="C184" s="224"/>
      <c r="D184" s="224"/>
      <c r="E184" s="414"/>
      <c r="F184" s="224"/>
      <c r="G184" s="94"/>
      <c r="H184" s="93"/>
      <c r="I184" s="203"/>
    </row>
    <row r="185" spans="1:10" s="220" customFormat="1" ht="6" customHeight="1" x14ac:dyDescent="0.25">
      <c r="A185" s="100"/>
      <c r="B185" s="230"/>
      <c r="C185" s="229"/>
      <c r="D185" s="228"/>
      <c r="E185" s="227"/>
      <c r="F185" s="212"/>
      <c r="G185" s="223"/>
      <c r="H185" s="222"/>
      <c r="I185" s="221"/>
      <c r="J185" s="91"/>
    </row>
    <row r="186" spans="1:10" x14ac:dyDescent="0.25">
      <c r="A186" s="226"/>
      <c r="B186" s="225"/>
      <c r="C186" s="224"/>
      <c r="D186" s="224"/>
      <c r="E186" s="414"/>
      <c r="F186" s="224"/>
      <c r="G186" s="94"/>
      <c r="H186" s="93"/>
      <c r="I186" s="203"/>
    </row>
    <row r="187" spans="1:10" s="220" customFormat="1" ht="6" customHeight="1" x14ac:dyDescent="0.25">
      <c r="A187" s="100"/>
      <c r="B187" s="230"/>
      <c r="C187" s="229"/>
      <c r="D187" s="228"/>
      <c r="E187" s="227"/>
      <c r="F187" s="212"/>
      <c r="G187" s="223"/>
      <c r="H187" s="222"/>
      <c r="I187" s="221"/>
      <c r="J187" s="91"/>
    </row>
    <row r="188" spans="1:10" x14ac:dyDescent="0.25">
      <c r="A188" s="226"/>
      <c r="B188" s="225"/>
      <c r="C188" s="224"/>
      <c r="D188" s="224"/>
      <c r="E188" s="414"/>
      <c r="F188" s="224"/>
      <c r="G188" s="94"/>
      <c r="H188" s="93"/>
      <c r="I188" s="203"/>
    </row>
    <row r="189" spans="1:10" s="220" customFormat="1" ht="6" customHeight="1" x14ac:dyDescent="0.25">
      <c r="A189" s="100"/>
      <c r="B189" s="230"/>
      <c r="C189" s="229"/>
      <c r="D189" s="228"/>
      <c r="E189" s="227"/>
      <c r="F189" s="212"/>
      <c r="G189" s="223"/>
      <c r="H189" s="222"/>
      <c r="I189" s="221"/>
      <c r="J189" s="91"/>
    </row>
    <row r="190" spans="1:10" x14ac:dyDescent="0.25">
      <c r="A190" s="226"/>
      <c r="B190" s="225"/>
      <c r="C190" s="224"/>
      <c r="D190" s="224"/>
      <c r="E190" s="414"/>
      <c r="F190" s="224"/>
      <c r="G190" s="94"/>
      <c r="H190" s="93"/>
      <c r="I190" s="203"/>
    </row>
    <row r="191" spans="1:10" s="220" customFormat="1" ht="6" customHeight="1" x14ac:dyDescent="0.25">
      <c r="A191" s="100"/>
      <c r="B191" s="230"/>
      <c r="C191" s="229"/>
      <c r="D191" s="228"/>
      <c r="E191" s="227"/>
      <c r="F191" s="212"/>
      <c r="G191" s="223"/>
      <c r="H191" s="222"/>
      <c r="I191" s="221"/>
      <c r="J191" s="91"/>
    </row>
    <row r="192" spans="1:10" x14ac:dyDescent="0.25">
      <c r="A192" s="226"/>
      <c r="B192" s="225"/>
      <c r="C192" s="224"/>
      <c r="D192" s="224"/>
      <c r="E192" s="414"/>
      <c r="F192" s="224"/>
      <c r="G192" s="94"/>
      <c r="H192" s="93"/>
      <c r="I192" s="203"/>
    </row>
    <row r="193" spans="1:10" s="220" customFormat="1" ht="6" customHeight="1" x14ac:dyDescent="0.25">
      <c r="A193" s="100"/>
      <c r="B193" s="230"/>
      <c r="C193" s="229"/>
      <c r="D193" s="228"/>
      <c r="E193" s="227"/>
      <c r="F193" s="212"/>
      <c r="G193" s="223"/>
      <c r="H193" s="222"/>
      <c r="I193" s="221"/>
      <c r="J193" s="91"/>
    </row>
    <row r="194" spans="1:10" x14ac:dyDescent="0.25">
      <c r="A194" s="226"/>
      <c r="B194" s="225"/>
      <c r="C194" s="224"/>
      <c r="D194" s="224"/>
      <c r="E194" s="414"/>
      <c r="F194" s="224"/>
      <c r="G194" s="94"/>
      <c r="H194" s="93"/>
      <c r="I194" s="203"/>
    </row>
    <row r="195" spans="1:10" s="220" customFormat="1" ht="6" customHeight="1" x14ac:dyDescent="0.25">
      <c r="A195" s="100"/>
      <c r="B195" s="230"/>
      <c r="C195" s="229"/>
      <c r="D195" s="228"/>
      <c r="E195" s="227"/>
      <c r="F195" s="212"/>
      <c r="G195" s="223"/>
      <c r="H195" s="222"/>
      <c r="I195" s="221"/>
      <c r="J195" s="91"/>
    </row>
    <row r="196" spans="1:10" x14ac:dyDescent="0.25">
      <c r="A196" s="226"/>
      <c r="B196" s="225"/>
      <c r="C196" s="224"/>
      <c r="D196" s="224"/>
      <c r="E196" s="414"/>
      <c r="F196" s="224"/>
      <c r="G196" s="94"/>
      <c r="H196" s="93"/>
      <c r="I196" s="203"/>
    </row>
    <row r="197" spans="1:10" s="220" customFormat="1" ht="6" customHeight="1" x14ac:dyDescent="0.25">
      <c r="A197" s="100"/>
      <c r="B197" s="230"/>
      <c r="C197" s="229"/>
      <c r="D197" s="228"/>
      <c r="E197" s="227"/>
      <c r="F197" s="212"/>
      <c r="G197" s="223"/>
      <c r="H197" s="222"/>
      <c r="I197" s="221"/>
      <c r="J197" s="91"/>
    </row>
    <row r="198" spans="1:10" x14ac:dyDescent="0.25">
      <c r="A198" s="226"/>
      <c r="B198" s="225"/>
      <c r="C198" s="224"/>
      <c r="D198" s="224"/>
      <c r="E198" s="414"/>
      <c r="F198" s="224"/>
      <c r="G198" s="94"/>
      <c r="H198" s="93"/>
      <c r="I198" s="203"/>
    </row>
    <row r="199" spans="1:10" s="220" customFormat="1" ht="6" customHeight="1" x14ac:dyDescent="0.25">
      <c r="A199" s="100"/>
      <c r="B199" s="230"/>
      <c r="C199" s="229"/>
      <c r="D199" s="228"/>
      <c r="E199" s="227"/>
      <c r="F199" s="212"/>
      <c r="G199" s="223"/>
      <c r="H199" s="222"/>
      <c r="I199" s="221"/>
      <c r="J199" s="91"/>
    </row>
    <row r="200" spans="1:10" x14ac:dyDescent="0.25">
      <c r="A200" s="226"/>
      <c r="B200" s="225"/>
      <c r="C200" s="224"/>
      <c r="D200" s="224"/>
      <c r="E200" s="414"/>
      <c r="F200" s="224"/>
      <c r="G200" s="94"/>
      <c r="H200" s="93"/>
      <c r="I200" s="203"/>
    </row>
    <row r="201" spans="1:10" s="220" customFormat="1" ht="6" customHeight="1" x14ac:dyDescent="0.25">
      <c r="A201" s="100"/>
      <c r="B201" s="230"/>
      <c r="C201" s="229"/>
      <c r="D201" s="228"/>
      <c r="E201" s="227"/>
      <c r="F201" s="212"/>
      <c r="G201" s="223"/>
      <c r="H201" s="222"/>
      <c r="I201" s="221"/>
      <c r="J201" s="91"/>
    </row>
    <row r="202" spans="1:10" x14ac:dyDescent="0.25">
      <c r="A202" s="226"/>
      <c r="B202" s="225"/>
      <c r="C202" s="224"/>
      <c r="D202" s="224"/>
      <c r="E202" s="414"/>
      <c r="F202" s="224"/>
      <c r="G202" s="94"/>
      <c r="H202" s="93"/>
      <c r="I202" s="203"/>
    </row>
    <row r="203" spans="1:10" s="220" customFormat="1" ht="6" customHeight="1" x14ac:dyDescent="0.25">
      <c r="A203" s="100"/>
      <c r="B203" s="230"/>
      <c r="C203" s="229"/>
      <c r="D203" s="228"/>
      <c r="E203" s="227"/>
      <c r="F203" s="212"/>
      <c r="G203" s="223"/>
      <c r="H203" s="222"/>
      <c r="I203" s="221"/>
      <c r="J203" s="91"/>
    </row>
    <row r="204" spans="1:10" x14ac:dyDescent="0.25">
      <c r="A204" s="226"/>
      <c r="B204" s="225"/>
      <c r="C204" s="224"/>
      <c r="D204" s="224"/>
      <c r="E204" s="414"/>
      <c r="F204" s="224"/>
      <c r="G204" s="94"/>
      <c r="H204" s="93"/>
      <c r="I204" s="203"/>
    </row>
    <row r="205" spans="1:10" s="220" customFormat="1" ht="6" customHeight="1" x14ac:dyDescent="0.25">
      <c r="A205" s="100"/>
      <c r="B205" s="230"/>
      <c r="C205" s="229"/>
      <c r="D205" s="228"/>
      <c r="E205" s="227"/>
      <c r="F205" s="212"/>
      <c r="G205" s="223"/>
      <c r="H205" s="222"/>
      <c r="I205" s="221"/>
      <c r="J205" s="91"/>
    </row>
    <row r="206" spans="1:10" x14ac:dyDescent="0.25">
      <c r="A206" s="226"/>
      <c r="B206" s="225"/>
      <c r="C206" s="224"/>
      <c r="D206" s="224"/>
      <c r="E206" s="414"/>
      <c r="F206" s="224"/>
      <c r="G206" s="94"/>
      <c r="H206" s="93"/>
      <c r="I206" s="203"/>
    </row>
    <row r="207" spans="1:10" s="220" customFormat="1" ht="6" customHeight="1" x14ac:dyDescent="0.25">
      <c r="A207" s="100"/>
      <c r="B207" s="230"/>
      <c r="C207" s="229"/>
      <c r="D207" s="228"/>
      <c r="E207" s="227"/>
      <c r="F207" s="212"/>
      <c r="G207" s="223"/>
      <c r="H207" s="222"/>
      <c r="I207" s="221"/>
      <c r="J207" s="91"/>
    </row>
    <row r="208" spans="1:10" x14ac:dyDescent="0.25">
      <c r="A208" s="226"/>
      <c r="B208" s="225"/>
      <c r="C208" s="224"/>
      <c r="D208" s="224"/>
      <c r="E208" s="414"/>
      <c r="F208" s="224"/>
      <c r="G208" s="94"/>
      <c r="H208" s="93"/>
      <c r="I208" s="203"/>
    </row>
    <row r="209" spans="1:10" s="220" customFormat="1" ht="6" customHeight="1" x14ac:dyDescent="0.25">
      <c r="A209" s="100"/>
      <c r="B209" s="230"/>
      <c r="C209" s="229"/>
      <c r="D209" s="228"/>
      <c r="E209" s="227"/>
      <c r="F209" s="212"/>
      <c r="G209" s="223"/>
      <c r="H209" s="222"/>
      <c r="I209" s="221"/>
      <c r="J209" s="91"/>
    </row>
    <row r="210" spans="1:10" x14ac:dyDescent="0.25">
      <c r="A210" s="226"/>
      <c r="B210" s="225"/>
      <c r="C210" s="224"/>
      <c r="D210" s="224"/>
      <c r="E210" s="414"/>
      <c r="F210" s="224"/>
      <c r="G210" s="94"/>
      <c r="H210" s="93"/>
      <c r="I210" s="203"/>
    </row>
    <row r="211" spans="1:10" s="220" customFormat="1" ht="6" customHeight="1" x14ac:dyDescent="0.25">
      <c r="A211" s="100"/>
      <c r="B211" s="230"/>
      <c r="C211" s="229"/>
      <c r="D211" s="228"/>
      <c r="E211" s="227"/>
      <c r="F211" s="212"/>
      <c r="G211" s="223"/>
      <c r="H211" s="222"/>
      <c r="I211" s="221"/>
      <c r="J211" s="91"/>
    </row>
    <row r="212" spans="1:10" x14ac:dyDescent="0.25">
      <c r="A212" s="226"/>
      <c r="B212" s="225"/>
      <c r="C212" s="224"/>
      <c r="D212" s="224"/>
      <c r="E212" s="414"/>
      <c r="F212" s="224"/>
      <c r="G212" s="94"/>
      <c r="H212" s="93"/>
      <c r="I212" s="203"/>
    </row>
    <row r="213" spans="1:10" s="220" customFormat="1" ht="6" customHeight="1" x14ac:dyDescent="0.25">
      <c r="A213" s="100"/>
      <c r="B213" s="230"/>
      <c r="C213" s="229"/>
      <c r="D213" s="228"/>
      <c r="E213" s="227"/>
      <c r="F213" s="212"/>
      <c r="G213" s="223"/>
      <c r="H213" s="222"/>
      <c r="I213" s="221"/>
      <c r="J213" s="91"/>
    </row>
    <row r="214" spans="1:10" x14ac:dyDescent="0.25">
      <c r="A214" s="226"/>
      <c r="B214" s="225"/>
      <c r="C214" s="224"/>
      <c r="D214" s="224"/>
      <c r="E214" s="414"/>
      <c r="F214" s="224"/>
      <c r="G214" s="94"/>
      <c r="H214" s="93"/>
      <c r="I214" s="203"/>
    </row>
    <row r="215" spans="1:10" s="220" customFormat="1" ht="6" customHeight="1" x14ac:dyDescent="0.25">
      <c r="A215" s="100"/>
      <c r="B215" s="230"/>
      <c r="C215" s="229"/>
      <c r="D215" s="228"/>
      <c r="E215" s="227"/>
      <c r="F215" s="212"/>
      <c r="G215" s="223"/>
      <c r="H215" s="222"/>
      <c r="I215" s="221"/>
      <c r="J215" s="91"/>
    </row>
    <row r="216" spans="1:10" x14ac:dyDescent="0.25">
      <c r="A216" s="226"/>
      <c r="B216" s="225"/>
      <c r="C216" s="224"/>
      <c r="D216" s="224"/>
      <c r="E216" s="414"/>
      <c r="F216" s="224"/>
      <c r="G216" s="94"/>
      <c r="H216" s="93"/>
      <c r="I216" s="203"/>
    </row>
    <row r="217" spans="1:10" s="220" customFormat="1" ht="6" customHeight="1" x14ac:dyDescent="0.25">
      <c r="A217" s="100"/>
      <c r="B217" s="230"/>
      <c r="C217" s="229"/>
      <c r="D217" s="228"/>
      <c r="E217" s="227"/>
      <c r="F217" s="212"/>
      <c r="G217" s="223"/>
      <c r="H217" s="222"/>
      <c r="I217" s="221"/>
      <c r="J217" s="91"/>
    </row>
    <row r="218" spans="1:10" x14ac:dyDescent="0.25">
      <c r="A218" s="226"/>
      <c r="B218" s="225"/>
      <c r="C218" s="224"/>
      <c r="D218" s="224"/>
      <c r="E218" s="414"/>
      <c r="F218" s="224"/>
      <c r="G218" s="94"/>
      <c r="H218" s="93"/>
      <c r="I218" s="203"/>
    </row>
    <row r="219" spans="1:10" s="220" customFormat="1" ht="6" customHeight="1" x14ac:dyDescent="0.25">
      <c r="A219" s="100"/>
      <c r="B219" s="230"/>
      <c r="C219" s="229"/>
      <c r="D219" s="228"/>
      <c r="E219" s="227"/>
      <c r="F219" s="212"/>
      <c r="G219" s="223"/>
      <c r="H219" s="222"/>
      <c r="I219" s="221"/>
      <c r="J219" s="91"/>
    </row>
    <row r="220" spans="1:10" x14ac:dyDescent="0.25">
      <c r="A220" s="226"/>
      <c r="B220" s="225"/>
      <c r="C220" s="224"/>
      <c r="D220" s="224"/>
      <c r="E220" s="414"/>
      <c r="F220" s="224"/>
      <c r="G220" s="94"/>
      <c r="H220" s="93"/>
      <c r="I220" s="203"/>
    </row>
    <row r="221" spans="1:10" s="220" customFormat="1" ht="6" customHeight="1" x14ac:dyDescent="0.25">
      <c r="A221" s="100"/>
      <c r="B221" s="230"/>
      <c r="C221" s="229"/>
      <c r="D221" s="228"/>
      <c r="E221" s="227"/>
      <c r="F221" s="212"/>
      <c r="G221" s="223"/>
      <c r="H221" s="222"/>
      <c r="I221" s="221"/>
      <c r="J221" s="91"/>
    </row>
    <row r="222" spans="1:10" x14ac:dyDescent="0.25">
      <c r="A222" s="226"/>
      <c r="B222" s="225"/>
      <c r="C222" s="224"/>
      <c r="D222" s="224"/>
      <c r="E222" s="414"/>
      <c r="F222" s="224"/>
      <c r="G222" s="94"/>
      <c r="H222" s="93"/>
      <c r="I222" s="203"/>
    </row>
    <row r="223" spans="1:10" s="220" customFormat="1" ht="6" customHeight="1" x14ac:dyDescent="0.25">
      <c r="A223" s="100"/>
      <c r="B223" s="230"/>
      <c r="C223" s="229"/>
      <c r="D223" s="228"/>
      <c r="E223" s="227"/>
      <c r="F223" s="212"/>
      <c r="G223" s="223"/>
      <c r="H223" s="222"/>
      <c r="I223" s="221"/>
      <c r="J223" s="91"/>
    </row>
    <row r="224" spans="1:10" x14ac:dyDescent="0.25">
      <c r="A224" s="226"/>
      <c r="B224" s="225"/>
      <c r="C224" s="224"/>
      <c r="D224" s="224"/>
      <c r="E224" s="414"/>
      <c r="F224" s="224"/>
      <c r="G224" s="94"/>
      <c r="H224" s="93"/>
      <c r="I224" s="203"/>
    </row>
    <row r="225" spans="1:10" s="220" customFormat="1" ht="6" customHeight="1" x14ac:dyDescent="0.25">
      <c r="A225" s="100"/>
      <c r="B225" s="230"/>
      <c r="C225" s="229"/>
      <c r="D225" s="228"/>
      <c r="E225" s="227"/>
      <c r="F225" s="212"/>
      <c r="G225" s="223"/>
      <c r="H225" s="222"/>
      <c r="I225" s="221"/>
      <c r="J225" s="91"/>
    </row>
    <row r="226" spans="1:10" x14ac:dyDescent="0.25">
      <c r="A226" s="226"/>
      <c r="B226" s="225"/>
      <c r="C226" s="224"/>
      <c r="D226" s="224"/>
      <c r="E226" s="414"/>
      <c r="F226" s="224"/>
      <c r="G226" s="94"/>
      <c r="H226" s="93"/>
      <c r="I226" s="203"/>
    </row>
    <row r="227" spans="1:10" s="220" customFormat="1" ht="6" customHeight="1" x14ac:dyDescent="0.25">
      <c r="A227" s="100"/>
      <c r="B227" s="230"/>
      <c r="C227" s="229"/>
      <c r="D227" s="228"/>
      <c r="E227" s="227"/>
      <c r="F227" s="212"/>
      <c r="G227" s="223"/>
      <c r="H227" s="222"/>
      <c r="I227" s="221"/>
      <c r="J227" s="91"/>
    </row>
    <row r="228" spans="1:10" x14ac:dyDescent="0.25">
      <c r="A228" s="226"/>
      <c r="B228" s="225"/>
      <c r="C228" s="224"/>
      <c r="D228" s="224"/>
      <c r="E228" s="414"/>
      <c r="F228" s="224"/>
      <c r="G228" s="94"/>
      <c r="H228" s="93"/>
      <c r="I228" s="203"/>
    </row>
    <row r="229" spans="1:10" s="220" customFormat="1" ht="6" customHeight="1" x14ac:dyDescent="0.25">
      <c r="A229" s="100"/>
      <c r="B229" s="230"/>
      <c r="C229" s="229"/>
      <c r="D229" s="228"/>
      <c r="E229" s="227"/>
      <c r="F229" s="212"/>
      <c r="G229" s="223"/>
      <c r="H229" s="222"/>
      <c r="I229" s="221"/>
      <c r="J229" s="91"/>
    </row>
    <row r="230" spans="1:10" x14ac:dyDescent="0.25">
      <c r="A230" s="226"/>
      <c r="B230" s="225"/>
      <c r="C230" s="224"/>
      <c r="D230" s="224"/>
      <c r="E230" s="414"/>
      <c r="F230" s="224"/>
      <c r="G230" s="94"/>
      <c r="H230" s="93"/>
      <c r="I230" s="203"/>
    </row>
    <row r="231" spans="1:10" s="220" customFormat="1" ht="6" customHeight="1" x14ac:dyDescent="0.25">
      <c r="A231" s="100"/>
      <c r="B231" s="230"/>
      <c r="C231" s="229"/>
      <c r="D231" s="228"/>
      <c r="E231" s="227"/>
      <c r="F231" s="212"/>
      <c r="G231" s="223"/>
      <c r="H231" s="222"/>
      <c r="I231" s="221"/>
      <c r="J231" s="91"/>
    </row>
    <row r="232" spans="1:10" x14ac:dyDescent="0.25">
      <c r="A232" s="226"/>
      <c r="B232" s="225"/>
      <c r="C232" s="224"/>
      <c r="D232" s="224"/>
      <c r="E232" s="414"/>
      <c r="F232" s="224"/>
      <c r="G232" s="94"/>
      <c r="H232" s="93"/>
      <c r="I232" s="203"/>
    </row>
    <row r="233" spans="1:10" s="220" customFormat="1" ht="6" customHeight="1" x14ac:dyDescent="0.25">
      <c r="A233" s="100"/>
      <c r="B233" s="230"/>
      <c r="C233" s="229"/>
      <c r="D233" s="228"/>
      <c r="E233" s="227"/>
      <c r="F233" s="212"/>
      <c r="G233" s="223"/>
      <c r="H233" s="222"/>
      <c r="I233" s="221"/>
      <c r="J233" s="91"/>
    </row>
    <row r="234" spans="1:10" x14ac:dyDescent="0.25">
      <c r="A234" s="226"/>
      <c r="B234" s="225"/>
      <c r="C234" s="224"/>
      <c r="D234" s="224"/>
      <c r="E234" s="414"/>
      <c r="F234" s="224"/>
      <c r="G234" s="94"/>
      <c r="H234" s="93"/>
      <c r="I234" s="203"/>
    </row>
    <row r="235" spans="1:10" s="220" customFormat="1" ht="6" customHeight="1" x14ac:dyDescent="0.25">
      <c r="A235" s="100"/>
      <c r="B235" s="230"/>
      <c r="C235" s="229"/>
      <c r="D235" s="228"/>
      <c r="E235" s="227"/>
      <c r="F235" s="212"/>
      <c r="G235" s="223"/>
      <c r="H235" s="222"/>
      <c r="I235" s="221"/>
      <c r="J235" s="91"/>
    </row>
    <row r="236" spans="1:10" x14ac:dyDescent="0.25">
      <c r="A236" s="226"/>
      <c r="B236" s="225"/>
      <c r="C236" s="224"/>
      <c r="D236" s="224"/>
      <c r="E236" s="414"/>
      <c r="F236" s="224"/>
      <c r="G236" s="94"/>
      <c r="H236" s="93"/>
      <c r="I236" s="203"/>
    </row>
    <row r="237" spans="1:10" s="220" customFormat="1" ht="6" customHeight="1" x14ac:dyDescent="0.25">
      <c r="A237" s="100"/>
      <c r="B237" s="230"/>
      <c r="C237" s="229"/>
      <c r="D237" s="228"/>
      <c r="E237" s="227"/>
      <c r="F237" s="212"/>
      <c r="G237" s="223"/>
      <c r="H237" s="222"/>
      <c r="I237" s="221"/>
      <c r="J237" s="91"/>
    </row>
    <row r="238" spans="1:10" x14ac:dyDescent="0.25">
      <c r="A238" s="226"/>
      <c r="B238" s="225"/>
      <c r="C238" s="224"/>
      <c r="D238" s="224"/>
      <c r="E238" s="414"/>
      <c r="F238" s="224"/>
      <c r="G238" s="94"/>
      <c r="H238" s="93"/>
      <c r="I238" s="203"/>
    </row>
    <row r="239" spans="1:10" s="220" customFormat="1" ht="6" customHeight="1" x14ac:dyDescent="0.25">
      <c r="A239" s="100"/>
      <c r="B239" s="230"/>
      <c r="C239" s="229"/>
      <c r="D239" s="228"/>
      <c r="E239" s="227"/>
      <c r="F239" s="212"/>
      <c r="G239" s="223"/>
      <c r="H239" s="222"/>
      <c r="I239" s="221"/>
      <c r="J239" s="91"/>
    </row>
    <row r="240" spans="1:10" x14ac:dyDescent="0.25">
      <c r="A240" s="226"/>
      <c r="B240" s="225"/>
      <c r="C240" s="224"/>
      <c r="D240" s="224"/>
      <c r="E240" s="414"/>
      <c r="F240" s="224"/>
      <c r="G240" s="94"/>
      <c r="H240" s="93"/>
      <c r="I240" s="203"/>
    </row>
    <row r="241" spans="1:10" s="220" customFormat="1" ht="6" customHeight="1" x14ac:dyDescent="0.25">
      <c r="A241" s="100"/>
      <c r="B241" s="230"/>
      <c r="C241" s="229"/>
      <c r="D241" s="228"/>
      <c r="E241" s="227"/>
      <c r="F241" s="212"/>
      <c r="G241" s="223"/>
      <c r="H241" s="222"/>
      <c r="I241" s="221"/>
      <c r="J241" s="91"/>
    </row>
    <row r="242" spans="1:10" x14ac:dyDescent="0.25">
      <c r="A242" s="226"/>
      <c r="B242" s="225"/>
      <c r="C242" s="224"/>
      <c r="D242" s="224"/>
      <c r="E242" s="414"/>
      <c r="F242" s="224"/>
      <c r="G242" s="94"/>
      <c r="H242" s="93"/>
      <c r="I242" s="203"/>
    </row>
    <row r="243" spans="1:10" s="220" customFormat="1" ht="6" customHeight="1" x14ac:dyDescent="0.25">
      <c r="A243" s="100"/>
      <c r="B243" s="230"/>
      <c r="C243" s="229"/>
      <c r="D243" s="228"/>
      <c r="E243" s="227"/>
      <c r="F243" s="212"/>
      <c r="G243" s="223"/>
      <c r="H243" s="222"/>
      <c r="I243" s="221"/>
      <c r="J243" s="91"/>
    </row>
    <row r="244" spans="1:10" x14ac:dyDescent="0.25">
      <c r="A244" s="226"/>
      <c r="B244" s="225"/>
      <c r="C244" s="224"/>
      <c r="D244" s="224"/>
      <c r="E244" s="414"/>
      <c r="F244" s="224"/>
      <c r="G244" s="94"/>
      <c r="H244" s="93"/>
      <c r="I244" s="203"/>
    </row>
    <row r="245" spans="1:10" s="220" customFormat="1" ht="6" customHeight="1" x14ac:dyDescent="0.25">
      <c r="A245" s="100"/>
      <c r="B245" s="230"/>
      <c r="C245" s="229"/>
      <c r="D245" s="228"/>
      <c r="E245" s="227"/>
      <c r="F245" s="212"/>
      <c r="G245" s="223"/>
      <c r="H245" s="222"/>
      <c r="I245" s="221"/>
      <c r="J245" s="91"/>
    </row>
    <row r="246" spans="1:10" x14ac:dyDescent="0.25">
      <c r="A246" s="226"/>
      <c r="B246" s="225"/>
      <c r="C246" s="224"/>
      <c r="D246" s="224"/>
      <c r="E246" s="414"/>
      <c r="F246" s="224"/>
      <c r="G246" s="94"/>
      <c r="H246" s="93"/>
      <c r="I246" s="203"/>
    </row>
    <row r="247" spans="1:10" s="220" customFormat="1" ht="6" customHeight="1" x14ac:dyDescent="0.25">
      <c r="A247" s="100"/>
      <c r="B247" s="230"/>
      <c r="C247" s="229"/>
      <c r="D247" s="228"/>
      <c r="E247" s="227"/>
      <c r="F247" s="212"/>
      <c r="G247" s="223"/>
      <c r="H247" s="222"/>
      <c r="I247" s="221"/>
      <c r="J247" s="91"/>
    </row>
    <row r="248" spans="1:10" x14ac:dyDescent="0.25">
      <c r="A248" s="226"/>
      <c r="B248" s="225"/>
      <c r="C248" s="224"/>
      <c r="D248" s="224"/>
      <c r="E248" s="414"/>
      <c r="F248" s="224"/>
      <c r="G248" s="94"/>
      <c r="H248" s="93"/>
      <c r="I248" s="203"/>
    </row>
    <row r="249" spans="1:10" s="220" customFormat="1" ht="6" customHeight="1" x14ac:dyDescent="0.25">
      <c r="A249" s="100"/>
      <c r="B249" s="230"/>
      <c r="C249" s="229"/>
      <c r="D249" s="228"/>
      <c r="E249" s="227"/>
      <c r="F249" s="212"/>
      <c r="G249" s="223"/>
      <c r="H249" s="222"/>
      <c r="I249" s="221"/>
      <c r="J249" s="91"/>
    </row>
    <row r="250" spans="1:10" x14ac:dyDescent="0.25">
      <c r="A250" s="226"/>
      <c r="B250" s="225"/>
      <c r="C250" s="224"/>
      <c r="D250" s="224"/>
      <c r="E250" s="414"/>
      <c r="F250" s="224"/>
      <c r="G250" s="94"/>
      <c r="H250" s="93"/>
      <c r="I250" s="203"/>
    </row>
    <row r="251" spans="1:10" s="220" customFormat="1" ht="6" customHeight="1" x14ac:dyDescent="0.25">
      <c r="A251" s="100"/>
      <c r="B251" s="230"/>
      <c r="C251" s="229"/>
      <c r="D251" s="228"/>
      <c r="E251" s="227"/>
      <c r="F251" s="212"/>
      <c r="G251" s="223"/>
      <c r="H251" s="222"/>
      <c r="I251" s="221"/>
      <c r="J251" s="91"/>
    </row>
    <row r="252" spans="1:10" x14ac:dyDescent="0.25">
      <c r="A252" s="226"/>
      <c r="B252" s="225"/>
      <c r="C252" s="224"/>
      <c r="D252" s="224"/>
      <c r="E252" s="414"/>
      <c r="F252" s="224"/>
      <c r="G252" s="94"/>
      <c r="H252" s="93"/>
      <c r="I252" s="203"/>
    </row>
    <row r="253" spans="1:10" s="220" customFormat="1" ht="6" customHeight="1" x14ac:dyDescent="0.25">
      <c r="A253" s="100"/>
      <c r="B253" s="230"/>
      <c r="C253" s="229"/>
      <c r="D253" s="228"/>
      <c r="E253" s="227"/>
      <c r="F253" s="212"/>
      <c r="G253" s="223"/>
      <c r="H253" s="222"/>
      <c r="I253" s="221"/>
      <c r="J253" s="91"/>
    </row>
    <row r="254" spans="1:10" x14ac:dyDescent="0.25">
      <c r="A254" s="226"/>
      <c r="B254" s="225"/>
      <c r="C254" s="224"/>
      <c r="D254" s="224"/>
      <c r="E254" s="414"/>
      <c r="F254" s="224"/>
      <c r="G254" s="94"/>
      <c r="H254" s="93"/>
      <c r="I254" s="203"/>
    </row>
    <row r="255" spans="1:10" s="220" customFormat="1" ht="6" customHeight="1" x14ac:dyDescent="0.25">
      <c r="A255" s="100"/>
      <c r="B255" s="230"/>
      <c r="C255" s="229"/>
      <c r="D255" s="228"/>
      <c r="E255" s="227"/>
      <c r="F255" s="212"/>
      <c r="G255" s="223"/>
      <c r="H255" s="222"/>
      <c r="I255" s="221"/>
      <c r="J255" s="91"/>
    </row>
    <row r="256" spans="1:10" x14ac:dyDescent="0.25">
      <c r="A256" s="226"/>
      <c r="B256" s="225"/>
      <c r="C256" s="224"/>
      <c r="D256" s="224"/>
      <c r="E256" s="414"/>
      <c r="F256" s="224"/>
      <c r="G256" s="94"/>
      <c r="H256" s="93"/>
      <c r="I256" s="203"/>
    </row>
    <row r="257" spans="1:10" s="220" customFormat="1" ht="6" customHeight="1" x14ac:dyDescent="0.25">
      <c r="A257" s="100"/>
      <c r="B257" s="230"/>
      <c r="C257" s="229"/>
      <c r="D257" s="228"/>
      <c r="E257" s="227"/>
      <c r="F257" s="212"/>
      <c r="G257" s="223"/>
      <c r="H257" s="222"/>
      <c r="I257" s="221"/>
      <c r="J257" s="91"/>
    </row>
    <row r="258" spans="1:10" x14ac:dyDescent="0.25">
      <c r="A258" s="226"/>
      <c r="B258" s="225"/>
      <c r="C258" s="224"/>
      <c r="D258" s="224"/>
      <c r="E258" s="414"/>
      <c r="F258" s="224"/>
      <c r="G258" s="94"/>
      <c r="H258" s="93"/>
      <c r="I258" s="203"/>
    </row>
    <row r="259" spans="1:10" s="220" customFormat="1" ht="6" customHeight="1" x14ac:dyDescent="0.25">
      <c r="A259" s="100"/>
      <c r="B259" s="230"/>
      <c r="C259" s="229"/>
      <c r="D259" s="228"/>
      <c r="E259" s="227"/>
      <c r="F259" s="212"/>
      <c r="G259" s="223"/>
      <c r="H259" s="222"/>
      <c r="I259" s="221"/>
      <c r="J259" s="91"/>
    </row>
    <row r="260" spans="1:10" x14ac:dyDescent="0.25">
      <c r="A260" s="226"/>
      <c r="B260" s="225"/>
      <c r="C260" s="224"/>
      <c r="D260" s="224"/>
      <c r="E260" s="414"/>
      <c r="F260" s="224"/>
      <c r="G260" s="94"/>
      <c r="H260" s="93"/>
      <c r="I260" s="203"/>
    </row>
    <row r="261" spans="1:10" s="220" customFormat="1" ht="6" customHeight="1" x14ac:dyDescent="0.25">
      <c r="A261" s="100"/>
      <c r="B261" s="230"/>
      <c r="C261" s="229"/>
      <c r="D261" s="228"/>
      <c r="E261" s="227"/>
      <c r="F261" s="212"/>
      <c r="G261" s="223"/>
      <c r="H261" s="222"/>
      <c r="I261" s="221"/>
      <c r="J261" s="91"/>
    </row>
    <row r="262" spans="1:10" x14ac:dyDescent="0.25">
      <c r="A262" s="226"/>
      <c r="B262" s="225"/>
      <c r="C262" s="224"/>
      <c r="D262" s="224"/>
      <c r="E262" s="414"/>
      <c r="F262" s="224"/>
      <c r="G262" s="94"/>
      <c r="H262" s="93"/>
      <c r="I262" s="203"/>
    </row>
    <row r="263" spans="1:10" s="220" customFormat="1" ht="6" customHeight="1" x14ac:dyDescent="0.25">
      <c r="A263" s="100"/>
      <c r="B263" s="230"/>
      <c r="C263" s="229"/>
      <c r="D263" s="228"/>
      <c r="E263" s="227"/>
      <c r="F263" s="212"/>
      <c r="G263" s="223"/>
      <c r="H263" s="222"/>
      <c r="I263" s="221"/>
      <c r="J263" s="91"/>
    </row>
    <row r="264" spans="1:10" x14ac:dyDescent="0.25">
      <c r="A264" s="226"/>
      <c r="B264" s="225"/>
      <c r="C264" s="224"/>
      <c r="D264" s="224"/>
      <c r="E264" s="414"/>
      <c r="F264" s="224"/>
      <c r="G264" s="94"/>
      <c r="H264" s="93"/>
      <c r="I264" s="203"/>
    </row>
    <row r="265" spans="1:10" s="220" customFormat="1" ht="6" customHeight="1" x14ac:dyDescent="0.25">
      <c r="A265" s="100"/>
      <c r="B265" s="230"/>
      <c r="C265" s="229"/>
      <c r="D265" s="228"/>
      <c r="E265" s="227"/>
      <c r="F265" s="212"/>
      <c r="G265" s="223"/>
      <c r="H265" s="222"/>
      <c r="I265" s="221"/>
      <c r="J265" s="91"/>
    </row>
    <row r="266" spans="1:10" x14ac:dyDescent="0.25">
      <c r="A266" s="226"/>
      <c r="B266" s="225"/>
      <c r="C266" s="224"/>
      <c r="D266" s="224"/>
      <c r="E266" s="414"/>
      <c r="F266" s="224"/>
      <c r="G266" s="94"/>
      <c r="H266" s="93"/>
      <c r="I266" s="203"/>
    </row>
    <row r="267" spans="1:10" s="220" customFormat="1" ht="6" customHeight="1" x14ac:dyDescent="0.25">
      <c r="A267" s="100"/>
      <c r="B267" s="230"/>
      <c r="C267" s="229"/>
      <c r="D267" s="228"/>
      <c r="E267" s="227"/>
      <c r="F267" s="212"/>
      <c r="G267" s="223"/>
      <c r="H267" s="222"/>
      <c r="I267" s="221"/>
      <c r="J267" s="91"/>
    </row>
    <row r="268" spans="1:10" x14ac:dyDescent="0.25">
      <c r="A268" s="226"/>
      <c r="B268" s="225"/>
      <c r="C268" s="224"/>
      <c r="D268" s="224"/>
      <c r="E268" s="414"/>
      <c r="F268" s="224"/>
      <c r="G268" s="94"/>
      <c r="H268" s="93"/>
      <c r="I268" s="203"/>
    </row>
    <row r="269" spans="1:10" s="220" customFormat="1" ht="6" customHeight="1" x14ac:dyDescent="0.25">
      <c r="A269" s="100"/>
      <c r="B269" s="230"/>
      <c r="C269" s="229"/>
      <c r="D269" s="228"/>
      <c r="E269" s="227"/>
      <c r="F269" s="212"/>
      <c r="G269" s="223"/>
      <c r="H269" s="222"/>
      <c r="I269" s="221"/>
      <c r="J269" s="91"/>
    </row>
    <row r="270" spans="1:10" x14ac:dyDescent="0.25">
      <c r="A270" s="226"/>
      <c r="B270" s="225"/>
      <c r="C270" s="224"/>
      <c r="D270" s="224"/>
      <c r="E270" s="414"/>
      <c r="F270" s="224"/>
      <c r="G270" s="94"/>
      <c r="H270" s="93"/>
      <c r="I270" s="203"/>
    </row>
    <row r="271" spans="1:10" s="220" customFormat="1" ht="6" customHeight="1" x14ac:dyDescent="0.25">
      <c r="A271" s="100"/>
      <c r="B271" s="230"/>
      <c r="C271" s="229"/>
      <c r="D271" s="228"/>
      <c r="E271" s="227"/>
      <c r="F271" s="212"/>
      <c r="G271" s="223"/>
      <c r="H271" s="222"/>
      <c r="I271" s="221"/>
      <c r="J271" s="91"/>
    </row>
    <row r="272" spans="1:10" x14ac:dyDescent="0.25">
      <c r="A272" s="226"/>
      <c r="B272" s="225"/>
      <c r="C272" s="224"/>
      <c r="D272" s="224"/>
      <c r="E272" s="414"/>
      <c r="F272" s="224"/>
      <c r="G272" s="94"/>
      <c r="H272" s="93"/>
      <c r="I272" s="203"/>
    </row>
    <row r="273" spans="1:10" s="220" customFormat="1" ht="6" customHeight="1" x14ac:dyDescent="0.25">
      <c r="A273" s="100"/>
      <c r="B273" s="230"/>
      <c r="C273" s="229"/>
      <c r="D273" s="228"/>
      <c r="E273" s="227"/>
      <c r="F273" s="212"/>
      <c r="G273" s="223"/>
      <c r="H273" s="222"/>
      <c r="I273" s="221"/>
      <c r="J273" s="91"/>
    </row>
    <row r="274" spans="1:10" x14ac:dyDescent="0.25">
      <c r="A274" s="226"/>
      <c r="B274" s="225"/>
      <c r="C274" s="224"/>
      <c r="D274" s="224"/>
      <c r="E274" s="414"/>
      <c r="F274" s="224"/>
      <c r="G274" s="94"/>
      <c r="H274" s="93"/>
      <c r="I274" s="203"/>
    </row>
    <row r="275" spans="1:10" s="220" customFormat="1" ht="6" customHeight="1" x14ac:dyDescent="0.25">
      <c r="A275" s="100"/>
      <c r="B275" s="230"/>
      <c r="C275" s="229"/>
      <c r="D275" s="228"/>
      <c r="E275" s="227"/>
      <c r="F275" s="212"/>
      <c r="G275" s="223"/>
      <c r="H275" s="222"/>
      <c r="I275" s="221"/>
      <c r="J275" s="91"/>
    </row>
    <row r="276" spans="1:10" x14ac:dyDescent="0.25">
      <c r="A276" s="226"/>
      <c r="B276" s="225"/>
      <c r="C276" s="224"/>
      <c r="D276" s="224"/>
      <c r="E276" s="414"/>
      <c r="F276" s="224"/>
      <c r="G276" s="94"/>
      <c r="H276" s="93"/>
      <c r="I276" s="203"/>
    </row>
    <row r="277" spans="1:10" s="220" customFormat="1" ht="6" customHeight="1" x14ac:dyDescent="0.25">
      <c r="A277" s="100"/>
      <c r="B277" s="230"/>
      <c r="C277" s="229"/>
      <c r="D277" s="228"/>
      <c r="E277" s="227"/>
      <c r="F277" s="212"/>
      <c r="G277" s="223"/>
      <c r="H277" s="222"/>
      <c r="I277" s="221"/>
      <c r="J277" s="91"/>
    </row>
    <row r="278" spans="1:10" x14ac:dyDescent="0.25">
      <c r="A278" s="226"/>
      <c r="B278" s="225"/>
      <c r="C278" s="224"/>
      <c r="D278" s="224"/>
      <c r="E278" s="414"/>
      <c r="F278" s="224"/>
      <c r="G278" s="94"/>
      <c r="H278" s="93"/>
      <c r="I278" s="203"/>
    </row>
    <row r="279" spans="1:10" s="220" customFormat="1" ht="6" customHeight="1" x14ac:dyDescent="0.25">
      <c r="A279" s="100"/>
      <c r="B279" s="230"/>
      <c r="C279" s="229"/>
      <c r="D279" s="228"/>
      <c r="E279" s="227"/>
      <c r="F279" s="212"/>
      <c r="G279" s="223"/>
      <c r="H279" s="222"/>
      <c r="I279" s="221"/>
      <c r="J279" s="91"/>
    </row>
    <row r="280" spans="1:10" x14ac:dyDescent="0.25">
      <c r="A280" s="226"/>
      <c r="B280" s="225"/>
      <c r="C280" s="224"/>
      <c r="D280" s="224"/>
      <c r="E280" s="414"/>
      <c r="F280" s="224"/>
      <c r="G280" s="94"/>
      <c r="H280" s="93"/>
      <c r="I280" s="203"/>
    </row>
    <row r="281" spans="1:10" s="220" customFormat="1" ht="6" customHeight="1" x14ac:dyDescent="0.25">
      <c r="A281" s="100"/>
      <c r="B281" s="230"/>
      <c r="C281" s="229"/>
      <c r="D281" s="228"/>
      <c r="E281" s="227"/>
      <c r="F281" s="212"/>
      <c r="G281" s="223"/>
      <c r="H281" s="222"/>
      <c r="I281" s="221"/>
      <c r="J281" s="91"/>
    </row>
    <row r="282" spans="1:10" x14ac:dyDescent="0.25">
      <c r="A282" s="226"/>
      <c r="B282" s="225"/>
      <c r="C282" s="224"/>
      <c r="D282" s="224"/>
      <c r="E282" s="414"/>
      <c r="F282" s="224"/>
      <c r="G282" s="94"/>
      <c r="H282" s="93"/>
      <c r="I282" s="203"/>
    </row>
    <row r="283" spans="1:10" s="220" customFormat="1" ht="6" customHeight="1" x14ac:dyDescent="0.25">
      <c r="A283" s="100"/>
      <c r="B283" s="230"/>
      <c r="C283" s="229"/>
      <c r="D283" s="228"/>
      <c r="E283" s="227"/>
      <c r="F283" s="212"/>
      <c r="G283" s="223"/>
      <c r="H283" s="222"/>
      <c r="I283" s="221"/>
      <c r="J283" s="91"/>
    </row>
    <row r="284" spans="1:10" x14ac:dyDescent="0.25">
      <c r="A284" s="226"/>
      <c r="B284" s="225"/>
      <c r="C284" s="224"/>
      <c r="D284" s="224"/>
      <c r="E284" s="414"/>
      <c r="F284" s="224"/>
      <c r="G284" s="94"/>
      <c r="H284" s="93"/>
      <c r="I284" s="203"/>
    </row>
    <row r="285" spans="1:10" s="220" customFormat="1" ht="6" customHeight="1" x14ac:dyDescent="0.25">
      <c r="A285" s="100"/>
      <c r="B285" s="230"/>
      <c r="C285" s="229"/>
      <c r="D285" s="228"/>
      <c r="E285" s="227"/>
      <c r="F285" s="212"/>
      <c r="G285" s="223"/>
      <c r="H285" s="222"/>
      <c r="I285" s="221"/>
      <c r="J285" s="91"/>
    </row>
    <row r="286" spans="1:10" x14ac:dyDescent="0.25">
      <c r="A286" s="226"/>
      <c r="B286" s="225"/>
      <c r="C286" s="224"/>
      <c r="D286" s="224"/>
      <c r="E286" s="414"/>
      <c r="F286" s="224"/>
      <c r="G286" s="94"/>
      <c r="H286" s="93"/>
      <c r="I286" s="203"/>
    </row>
    <row r="287" spans="1:10" s="220" customFormat="1" ht="6" customHeight="1" x14ac:dyDescent="0.25">
      <c r="A287" s="100"/>
      <c r="B287" s="230"/>
      <c r="C287" s="229"/>
      <c r="D287" s="228"/>
      <c r="E287" s="227"/>
      <c r="F287" s="212"/>
      <c r="G287" s="223"/>
      <c r="H287" s="222"/>
      <c r="I287" s="221"/>
      <c r="J287" s="91"/>
    </row>
    <row r="288" spans="1:10" x14ac:dyDescent="0.25">
      <c r="A288" s="226"/>
      <c r="B288" s="225"/>
      <c r="C288" s="224"/>
      <c r="D288" s="224"/>
      <c r="E288" s="414"/>
      <c r="F288" s="224"/>
      <c r="G288" s="94"/>
      <c r="H288" s="93"/>
      <c r="I288" s="203"/>
    </row>
    <row r="289" spans="1:10" s="220" customFormat="1" ht="6" customHeight="1" x14ac:dyDescent="0.25">
      <c r="A289" s="100"/>
      <c r="B289" s="230"/>
      <c r="C289" s="229"/>
      <c r="D289" s="228"/>
      <c r="E289" s="227"/>
      <c r="F289" s="212"/>
      <c r="G289" s="223"/>
      <c r="H289" s="222"/>
      <c r="I289" s="221"/>
      <c r="J289" s="91"/>
    </row>
    <row r="290" spans="1:10" x14ac:dyDescent="0.25">
      <c r="A290" s="226"/>
      <c r="B290" s="225"/>
      <c r="C290" s="224"/>
      <c r="D290" s="224"/>
      <c r="E290" s="414"/>
      <c r="F290" s="224"/>
      <c r="G290" s="94"/>
      <c r="H290" s="93"/>
      <c r="I290" s="203"/>
    </row>
    <row r="291" spans="1:10" s="220" customFormat="1" ht="6" customHeight="1" x14ac:dyDescent="0.25">
      <c r="A291" s="100"/>
      <c r="B291" s="230"/>
      <c r="C291" s="229"/>
      <c r="D291" s="228"/>
      <c r="E291" s="227"/>
      <c r="F291" s="212"/>
      <c r="G291" s="223"/>
      <c r="H291" s="222"/>
      <c r="I291" s="221"/>
      <c r="J291" s="91"/>
    </row>
    <row r="292" spans="1:10" x14ac:dyDescent="0.25">
      <c r="A292" s="226"/>
      <c r="B292" s="225"/>
      <c r="C292" s="224"/>
      <c r="D292" s="224"/>
      <c r="E292" s="414"/>
      <c r="F292" s="224"/>
      <c r="G292" s="94"/>
      <c r="H292" s="93"/>
      <c r="I292" s="203"/>
    </row>
    <row r="293" spans="1:10" s="220" customFormat="1" ht="6" customHeight="1" x14ac:dyDescent="0.25">
      <c r="A293" s="100"/>
      <c r="B293" s="230"/>
      <c r="C293" s="229"/>
      <c r="D293" s="228"/>
      <c r="E293" s="227"/>
      <c r="F293" s="212"/>
      <c r="G293" s="223"/>
      <c r="H293" s="222"/>
      <c r="I293" s="221"/>
      <c r="J293" s="91"/>
    </row>
    <row r="294" spans="1:10" x14ac:dyDescent="0.25">
      <c r="A294" s="226"/>
      <c r="B294" s="225"/>
      <c r="C294" s="224"/>
      <c r="D294" s="224"/>
      <c r="E294" s="414"/>
      <c r="F294" s="224"/>
      <c r="G294" s="94"/>
      <c r="H294" s="93"/>
      <c r="I294" s="203"/>
    </row>
    <row r="295" spans="1:10" s="220" customFormat="1" ht="6" customHeight="1" x14ac:dyDescent="0.25">
      <c r="A295" s="100"/>
      <c r="B295" s="230"/>
      <c r="C295" s="229"/>
      <c r="D295" s="228"/>
      <c r="E295" s="227"/>
      <c r="F295" s="212"/>
      <c r="G295" s="223"/>
      <c r="H295" s="222"/>
      <c r="I295" s="221"/>
      <c r="J295" s="91"/>
    </row>
    <row r="296" spans="1:10" x14ac:dyDescent="0.25">
      <c r="A296" s="226"/>
      <c r="B296" s="225"/>
      <c r="C296" s="224"/>
      <c r="D296" s="224"/>
      <c r="E296" s="414"/>
      <c r="F296" s="224"/>
      <c r="G296" s="94"/>
      <c r="H296" s="93"/>
      <c r="I296" s="203"/>
    </row>
    <row r="297" spans="1:10" s="220" customFormat="1" ht="6" customHeight="1" x14ac:dyDescent="0.25">
      <c r="A297" s="100"/>
      <c r="B297" s="230"/>
      <c r="C297" s="229"/>
      <c r="D297" s="228"/>
      <c r="E297" s="227"/>
      <c r="F297" s="212"/>
      <c r="G297" s="223"/>
      <c r="H297" s="222"/>
      <c r="I297" s="221"/>
      <c r="J297" s="91"/>
    </row>
    <row r="298" spans="1:10" x14ac:dyDescent="0.25">
      <c r="A298" s="226"/>
      <c r="B298" s="225"/>
      <c r="C298" s="224"/>
      <c r="D298" s="224"/>
      <c r="E298" s="414"/>
      <c r="F298" s="224"/>
      <c r="G298" s="94"/>
      <c r="H298" s="93"/>
      <c r="I298" s="203"/>
    </row>
    <row r="299" spans="1:10" s="220" customFormat="1" ht="6" customHeight="1" x14ac:dyDescent="0.25">
      <c r="A299" s="100"/>
      <c r="B299" s="230"/>
      <c r="C299" s="229"/>
      <c r="D299" s="228"/>
      <c r="E299" s="227"/>
      <c r="F299" s="212"/>
      <c r="G299" s="223"/>
      <c r="H299" s="222"/>
      <c r="I299" s="221"/>
      <c r="J299" s="91"/>
    </row>
    <row r="300" spans="1:10" x14ac:dyDescent="0.25">
      <c r="A300" s="226"/>
      <c r="B300" s="225"/>
      <c r="C300" s="224"/>
      <c r="D300" s="224"/>
      <c r="E300" s="414"/>
      <c r="F300" s="224"/>
      <c r="G300" s="94"/>
      <c r="H300" s="93"/>
      <c r="I300" s="203"/>
    </row>
    <row r="301" spans="1:10" s="220" customFormat="1" ht="6" customHeight="1" x14ac:dyDescent="0.25">
      <c r="A301" s="100"/>
      <c r="B301" s="230"/>
      <c r="C301" s="229"/>
      <c r="D301" s="228"/>
      <c r="E301" s="227"/>
      <c r="F301" s="212"/>
      <c r="G301" s="223"/>
      <c r="H301" s="222"/>
      <c r="I301" s="221"/>
      <c r="J301" s="91"/>
    </row>
    <row r="302" spans="1:10" x14ac:dyDescent="0.25">
      <c r="A302" s="226"/>
      <c r="B302" s="225"/>
      <c r="C302" s="224"/>
      <c r="D302" s="224"/>
      <c r="E302" s="414"/>
      <c r="F302" s="224"/>
      <c r="G302" s="94"/>
      <c r="H302" s="93"/>
      <c r="I302" s="203"/>
    </row>
    <row r="303" spans="1:10" s="220" customFormat="1" ht="6" customHeight="1" x14ac:dyDescent="0.25">
      <c r="A303" s="100"/>
      <c r="B303" s="230"/>
      <c r="C303" s="229"/>
      <c r="D303" s="228"/>
      <c r="E303" s="227"/>
      <c r="F303" s="212"/>
      <c r="G303" s="223"/>
      <c r="H303" s="222"/>
      <c r="I303" s="221"/>
      <c r="J303" s="91"/>
    </row>
    <row r="304" spans="1:10" x14ac:dyDescent="0.25">
      <c r="A304" s="226"/>
      <c r="B304" s="225"/>
      <c r="C304" s="224"/>
      <c r="D304" s="224"/>
      <c r="E304" s="414"/>
      <c r="F304" s="224"/>
      <c r="G304" s="205"/>
      <c r="H304" s="204"/>
      <c r="I304" s="203"/>
    </row>
    <row r="305" spans="1:9" x14ac:dyDescent="0.25">
      <c r="A305" s="219"/>
      <c r="B305" s="216"/>
      <c r="C305" s="215"/>
      <c r="D305" s="214"/>
      <c r="E305" s="213"/>
      <c r="F305" s="218"/>
      <c r="G305" s="205"/>
      <c r="H305" s="204"/>
      <c r="I305" s="203"/>
    </row>
    <row r="306" spans="1:9" x14ac:dyDescent="0.25">
      <c r="A306" s="217"/>
      <c r="B306" s="216"/>
      <c r="C306" s="215"/>
      <c r="D306" s="214"/>
      <c r="E306" s="213"/>
      <c r="F306" s="212"/>
      <c r="G306" s="205"/>
      <c r="H306" s="204"/>
      <c r="I306" s="203"/>
    </row>
    <row r="307" spans="1:9" x14ac:dyDescent="0.25">
      <c r="A307" s="211"/>
      <c r="B307" s="210"/>
      <c r="C307" s="209"/>
      <c r="D307" s="208"/>
      <c r="E307" s="207"/>
      <c r="F307" s="206"/>
    </row>
  </sheetData>
  <pageMargins left="0.98425196850393704" right="0.59055118110236227" top="0" bottom="0.98425196850393704" header="1.0236220472440944" footer="0.39370078740157483"/>
  <pageSetup paperSize="9" orientation="portrait" r:id="rId1"/>
  <headerFooter alignWithMargins="0">
    <oddFooter>&amp;L&amp;"Arial CE,Običajno"&amp;13      _____________________________________________________________&amp;8Objekt: Kanalizacija Gramoznice Pletrje           doc: &amp;F&amp;R&amp;"Arial CE,Običajno"&amp;8 &amp;"Arial,Krepko"&amp;20 3/1&amp;"Arial CE,Običajno"&amp;8list št:     zu/&amp;P</oddFooter>
  </headerFooter>
  <rowBreaks count="4" manualBreakCount="4">
    <brk id="57" max="5" man="1"/>
    <brk id="96" max="5" man="1"/>
    <brk id="145" max="16383" man="1"/>
    <brk id="1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3:H16"/>
  <sheetViews>
    <sheetView workbookViewId="0">
      <selection activeCell="H17" sqref="H17"/>
    </sheetView>
  </sheetViews>
  <sheetFormatPr defaultRowHeight="15" x14ac:dyDescent="0.25"/>
  <sheetData>
    <row r="13" spans="8:8" x14ac:dyDescent="0.25">
      <c r="H13">
        <v>1061</v>
      </c>
    </row>
    <row r="14" spans="8:8" x14ac:dyDescent="0.25">
      <c r="H14">
        <v>292</v>
      </c>
    </row>
    <row r="15" spans="8:8" x14ac:dyDescent="0.25">
      <c r="H15">
        <v>62</v>
      </c>
    </row>
    <row r="16" spans="8:8" x14ac:dyDescent="0.25">
      <c r="H16">
        <f>(H15+H14)/H13</f>
        <v>0.33364750235626767</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10</vt:i4>
      </vt:variant>
    </vt:vector>
  </HeadingPairs>
  <TitlesOfParts>
    <vt:vector size="17" baseType="lpstr">
      <vt:lpstr>REKAPITULACIJA</vt:lpstr>
      <vt:lpstr>VODOVOD</vt:lpstr>
      <vt:lpstr>KANALIZACIJA</vt:lpstr>
      <vt:lpstr>ELEKTRO</vt:lpstr>
      <vt:lpstr>ZUNANJA UREDITEV</vt:lpstr>
      <vt:lpstr>KRAJINSKA UREDITEV</vt:lpstr>
      <vt:lpstr>List3</vt:lpstr>
      <vt:lpstr>ELEKTRO!Področje_tiskanja</vt:lpstr>
      <vt:lpstr>KANALIZACIJA!Področje_tiskanja</vt:lpstr>
      <vt:lpstr>'KRAJINSKA UREDITEV'!Področje_tiskanja</vt:lpstr>
      <vt:lpstr>VODOVOD!Področje_tiskanja</vt:lpstr>
      <vt:lpstr>'ZUNANJA UREDITEV'!Področje_tiskanja</vt:lpstr>
      <vt:lpstr>ELEKTRO!Tiskanje_naslovov</vt:lpstr>
      <vt:lpstr>KANALIZACIJA!Tiskanje_naslovov</vt:lpstr>
      <vt:lpstr>'KRAJINSKA UREDITEV'!Tiskanje_naslovov</vt:lpstr>
      <vt:lpstr>VODOVOD!Tiskanje_naslovov</vt:lpstr>
      <vt:lpstr>'ZUNANJA UREDITEV'!Tiskanje_naslovov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2006-11-28T10:36:17Z</dcterms:created>
  <dcterms:modified xsi:type="dcterms:W3CDTF">2017-10-30T11:48:21Z</dcterms:modified>
</cp:coreProperties>
</file>