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a_delovni_zvezek"/>
  <bookViews>
    <workbookView xWindow="11232" yWindow="252" windowWidth="14652" windowHeight="13176" activeTab="2"/>
  </bookViews>
  <sheets>
    <sheet name="skupno" sheetId="1" r:id="rId1"/>
    <sheet name="VR-IZV" sheetId="2" r:id="rId2"/>
    <sheet name="IZVAJALCI" sheetId="3" r:id="rId3"/>
    <sheet name="PODROČJA" sheetId="4" r:id="rId4"/>
    <sheet name="MIZŠ" sheetId="5" r:id="rId5"/>
  </sheets>
  <externalReferences>
    <externalReference r:id="rId6"/>
  </externalReferences>
  <definedNames>
    <definedName name="_xlnm.Print_Area" localSheetId="2">IZVAJALCI!$A$1:$P$33</definedName>
    <definedName name="_xlnm.Print_Area" localSheetId="4">MIZŠ!$A$1:$N$276</definedName>
    <definedName name="_xlnm.Print_Area" localSheetId="3">PODROČJA!$A$1:$P$171</definedName>
    <definedName name="_xlnm.Print_Area" localSheetId="0">skupno!$A$1:$K$33</definedName>
    <definedName name="_xlnm.Print_Area" localSheetId="1">'VR-IZV'!$A$1:$FD$48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9" i="5" l="1"/>
  <c r="M267" i="5" s="1"/>
  <c r="M274" i="5" s="1"/>
  <c r="M258" i="5"/>
  <c r="M256" i="5" s="1"/>
  <c r="M252" i="5"/>
  <c r="M248" i="5"/>
  <c r="M244" i="5"/>
  <c r="M242" i="5" s="1"/>
  <c r="M233" i="5"/>
  <c r="M231" i="5"/>
  <c r="G231" i="5"/>
  <c r="E231" i="5"/>
  <c r="M229" i="5" s="1"/>
  <c r="M227" i="5" s="1"/>
  <c r="M238" i="5" s="1"/>
  <c r="M218" i="5"/>
  <c r="M214" i="5"/>
  <c r="M212" i="5"/>
  <c r="M208" i="5"/>
  <c r="M206" i="5" s="1"/>
  <c r="M202" i="5"/>
  <c r="M200" i="5" s="1"/>
  <c r="M194" i="5"/>
  <c r="M188" i="5" s="1"/>
  <c r="M190" i="5"/>
  <c r="M184" i="5"/>
  <c r="M182" i="5" s="1"/>
  <c r="M173" i="5"/>
  <c r="M178" i="5" s="1"/>
  <c r="M155" i="5"/>
  <c r="M151" i="5"/>
  <c r="M147" i="5"/>
  <c r="M145" i="5"/>
  <c r="I145" i="5"/>
  <c r="E145" i="5"/>
  <c r="M143" i="5" s="1"/>
  <c r="M141" i="5" s="1"/>
  <c r="M137" i="5"/>
  <c r="M133" i="5"/>
  <c r="M129" i="5"/>
  <c r="M127" i="5"/>
  <c r="I127" i="5"/>
  <c r="E127" i="5"/>
  <c r="M125" i="5" s="1"/>
  <c r="M121" i="5"/>
  <c r="M114" i="5"/>
  <c r="M110" i="5"/>
  <c r="M105" i="5"/>
  <c r="M101" i="5"/>
  <c r="M99" i="5" s="1"/>
  <c r="M95" i="5"/>
  <c r="M91" i="5"/>
  <c r="M87" i="5"/>
  <c r="M80" i="5" s="1"/>
  <c r="M82" i="5"/>
  <c r="M77" i="5"/>
  <c r="I77" i="5"/>
  <c r="E77" i="5"/>
  <c r="M75" i="5" s="1"/>
  <c r="M73" i="5" s="1"/>
  <c r="M71" i="5"/>
  <c r="I71" i="5"/>
  <c r="E71" i="5"/>
  <c r="M69" i="5" s="1"/>
  <c r="M65" i="5"/>
  <c r="M59" i="5"/>
  <c r="M53" i="5" s="1"/>
  <c r="M55" i="5"/>
  <c r="M49" i="5"/>
  <c r="M45" i="5"/>
  <c r="M43" i="5"/>
  <c r="M39" i="5"/>
  <c r="M35" i="5"/>
  <c r="I35" i="5"/>
  <c r="E35" i="5"/>
  <c r="M33" i="5" s="1"/>
  <c r="M27" i="5"/>
  <c r="M23" i="5"/>
  <c r="M9" i="5"/>
  <c r="M164" i="4"/>
  <c r="N163" i="4"/>
  <c r="M163" i="4"/>
  <c r="L163" i="4"/>
  <c r="F163" i="4"/>
  <c r="E163" i="4"/>
  <c r="C163" i="4"/>
  <c r="N162" i="4"/>
  <c r="M162" i="4"/>
  <c r="L162" i="4"/>
  <c r="F162" i="4"/>
  <c r="E162" i="4"/>
  <c r="C162" i="4"/>
  <c r="N161" i="4"/>
  <c r="M161" i="4"/>
  <c r="L161" i="4"/>
  <c r="F161" i="4"/>
  <c r="E161" i="4"/>
  <c r="C161" i="4"/>
  <c r="N160" i="4"/>
  <c r="M160" i="4"/>
  <c r="L160" i="4"/>
  <c r="F160" i="4"/>
  <c r="E160" i="4"/>
  <c r="C160" i="4"/>
  <c r="N159" i="4"/>
  <c r="M159" i="4"/>
  <c r="L159" i="4"/>
  <c r="F159" i="4"/>
  <c r="E159" i="4"/>
  <c r="C159" i="4"/>
  <c r="N158" i="4"/>
  <c r="M158" i="4"/>
  <c r="L158" i="4"/>
  <c r="F158" i="4"/>
  <c r="E158" i="4"/>
  <c r="C158" i="4"/>
  <c r="N157" i="4"/>
  <c r="M157" i="4"/>
  <c r="L157" i="4"/>
  <c r="F157" i="4"/>
  <c r="E157" i="4"/>
  <c r="C157" i="4"/>
  <c r="N156" i="4"/>
  <c r="M156" i="4"/>
  <c r="L156" i="4"/>
  <c r="F156" i="4"/>
  <c r="E156" i="4"/>
  <c r="C156" i="4"/>
  <c r="N155" i="4"/>
  <c r="M155" i="4"/>
  <c r="L155" i="4"/>
  <c r="F155" i="4"/>
  <c r="E155" i="4"/>
  <c r="C155" i="4"/>
  <c r="N154" i="4"/>
  <c r="M154" i="4"/>
  <c r="L154" i="4"/>
  <c r="F154" i="4"/>
  <c r="E154" i="4"/>
  <c r="C154" i="4"/>
  <c r="M151" i="4"/>
  <c r="N150" i="4"/>
  <c r="M150" i="4"/>
  <c r="L150" i="4"/>
  <c r="F150" i="4"/>
  <c r="E150" i="4"/>
  <c r="D150" i="4"/>
  <c r="C150" i="4"/>
  <c r="N149" i="4"/>
  <c r="M149" i="4"/>
  <c r="L149" i="4"/>
  <c r="F149" i="4"/>
  <c r="E149" i="4"/>
  <c r="D149" i="4"/>
  <c r="C149" i="4"/>
  <c r="N148" i="4"/>
  <c r="M148" i="4"/>
  <c r="L148" i="4"/>
  <c r="F148" i="4"/>
  <c r="E148" i="4"/>
  <c r="D148" i="4"/>
  <c r="C148" i="4"/>
  <c r="N147" i="4"/>
  <c r="M147" i="4"/>
  <c r="L147" i="4"/>
  <c r="F147" i="4"/>
  <c r="E147" i="4"/>
  <c r="D147" i="4"/>
  <c r="C147" i="4"/>
  <c r="N146" i="4"/>
  <c r="M146" i="4"/>
  <c r="L146" i="4"/>
  <c r="F146" i="4"/>
  <c r="E146" i="4"/>
  <c r="D146" i="4"/>
  <c r="C146" i="4"/>
  <c r="N145" i="4"/>
  <c r="M145" i="4"/>
  <c r="L145" i="4"/>
  <c r="F145" i="4"/>
  <c r="E145" i="4"/>
  <c r="D145" i="4"/>
  <c r="C145" i="4"/>
  <c r="N144" i="4"/>
  <c r="M144" i="4"/>
  <c r="L144" i="4"/>
  <c r="F144" i="4"/>
  <c r="E144" i="4"/>
  <c r="D144" i="4"/>
  <c r="C144" i="4"/>
  <c r="N143" i="4"/>
  <c r="M143" i="4"/>
  <c r="L143" i="4"/>
  <c r="F143" i="4"/>
  <c r="E143" i="4"/>
  <c r="D143" i="4"/>
  <c r="C143" i="4"/>
  <c r="N142" i="4"/>
  <c r="M142" i="4"/>
  <c r="L142" i="4"/>
  <c r="F142" i="4"/>
  <c r="E142" i="4"/>
  <c r="D142" i="4"/>
  <c r="C142" i="4"/>
  <c r="N141" i="4"/>
  <c r="M141" i="4"/>
  <c r="L141" i="4"/>
  <c r="F141" i="4"/>
  <c r="E141" i="4"/>
  <c r="D141" i="4"/>
  <c r="C141" i="4"/>
  <c r="M138" i="4"/>
  <c r="N137" i="4"/>
  <c r="M137" i="4"/>
  <c r="L137" i="4"/>
  <c r="F137" i="4"/>
  <c r="E137" i="4"/>
  <c r="D137" i="4"/>
  <c r="C137" i="4"/>
  <c r="N136" i="4"/>
  <c r="M136" i="4"/>
  <c r="L136" i="4"/>
  <c r="F136" i="4"/>
  <c r="E136" i="4"/>
  <c r="D136" i="4"/>
  <c r="C136" i="4"/>
  <c r="N135" i="4"/>
  <c r="M135" i="4"/>
  <c r="L135" i="4"/>
  <c r="F135" i="4"/>
  <c r="E135" i="4"/>
  <c r="D135" i="4"/>
  <c r="C135" i="4"/>
  <c r="N134" i="4"/>
  <c r="M134" i="4"/>
  <c r="L134" i="4"/>
  <c r="F134" i="4"/>
  <c r="E134" i="4"/>
  <c r="D134" i="4"/>
  <c r="C134" i="4"/>
  <c r="N133" i="4"/>
  <c r="M133" i="4"/>
  <c r="L133" i="4"/>
  <c r="F133" i="4"/>
  <c r="E133" i="4"/>
  <c r="D133" i="4"/>
  <c r="C133" i="4"/>
  <c r="N132" i="4"/>
  <c r="M132" i="4"/>
  <c r="L132" i="4"/>
  <c r="F132" i="4"/>
  <c r="E132" i="4"/>
  <c r="D132" i="4"/>
  <c r="C132" i="4"/>
  <c r="N131" i="4"/>
  <c r="M131" i="4"/>
  <c r="L131" i="4"/>
  <c r="F131" i="4"/>
  <c r="E131" i="4"/>
  <c r="D131" i="4"/>
  <c r="C131" i="4"/>
  <c r="N130" i="4"/>
  <c r="M130" i="4"/>
  <c r="L130" i="4"/>
  <c r="F130" i="4"/>
  <c r="E130" i="4"/>
  <c r="D130" i="4"/>
  <c r="C130" i="4"/>
  <c r="N129" i="4"/>
  <c r="M129" i="4"/>
  <c r="L129" i="4"/>
  <c r="F129" i="4"/>
  <c r="E129" i="4"/>
  <c r="D129" i="4"/>
  <c r="C129" i="4"/>
  <c r="N128" i="4"/>
  <c r="M128" i="4"/>
  <c r="L128" i="4"/>
  <c r="F128" i="4"/>
  <c r="E128" i="4"/>
  <c r="D128" i="4"/>
  <c r="C128" i="4"/>
  <c r="M125" i="4"/>
  <c r="N124" i="4"/>
  <c r="M124" i="4"/>
  <c r="L124" i="4"/>
  <c r="F124" i="4"/>
  <c r="E124" i="4"/>
  <c r="D124" i="4"/>
  <c r="C124" i="4"/>
  <c r="N123" i="4"/>
  <c r="M123" i="4"/>
  <c r="L123" i="4"/>
  <c r="F123" i="4"/>
  <c r="E123" i="4"/>
  <c r="D123" i="4"/>
  <c r="C123" i="4"/>
  <c r="N122" i="4"/>
  <c r="M122" i="4"/>
  <c r="L122" i="4"/>
  <c r="F122" i="4"/>
  <c r="E122" i="4"/>
  <c r="D122" i="4"/>
  <c r="C122" i="4"/>
  <c r="N121" i="4"/>
  <c r="M121" i="4"/>
  <c r="L121" i="4"/>
  <c r="F121" i="4"/>
  <c r="E121" i="4"/>
  <c r="D121" i="4"/>
  <c r="C121" i="4"/>
  <c r="N120" i="4"/>
  <c r="M120" i="4"/>
  <c r="L120" i="4"/>
  <c r="F120" i="4"/>
  <c r="E120" i="4"/>
  <c r="D120" i="4"/>
  <c r="C120" i="4"/>
  <c r="N119" i="4"/>
  <c r="M119" i="4"/>
  <c r="L119" i="4"/>
  <c r="F119" i="4"/>
  <c r="E119" i="4"/>
  <c r="D119" i="4"/>
  <c r="C119" i="4"/>
  <c r="N118" i="4"/>
  <c r="M118" i="4"/>
  <c r="L118" i="4"/>
  <c r="F118" i="4"/>
  <c r="E118" i="4"/>
  <c r="D118" i="4"/>
  <c r="C118" i="4"/>
  <c r="N117" i="4"/>
  <c r="M117" i="4"/>
  <c r="L117" i="4"/>
  <c r="F117" i="4"/>
  <c r="E117" i="4"/>
  <c r="D117" i="4"/>
  <c r="C117" i="4"/>
  <c r="N116" i="4"/>
  <c r="M116" i="4"/>
  <c r="L116" i="4"/>
  <c r="F116" i="4"/>
  <c r="E116" i="4"/>
  <c r="D116" i="4"/>
  <c r="C116" i="4"/>
  <c r="N115" i="4"/>
  <c r="M115" i="4"/>
  <c r="L115" i="4"/>
  <c r="F115" i="4"/>
  <c r="E115" i="4"/>
  <c r="D115" i="4"/>
  <c r="C115" i="4"/>
  <c r="M112" i="4"/>
  <c r="N111" i="4"/>
  <c r="M111" i="4"/>
  <c r="L111" i="4"/>
  <c r="F111" i="4"/>
  <c r="E111" i="4"/>
  <c r="D111" i="4"/>
  <c r="C111" i="4"/>
  <c r="N110" i="4"/>
  <c r="M110" i="4"/>
  <c r="L110" i="4"/>
  <c r="F110" i="4"/>
  <c r="E110" i="4"/>
  <c r="D110" i="4"/>
  <c r="C110" i="4"/>
  <c r="N109" i="4"/>
  <c r="M109" i="4"/>
  <c r="L109" i="4"/>
  <c r="F109" i="4"/>
  <c r="E109" i="4"/>
  <c r="D109" i="4"/>
  <c r="C109" i="4"/>
  <c r="N108" i="4"/>
  <c r="M108" i="4"/>
  <c r="L108" i="4"/>
  <c r="F108" i="4"/>
  <c r="E108" i="4"/>
  <c r="D108" i="4"/>
  <c r="C108" i="4"/>
  <c r="N107" i="4"/>
  <c r="M107" i="4"/>
  <c r="L107" i="4"/>
  <c r="F107" i="4"/>
  <c r="E107" i="4"/>
  <c r="D107" i="4"/>
  <c r="C107" i="4"/>
  <c r="N106" i="4"/>
  <c r="M106" i="4"/>
  <c r="L106" i="4"/>
  <c r="F106" i="4"/>
  <c r="E106" i="4"/>
  <c r="D106" i="4"/>
  <c r="C106" i="4"/>
  <c r="N105" i="4"/>
  <c r="M105" i="4"/>
  <c r="L105" i="4"/>
  <c r="F105" i="4"/>
  <c r="E105" i="4"/>
  <c r="D105" i="4"/>
  <c r="C105" i="4"/>
  <c r="N104" i="4"/>
  <c r="M104" i="4"/>
  <c r="L104" i="4"/>
  <c r="F104" i="4"/>
  <c r="E104" i="4"/>
  <c r="D104" i="4"/>
  <c r="C104" i="4"/>
  <c r="N103" i="4"/>
  <c r="M103" i="4"/>
  <c r="L103" i="4"/>
  <c r="F103" i="4"/>
  <c r="E103" i="4"/>
  <c r="D103" i="4"/>
  <c r="C103" i="4"/>
  <c r="N102" i="4"/>
  <c r="M102" i="4"/>
  <c r="L102" i="4"/>
  <c r="F102" i="4"/>
  <c r="E102" i="4"/>
  <c r="D102" i="4"/>
  <c r="C102" i="4"/>
  <c r="M99" i="4"/>
  <c r="N98" i="4"/>
  <c r="M98" i="4"/>
  <c r="L98" i="4"/>
  <c r="F98" i="4"/>
  <c r="E98" i="4"/>
  <c r="D98" i="4"/>
  <c r="C98" i="4"/>
  <c r="N97" i="4"/>
  <c r="M97" i="4"/>
  <c r="L97" i="4"/>
  <c r="F97" i="4"/>
  <c r="E97" i="4"/>
  <c r="D97" i="4"/>
  <c r="C97" i="4"/>
  <c r="N96" i="4"/>
  <c r="M96" i="4"/>
  <c r="L96" i="4"/>
  <c r="F96" i="4"/>
  <c r="E96" i="4"/>
  <c r="D96" i="4"/>
  <c r="C96" i="4"/>
  <c r="N95" i="4"/>
  <c r="M95" i="4"/>
  <c r="L95" i="4"/>
  <c r="F95" i="4"/>
  <c r="E95" i="4"/>
  <c r="D95" i="4"/>
  <c r="C95" i="4"/>
  <c r="N94" i="4"/>
  <c r="M94" i="4"/>
  <c r="L94" i="4"/>
  <c r="F94" i="4"/>
  <c r="E94" i="4"/>
  <c r="D94" i="4"/>
  <c r="C94" i="4"/>
  <c r="N93" i="4"/>
  <c r="M93" i="4"/>
  <c r="L93" i="4"/>
  <c r="F93" i="4"/>
  <c r="E93" i="4"/>
  <c r="D93" i="4"/>
  <c r="C93" i="4"/>
  <c r="N92" i="4"/>
  <c r="M92" i="4"/>
  <c r="L92" i="4"/>
  <c r="F92" i="4"/>
  <c r="E92" i="4"/>
  <c r="D92" i="4"/>
  <c r="C92" i="4"/>
  <c r="N91" i="4"/>
  <c r="M91" i="4"/>
  <c r="L91" i="4"/>
  <c r="F91" i="4"/>
  <c r="E91" i="4"/>
  <c r="D91" i="4"/>
  <c r="C91" i="4"/>
  <c r="N90" i="4"/>
  <c r="M90" i="4"/>
  <c r="L90" i="4"/>
  <c r="F90" i="4"/>
  <c r="E90" i="4"/>
  <c r="D90" i="4"/>
  <c r="C90" i="4"/>
  <c r="N89" i="4"/>
  <c r="M89" i="4"/>
  <c r="L89" i="4"/>
  <c r="F89" i="4"/>
  <c r="E89" i="4"/>
  <c r="D89" i="4"/>
  <c r="C89" i="4"/>
  <c r="U86" i="4"/>
  <c r="M86" i="4"/>
  <c r="N85" i="4"/>
  <c r="M85" i="4"/>
  <c r="L85" i="4"/>
  <c r="F85" i="4"/>
  <c r="E85" i="4"/>
  <c r="D85" i="4"/>
  <c r="C85" i="4"/>
  <c r="N84" i="4"/>
  <c r="M84" i="4"/>
  <c r="L84" i="4"/>
  <c r="F84" i="4"/>
  <c r="E84" i="4"/>
  <c r="D84" i="4"/>
  <c r="C84" i="4"/>
  <c r="N83" i="4"/>
  <c r="M83" i="4"/>
  <c r="L83" i="4"/>
  <c r="F83" i="4"/>
  <c r="E83" i="4"/>
  <c r="D83" i="4"/>
  <c r="C83" i="4"/>
  <c r="N82" i="4"/>
  <c r="M82" i="4"/>
  <c r="L82" i="4"/>
  <c r="F82" i="4"/>
  <c r="E82" i="4"/>
  <c r="D82" i="4"/>
  <c r="C82" i="4"/>
  <c r="N81" i="4"/>
  <c r="M81" i="4"/>
  <c r="L81" i="4"/>
  <c r="F81" i="4"/>
  <c r="E81" i="4"/>
  <c r="D81" i="4"/>
  <c r="C81" i="4"/>
  <c r="N80" i="4"/>
  <c r="M80" i="4"/>
  <c r="L80" i="4"/>
  <c r="F80" i="4"/>
  <c r="E80" i="4"/>
  <c r="D80" i="4"/>
  <c r="C80" i="4"/>
  <c r="N79" i="4"/>
  <c r="M79" i="4"/>
  <c r="L79" i="4"/>
  <c r="F79" i="4"/>
  <c r="E79" i="4"/>
  <c r="D79" i="4"/>
  <c r="C79" i="4"/>
  <c r="N78" i="4"/>
  <c r="M78" i="4"/>
  <c r="L78" i="4"/>
  <c r="F78" i="4"/>
  <c r="E78" i="4"/>
  <c r="D78" i="4"/>
  <c r="C78" i="4"/>
  <c r="N77" i="4"/>
  <c r="M77" i="4"/>
  <c r="L77" i="4"/>
  <c r="F77" i="4"/>
  <c r="E77" i="4"/>
  <c r="D77" i="4"/>
  <c r="C77" i="4"/>
  <c r="N76" i="4"/>
  <c r="M76" i="4"/>
  <c r="L76" i="4"/>
  <c r="F76" i="4"/>
  <c r="E76" i="4"/>
  <c r="D76" i="4"/>
  <c r="C76" i="4"/>
  <c r="M73" i="4"/>
  <c r="N72" i="4"/>
  <c r="M72" i="4"/>
  <c r="L72" i="4"/>
  <c r="F72" i="4"/>
  <c r="E72" i="4"/>
  <c r="D72" i="4"/>
  <c r="C72" i="4"/>
  <c r="N71" i="4"/>
  <c r="M71" i="4"/>
  <c r="L71" i="4"/>
  <c r="F71" i="4"/>
  <c r="E71" i="4"/>
  <c r="D71" i="4"/>
  <c r="C71" i="4"/>
  <c r="N70" i="4"/>
  <c r="M70" i="4"/>
  <c r="L70" i="4"/>
  <c r="F70" i="4"/>
  <c r="E70" i="4"/>
  <c r="D70" i="4"/>
  <c r="C70" i="4"/>
  <c r="N69" i="4"/>
  <c r="M69" i="4"/>
  <c r="L69" i="4"/>
  <c r="F69" i="4"/>
  <c r="E69" i="4"/>
  <c r="D69" i="4"/>
  <c r="C69" i="4"/>
  <c r="N68" i="4"/>
  <c r="M68" i="4"/>
  <c r="L68" i="4"/>
  <c r="F68" i="4"/>
  <c r="E68" i="4"/>
  <c r="D68" i="4"/>
  <c r="C68" i="4"/>
  <c r="N67" i="4"/>
  <c r="M67" i="4"/>
  <c r="L67" i="4"/>
  <c r="F67" i="4"/>
  <c r="E67" i="4"/>
  <c r="D67" i="4"/>
  <c r="C67" i="4"/>
  <c r="N66" i="4"/>
  <c r="M66" i="4"/>
  <c r="L66" i="4"/>
  <c r="F66" i="4"/>
  <c r="E66" i="4"/>
  <c r="D66" i="4"/>
  <c r="C66" i="4"/>
  <c r="N65" i="4"/>
  <c r="M65" i="4"/>
  <c r="L65" i="4"/>
  <c r="F65" i="4"/>
  <c r="E65" i="4"/>
  <c r="D65" i="4"/>
  <c r="C65" i="4"/>
  <c r="N64" i="4"/>
  <c r="M64" i="4"/>
  <c r="L64" i="4"/>
  <c r="F64" i="4"/>
  <c r="E64" i="4"/>
  <c r="D64" i="4"/>
  <c r="C64" i="4"/>
  <c r="N63" i="4"/>
  <c r="M63" i="4"/>
  <c r="L63" i="4"/>
  <c r="F63" i="4"/>
  <c r="E63" i="4"/>
  <c r="D63" i="4"/>
  <c r="C63" i="4"/>
  <c r="M60" i="4"/>
  <c r="N59" i="4"/>
  <c r="M59" i="4"/>
  <c r="L59" i="4"/>
  <c r="F59" i="4"/>
  <c r="E59" i="4"/>
  <c r="D59" i="4"/>
  <c r="C59" i="4"/>
  <c r="N58" i="4"/>
  <c r="M58" i="4"/>
  <c r="L58" i="4"/>
  <c r="F58" i="4"/>
  <c r="E58" i="4"/>
  <c r="D58" i="4"/>
  <c r="C58" i="4"/>
  <c r="N57" i="4"/>
  <c r="M57" i="4"/>
  <c r="L57" i="4"/>
  <c r="F57" i="4"/>
  <c r="E57" i="4"/>
  <c r="D57" i="4"/>
  <c r="C57" i="4"/>
  <c r="N56" i="4"/>
  <c r="M56" i="4"/>
  <c r="L56" i="4"/>
  <c r="F56" i="4"/>
  <c r="E56" i="4"/>
  <c r="D56" i="4"/>
  <c r="C56" i="4"/>
  <c r="N55" i="4"/>
  <c r="M55" i="4"/>
  <c r="L55" i="4"/>
  <c r="F55" i="4"/>
  <c r="E55" i="4"/>
  <c r="D55" i="4"/>
  <c r="C55" i="4"/>
  <c r="N54" i="4"/>
  <c r="M54" i="4"/>
  <c r="L54" i="4"/>
  <c r="F54" i="4"/>
  <c r="E54" i="4"/>
  <c r="D54" i="4"/>
  <c r="C54" i="4"/>
  <c r="N53" i="4"/>
  <c r="M53" i="4"/>
  <c r="L53" i="4"/>
  <c r="F53" i="4"/>
  <c r="E53" i="4"/>
  <c r="D53" i="4"/>
  <c r="C53" i="4"/>
  <c r="N52" i="4"/>
  <c r="M52" i="4"/>
  <c r="L52" i="4"/>
  <c r="F52" i="4"/>
  <c r="E52" i="4"/>
  <c r="D52" i="4"/>
  <c r="C52" i="4"/>
  <c r="N51" i="4"/>
  <c r="M51" i="4"/>
  <c r="L51" i="4"/>
  <c r="F51" i="4"/>
  <c r="E51" i="4"/>
  <c r="D51" i="4"/>
  <c r="C51" i="4"/>
  <c r="N50" i="4"/>
  <c r="M50" i="4"/>
  <c r="L50" i="4"/>
  <c r="F50" i="4"/>
  <c r="E50" i="4"/>
  <c r="D50" i="4"/>
  <c r="C50" i="4"/>
  <c r="M47" i="4"/>
  <c r="N46" i="4"/>
  <c r="M46" i="4"/>
  <c r="L46" i="4"/>
  <c r="F46" i="4"/>
  <c r="E46" i="4"/>
  <c r="D46" i="4"/>
  <c r="C46" i="4"/>
  <c r="N45" i="4"/>
  <c r="M45" i="4"/>
  <c r="L45" i="4"/>
  <c r="F45" i="4"/>
  <c r="E45" i="4"/>
  <c r="D45" i="4"/>
  <c r="C45" i="4"/>
  <c r="N44" i="4"/>
  <c r="M44" i="4"/>
  <c r="L44" i="4"/>
  <c r="F44" i="4"/>
  <c r="E44" i="4"/>
  <c r="D44" i="4"/>
  <c r="C44" i="4"/>
  <c r="N43" i="4"/>
  <c r="M43" i="4"/>
  <c r="L43" i="4"/>
  <c r="F43" i="4"/>
  <c r="E43" i="4"/>
  <c r="D43" i="4"/>
  <c r="C43" i="4"/>
  <c r="N42" i="4"/>
  <c r="M42" i="4"/>
  <c r="L42" i="4"/>
  <c r="F42" i="4"/>
  <c r="E42" i="4"/>
  <c r="D42" i="4"/>
  <c r="C42" i="4"/>
  <c r="N41" i="4"/>
  <c r="M41" i="4"/>
  <c r="L41" i="4"/>
  <c r="F41" i="4"/>
  <c r="E41" i="4"/>
  <c r="D41" i="4"/>
  <c r="C41" i="4"/>
  <c r="N40" i="4"/>
  <c r="M40" i="4"/>
  <c r="L40" i="4"/>
  <c r="F40" i="4"/>
  <c r="E40" i="4"/>
  <c r="D40" i="4"/>
  <c r="C40" i="4"/>
  <c r="N39" i="4"/>
  <c r="M39" i="4"/>
  <c r="L39" i="4"/>
  <c r="F39" i="4"/>
  <c r="E39" i="4"/>
  <c r="D39" i="4"/>
  <c r="C39" i="4"/>
  <c r="N38" i="4"/>
  <c r="M38" i="4"/>
  <c r="L38" i="4"/>
  <c r="F38" i="4"/>
  <c r="E38" i="4"/>
  <c r="D38" i="4"/>
  <c r="C38" i="4"/>
  <c r="N37" i="4"/>
  <c r="M37" i="4"/>
  <c r="L37" i="4"/>
  <c r="F37" i="4"/>
  <c r="E37" i="4"/>
  <c r="D37" i="4"/>
  <c r="C37" i="4"/>
  <c r="O22" i="4"/>
  <c r="M20" i="4"/>
  <c r="M19" i="4"/>
  <c r="B19" i="4"/>
  <c r="M18" i="4"/>
  <c r="C18" i="4"/>
  <c r="B18" i="4"/>
  <c r="M17" i="4"/>
  <c r="B17" i="4"/>
  <c r="M16" i="4"/>
  <c r="B16" i="4"/>
  <c r="M15" i="4"/>
  <c r="C15" i="4"/>
  <c r="B15" i="4"/>
  <c r="M14" i="4"/>
  <c r="C14" i="4"/>
  <c r="B14" i="4"/>
  <c r="M13" i="4"/>
  <c r="B13" i="4"/>
  <c r="M12" i="4"/>
  <c r="C12" i="4"/>
  <c r="B12" i="4"/>
  <c r="M11" i="4"/>
  <c r="B11" i="4"/>
  <c r="M10" i="4"/>
  <c r="C10" i="4"/>
  <c r="B10" i="4"/>
  <c r="M9" i="4"/>
  <c r="C9" i="4"/>
  <c r="B9" i="4"/>
  <c r="M8" i="4"/>
  <c r="C8" i="4"/>
  <c r="B8" i="4"/>
  <c r="M7" i="4"/>
  <c r="C7" i="4"/>
  <c r="B7" i="4"/>
  <c r="M6" i="4"/>
  <c r="C6" i="4"/>
  <c r="B6" i="4"/>
  <c r="M5" i="4"/>
  <c r="C5" i="4"/>
  <c r="B5" i="4"/>
  <c r="M30" i="3"/>
  <c r="L30" i="3"/>
  <c r="K30" i="3"/>
  <c r="J30" i="3"/>
  <c r="I30" i="3"/>
  <c r="H30" i="3"/>
  <c r="G30" i="3"/>
  <c r="B30" i="3"/>
  <c r="M29" i="3"/>
  <c r="L29" i="3"/>
  <c r="K29" i="3"/>
  <c r="J29" i="3"/>
  <c r="I29" i="3"/>
  <c r="H29" i="3"/>
  <c r="G29" i="3"/>
  <c r="B29" i="3"/>
  <c r="M28" i="3"/>
  <c r="L28" i="3"/>
  <c r="K28" i="3"/>
  <c r="J28" i="3"/>
  <c r="I28" i="3"/>
  <c r="H28" i="3"/>
  <c r="G28" i="3"/>
  <c r="B28" i="3"/>
  <c r="M27" i="3"/>
  <c r="L27" i="3"/>
  <c r="K27" i="3"/>
  <c r="J27" i="3"/>
  <c r="I27" i="3"/>
  <c r="H27" i="3"/>
  <c r="G27" i="3"/>
  <c r="B27" i="3"/>
  <c r="M26" i="3"/>
  <c r="L26" i="3"/>
  <c r="K26" i="3"/>
  <c r="J26" i="3"/>
  <c r="I26" i="3"/>
  <c r="H26" i="3"/>
  <c r="G26" i="3"/>
  <c r="B26" i="3"/>
  <c r="M25" i="3"/>
  <c r="L25" i="3"/>
  <c r="K25" i="3"/>
  <c r="J25" i="3"/>
  <c r="I25" i="3"/>
  <c r="H25" i="3"/>
  <c r="G25" i="3"/>
  <c r="B25" i="3"/>
  <c r="M24" i="3"/>
  <c r="L24" i="3"/>
  <c r="K24" i="3"/>
  <c r="J24" i="3"/>
  <c r="I24" i="3"/>
  <c r="H24" i="3"/>
  <c r="G24" i="3"/>
  <c r="B24" i="3"/>
  <c r="M23" i="3"/>
  <c r="L23" i="3"/>
  <c r="K23" i="3"/>
  <c r="J23" i="3"/>
  <c r="I23" i="3"/>
  <c r="H23" i="3"/>
  <c r="G23" i="3"/>
  <c r="B23" i="3"/>
  <c r="M22" i="3"/>
  <c r="L22" i="3"/>
  <c r="K22" i="3"/>
  <c r="J22" i="3"/>
  <c r="I22" i="3"/>
  <c r="H22" i="3"/>
  <c r="G22" i="3"/>
  <c r="B22" i="3"/>
  <c r="M21" i="3"/>
  <c r="L21" i="3"/>
  <c r="K21" i="3"/>
  <c r="J21" i="3"/>
  <c r="I21" i="3"/>
  <c r="H21" i="3"/>
  <c r="G21" i="3"/>
  <c r="B21" i="3"/>
  <c r="M20" i="3"/>
  <c r="L20" i="3"/>
  <c r="K20" i="3"/>
  <c r="J20" i="3"/>
  <c r="I20" i="3"/>
  <c r="H20" i="3"/>
  <c r="G20" i="3"/>
  <c r="C19" i="3"/>
  <c r="M14" i="3"/>
  <c r="L14" i="3"/>
  <c r="K14" i="3"/>
  <c r="J14" i="3"/>
  <c r="I14" i="3"/>
  <c r="H14" i="3"/>
  <c r="G14" i="3"/>
  <c r="F14" i="3"/>
  <c r="F30" i="3" s="1"/>
  <c r="E14" i="3"/>
  <c r="E30" i="3" s="1"/>
  <c r="D14" i="3"/>
  <c r="D30" i="3" s="1"/>
  <c r="C14" i="3"/>
  <c r="C30" i="3" s="1"/>
  <c r="M13" i="3"/>
  <c r="L13" i="3"/>
  <c r="K13" i="3"/>
  <c r="J13" i="3"/>
  <c r="I13" i="3"/>
  <c r="H13" i="3"/>
  <c r="G13" i="3"/>
  <c r="F13" i="3"/>
  <c r="F29" i="3" s="1"/>
  <c r="E13" i="3"/>
  <c r="E29" i="3" s="1"/>
  <c r="D13" i="3"/>
  <c r="D29" i="3" s="1"/>
  <c r="C13" i="3"/>
  <c r="C29" i="3" s="1"/>
  <c r="M12" i="3"/>
  <c r="L12" i="3"/>
  <c r="K12" i="3"/>
  <c r="J12" i="3"/>
  <c r="I12" i="3"/>
  <c r="H12" i="3"/>
  <c r="G12" i="3"/>
  <c r="F12" i="3"/>
  <c r="F28" i="3" s="1"/>
  <c r="E12" i="3"/>
  <c r="E28" i="3" s="1"/>
  <c r="D12" i="3"/>
  <c r="D28" i="3" s="1"/>
  <c r="C12" i="3"/>
  <c r="C28" i="3" s="1"/>
  <c r="M11" i="3"/>
  <c r="L11" i="3"/>
  <c r="K11" i="3"/>
  <c r="J11" i="3"/>
  <c r="I11" i="3"/>
  <c r="H11" i="3"/>
  <c r="G11" i="3"/>
  <c r="F11" i="3"/>
  <c r="F27" i="3" s="1"/>
  <c r="E11" i="3"/>
  <c r="E27" i="3" s="1"/>
  <c r="D11" i="3"/>
  <c r="D27" i="3" s="1"/>
  <c r="C11" i="3"/>
  <c r="C27" i="3" s="1"/>
  <c r="M10" i="3"/>
  <c r="L10" i="3"/>
  <c r="K10" i="3"/>
  <c r="J10" i="3"/>
  <c r="I10" i="3"/>
  <c r="H10" i="3"/>
  <c r="G10" i="3"/>
  <c r="F10" i="3"/>
  <c r="F26" i="3" s="1"/>
  <c r="E10" i="3"/>
  <c r="E26" i="3" s="1"/>
  <c r="D10" i="3"/>
  <c r="D26" i="3" s="1"/>
  <c r="C10" i="3"/>
  <c r="C26" i="3" s="1"/>
  <c r="M9" i="3"/>
  <c r="L9" i="3"/>
  <c r="K9" i="3"/>
  <c r="J9" i="3"/>
  <c r="I9" i="3"/>
  <c r="H9" i="3"/>
  <c r="G9" i="3"/>
  <c r="F9" i="3"/>
  <c r="F25" i="3" s="1"/>
  <c r="E9" i="3"/>
  <c r="E25" i="3" s="1"/>
  <c r="D9" i="3"/>
  <c r="D25" i="3" s="1"/>
  <c r="C9" i="3"/>
  <c r="C25" i="3" s="1"/>
  <c r="M8" i="3"/>
  <c r="L8" i="3"/>
  <c r="K8" i="3"/>
  <c r="J8" i="3"/>
  <c r="I8" i="3"/>
  <c r="H8" i="3"/>
  <c r="G8" i="3"/>
  <c r="F8" i="3"/>
  <c r="F24" i="3" s="1"/>
  <c r="E8" i="3"/>
  <c r="E24" i="3" s="1"/>
  <c r="D8" i="3"/>
  <c r="D24" i="3" s="1"/>
  <c r="C8" i="3"/>
  <c r="C24" i="3" s="1"/>
  <c r="M7" i="3"/>
  <c r="L7" i="3"/>
  <c r="K7" i="3"/>
  <c r="J7" i="3"/>
  <c r="I7" i="3"/>
  <c r="H7" i="3"/>
  <c r="G7" i="3"/>
  <c r="F7" i="3"/>
  <c r="F23" i="3" s="1"/>
  <c r="E7" i="3"/>
  <c r="E23" i="3" s="1"/>
  <c r="D7" i="3"/>
  <c r="D23" i="3" s="1"/>
  <c r="C7" i="3"/>
  <c r="C23" i="3" s="1"/>
  <c r="M6" i="3"/>
  <c r="L6" i="3"/>
  <c r="K6" i="3"/>
  <c r="J6" i="3"/>
  <c r="I6" i="3"/>
  <c r="H6" i="3"/>
  <c r="G6" i="3"/>
  <c r="F6" i="3"/>
  <c r="E6" i="3"/>
  <c r="E22" i="3" s="1"/>
  <c r="D6" i="3"/>
  <c r="D22" i="3" s="1"/>
  <c r="C6" i="3"/>
  <c r="C22" i="3" s="1"/>
  <c r="M5" i="3"/>
  <c r="L5" i="3"/>
  <c r="K5" i="3"/>
  <c r="J5" i="3"/>
  <c r="I5" i="3"/>
  <c r="H5" i="3"/>
  <c r="G5" i="3"/>
  <c r="F5" i="3"/>
  <c r="F21" i="3" s="1"/>
  <c r="E5" i="3"/>
  <c r="D5" i="3"/>
  <c r="C5" i="3"/>
  <c r="C21" i="3" s="1"/>
  <c r="CM44" i="2"/>
  <c r="EY43" i="2"/>
  <c r="EI43" i="2"/>
  <c r="DS43" i="2"/>
  <c r="DC43" i="2"/>
  <c r="CM43" i="2"/>
  <c r="BW43" i="2"/>
  <c r="BG43" i="2"/>
  <c r="AQ43" i="2"/>
  <c r="AA43" i="2"/>
  <c r="K43" i="2"/>
  <c r="DS42" i="2"/>
  <c r="DS44" i="2" s="1"/>
  <c r="CM42" i="2"/>
  <c r="BG42" i="2"/>
  <c r="BG44" i="2" s="1"/>
  <c r="AA42" i="2"/>
  <c r="AA44" i="2" s="1"/>
  <c r="EZ41" i="2"/>
  <c r="EY41" i="2"/>
  <c r="EX41" i="2"/>
  <c r="EJ41" i="2"/>
  <c r="EI41" i="2"/>
  <c r="EH41" i="2"/>
  <c r="DT41" i="2"/>
  <c r="DS41" i="2"/>
  <c r="DR41" i="2"/>
  <c r="DD41" i="2"/>
  <c r="DC41" i="2"/>
  <c r="DB41" i="2"/>
  <c r="CN41" i="2"/>
  <c r="CM41" i="2"/>
  <c r="CL41" i="2"/>
  <c r="BX41" i="2"/>
  <c r="BW41" i="2"/>
  <c r="BV41" i="2"/>
  <c r="BH41" i="2"/>
  <c r="BG41" i="2"/>
  <c r="BF41" i="2"/>
  <c r="AR41" i="2"/>
  <c r="AQ41" i="2"/>
  <c r="AP41" i="2"/>
  <c r="AB41" i="2"/>
  <c r="AA41" i="2"/>
  <c r="Z41" i="2"/>
  <c r="L41" i="2"/>
  <c r="K41" i="2"/>
  <c r="J41" i="2"/>
  <c r="EZ40" i="2"/>
  <c r="EY40" i="2"/>
  <c r="EX40" i="2"/>
  <c r="EJ40" i="2"/>
  <c r="EI40" i="2"/>
  <c r="EH40" i="2"/>
  <c r="DT40" i="2"/>
  <c r="DS40" i="2"/>
  <c r="DR40" i="2"/>
  <c r="DD40" i="2"/>
  <c r="DC40" i="2"/>
  <c r="DB40" i="2"/>
  <c r="CN40" i="2"/>
  <c r="CM40" i="2"/>
  <c r="CL40" i="2"/>
  <c r="BX40" i="2"/>
  <c r="BW40" i="2"/>
  <c r="BV40" i="2"/>
  <c r="BH40" i="2"/>
  <c r="BG40" i="2"/>
  <c r="BF40" i="2"/>
  <c r="AR40" i="2"/>
  <c r="AQ40" i="2"/>
  <c r="AP40" i="2"/>
  <c r="AB40" i="2"/>
  <c r="AA40" i="2"/>
  <c r="Z40" i="2"/>
  <c r="L40" i="2"/>
  <c r="K40" i="2"/>
  <c r="J40" i="2"/>
  <c r="EZ39" i="2"/>
  <c r="EY39" i="2"/>
  <c r="EX39" i="2"/>
  <c r="EJ39" i="2"/>
  <c r="EI39" i="2"/>
  <c r="EH39" i="2"/>
  <c r="DT39" i="2"/>
  <c r="DS39" i="2"/>
  <c r="DR39" i="2"/>
  <c r="DD39" i="2"/>
  <c r="DC39" i="2"/>
  <c r="DB39" i="2"/>
  <c r="CN39" i="2"/>
  <c r="CM39" i="2"/>
  <c r="CL39" i="2"/>
  <c r="BX39" i="2"/>
  <c r="BW39" i="2"/>
  <c r="BV39" i="2"/>
  <c r="BI39" i="2"/>
  <c r="BH39" i="2"/>
  <c r="BG39" i="2"/>
  <c r="BF39" i="2"/>
  <c r="AR39" i="2"/>
  <c r="AQ39" i="2"/>
  <c r="AP39" i="2"/>
  <c r="AB39" i="2"/>
  <c r="AA39" i="2"/>
  <c r="Z39" i="2"/>
  <c r="L39" i="2"/>
  <c r="K39" i="2"/>
  <c r="J39" i="2"/>
  <c r="EZ38" i="2"/>
  <c r="EY38" i="2"/>
  <c r="EX38" i="2"/>
  <c r="EJ38" i="2"/>
  <c r="EI38" i="2"/>
  <c r="EH38" i="2"/>
  <c r="DT38" i="2"/>
  <c r="DS38" i="2"/>
  <c r="DR38" i="2"/>
  <c r="DD38" i="2"/>
  <c r="DC38" i="2"/>
  <c r="DB38" i="2"/>
  <c r="CN38" i="2"/>
  <c r="CM38" i="2"/>
  <c r="CL38" i="2"/>
  <c r="BX38" i="2"/>
  <c r="BW38" i="2"/>
  <c r="BV38" i="2"/>
  <c r="BV42" i="2" s="1"/>
  <c r="BH38" i="2"/>
  <c r="BG38" i="2"/>
  <c r="BF38" i="2"/>
  <c r="AR38" i="2"/>
  <c r="AQ38" i="2"/>
  <c r="AP38" i="2"/>
  <c r="AB38" i="2"/>
  <c r="AA38" i="2"/>
  <c r="Z38" i="2"/>
  <c r="L38" i="2"/>
  <c r="K38" i="2"/>
  <c r="J38" i="2"/>
  <c r="EZ37" i="2"/>
  <c r="EY37" i="2"/>
  <c r="EX37" i="2"/>
  <c r="EJ37" i="2"/>
  <c r="EI37" i="2"/>
  <c r="EI42" i="2" s="1"/>
  <c r="EI44" i="2" s="1"/>
  <c r="EH37" i="2"/>
  <c r="DT37" i="2"/>
  <c r="DS37" i="2"/>
  <c r="DR37" i="2"/>
  <c r="DD37" i="2"/>
  <c r="DC37" i="2"/>
  <c r="DB37" i="2"/>
  <c r="CN37" i="2"/>
  <c r="CM37" i="2"/>
  <c r="CL37" i="2"/>
  <c r="BX37" i="2"/>
  <c r="BW37" i="2"/>
  <c r="BV37" i="2"/>
  <c r="BH37" i="2"/>
  <c r="BH42" i="2" s="1"/>
  <c r="BH44" i="2" s="1"/>
  <c r="BG37" i="2"/>
  <c r="BF37" i="2"/>
  <c r="AR37" i="2"/>
  <c r="AQ37" i="2"/>
  <c r="AP37" i="2"/>
  <c r="AB37" i="2"/>
  <c r="AA37" i="2"/>
  <c r="Z37" i="2"/>
  <c r="Z42" i="2" s="1"/>
  <c r="L37" i="2"/>
  <c r="K37" i="2"/>
  <c r="J37" i="2"/>
  <c r="EZ36" i="2"/>
  <c r="EZ42" i="2" s="1"/>
  <c r="EZ44" i="2" s="1"/>
  <c r="EY36" i="2"/>
  <c r="EY42" i="2" s="1"/>
  <c r="EY44" i="2" s="1"/>
  <c r="EX36" i="2"/>
  <c r="EX42" i="2" s="1"/>
  <c r="EJ36" i="2"/>
  <c r="EI36" i="2"/>
  <c r="EH36" i="2"/>
  <c r="EH42" i="2" s="1"/>
  <c r="DT36" i="2"/>
  <c r="DT42" i="2" s="1"/>
  <c r="DT44" i="2" s="1"/>
  <c r="DS36" i="2"/>
  <c r="DR36" i="2"/>
  <c r="DR42" i="2" s="1"/>
  <c r="DD36" i="2"/>
  <c r="DC36" i="2"/>
  <c r="DC42" i="2" s="1"/>
  <c r="DC44" i="2" s="1"/>
  <c r="DB36" i="2"/>
  <c r="CN36" i="2"/>
  <c r="CN42" i="2" s="1"/>
  <c r="CN44" i="2" s="1"/>
  <c r="CM36" i="2"/>
  <c r="CL36" i="2"/>
  <c r="CL42" i="2" s="1"/>
  <c r="BX36" i="2"/>
  <c r="BX42" i="2" s="1"/>
  <c r="BX44" i="2" s="1"/>
  <c r="BW36" i="2"/>
  <c r="BW42" i="2" s="1"/>
  <c r="BW44" i="2" s="1"/>
  <c r="BV36" i="2"/>
  <c r="BH36" i="2"/>
  <c r="BG36" i="2"/>
  <c r="BF36" i="2"/>
  <c r="BF42" i="2" s="1"/>
  <c r="AR36" i="2"/>
  <c r="AQ36" i="2"/>
  <c r="AQ42" i="2" s="1"/>
  <c r="AQ44" i="2" s="1"/>
  <c r="AP36" i="2"/>
  <c r="AB36" i="2"/>
  <c r="AB42" i="2" s="1"/>
  <c r="AB44" i="2" s="1"/>
  <c r="AA36" i="2"/>
  <c r="Z36" i="2"/>
  <c r="L36" i="2"/>
  <c r="K36" i="2"/>
  <c r="K42" i="2" s="1"/>
  <c r="K44" i="2" s="1"/>
  <c r="J36" i="2"/>
  <c r="FB33" i="2"/>
  <c r="FC33" i="2" s="1"/>
  <c r="EV33" i="2"/>
  <c r="FA33" i="2" s="1"/>
  <c r="EL33" i="2"/>
  <c r="EF33" i="2"/>
  <c r="EK33" i="2" s="1"/>
  <c r="DV33" i="2"/>
  <c r="DP33" i="2"/>
  <c r="DU33" i="2" s="1"/>
  <c r="DF33" i="2"/>
  <c r="DG33" i="2" s="1"/>
  <c r="CZ33" i="2"/>
  <c r="DE33" i="2" s="1"/>
  <c r="CP33" i="2"/>
  <c r="CJ33" i="2"/>
  <c r="CO33" i="2" s="1"/>
  <c r="BZ33" i="2"/>
  <c r="BT33" i="2"/>
  <c r="BY33" i="2" s="1"/>
  <c r="BJ33" i="2"/>
  <c r="BK33" i="2" s="1"/>
  <c r="BD33" i="2"/>
  <c r="BI33" i="2" s="1"/>
  <c r="AT33" i="2"/>
  <c r="AU33" i="2" s="1"/>
  <c r="AN33" i="2"/>
  <c r="AS33" i="2" s="1"/>
  <c r="AD33" i="2"/>
  <c r="AE33" i="2" s="1"/>
  <c r="X33" i="2"/>
  <c r="AC33" i="2" s="1"/>
  <c r="N33" i="2"/>
  <c r="H33" i="2"/>
  <c r="M33" i="2" s="1"/>
  <c r="FB32" i="2"/>
  <c r="EV32" i="2"/>
  <c r="FA32" i="2" s="1"/>
  <c r="EL32" i="2"/>
  <c r="EM32" i="2" s="1"/>
  <c r="EF32" i="2"/>
  <c r="EK32" i="2" s="1"/>
  <c r="DV32" i="2"/>
  <c r="DP32" i="2"/>
  <c r="DU32" i="2" s="1"/>
  <c r="DF32" i="2"/>
  <c r="CZ32" i="2"/>
  <c r="DE32" i="2" s="1"/>
  <c r="CP32" i="2"/>
  <c r="CQ32" i="2" s="1"/>
  <c r="CJ32" i="2"/>
  <c r="CO32" i="2" s="1"/>
  <c r="BZ32" i="2"/>
  <c r="CA32" i="2" s="1"/>
  <c r="BT32" i="2"/>
  <c r="BY32" i="2" s="1"/>
  <c r="BJ32" i="2"/>
  <c r="BK32" i="2" s="1"/>
  <c r="BD32" i="2"/>
  <c r="BI32" i="2" s="1"/>
  <c r="AT32" i="2"/>
  <c r="AN32" i="2"/>
  <c r="AS32" i="2" s="1"/>
  <c r="AD32" i="2"/>
  <c r="AE32" i="2" s="1"/>
  <c r="X32" i="2"/>
  <c r="AC32" i="2" s="1"/>
  <c r="N32" i="2"/>
  <c r="O32" i="2" s="1"/>
  <c r="H32" i="2"/>
  <c r="M32" i="2" s="1"/>
  <c r="FB31" i="2"/>
  <c r="FB43" i="2" s="1"/>
  <c r="EV31" i="2"/>
  <c r="FA31" i="2" s="1"/>
  <c r="EL31" i="2"/>
  <c r="EL43" i="2" s="1"/>
  <c r="EF31" i="2"/>
  <c r="EK31" i="2" s="1"/>
  <c r="EK43" i="2" s="1"/>
  <c r="DW31" i="2"/>
  <c r="DV31" i="2"/>
  <c r="DV43" i="2" s="1"/>
  <c r="DP31" i="2"/>
  <c r="DU31" i="2" s="1"/>
  <c r="DF31" i="2"/>
  <c r="DG31" i="2" s="1"/>
  <c r="CZ31" i="2"/>
  <c r="DE31" i="2" s="1"/>
  <c r="CP31" i="2"/>
  <c r="CP43" i="2" s="1"/>
  <c r="CJ31" i="2"/>
  <c r="CO31" i="2" s="1"/>
  <c r="CO43" i="2" s="1"/>
  <c r="BZ31" i="2"/>
  <c r="BZ43" i="2" s="1"/>
  <c r="BT31" i="2"/>
  <c r="BY31" i="2" s="1"/>
  <c r="BY43" i="2" s="1"/>
  <c r="BJ31" i="2"/>
  <c r="BJ43" i="2" s="1"/>
  <c r="BD31" i="2"/>
  <c r="BI31" i="2" s="1"/>
  <c r="BI43" i="2" s="1"/>
  <c r="AT31" i="2"/>
  <c r="AN31" i="2"/>
  <c r="AS31" i="2" s="1"/>
  <c r="AD31" i="2"/>
  <c r="AD43" i="2" s="1"/>
  <c r="X31" i="2"/>
  <c r="AC31" i="2" s="1"/>
  <c r="N31" i="2"/>
  <c r="N43" i="2" s="1"/>
  <c r="H31" i="2"/>
  <c r="M31" i="2" s="1"/>
  <c r="M43" i="2" s="1"/>
  <c r="FB27" i="2"/>
  <c r="FC27" i="2" s="1"/>
  <c r="EV27" i="2"/>
  <c r="FA27" i="2" s="1"/>
  <c r="EL27" i="2"/>
  <c r="EM27" i="2" s="1"/>
  <c r="EF27" i="2"/>
  <c r="EK27" i="2" s="1"/>
  <c r="DV27" i="2"/>
  <c r="DW27" i="2" s="1"/>
  <c r="DP27" i="2"/>
  <c r="DU27" i="2" s="1"/>
  <c r="DF27" i="2"/>
  <c r="CZ27" i="2"/>
  <c r="DE27" i="2" s="1"/>
  <c r="CP27" i="2"/>
  <c r="CJ27" i="2"/>
  <c r="CO27" i="2" s="1"/>
  <c r="BZ27" i="2"/>
  <c r="CA27" i="2" s="1"/>
  <c r="BT27" i="2"/>
  <c r="BY27" i="2" s="1"/>
  <c r="BJ27" i="2"/>
  <c r="BD27" i="2"/>
  <c r="BI27" i="2" s="1"/>
  <c r="AT27" i="2"/>
  <c r="AN27" i="2"/>
  <c r="AS27" i="2" s="1"/>
  <c r="AD27" i="2"/>
  <c r="AE27" i="2" s="1"/>
  <c r="X27" i="2"/>
  <c r="AC27" i="2" s="1"/>
  <c r="N27" i="2"/>
  <c r="O27" i="2" s="1"/>
  <c r="H27" i="2"/>
  <c r="M27" i="2" s="1"/>
  <c r="FB26" i="2"/>
  <c r="FB41" i="2" s="1"/>
  <c r="EV26" i="2"/>
  <c r="FA26" i="2" s="1"/>
  <c r="FA41" i="2" s="1"/>
  <c r="EL26" i="2"/>
  <c r="EL41" i="2" s="1"/>
  <c r="EF26" i="2"/>
  <c r="EK26" i="2" s="1"/>
  <c r="EK41" i="2" s="1"/>
  <c r="DV26" i="2"/>
  <c r="DV41" i="2" s="1"/>
  <c r="DP26" i="2"/>
  <c r="DU26" i="2" s="1"/>
  <c r="DU41" i="2" s="1"/>
  <c r="DF26" i="2"/>
  <c r="CZ26" i="2"/>
  <c r="DE26" i="2" s="1"/>
  <c r="CP26" i="2"/>
  <c r="CP41" i="2" s="1"/>
  <c r="CJ26" i="2"/>
  <c r="CO26" i="2" s="1"/>
  <c r="BZ26" i="2"/>
  <c r="BZ41" i="2" s="1"/>
  <c r="BT26" i="2"/>
  <c r="BY26" i="2" s="1"/>
  <c r="BY41" i="2" s="1"/>
  <c r="BJ26" i="2"/>
  <c r="BJ41" i="2" s="1"/>
  <c r="BD26" i="2"/>
  <c r="BI26" i="2" s="1"/>
  <c r="BI41" i="2" s="1"/>
  <c r="AT26" i="2"/>
  <c r="AN26" i="2"/>
  <c r="AS26" i="2" s="1"/>
  <c r="AD26" i="2"/>
  <c r="AD41" i="2" s="1"/>
  <c r="X26" i="2"/>
  <c r="AC26" i="2" s="1"/>
  <c r="AC41" i="2" s="1"/>
  <c r="N26" i="2"/>
  <c r="N41" i="2" s="1"/>
  <c r="H26" i="2"/>
  <c r="M26" i="2" s="1"/>
  <c r="M41" i="2" s="1"/>
  <c r="FB25" i="2"/>
  <c r="FC25" i="2" s="1"/>
  <c r="EV25" i="2"/>
  <c r="FA25" i="2" s="1"/>
  <c r="EL25" i="2"/>
  <c r="EM25" i="2" s="1"/>
  <c r="EF25" i="2"/>
  <c r="EK25" i="2" s="1"/>
  <c r="DV25" i="2"/>
  <c r="DP25" i="2"/>
  <c r="DU25" i="2" s="1"/>
  <c r="DF25" i="2"/>
  <c r="CZ25" i="2"/>
  <c r="DE25" i="2" s="1"/>
  <c r="CP25" i="2"/>
  <c r="CQ25" i="2" s="1"/>
  <c r="CJ25" i="2"/>
  <c r="CO25" i="2" s="1"/>
  <c r="BZ25" i="2"/>
  <c r="CA25" i="2" s="1"/>
  <c r="BT25" i="2"/>
  <c r="BY25" i="2" s="1"/>
  <c r="BJ25" i="2"/>
  <c r="BD25" i="2"/>
  <c r="BI25" i="2" s="1"/>
  <c r="AT25" i="2"/>
  <c r="AN25" i="2"/>
  <c r="AS25" i="2" s="1"/>
  <c r="AD25" i="2"/>
  <c r="AE25" i="2" s="1"/>
  <c r="X25" i="2"/>
  <c r="AC25" i="2" s="1"/>
  <c r="N25" i="2"/>
  <c r="O25" i="2" s="1"/>
  <c r="H25" i="2"/>
  <c r="M25" i="2" s="1"/>
  <c r="FB24" i="2"/>
  <c r="EV24" i="2"/>
  <c r="FA24" i="2" s="1"/>
  <c r="EL24" i="2"/>
  <c r="EF24" i="2"/>
  <c r="EK24" i="2" s="1"/>
  <c r="DV24" i="2"/>
  <c r="DW24" i="2" s="1"/>
  <c r="DP24" i="2"/>
  <c r="DU24" i="2" s="1"/>
  <c r="DF24" i="2"/>
  <c r="CZ24" i="2"/>
  <c r="DE24" i="2" s="1"/>
  <c r="CP24" i="2"/>
  <c r="CJ24" i="2"/>
  <c r="CO24" i="2" s="1"/>
  <c r="BZ24" i="2"/>
  <c r="BT24" i="2"/>
  <c r="BY24" i="2" s="1"/>
  <c r="BJ24" i="2"/>
  <c r="BD24" i="2"/>
  <c r="BI24" i="2" s="1"/>
  <c r="AT24" i="2"/>
  <c r="AU24" i="2" s="1"/>
  <c r="AN24" i="2"/>
  <c r="AS24" i="2" s="1"/>
  <c r="AD24" i="2"/>
  <c r="X24" i="2"/>
  <c r="AC24" i="2" s="1"/>
  <c r="N24" i="2"/>
  <c r="H24" i="2"/>
  <c r="M24" i="2" s="1"/>
  <c r="FB23" i="2"/>
  <c r="FB40" i="2" s="1"/>
  <c r="EV23" i="2"/>
  <c r="FA23" i="2" s="1"/>
  <c r="EL23" i="2"/>
  <c r="EL40" i="2" s="1"/>
  <c r="EK23" i="2"/>
  <c r="EK40" i="2" s="1"/>
  <c r="EF23" i="2"/>
  <c r="DV23" i="2"/>
  <c r="DV40" i="2" s="1"/>
  <c r="DP23" i="2"/>
  <c r="DU23" i="2" s="1"/>
  <c r="DU40" i="2" s="1"/>
  <c r="DF23" i="2"/>
  <c r="DF40" i="2" s="1"/>
  <c r="CZ23" i="2"/>
  <c r="DE23" i="2" s="1"/>
  <c r="CP23" i="2"/>
  <c r="CP40" i="2" s="1"/>
  <c r="CJ23" i="2"/>
  <c r="CO23" i="2" s="1"/>
  <c r="BZ23" i="2"/>
  <c r="BZ40" i="2" s="1"/>
  <c r="BY23" i="2"/>
  <c r="BY40" i="2" s="1"/>
  <c r="BT23" i="2"/>
  <c r="BJ23" i="2"/>
  <c r="BJ40" i="2" s="1"/>
  <c r="BD23" i="2"/>
  <c r="BI23" i="2" s="1"/>
  <c r="AT23" i="2"/>
  <c r="AT40" i="2" s="1"/>
  <c r="AN23" i="2"/>
  <c r="AS23" i="2" s="1"/>
  <c r="AD23" i="2"/>
  <c r="AD40" i="2" s="1"/>
  <c r="X23" i="2"/>
  <c r="AC23" i="2" s="1"/>
  <c r="AC40" i="2" s="1"/>
  <c r="N23" i="2"/>
  <c r="N40" i="2" s="1"/>
  <c r="M23" i="2"/>
  <c r="M40" i="2" s="1"/>
  <c r="H23" i="2"/>
  <c r="FB22" i="2"/>
  <c r="FB39" i="2" s="1"/>
  <c r="EZ22" i="2"/>
  <c r="EV22" i="2"/>
  <c r="EL22" i="2"/>
  <c r="EL39" i="2" s="1"/>
  <c r="EJ22" i="2"/>
  <c r="EK22" i="2" s="1"/>
  <c r="EF22" i="2"/>
  <c r="DV22" i="2"/>
  <c r="DV39" i="2" s="1"/>
  <c r="DU22" i="2"/>
  <c r="DT22" i="2"/>
  <c r="DP22" i="2"/>
  <c r="DF22" i="2"/>
  <c r="DF39" i="2" s="1"/>
  <c r="DD22" i="2"/>
  <c r="CZ22" i="2"/>
  <c r="DE22" i="2" s="1"/>
  <c r="DE39" i="2" s="1"/>
  <c r="CP22" i="2"/>
  <c r="CP39" i="2" s="1"/>
  <c r="CO22" i="2"/>
  <c r="CO39" i="2" s="1"/>
  <c r="CN22" i="2"/>
  <c r="CJ22" i="2"/>
  <c r="BZ22" i="2"/>
  <c r="BZ39" i="2" s="1"/>
  <c r="BY22" i="2"/>
  <c r="BX22" i="2"/>
  <c r="BT22" i="2"/>
  <c r="BJ22" i="2"/>
  <c r="BJ39" i="2" s="1"/>
  <c r="BI22" i="2"/>
  <c r="BH22" i="2"/>
  <c r="BD22" i="2"/>
  <c r="AT22" i="2"/>
  <c r="AT39" i="2" s="1"/>
  <c r="AR22" i="2"/>
  <c r="AN22" i="2"/>
  <c r="AD22" i="2"/>
  <c r="AD39" i="2" s="1"/>
  <c r="AB22" i="2"/>
  <c r="X22" i="2"/>
  <c r="AC22" i="2" s="1"/>
  <c r="AC39" i="2" s="1"/>
  <c r="N22" i="2"/>
  <c r="N39" i="2" s="1"/>
  <c r="L22" i="2"/>
  <c r="M22" i="2" s="1"/>
  <c r="H22" i="2"/>
  <c r="FB21" i="2"/>
  <c r="EZ21" i="2"/>
  <c r="EV21" i="2"/>
  <c r="FA21" i="2" s="1"/>
  <c r="EL21" i="2"/>
  <c r="EM21" i="2" s="1"/>
  <c r="EJ21" i="2"/>
  <c r="EF21" i="2"/>
  <c r="EK21" i="2" s="1"/>
  <c r="DV21" i="2"/>
  <c r="DT21" i="2"/>
  <c r="DP21" i="2"/>
  <c r="DU21" i="2" s="1"/>
  <c r="DF21" i="2"/>
  <c r="DE21" i="2"/>
  <c r="DD21" i="2"/>
  <c r="CZ21" i="2"/>
  <c r="CP21" i="2"/>
  <c r="CO21" i="2"/>
  <c r="CN21" i="2"/>
  <c r="CJ21" i="2"/>
  <c r="BZ21" i="2"/>
  <c r="BX21" i="2"/>
  <c r="BT21" i="2"/>
  <c r="BJ21" i="2"/>
  <c r="BH21" i="2"/>
  <c r="BD21" i="2"/>
  <c r="AT21" i="2"/>
  <c r="AR21" i="2"/>
  <c r="AS21" i="2" s="1"/>
  <c r="AN21" i="2"/>
  <c r="AD21" i="2"/>
  <c r="AC21" i="2"/>
  <c r="AB21" i="2"/>
  <c r="X21" i="2"/>
  <c r="N21" i="2"/>
  <c r="O21" i="2" s="1"/>
  <c r="L21" i="2"/>
  <c r="H21" i="2"/>
  <c r="M21" i="2" s="1"/>
  <c r="FB20" i="2"/>
  <c r="EZ20" i="2"/>
  <c r="EV20" i="2"/>
  <c r="FA20" i="2" s="1"/>
  <c r="EL20" i="2"/>
  <c r="EK20" i="2"/>
  <c r="EJ20" i="2"/>
  <c r="EF20" i="2"/>
  <c r="DV20" i="2"/>
  <c r="DW20" i="2" s="1"/>
  <c r="DU20" i="2"/>
  <c r="DT20" i="2"/>
  <c r="DP20" i="2"/>
  <c r="DF20" i="2"/>
  <c r="DG20" i="2" s="1"/>
  <c r="DD20" i="2"/>
  <c r="CZ20" i="2"/>
  <c r="DE20" i="2" s="1"/>
  <c r="CP20" i="2"/>
  <c r="CN20" i="2"/>
  <c r="CJ20" i="2"/>
  <c r="BZ20" i="2"/>
  <c r="BY20" i="2"/>
  <c r="BX20" i="2"/>
  <c r="BT20" i="2"/>
  <c r="BJ20" i="2"/>
  <c r="BH20" i="2"/>
  <c r="BD20" i="2"/>
  <c r="BI20" i="2" s="1"/>
  <c r="AT20" i="2"/>
  <c r="AU20" i="2" s="1"/>
  <c r="AR20" i="2"/>
  <c r="AN20" i="2"/>
  <c r="AS20" i="2" s="1"/>
  <c r="AD20" i="2"/>
  <c r="AC20" i="2"/>
  <c r="AB20" i="2"/>
  <c r="X20" i="2"/>
  <c r="N20" i="2"/>
  <c r="L20" i="2"/>
  <c r="M20" i="2" s="1"/>
  <c r="H20" i="2"/>
  <c r="FB19" i="2"/>
  <c r="FA19" i="2"/>
  <c r="EZ19" i="2"/>
  <c r="EV19" i="2"/>
  <c r="EL19" i="2"/>
  <c r="EJ19" i="2"/>
  <c r="EF19" i="2"/>
  <c r="DV19" i="2"/>
  <c r="DT19" i="2"/>
  <c r="DP19" i="2"/>
  <c r="DF19" i="2"/>
  <c r="DD19" i="2"/>
  <c r="DE19" i="2" s="1"/>
  <c r="CZ19" i="2"/>
  <c r="CP19" i="2"/>
  <c r="CO19" i="2"/>
  <c r="CN19" i="2"/>
  <c r="CJ19" i="2"/>
  <c r="BZ19" i="2"/>
  <c r="BX19" i="2"/>
  <c r="BT19" i="2"/>
  <c r="BY19" i="2" s="1"/>
  <c r="BJ19" i="2"/>
  <c r="BK19" i="2" s="1"/>
  <c r="BI19" i="2"/>
  <c r="BH19" i="2"/>
  <c r="BD19" i="2"/>
  <c r="AT19" i="2"/>
  <c r="AS19" i="2"/>
  <c r="AR19" i="2"/>
  <c r="AN19" i="2"/>
  <c r="AD19" i="2"/>
  <c r="AE19" i="2" s="1"/>
  <c r="AC19" i="2"/>
  <c r="AB19" i="2"/>
  <c r="X19" i="2"/>
  <c r="N19" i="2"/>
  <c r="L19" i="2"/>
  <c r="H19" i="2"/>
  <c r="FB18" i="2"/>
  <c r="FB38" i="2" s="1"/>
  <c r="EZ18" i="2"/>
  <c r="EV18" i="2"/>
  <c r="FA18" i="2" s="1"/>
  <c r="EL18" i="2"/>
  <c r="EL38" i="2" s="1"/>
  <c r="EJ18" i="2"/>
  <c r="EK18" i="2" s="1"/>
  <c r="EF18" i="2"/>
  <c r="DV18" i="2"/>
  <c r="DV38" i="2" s="1"/>
  <c r="DT18" i="2"/>
  <c r="DP18" i="2"/>
  <c r="DU18" i="2" s="1"/>
  <c r="DF18" i="2"/>
  <c r="DF38" i="2" s="1"/>
  <c r="DD18" i="2"/>
  <c r="CZ18" i="2"/>
  <c r="DE18" i="2" s="1"/>
  <c r="CP18" i="2"/>
  <c r="CP38" i="2" s="1"/>
  <c r="CN18" i="2"/>
  <c r="CJ18" i="2"/>
  <c r="CO18" i="2" s="1"/>
  <c r="BZ18" i="2"/>
  <c r="BZ38" i="2" s="1"/>
  <c r="BY18" i="2"/>
  <c r="BX18" i="2"/>
  <c r="BT18" i="2"/>
  <c r="BJ18" i="2"/>
  <c r="BJ38" i="2" s="1"/>
  <c r="BI18" i="2"/>
  <c r="BH18" i="2"/>
  <c r="BD18" i="2"/>
  <c r="AT18" i="2"/>
  <c r="AT38" i="2" s="1"/>
  <c r="AR18" i="2"/>
  <c r="AN18" i="2"/>
  <c r="AD18" i="2"/>
  <c r="AD38" i="2" s="1"/>
  <c r="AB18" i="2"/>
  <c r="X18" i="2"/>
  <c r="N18" i="2"/>
  <c r="N38" i="2" s="1"/>
  <c r="L18" i="2"/>
  <c r="M18" i="2" s="1"/>
  <c r="H18" i="2"/>
  <c r="FB17" i="2"/>
  <c r="FA17" i="2"/>
  <c r="EV17" i="2"/>
  <c r="EL17" i="2"/>
  <c r="EK17" i="2"/>
  <c r="EF17" i="2"/>
  <c r="DV17" i="2"/>
  <c r="DU17" i="2"/>
  <c r="DP17" i="2"/>
  <c r="DF17" i="2"/>
  <c r="DE17" i="2"/>
  <c r="CZ17" i="2"/>
  <c r="CP17" i="2"/>
  <c r="CO17" i="2"/>
  <c r="CJ17" i="2"/>
  <c r="BZ17" i="2"/>
  <c r="CA17" i="2" s="1"/>
  <c r="BY17" i="2"/>
  <c r="BT17" i="2"/>
  <c r="BJ17" i="2"/>
  <c r="BI17" i="2"/>
  <c r="BK17" i="2" s="1"/>
  <c r="BD17" i="2"/>
  <c r="AT17" i="2"/>
  <c r="AS17" i="2"/>
  <c r="AN17" i="2"/>
  <c r="AD17" i="2"/>
  <c r="AC17" i="2"/>
  <c r="X17" i="2"/>
  <c r="N17" i="2"/>
  <c r="M17" i="2"/>
  <c r="H17" i="2"/>
  <c r="FB16" i="2"/>
  <c r="FA16" i="2"/>
  <c r="EV16" i="2"/>
  <c r="EL16" i="2"/>
  <c r="EM16" i="2" s="1"/>
  <c r="EK16" i="2"/>
  <c r="EF16" i="2"/>
  <c r="DV16" i="2"/>
  <c r="DU16" i="2"/>
  <c r="DP16" i="2"/>
  <c r="DF16" i="2"/>
  <c r="DG16" i="2" s="1"/>
  <c r="DE16" i="2"/>
  <c r="CZ16" i="2"/>
  <c r="CP16" i="2"/>
  <c r="CO16" i="2"/>
  <c r="CQ16" i="2" s="1"/>
  <c r="CJ16" i="2"/>
  <c r="BZ16" i="2"/>
  <c r="CA16" i="2" s="1"/>
  <c r="BY16" i="2"/>
  <c r="BT16" i="2"/>
  <c r="BJ16" i="2"/>
  <c r="BI16" i="2"/>
  <c r="BD16" i="2"/>
  <c r="AT16" i="2"/>
  <c r="AS16" i="2"/>
  <c r="AN16" i="2"/>
  <c r="AD16" i="2"/>
  <c r="AC16" i="2"/>
  <c r="X16" i="2"/>
  <c r="N16" i="2"/>
  <c r="M16" i="2"/>
  <c r="O16" i="2" s="1"/>
  <c r="H16" i="2"/>
  <c r="FB15" i="2"/>
  <c r="FA15" i="2"/>
  <c r="EV15" i="2"/>
  <c r="EL15" i="2"/>
  <c r="EM15" i="2" s="1"/>
  <c r="EK15" i="2"/>
  <c r="EF15" i="2"/>
  <c r="DV15" i="2"/>
  <c r="DU15" i="2"/>
  <c r="DP15" i="2"/>
  <c r="DF15" i="2"/>
  <c r="DE15" i="2"/>
  <c r="CZ15" i="2"/>
  <c r="CP15" i="2"/>
  <c r="CO15" i="2"/>
  <c r="CJ15" i="2"/>
  <c r="BZ15" i="2"/>
  <c r="BY15" i="2"/>
  <c r="BT15" i="2"/>
  <c r="BJ15" i="2"/>
  <c r="BI15" i="2"/>
  <c r="BD15" i="2"/>
  <c r="AT15" i="2"/>
  <c r="AN15" i="2"/>
  <c r="AS15" i="2" s="1"/>
  <c r="AU15" i="2" s="1"/>
  <c r="AD15" i="2"/>
  <c r="AC15" i="2"/>
  <c r="X15" i="2"/>
  <c r="N15" i="2"/>
  <c r="O15" i="2" s="1"/>
  <c r="M15" i="2"/>
  <c r="H15" i="2"/>
  <c r="FB14" i="2"/>
  <c r="FA14" i="2"/>
  <c r="FC14" i="2" s="1"/>
  <c r="EV14" i="2"/>
  <c r="EL14" i="2"/>
  <c r="EM14" i="2" s="1"/>
  <c r="EK14" i="2"/>
  <c r="EF14" i="2"/>
  <c r="DV14" i="2"/>
  <c r="DU14" i="2"/>
  <c r="DP14" i="2"/>
  <c r="DF14" i="2"/>
  <c r="DE14" i="2"/>
  <c r="CZ14" i="2"/>
  <c r="CP14" i="2"/>
  <c r="CO14" i="2"/>
  <c r="CJ14" i="2"/>
  <c r="BZ14" i="2"/>
  <c r="BY14" i="2"/>
  <c r="BT14" i="2"/>
  <c r="BJ14" i="2"/>
  <c r="BI14" i="2"/>
  <c r="BD14" i="2"/>
  <c r="AT14" i="2"/>
  <c r="AN14" i="2"/>
  <c r="AS14" i="2" s="1"/>
  <c r="AD14" i="2"/>
  <c r="AC14" i="2"/>
  <c r="X14" i="2"/>
  <c r="N14" i="2"/>
  <c r="M14" i="2"/>
  <c r="H14" i="2"/>
  <c r="FB13" i="2"/>
  <c r="FA13" i="2"/>
  <c r="EV13" i="2"/>
  <c r="EL13" i="2"/>
  <c r="EF13" i="2"/>
  <c r="EK13" i="2" s="1"/>
  <c r="DV13" i="2"/>
  <c r="DU13" i="2"/>
  <c r="DP13" i="2"/>
  <c r="DF13" i="2"/>
  <c r="CZ13" i="2"/>
  <c r="DE13" i="2" s="1"/>
  <c r="CP13" i="2"/>
  <c r="CJ13" i="2"/>
  <c r="CO13" i="2" s="1"/>
  <c r="BZ13" i="2"/>
  <c r="CA13" i="2" s="1"/>
  <c r="BY13" i="2"/>
  <c r="BT13" i="2"/>
  <c r="BJ13" i="2"/>
  <c r="BI13" i="2"/>
  <c r="BD13" i="2"/>
  <c r="AT13" i="2"/>
  <c r="AU13" i="2" s="1"/>
  <c r="AS13" i="2"/>
  <c r="AN13" i="2"/>
  <c r="AD13" i="2"/>
  <c r="X13" i="2"/>
  <c r="AC13" i="2" s="1"/>
  <c r="N13" i="2"/>
  <c r="M13" i="2"/>
  <c r="H13" i="2"/>
  <c r="FB12" i="2"/>
  <c r="FB37" i="2" s="1"/>
  <c r="EV12" i="2"/>
  <c r="FA12" i="2" s="1"/>
  <c r="EL12" i="2"/>
  <c r="EL37" i="2" s="1"/>
  <c r="EK12" i="2"/>
  <c r="EF12" i="2"/>
  <c r="DV12" i="2"/>
  <c r="DV37" i="2" s="1"/>
  <c r="DU12" i="2"/>
  <c r="DU37" i="2" s="1"/>
  <c r="DP12" i="2"/>
  <c r="DF12" i="2"/>
  <c r="DF37" i="2" s="1"/>
  <c r="CZ12" i="2"/>
  <c r="DE12" i="2" s="1"/>
  <c r="CP12" i="2"/>
  <c r="CP37" i="2" s="1"/>
  <c r="CO12" i="2"/>
  <c r="CJ12" i="2"/>
  <c r="BZ12" i="2"/>
  <c r="BZ37" i="2" s="1"/>
  <c r="BY12" i="2"/>
  <c r="BT12" i="2"/>
  <c r="BJ12" i="2"/>
  <c r="BJ37" i="2" s="1"/>
  <c r="BI12" i="2"/>
  <c r="BD12" i="2"/>
  <c r="AT12" i="2"/>
  <c r="AT37" i="2" s="1"/>
  <c r="AN12" i="2"/>
  <c r="AS12" i="2" s="1"/>
  <c r="AD12" i="2"/>
  <c r="AD37" i="2" s="1"/>
  <c r="AC12" i="2"/>
  <c r="X12" i="2"/>
  <c r="N12" i="2"/>
  <c r="N37" i="2" s="1"/>
  <c r="H12" i="2"/>
  <c r="M12" i="2" s="1"/>
  <c r="FB11" i="2"/>
  <c r="FA11" i="2"/>
  <c r="EV11" i="2"/>
  <c r="EL11" i="2"/>
  <c r="EF11" i="2"/>
  <c r="EK11" i="2" s="1"/>
  <c r="DV11" i="2"/>
  <c r="DU11" i="2"/>
  <c r="DP11" i="2"/>
  <c r="DF11" i="2"/>
  <c r="CZ11" i="2"/>
  <c r="DE11" i="2" s="1"/>
  <c r="CP11" i="2"/>
  <c r="CO11" i="2"/>
  <c r="CJ11" i="2"/>
  <c r="BZ11" i="2"/>
  <c r="BT11" i="2"/>
  <c r="BY11" i="2" s="1"/>
  <c r="BJ11" i="2"/>
  <c r="BI11" i="2"/>
  <c r="BD11" i="2"/>
  <c r="AT11" i="2"/>
  <c r="AN11" i="2"/>
  <c r="AS11" i="2" s="1"/>
  <c r="AD11" i="2"/>
  <c r="AC11" i="2"/>
  <c r="X11" i="2"/>
  <c r="N11" i="2"/>
  <c r="H11" i="2"/>
  <c r="M11" i="2" s="1"/>
  <c r="FB10" i="2"/>
  <c r="FA10" i="2"/>
  <c r="EV10" i="2"/>
  <c r="EL10" i="2"/>
  <c r="EF10" i="2"/>
  <c r="EK10" i="2" s="1"/>
  <c r="DV10" i="2"/>
  <c r="DU10" i="2"/>
  <c r="DP10" i="2"/>
  <c r="DF10" i="2"/>
  <c r="CZ10" i="2"/>
  <c r="DE10" i="2" s="1"/>
  <c r="CP10" i="2"/>
  <c r="CO10" i="2"/>
  <c r="CJ10" i="2"/>
  <c r="BZ10" i="2"/>
  <c r="BT10" i="2"/>
  <c r="BY10" i="2" s="1"/>
  <c r="BJ10" i="2"/>
  <c r="BI10" i="2"/>
  <c r="BD10" i="2"/>
  <c r="AT10" i="2"/>
  <c r="AN10" i="2"/>
  <c r="AS10" i="2" s="1"/>
  <c r="AD10" i="2"/>
  <c r="AC10" i="2"/>
  <c r="X10" i="2"/>
  <c r="N10" i="2"/>
  <c r="H10" i="2"/>
  <c r="M10" i="2" s="1"/>
  <c r="FB9" i="2"/>
  <c r="FA9" i="2"/>
  <c r="EV9" i="2"/>
  <c r="EL9" i="2"/>
  <c r="EF9" i="2"/>
  <c r="EK9" i="2" s="1"/>
  <c r="DV9" i="2"/>
  <c r="DU9" i="2"/>
  <c r="DP9" i="2"/>
  <c r="DF9" i="2"/>
  <c r="CZ9" i="2"/>
  <c r="DE9" i="2" s="1"/>
  <c r="CP9" i="2"/>
  <c r="CO9" i="2"/>
  <c r="CJ9" i="2"/>
  <c r="BZ9" i="2"/>
  <c r="BT9" i="2"/>
  <c r="BY9" i="2" s="1"/>
  <c r="BJ9" i="2"/>
  <c r="BI9" i="2"/>
  <c r="BD9" i="2"/>
  <c r="AT9" i="2"/>
  <c r="AN9" i="2"/>
  <c r="AS9" i="2" s="1"/>
  <c r="AD9" i="2"/>
  <c r="AC9" i="2"/>
  <c r="X9" i="2"/>
  <c r="N9" i="2"/>
  <c r="H9" i="2"/>
  <c r="M9" i="2" s="1"/>
  <c r="FB8" i="2"/>
  <c r="EV8" i="2"/>
  <c r="FA8" i="2" s="1"/>
  <c r="EL8" i="2"/>
  <c r="EF8" i="2"/>
  <c r="EK8" i="2" s="1"/>
  <c r="DV8" i="2"/>
  <c r="DU8" i="2"/>
  <c r="DP8" i="2"/>
  <c r="DF8" i="2"/>
  <c r="CZ8" i="2"/>
  <c r="DE8" i="2" s="1"/>
  <c r="CP8" i="2"/>
  <c r="CO8" i="2"/>
  <c r="CJ8" i="2"/>
  <c r="BZ8" i="2"/>
  <c r="BT8" i="2"/>
  <c r="BY8" i="2" s="1"/>
  <c r="BJ8" i="2"/>
  <c r="BI8" i="2"/>
  <c r="BD8" i="2"/>
  <c r="AT8" i="2"/>
  <c r="AN8" i="2"/>
  <c r="AS8" i="2" s="1"/>
  <c r="AD8" i="2"/>
  <c r="AC8" i="2"/>
  <c r="X8" i="2"/>
  <c r="N8" i="2"/>
  <c r="H8" i="2"/>
  <c r="M8" i="2" s="1"/>
  <c r="FB7" i="2"/>
  <c r="FA7" i="2"/>
  <c r="EV7" i="2"/>
  <c r="EL7" i="2"/>
  <c r="EF7" i="2"/>
  <c r="EK7" i="2" s="1"/>
  <c r="DV7" i="2"/>
  <c r="DU7" i="2"/>
  <c r="DP7" i="2"/>
  <c r="DF7" i="2"/>
  <c r="CZ7" i="2"/>
  <c r="DE7" i="2" s="1"/>
  <c r="CP7" i="2"/>
  <c r="CO7" i="2"/>
  <c r="CJ7" i="2"/>
  <c r="BZ7" i="2"/>
  <c r="BT7" i="2"/>
  <c r="BY7" i="2" s="1"/>
  <c r="BJ7" i="2"/>
  <c r="BI7" i="2"/>
  <c r="BD7" i="2"/>
  <c r="AT7" i="2"/>
  <c r="AN7" i="2"/>
  <c r="AS7" i="2" s="1"/>
  <c r="AD7" i="2"/>
  <c r="AC7" i="2"/>
  <c r="X7" i="2"/>
  <c r="N7" i="2"/>
  <c r="H7" i="2"/>
  <c r="M7" i="2" s="1"/>
  <c r="FB6" i="2"/>
  <c r="FB36" i="2" s="1"/>
  <c r="FA6" i="2"/>
  <c r="EV6" i="2"/>
  <c r="EL6" i="2"/>
  <c r="EL36" i="2" s="1"/>
  <c r="EF6" i="2"/>
  <c r="EK6" i="2" s="1"/>
  <c r="DV6" i="2"/>
  <c r="DV36" i="2" s="1"/>
  <c r="DU6" i="2"/>
  <c r="DU36" i="2" s="1"/>
  <c r="DP6" i="2"/>
  <c r="DF6" i="2"/>
  <c r="DF36" i="2" s="1"/>
  <c r="CZ6" i="2"/>
  <c r="DE6" i="2" s="1"/>
  <c r="CP6" i="2"/>
  <c r="CP36" i="2" s="1"/>
  <c r="CO6" i="2"/>
  <c r="CO36" i="2" s="1"/>
  <c r="CJ6" i="2"/>
  <c r="BZ6" i="2"/>
  <c r="BZ36" i="2" s="1"/>
  <c r="BT6" i="2"/>
  <c r="BY6" i="2" s="1"/>
  <c r="BJ6" i="2"/>
  <c r="BJ36" i="2" s="1"/>
  <c r="BI6" i="2"/>
  <c r="BI36" i="2" s="1"/>
  <c r="BD6" i="2"/>
  <c r="AT6" i="2"/>
  <c r="AT36" i="2" s="1"/>
  <c r="AN6" i="2"/>
  <c r="AS6" i="2" s="1"/>
  <c r="AD6" i="2"/>
  <c r="AD36" i="2" s="1"/>
  <c r="AC6" i="2"/>
  <c r="AC36" i="2" s="1"/>
  <c r="X6" i="2"/>
  <c r="N6" i="2"/>
  <c r="N36" i="2" s="1"/>
  <c r="H6" i="2"/>
  <c r="M6" i="2" s="1"/>
  <c r="EP2" i="2"/>
  <c r="DZ2" i="2"/>
  <c r="DJ2" i="2"/>
  <c r="CT2" i="2"/>
  <c r="CD2" i="2"/>
  <c r="BN2" i="2"/>
  <c r="AX2" i="2"/>
  <c r="AH2" i="2"/>
  <c r="R2" i="2"/>
  <c r="B2" i="2"/>
  <c r="I21" i="1"/>
  <c r="G19" i="1"/>
  <c r="G20" i="1" s="1"/>
  <c r="H20" i="1" s="1"/>
  <c r="H19" i="1" s="1"/>
  <c r="F19" i="1"/>
  <c r="F20" i="1" s="1"/>
  <c r="E19" i="1"/>
  <c r="E20" i="1" s="1"/>
  <c r="I18" i="1"/>
  <c r="J18" i="1" s="1"/>
  <c r="G16" i="1"/>
  <c r="F16" i="1"/>
  <c r="E16" i="1"/>
  <c r="D16" i="1"/>
  <c r="G15" i="1"/>
  <c r="F15" i="1"/>
  <c r="F17" i="1" s="1"/>
  <c r="E15" i="1"/>
  <c r="D15" i="1"/>
  <c r="G13" i="1"/>
  <c r="G14" i="1" s="1"/>
  <c r="H14" i="1" s="1"/>
  <c r="H13" i="1" s="1"/>
  <c r="F13" i="1"/>
  <c r="F14" i="1" s="1"/>
  <c r="E13" i="1"/>
  <c r="E14" i="1" s="1"/>
  <c r="D13" i="1"/>
  <c r="D14" i="1" s="1"/>
  <c r="G11" i="1"/>
  <c r="F11" i="1"/>
  <c r="E11" i="1"/>
  <c r="D11" i="1"/>
  <c r="G10" i="1"/>
  <c r="F10" i="1"/>
  <c r="E10" i="1"/>
  <c r="D10" i="1"/>
  <c r="G9" i="1"/>
  <c r="F9" i="1"/>
  <c r="E9" i="1"/>
  <c r="D9" i="1"/>
  <c r="G8" i="1"/>
  <c r="F8" i="1"/>
  <c r="E8" i="1"/>
  <c r="D8" i="1"/>
  <c r="G7" i="1"/>
  <c r="F7" i="1"/>
  <c r="E7" i="1"/>
  <c r="D7" i="1"/>
  <c r="G6" i="1"/>
  <c r="F6" i="1"/>
  <c r="E6" i="1"/>
  <c r="D6" i="1"/>
  <c r="DG7" i="2" l="1"/>
  <c r="FC7" i="2"/>
  <c r="FC8" i="2"/>
  <c r="AU10" i="2"/>
  <c r="CQ10" i="2"/>
  <c r="EM11" i="2"/>
  <c r="AE12" i="2"/>
  <c r="O13" i="2"/>
  <c r="D12" i="1"/>
  <c r="E12" i="1"/>
  <c r="CA24" i="2"/>
  <c r="BK26" i="2"/>
  <c r="DB42" i="2"/>
  <c r="DW32" i="2"/>
  <c r="AE21" i="2"/>
  <c r="BK15" i="2"/>
  <c r="DG19" i="2"/>
  <c r="CQ33" i="2"/>
  <c r="F138" i="4"/>
  <c r="F14" i="4" s="1"/>
  <c r="O7" i="2"/>
  <c r="BK7" i="2"/>
  <c r="DG8" i="2"/>
  <c r="AU17" i="2"/>
  <c r="AU19" i="2"/>
  <c r="G12" i="1"/>
  <c r="H12" i="1" s="1"/>
  <c r="CA7" i="2"/>
  <c r="DW7" i="2"/>
  <c r="O10" i="2"/>
  <c r="BK10" i="2"/>
  <c r="DG11" i="2"/>
  <c r="FC11" i="2"/>
  <c r="FC24" i="2"/>
  <c r="DW25" i="2"/>
  <c r="F86" i="4"/>
  <c r="F8" i="4" s="1"/>
  <c r="EM7" i="2"/>
  <c r="AE8" i="2"/>
  <c r="CQ13" i="2"/>
  <c r="CA14" i="2"/>
  <c r="AU21" i="2"/>
  <c r="AE26" i="2"/>
  <c r="AU32" i="2"/>
  <c r="I15" i="3"/>
  <c r="F15" i="3"/>
  <c r="N8" i="3"/>
  <c r="N10" i="3"/>
  <c r="EM33" i="2"/>
  <c r="CA19" i="2"/>
  <c r="L31" i="3"/>
  <c r="AE41" i="2"/>
  <c r="L86" i="4"/>
  <c r="L8" i="4" s="1"/>
  <c r="D17" i="1"/>
  <c r="E17" i="1"/>
  <c r="O9" i="2"/>
  <c r="BK9" i="2"/>
  <c r="DG10" i="2"/>
  <c r="FC10" i="2"/>
  <c r="AE13" i="2"/>
  <c r="AE20" i="2"/>
  <c r="EM20" i="2"/>
  <c r="CQ21" i="2"/>
  <c r="F47" i="4"/>
  <c r="F5" i="4" s="1"/>
  <c r="N86" i="4"/>
  <c r="N8" i="4" s="1"/>
  <c r="F112" i="4"/>
  <c r="F10" i="4" s="1"/>
  <c r="D138" i="4"/>
  <c r="D14" i="4" s="1"/>
  <c r="E151" i="4"/>
  <c r="E15" i="4" s="1"/>
  <c r="L164" i="4"/>
  <c r="L18" i="4" s="1"/>
  <c r="L19" i="4" s="1"/>
  <c r="N164" i="4"/>
  <c r="E164" i="4"/>
  <c r="E18" i="4" s="1"/>
  <c r="E19" i="4" s="1"/>
  <c r="G17" i="1"/>
  <c r="H17" i="1" s="1"/>
  <c r="H16" i="1" s="1"/>
  <c r="I16" i="1" s="1"/>
  <c r="J16" i="1" s="1"/>
  <c r="AE7" i="2"/>
  <c r="CA8" i="2"/>
  <c r="DW8" i="2"/>
  <c r="CA9" i="2"/>
  <c r="DW9" i="2"/>
  <c r="O11" i="2"/>
  <c r="BK11" i="2"/>
  <c r="FC20" i="2"/>
  <c r="AE24" i="2"/>
  <c r="EM24" i="2"/>
  <c r="DG25" i="2"/>
  <c r="N60" i="4"/>
  <c r="N6" i="4" s="1"/>
  <c r="D112" i="4"/>
  <c r="D10" i="4" s="1"/>
  <c r="E125" i="4"/>
  <c r="E12" i="4" s="1"/>
  <c r="E13" i="4" s="1"/>
  <c r="L151" i="4"/>
  <c r="L15" i="4" s="1"/>
  <c r="D99" i="4"/>
  <c r="D9" i="4" s="1"/>
  <c r="N99" i="4"/>
  <c r="N9" i="4" s="1"/>
  <c r="L138" i="4"/>
  <c r="L14" i="4" s="1"/>
  <c r="L16" i="4" s="1"/>
  <c r="N24" i="3"/>
  <c r="DG18" i="2"/>
  <c r="DG38" i="2" s="1"/>
  <c r="FC21" i="2"/>
  <c r="N28" i="3"/>
  <c r="D73" i="4"/>
  <c r="D7" i="4" s="1"/>
  <c r="E86" i="4"/>
  <c r="E8" i="4" s="1"/>
  <c r="E99" i="4"/>
  <c r="E9" i="4" s="1"/>
  <c r="L125" i="4"/>
  <c r="L12" i="4" s="1"/>
  <c r="L13" i="4" s="1"/>
  <c r="N151" i="4"/>
  <c r="N15" i="4" s="1"/>
  <c r="L60" i="4"/>
  <c r="L6" i="4" s="1"/>
  <c r="F12" i="1"/>
  <c r="F18" i="1" s="1"/>
  <c r="F21" i="1" s="1"/>
  <c r="AU9" i="2"/>
  <c r="CQ9" i="2"/>
  <c r="EM10" i="2"/>
  <c r="AE11" i="2"/>
  <c r="DW14" i="2"/>
  <c r="DG17" i="2"/>
  <c r="DG27" i="2"/>
  <c r="FC32" i="2"/>
  <c r="D60" i="4"/>
  <c r="D6" i="4" s="1"/>
  <c r="E73" i="4"/>
  <c r="E7" i="4" s="1"/>
  <c r="F99" i="4"/>
  <c r="F9" i="4" s="1"/>
  <c r="L112" i="4"/>
  <c r="L10" i="4" s="1"/>
  <c r="N138" i="4"/>
  <c r="N14" i="4" s="1"/>
  <c r="N16" i="4" s="1"/>
  <c r="DD42" i="2"/>
  <c r="DD44" i="2" s="1"/>
  <c r="DG24" i="2"/>
  <c r="FA36" i="2"/>
  <c r="L15" i="3"/>
  <c r="E60" i="4"/>
  <c r="E6" i="4" s="1"/>
  <c r="L99" i="4"/>
  <c r="L9" i="4" s="1"/>
  <c r="AE23" i="2"/>
  <c r="E15" i="3"/>
  <c r="M15" i="3"/>
  <c r="J15" i="3"/>
  <c r="N7" i="3"/>
  <c r="N12" i="3"/>
  <c r="N14" i="3"/>
  <c r="N21" i="3"/>
  <c r="F60" i="4"/>
  <c r="F6" i="4" s="1"/>
  <c r="D125" i="4"/>
  <c r="D12" i="4" s="1"/>
  <c r="D13" i="4" s="1"/>
  <c r="G31" i="3"/>
  <c r="DW13" i="2"/>
  <c r="O14" i="2"/>
  <c r="DG15" i="2"/>
  <c r="FC17" i="2"/>
  <c r="O20" i="2"/>
  <c r="CQ24" i="2"/>
  <c r="AU25" i="2"/>
  <c r="I31" i="3"/>
  <c r="N23" i="3"/>
  <c r="L47" i="4"/>
  <c r="L5" i="4" s="1"/>
  <c r="D86" i="4"/>
  <c r="D8" i="4" s="1"/>
  <c r="M7" i="5"/>
  <c r="D15" i="3"/>
  <c r="N27" i="3"/>
  <c r="E112" i="4"/>
  <c r="E10" i="4" s="1"/>
  <c r="AU7" i="2"/>
  <c r="CQ7" i="2"/>
  <c r="EM8" i="2"/>
  <c r="AE9" i="2"/>
  <c r="CA10" i="2"/>
  <c r="DW10" i="2"/>
  <c r="DG14" i="2"/>
  <c r="EM23" i="2"/>
  <c r="FC26" i="2"/>
  <c r="FC41" i="2" s="1"/>
  <c r="BK27" i="2"/>
  <c r="BK41" i="2" s="1"/>
  <c r="G15" i="3"/>
  <c r="N13" i="3"/>
  <c r="J31" i="3"/>
  <c r="N22" i="3"/>
  <c r="N30" i="3"/>
  <c r="F73" i="4"/>
  <c r="F7" i="4" s="1"/>
  <c r="F125" i="4"/>
  <c r="F12" i="4" s="1"/>
  <c r="F13" i="4" s="1"/>
  <c r="E138" i="4"/>
  <c r="E14" i="4" s="1"/>
  <c r="E47" i="4"/>
  <c r="E5" i="4" s="1"/>
  <c r="AU8" i="2"/>
  <c r="CQ8" i="2"/>
  <c r="EM9" i="2"/>
  <c r="AE10" i="2"/>
  <c r="CA11" i="2"/>
  <c r="DW11" i="2"/>
  <c r="EM13" i="2"/>
  <c r="CA15" i="2"/>
  <c r="AU16" i="2"/>
  <c r="FC16" i="2"/>
  <c r="FC18" i="2"/>
  <c r="BK20" i="2"/>
  <c r="DG21" i="2"/>
  <c r="BK25" i="2"/>
  <c r="H15" i="3"/>
  <c r="K31" i="3"/>
  <c r="N29" i="3"/>
  <c r="L73" i="4"/>
  <c r="L7" i="4" s="1"/>
  <c r="D151" i="4"/>
  <c r="D15" i="4" s="1"/>
  <c r="DW21" i="2"/>
  <c r="AE22" i="2"/>
  <c r="AE39" i="2" s="1"/>
  <c r="CQ22" i="2"/>
  <c r="CQ39" i="2" s="1"/>
  <c r="BK23" i="2"/>
  <c r="FC23" i="2"/>
  <c r="BK24" i="2"/>
  <c r="DW26" i="2"/>
  <c r="DW41" i="2" s="1"/>
  <c r="E21" i="3"/>
  <c r="E31" i="3" s="1"/>
  <c r="M31" i="3"/>
  <c r="N25" i="3"/>
  <c r="N26" i="3"/>
  <c r="N73" i="4"/>
  <c r="N125" i="4"/>
  <c r="F151" i="4"/>
  <c r="F15" i="4" s="1"/>
  <c r="M63" i="5"/>
  <c r="O8" i="2"/>
  <c r="BK8" i="2"/>
  <c r="DG9" i="2"/>
  <c r="FC9" i="2"/>
  <c r="AU11" i="2"/>
  <c r="CQ11" i="2"/>
  <c r="BK13" i="2"/>
  <c r="DG13" i="2"/>
  <c r="AU14" i="2"/>
  <c r="BK16" i="2"/>
  <c r="O17" i="2"/>
  <c r="EM17" i="2"/>
  <c r="FC19" i="2"/>
  <c r="CQ27" i="2"/>
  <c r="DG32" i="2"/>
  <c r="DG43" i="2" s="1"/>
  <c r="O33" i="2"/>
  <c r="DW33" i="2"/>
  <c r="DW43" i="2" s="1"/>
  <c r="K15" i="3"/>
  <c r="N9" i="3"/>
  <c r="N11" i="3"/>
  <c r="D47" i="4"/>
  <c r="D5" i="4" s="1"/>
  <c r="F164" i="4"/>
  <c r="F18" i="4" s="1"/>
  <c r="F19" i="4" s="1"/>
  <c r="M119" i="5"/>
  <c r="M263" i="5"/>
  <c r="M223" i="5"/>
  <c r="N18" i="4"/>
  <c r="N7" i="4"/>
  <c r="N12" i="4"/>
  <c r="N47" i="4"/>
  <c r="N112" i="4"/>
  <c r="H31" i="3"/>
  <c r="N6" i="3"/>
  <c r="D21" i="3"/>
  <c r="D31" i="3" s="1"/>
  <c r="F22" i="3"/>
  <c r="F31" i="3" s="1"/>
  <c r="N5" i="3"/>
  <c r="M36" i="2"/>
  <c r="O6" i="2"/>
  <c r="BY36" i="2"/>
  <c r="CA6" i="2"/>
  <c r="EM18" i="2"/>
  <c r="EK39" i="2"/>
  <c r="EM22" i="2"/>
  <c r="EM39" i="2" s="1"/>
  <c r="AS37" i="2"/>
  <c r="AU12" i="2"/>
  <c r="EK36" i="2"/>
  <c r="EM6" i="2"/>
  <c r="M39" i="2"/>
  <c r="O22" i="2"/>
  <c r="O39" i="2" s="1"/>
  <c r="AS36" i="2"/>
  <c r="AU6" i="2"/>
  <c r="M37" i="2"/>
  <c r="O12" i="2"/>
  <c r="DE37" i="2"/>
  <c r="DG12" i="2"/>
  <c r="FC12" i="2"/>
  <c r="FA37" i="2"/>
  <c r="DW18" i="2"/>
  <c r="DU38" i="2"/>
  <c r="M38" i="2"/>
  <c r="O18" i="2"/>
  <c r="AS40" i="2"/>
  <c r="AU23" i="2"/>
  <c r="DE36" i="2"/>
  <c r="DG6" i="2"/>
  <c r="DE40" i="2"/>
  <c r="DG23" i="2"/>
  <c r="CQ18" i="2"/>
  <c r="DZ46" i="2"/>
  <c r="EB35" i="2"/>
  <c r="CA18" i="2"/>
  <c r="CO41" i="2"/>
  <c r="CQ26" i="2"/>
  <c r="T35" i="2"/>
  <c r="R46" i="2"/>
  <c r="ER35" i="2"/>
  <c r="EP46" i="2"/>
  <c r="AE6" i="2"/>
  <c r="BK6" i="2"/>
  <c r="CQ6" i="2"/>
  <c r="DW6" i="2"/>
  <c r="FC6" i="2"/>
  <c r="AE15" i="2"/>
  <c r="DW16" i="2"/>
  <c r="AC18" i="2"/>
  <c r="EK19" i="2"/>
  <c r="EM19" i="2" s="1"/>
  <c r="BI21" i="2"/>
  <c r="BK21" i="2" s="1"/>
  <c r="AU27" i="2"/>
  <c r="AU31" i="2"/>
  <c r="AT43" i="2"/>
  <c r="CQ31" i="2"/>
  <c r="FA43" i="2"/>
  <c r="FC31" i="2"/>
  <c r="FC43" i="2" s="1"/>
  <c r="J42" i="2"/>
  <c r="EK37" i="2"/>
  <c r="BY39" i="2"/>
  <c r="CA22" i="2"/>
  <c r="CA39" i="2" s="1"/>
  <c r="CA23" i="2"/>
  <c r="CA40" i="2" s="1"/>
  <c r="AT41" i="2"/>
  <c r="AU26" i="2"/>
  <c r="AR42" i="2"/>
  <c r="AR44" i="2" s="1"/>
  <c r="CO40" i="2"/>
  <c r="FA40" i="2"/>
  <c r="BY37" i="2"/>
  <c r="EM12" i="2"/>
  <c r="AX46" i="2"/>
  <c r="AZ35" i="2"/>
  <c r="FA38" i="2"/>
  <c r="DG26" i="2"/>
  <c r="DF41" i="2"/>
  <c r="BN46" i="2"/>
  <c r="BP35" i="2"/>
  <c r="CA12" i="2"/>
  <c r="CQ14" i="2"/>
  <c r="AE16" i="2"/>
  <c r="DW17" i="2"/>
  <c r="DG22" i="2"/>
  <c r="DG39" i="2" s="1"/>
  <c r="O23" i="2"/>
  <c r="BI40" i="2"/>
  <c r="DW23" i="2"/>
  <c r="O24" i="2"/>
  <c r="BK31" i="2"/>
  <c r="BK43" i="2" s="1"/>
  <c r="CA33" i="2"/>
  <c r="DL35" i="2"/>
  <c r="DJ46" i="2"/>
  <c r="B46" i="2"/>
  <c r="D35" i="2"/>
  <c r="AH46" i="2"/>
  <c r="AJ35" i="2"/>
  <c r="CF35" i="2"/>
  <c r="CD46" i="2"/>
  <c r="DW12" i="2"/>
  <c r="BK14" i="2"/>
  <c r="FC15" i="2"/>
  <c r="CQ17" i="2"/>
  <c r="AS18" i="2"/>
  <c r="BK18" i="2"/>
  <c r="DU19" i="2"/>
  <c r="DW19" i="2" s="1"/>
  <c r="CA20" i="2"/>
  <c r="BY21" i="2"/>
  <c r="CA21" i="2" s="1"/>
  <c r="FA22" i="2"/>
  <c r="CQ23" i="2"/>
  <c r="CV35" i="2"/>
  <c r="CT46" i="2"/>
  <c r="CO37" i="2"/>
  <c r="CQ12" i="2"/>
  <c r="AE14" i="2"/>
  <c r="DW15" i="2"/>
  <c r="AC43" i="2"/>
  <c r="AE31" i="2"/>
  <c r="AE43" i="2" s="1"/>
  <c r="DF43" i="2"/>
  <c r="DU42" i="2"/>
  <c r="AC37" i="2"/>
  <c r="BI37" i="2"/>
  <c r="BK12" i="2"/>
  <c r="FC13" i="2"/>
  <c r="CQ15" i="2"/>
  <c r="AE17" i="2"/>
  <c r="DE38" i="2"/>
  <c r="M19" i="2"/>
  <c r="O19" i="2" s="1"/>
  <c r="CQ19" i="2"/>
  <c r="CO20" i="2"/>
  <c r="CQ20" i="2" s="1"/>
  <c r="AS22" i="2"/>
  <c r="BK22" i="2"/>
  <c r="BK39" i="2" s="1"/>
  <c r="DU39" i="2"/>
  <c r="DW22" i="2"/>
  <c r="DW39" i="2" s="1"/>
  <c r="AS41" i="2"/>
  <c r="CA26" i="2"/>
  <c r="CA41" i="2" s="1"/>
  <c r="O31" i="2"/>
  <c r="DE43" i="2"/>
  <c r="EM31" i="2"/>
  <c r="L42" i="2"/>
  <c r="L44" i="2" s="1"/>
  <c r="AP42" i="2"/>
  <c r="EJ42" i="2"/>
  <c r="EJ44" i="2" s="1"/>
  <c r="DU43" i="2"/>
  <c r="O26" i="2"/>
  <c r="O41" i="2" s="1"/>
  <c r="DE41" i="2"/>
  <c r="EM26" i="2"/>
  <c r="EM41" i="2" s="1"/>
  <c r="AS43" i="2"/>
  <c r="CA31" i="2"/>
  <c r="E18" i="1"/>
  <c r="E21" i="1" s="1"/>
  <c r="I13" i="1"/>
  <c r="J13" i="1" s="1"/>
  <c r="I19" i="1"/>
  <c r="J19" i="1" s="1"/>
  <c r="J14" i="1"/>
  <c r="J20" i="1"/>
  <c r="J21" i="1" s="1"/>
  <c r="J17" i="1"/>
  <c r="J12" i="1"/>
  <c r="EM40" i="2" l="1"/>
  <c r="AE40" i="2"/>
  <c r="H15" i="1"/>
  <c r="I15" i="1" s="1"/>
  <c r="J15" i="1" s="1"/>
  <c r="DG41" i="2"/>
  <c r="D18" i="1"/>
  <c r="D21" i="1" s="1"/>
  <c r="EM43" i="2"/>
  <c r="E16" i="4"/>
  <c r="E17" i="4" s="1"/>
  <c r="E20" i="4" s="1"/>
  <c r="AU43" i="2"/>
  <c r="CQ41" i="2"/>
  <c r="DW40" i="2"/>
  <c r="AU40" i="2"/>
  <c r="CQ40" i="2"/>
  <c r="D16" i="4"/>
  <c r="O37" i="2"/>
  <c r="D11" i="4"/>
  <c r="D17" i="4" s="1"/>
  <c r="D20" i="4" s="1"/>
  <c r="FC38" i="2"/>
  <c r="F16" i="4"/>
  <c r="BK40" i="2"/>
  <c r="O43" i="2"/>
  <c r="CQ43" i="2"/>
  <c r="FC40" i="2"/>
  <c r="CA43" i="2"/>
  <c r="CA37" i="2"/>
  <c r="EM37" i="2"/>
  <c r="DG37" i="2"/>
  <c r="G18" i="1"/>
  <c r="G21" i="1" s="1"/>
  <c r="H21" i="1" s="1"/>
  <c r="F11" i="4"/>
  <c r="F17" i="4" s="1"/>
  <c r="F20" i="4" s="1"/>
  <c r="E11" i="4"/>
  <c r="L11" i="4"/>
  <c r="L17" i="4" s="1"/>
  <c r="L20" i="4" s="1"/>
  <c r="N31" i="3"/>
  <c r="G32" i="3" s="1"/>
  <c r="DG40" i="2"/>
  <c r="DW38" i="2"/>
  <c r="FC37" i="2"/>
  <c r="M160" i="5"/>
  <c r="M4" i="5" s="1"/>
  <c r="CA38" i="2"/>
  <c r="O40" i="2"/>
  <c r="AE37" i="2"/>
  <c r="AU41" i="2"/>
  <c r="AU37" i="2"/>
  <c r="N19" i="4"/>
  <c r="N13" i="4"/>
  <c r="N10" i="4"/>
  <c r="N5" i="4"/>
  <c r="J32" i="3"/>
  <c r="K32" i="3"/>
  <c r="N15" i="3"/>
  <c r="O5" i="3" s="1"/>
  <c r="O21" i="3"/>
  <c r="AC42" i="2"/>
  <c r="AC44" i="2" s="1"/>
  <c r="FA39" i="2"/>
  <c r="FA42" i="2" s="1"/>
  <c r="FA44" i="2" s="1"/>
  <c r="FC22" i="2"/>
  <c r="FC39" i="2" s="1"/>
  <c r="BY42" i="2"/>
  <c r="BY44" i="2" s="1"/>
  <c r="DU44" i="2"/>
  <c r="DW37" i="2"/>
  <c r="AE36" i="2"/>
  <c r="AU36" i="2"/>
  <c r="N46" i="2"/>
  <c r="O36" i="2"/>
  <c r="CQ37" i="2"/>
  <c r="AC38" i="2"/>
  <c r="AE18" i="2"/>
  <c r="AE38" i="2" s="1"/>
  <c r="M42" i="2"/>
  <c r="M44" i="2" s="1"/>
  <c r="DF46" i="2"/>
  <c r="DG36" i="2"/>
  <c r="BK36" i="2"/>
  <c r="BJ46" i="2"/>
  <c r="BY38" i="2"/>
  <c r="BK38" i="2"/>
  <c r="BI38" i="2"/>
  <c r="BI42" i="2" s="1"/>
  <c r="BI44" i="2" s="1"/>
  <c r="EL46" i="2"/>
  <c r="EM36" i="2"/>
  <c r="AS39" i="2"/>
  <c r="AU22" i="2"/>
  <c r="AU39" i="2" s="1"/>
  <c r="BK37" i="2"/>
  <c r="DW36" i="2"/>
  <c r="DV46" i="2"/>
  <c r="CO38" i="2"/>
  <c r="CO42" i="2" s="1"/>
  <c r="CO44" i="2" s="1"/>
  <c r="EK38" i="2"/>
  <c r="EK42" i="2" s="1"/>
  <c r="EK44" i="2" s="1"/>
  <c r="DE42" i="2"/>
  <c r="DE44" i="2" s="1"/>
  <c r="AS38" i="2"/>
  <c r="AS42" i="2" s="1"/>
  <c r="AS44" i="2" s="1"/>
  <c r="AU18" i="2"/>
  <c r="AU38" i="2" s="1"/>
  <c r="FC36" i="2"/>
  <c r="EM38" i="2"/>
  <c r="CQ36" i="2"/>
  <c r="CP46" i="2"/>
  <c r="CQ38" i="2"/>
  <c r="O38" i="2"/>
  <c r="BZ46" i="2"/>
  <c r="CA36" i="2"/>
  <c r="H11" i="1"/>
  <c r="I11" i="1" s="1"/>
  <c r="J11" i="1" s="1"/>
  <c r="H6" i="1"/>
  <c r="I6" i="1" s="1"/>
  <c r="J6" i="1" s="1"/>
  <c r="H7" i="1"/>
  <c r="I7" i="1" s="1"/>
  <c r="J7" i="1" s="1"/>
  <c r="H8" i="1"/>
  <c r="I8" i="1" s="1"/>
  <c r="J8" i="1" s="1"/>
  <c r="H9" i="1"/>
  <c r="I9" i="1" s="1"/>
  <c r="J9" i="1" s="1"/>
  <c r="H10" i="1"/>
  <c r="I10" i="1" s="1"/>
  <c r="J10" i="1" s="1"/>
  <c r="H18" i="1"/>
  <c r="O30" i="3" l="1"/>
  <c r="CA42" i="2"/>
  <c r="CA44" i="2" s="1"/>
  <c r="O6" i="3"/>
  <c r="DG42" i="2"/>
  <c r="DG44" i="2" s="1"/>
  <c r="O22" i="3"/>
  <c r="I32" i="3"/>
  <c r="O29" i="3"/>
  <c r="O23" i="3"/>
  <c r="H32" i="3"/>
  <c r="M32" i="3"/>
  <c r="O25" i="3"/>
  <c r="L32" i="3"/>
  <c r="O24" i="3"/>
  <c r="O28" i="3"/>
  <c r="O27" i="3"/>
  <c r="O26" i="3"/>
  <c r="DW42" i="2"/>
  <c r="DW44" i="2" s="1"/>
  <c r="EM42" i="2"/>
  <c r="EM44" i="2" s="1"/>
  <c r="AD46" i="2"/>
  <c r="N11" i="4"/>
  <c r="H16" i="3"/>
  <c r="M16" i="3"/>
  <c r="J16" i="3"/>
  <c r="O8" i="3"/>
  <c r="I16" i="3"/>
  <c r="O13" i="3"/>
  <c r="O7" i="3"/>
  <c r="O10" i="3"/>
  <c r="O12" i="3"/>
  <c r="K16" i="3"/>
  <c r="O11" i="3"/>
  <c r="O14" i="3"/>
  <c r="G16" i="3"/>
  <c r="O9" i="3"/>
  <c r="L16" i="3"/>
  <c r="BK42" i="2"/>
  <c r="BK44" i="2" s="1"/>
  <c r="AU42" i="2"/>
  <c r="AU44" i="2" s="1"/>
  <c r="CQ42" i="2"/>
  <c r="CQ44" i="2" s="1"/>
  <c r="FB46" i="2"/>
  <c r="AE42" i="2"/>
  <c r="AE44" i="2" s="1"/>
  <c r="O42" i="2"/>
  <c r="O44" i="2" s="1"/>
  <c r="AT46" i="2"/>
  <c r="FC42" i="2"/>
  <c r="FC44" i="2" s="1"/>
  <c r="N32" i="3" l="1"/>
  <c r="O31" i="3"/>
  <c r="O15" i="3"/>
  <c r="N17" i="4"/>
  <c r="N16" i="3"/>
  <c r="N20" i="4" l="1"/>
  <c r="O80" i="4" l="1"/>
  <c r="O158" i="4"/>
  <c r="O124" i="4"/>
  <c r="O123" i="4"/>
  <c r="O122" i="4"/>
  <c r="O121" i="4"/>
  <c r="O120" i="4"/>
  <c r="O119" i="4"/>
  <c r="O118" i="4"/>
  <c r="O117" i="4"/>
  <c r="O116" i="4"/>
  <c r="O115" i="4"/>
  <c r="O83" i="4"/>
  <c r="O137" i="4"/>
  <c r="O136" i="4"/>
  <c r="O135" i="4"/>
  <c r="O134" i="4"/>
  <c r="O133" i="4"/>
  <c r="O132" i="4"/>
  <c r="O131" i="4"/>
  <c r="O130" i="4"/>
  <c r="O129" i="4"/>
  <c r="O128" i="4"/>
  <c r="O55" i="4"/>
  <c r="O50" i="4"/>
  <c r="O79" i="4"/>
  <c r="O54" i="4"/>
  <c r="O78" i="4"/>
  <c r="O56" i="4"/>
  <c r="O51" i="4"/>
  <c r="O82" i="4"/>
  <c r="O162" i="4"/>
  <c r="O154" i="4"/>
  <c r="O59" i="4"/>
  <c r="O58" i="4"/>
  <c r="O57" i="4"/>
  <c r="O53" i="4"/>
  <c r="O52" i="4"/>
  <c r="O84" i="4"/>
  <c r="O76" i="4"/>
  <c r="O9" i="4"/>
  <c r="O156" i="4"/>
  <c r="O98" i="4"/>
  <c r="O97" i="4"/>
  <c r="O96" i="4"/>
  <c r="O95" i="4"/>
  <c r="O94" i="4"/>
  <c r="O93" i="4"/>
  <c r="O92" i="4"/>
  <c r="O91" i="4"/>
  <c r="O90" i="4"/>
  <c r="O89" i="4"/>
  <c r="O85" i="4"/>
  <c r="O81" i="4"/>
  <c r="O77" i="4"/>
  <c r="O46" i="4"/>
  <c r="O37" i="4"/>
  <c r="O73" i="4"/>
  <c r="O65" i="4"/>
  <c r="O145" i="4"/>
  <c r="O106" i="4"/>
  <c r="O141" i="4"/>
  <c r="O67" i="4"/>
  <c r="O71" i="4"/>
  <c r="O150" i="4"/>
  <c r="O86" i="4"/>
  <c r="O151" i="4"/>
  <c r="O159" i="4"/>
  <c r="O14" i="4"/>
  <c r="O39" i="4"/>
  <c r="O66" i="4"/>
  <c r="O45" i="4"/>
  <c r="O110" i="4"/>
  <c r="O142" i="4"/>
  <c r="O149" i="4"/>
  <c r="O103" i="4"/>
  <c r="O161" i="4"/>
  <c r="O146" i="4"/>
  <c r="O42" i="4"/>
  <c r="O111" i="4"/>
  <c r="O8" i="4"/>
  <c r="O108" i="4"/>
  <c r="O6" i="4"/>
  <c r="O60" i="4"/>
  <c r="O68" i="4"/>
  <c r="O15" i="4"/>
  <c r="O160" i="4"/>
  <c r="O69" i="4"/>
  <c r="O104" i="4"/>
  <c r="O147" i="4"/>
  <c r="O44" i="4"/>
  <c r="O125" i="4"/>
  <c r="O157" i="4"/>
  <c r="O70" i="4"/>
  <c r="O163" i="4"/>
  <c r="O63" i="4"/>
  <c r="O164" i="4"/>
  <c r="O138" i="4"/>
  <c r="O41" i="4"/>
  <c r="O99" i="4"/>
  <c r="O16" i="4"/>
  <c r="O107" i="4"/>
  <c r="O40" i="4"/>
  <c r="O155" i="4"/>
  <c r="O148" i="4"/>
  <c r="O102" i="4"/>
  <c r="O109" i="4"/>
  <c r="O144" i="4"/>
  <c r="O64" i="4"/>
  <c r="O143" i="4"/>
  <c r="O38" i="4"/>
  <c r="O43" i="4"/>
  <c r="O72" i="4"/>
  <c r="O105" i="4"/>
  <c r="O112" i="4"/>
  <c r="O47" i="4"/>
  <c r="O18" i="4"/>
  <c r="O7" i="4"/>
  <c r="O12" i="4"/>
  <c r="O10" i="4"/>
  <c r="O13" i="4"/>
  <c r="O19" i="4"/>
  <c r="O5" i="4"/>
  <c r="O11" i="4"/>
  <c r="O17" i="4"/>
  <c r="O20" i="4" l="1"/>
</calcChain>
</file>

<file path=xl/sharedStrings.xml><?xml version="1.0" encoding="utf-8"?>
<sst xmlns="http://schemas.openxmlformats.org/spreadsheetml/2006/main" count="1826" uniqueCount="380">
  <si>
    <t>OBČINA GORNJI PETROVCI</t>
  </si>
  <si>
    <t>R E Z U L T A T I      JAVNEGA RAZPISA</t>
  </si>
  <si>
    <t xml:space="preserve">ZA SOFINANCIRANJE LETNEGA PROGRAMA ŠPORTA V OBČINI </t>
  </si>
  <si>
    <t>RAZPOREDITEV SREDSTEV PO LPŠ IN JR 2020</t>
  </si>
  <si>
    <t>PRIZNANE URE VADBE</t>
  </si>
  <si>
    <t>PRIZNANI PROGRAMI</t>
  </si>
  <si>
    <t>VKLJUČENI OB PRIJAVI</t>
  </si>
  <si>
    <t>TOČKE            SKUPAJ</t>
  </si>
  <si>
    <t>VREDNOST             TOČKE</t>
  </si>
  <si>
    <t>VREDNOST PROGRAMOV</t>
  </si>
  <si>
    <t>% DELEŽ                                   (po LPŠ)</t>
  </si>
  <si>
    <t>ŠV-PRO</t>
  </si>
  <si>
    <t>celoletni prostočasni programi (5 let)</t>
  </si>
  <si>
    <t>celoletni prostočasni programi (15 let)</t>
  </si>
  <si>
    <t>celoletni prostočasni programi (19 let)</t>
  </si>
  <si>
    <t>ŠV-PRI</t>
  </si>
  <si>
    <t>celoletni pripravljalni programi (U-7 do U-11)</t>
  </si>
  <si>
    <t>ŠV-USM</t>
  </si>
  <si>
    <t>celoletni tekmovalni programi (U-13 do U-15)</t>
  </si>
  <si>
    <t>celoletni tekmovalni programi (U-16 do U-19)</t>
  </si>
  <si>
    <t xml:space="preserve">ŠPORT OTROK IN MLADINE SKUPAJ: </t>
  </si>
  <si>
    <t>KŠ</t>
  </si>
  <si>
    <t>celoletni tekmovalni programi</t>
  </si>
  <si>
    <t xml:space="preserve">KAKOVOSTNI ŠPORT: </t>
  </si>
  <si>
    <t>RE</t>
  </si>
  <si>
    <t xml:space="preserve">celoletni netekmovalni programi </t>
  </si>
  <si>
    <t>ŠSTA</t>
  </si>
  <si>
    <t xml:space="preserve">ŠPORTNA REKREACIJA IN ŠPORT STAREJŠIH SKUPAJ: </t>
  </si>
  <si>
    <t>ŠPORTNI PROGRAMI SKUPAJ:</t>
  </si>
  <si>
    <t>DEDR</t>
  </si>
  <si>
    <t xml:space="preserve">DELOVANJE ŠPORTNIH DRUŠTEV </t>
  </si>
  <si>
    <t xml:space="preserve">ORGANIZIRANOST V ŠPORTU </t>
  </si>
  <si>
    <t>VSI PROGRAMI/PODROČJA JR SKUPAJ</t>
  </si>
  <si>
    <t>VREDNOTENJE VLOGE</t>
  </si>
  <si>
    <t>KOREKCIJSKI FAKTOR: RAZVRŠČANJE PANOG</t>
  </si>
  <si>
    <t>LPŠ: IZHODIŠČA</t>
  </si>
  <si>
    <t>JR: PRIJAVA</t>
  </si>
  <si>
    <t>KOREKCIJSKI FAKTORJI</t>
  </si>
  <si>
    <t>ŠPORTNI PROGRAMI</t>
  </si>
  <si>
    <t>vključeni</t>
  </si>
  <si>
    <t>URE</t>
  </si>
  <si>
    <t>program ŠTEVILO</t>
  </si>
  <si>
    <t>vključeni ŠTEVILO</t>
  </si>
  <si>
    <t>SKUPINA</t>
  </si>
  <si>
    <t>OBJEKT</t>
  </si>
  <si>
    <t>KADER</t>
  </si>
  <si>
    <t>MS</t>
  </si>
  <si>
    <t>SPLOŠNI</t>
  </si>
  <si>
    <t xml:space="preserve">TOČKE      SKUPAJ    </t>
  </si>
  <si>
    <t>VREDNOST TOČKE</t>
  </si>
  <si>
    <t>VREDNOST PROGRAMA</t>
  </si>
  <si>
    <t>prostočasni do 5 (1)</t>
  </si>
  <si>
    <t>prostočasni do 5 (2)</t>
  </si>
  <si>
    <t>prostočasni do 15 (1)</t>
  </si>
  <si>
    <t>prostočasni do 15 (2)</t>
  </si>
  <si>
    <t>prostočasni do 19 (1)</t>
  </si>
  <si>
    <t>prostočasni do 19 (2)</t>
  </si>
  <si>
    <t>pripravljalni: U-6</t>
  </si>
  <si>
    <t>pripravljalni: U-7</t>
  </si>
  <si>
    <t>NOGOMET: U-7</t>
  </si>
  <si>
    <t>pripravljalni: U-8</t>
  </si>
  <si>
    <t>pripravljalni: U-9</t>
  </si>
  <si>
    <t>NOGOMET: U-9</t>
  </si>
  <si>
    <t>pripravljalni: U-10</t>
  </si>
  <si>
    <t>pripravljalni: U-11</t>
  </si>
  <si>
    <t>NOGOMET: U-11</t>
  </si>
  <si>
    <t>tekmovalni U-12/13</t>
  </si>
  <si>
    <t>NOGOMET: U-13</t>
  </si>
  <si>
    <t>tekmovalni U-14/15</t>
  </si>
  <si>
    <t>NOGOMET: U-15</t>
  </si>
  <si>
    <t>tekmovalni U-16/17</t>
  </si>
  <si>
    <t>tekmovalni U-18/19</t>
  </si>
  <si>
    <t>NOGOMET: U-19</t>
  </si>
  <si>
    <t>tekmovalni člani/ce</t>
  </si>
  <si>
    <t>NOGOMET: ČLANI</t>
  </si>
  <si>
    <t>MALI NOGOMET: ČLANI</t>
  </si>
  <si>
    <t xml:space="preserve">KARATE  </t>
  </si>
  <si>
    <t>rekreativni: odrasli (1)</t>
  </si>
  <si>
    <t>MALI NOGOMET: VETERANI</t>
  </si>
  <si>
    <t>rekreativni: odrasli (2)</t>
  </si>
  <si>
    <t>SPLOŠNA VADBA - 1</t>
  </si>
  <si>
    <t>rekreativni: odrasli (3)</t>
  </si>
  <si>
    <t>SPLOŠNA VADBA - 2</t>
  </si>
  <si>
    <t>KOŠARKA</t>
  </si>
  <si>
    <t>rekreativni: starejši (1)</t>
  </si>
  <si>
    <t>rekreativni: starejši (2)</t>
  </si>
  <si>
    <t>ORGANIZIRANOST V ŠPORTU</t>
  </si>
  <si>
    <t>PROJEKT</t>
  </si>
  <si>
    <t>TOČKE</t>
  </si>
  <si>
    <t>projekti ŠTEVILO</t>
  </si>
  <si>
    <t>MS-1</t>
  </si>
  <si>
    <t>MS-2</t>
  </si>
  <si>
    <t>MS-3</t>
  </si>
  <si>
    <t xml:space="preserve">TOČKE    SKUPAJ    </t>
  </si>
  <si>
    <t>VREDNOST PROJEKTA</t>
  </si>
  <si>
    <t xml:space="preserve">TRADICIJA V LETIH </t>
  </si>
  <si>
    <t>AKTIVNO ČLANSTVO</t>
  </si>
  <si>
    <t>REGISTRIRANI ŠPORTNIKI</t>
  </si>
  <si>
    <t>OBSEG: ure/točke</t>
  </si>
  <si>
    <t>PROGRAM ŠTEVILO</t>
  </si>
  <si>
    <t>VKLJUČENI ŠTEVILO</t>
  </si>
  <si>
    <t xml:space="preserve">VREDNOST PROGRAMA </t>
  </si>
  <si>
    <t>CELOLETNI PROSTOČASNI PROGRAMI</t>
  </si>
  <si>
    <t>CELOLETNI PRIPRAVLJALNI PROGRAMI</t>
  </si>
  <si>
    <t>CELOLETNI TEKMOVALNI PROGRAMI</t>
  </si>
  <si>
    <t>CELOLETNI NETEKMOVALNI PROGRAMI</t>
  </si>
  <si>
    <t>SKUPAJ ŠPORTNI PROGRAMI</t>
  </si>
  <si>
    <t>DELOVANJE ŠPORTNIH DRUŠTEV</t>
  </si>
  <si>
    <t xml:space="preserve">SKUPAJ VSA PODROČJA ŠPORTA </t>
  </si>
  <si>
    <t>SKUPNA VREDNOST IZBRANIH PROGRAMOV</t>
  </si>
  <si>
    <t>VREDNOTENJE ŠPORTNIH PROGRAMOV: TOČKE IN VREDNOSTI PO IZVAJALCIH</t>
  </si>
  <si>
    <t>Z.ŠT</t>
  </si>
  <si>
    <t>IZVAJALEC</t>
  </si>
  <si>
    <t>OBSEG (URE)</t>
  </si>
  <si>
    <t>PROGRAMI PODROČJA</t>
  </si>
  <si>
    <t>VKLJUČENI PRIJAVA JR</t>
  </si>
  <si>
    <t>TOČKE SKUPAJ</t>
  </si>
  <si>
    <t>% DELEŽ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</si>
  <si>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</si>
  <si>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</si>
  <si>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</si>
  <si>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</si>
  <si>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</si>
  <si>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</si>
  <si>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</si>
  <si>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</si>
  <si>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</si>
  <si>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</si>
  <si>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SKUPAJ PODROČJA ŠPORTA:</t>
  </si>
  <si>
    <t>VREDNOST SKUPAJ</t>
  </si>
  <si>
    <t>AKTUALNA VREDNOST TOČKE ZA PODROČJE ŠPORTA:</t>
  </si>
  <si>
    <t>SKUPNI PREGLED PO PODROČJIH ŠPORTA</t>
  </si>
  <si>
    <t xml:space="preserve">ŠPORTNI PROGRAMI </t>
  </si>
  <si>
    <t xml:space="preserve">TOČKE  SKUPAJ    </t>
  </si>
  <si>
    <t>v % sredstev JR</t>
  </si>
  <si>
    <t>SKUPAJ PODROČJA JR:</t>
  </si>
  <si>
    <t>VKLJUČENI V ŠPORTNA DRUŠTVA PO KRITERIJU: ČLANSTO S PLAČANO ČLANARINO:</t>
  </si>
  <si>
    <t>PREGLED PRIJAV NA JR S STRANI IZVAJALCEV PO RAZPISANIH PROGRAMIH IN PODROČJIH:</t>
  </si>
  <si>
    <t>ŠV-PRO: do 5</t>
  </si>
  <si>
    <t>v %         sredstev JR</t>
  </si>
  <si>
    <t>SKUPAJ ŠV-PRO do 5</t>
  </si>
  <si>
    <t>ŠV-PRO do 15</t>
  </si>
  <si>
    <t>SKUPAJ ŠV-PRO do 15</t>
  </si>
  <si>
    <t>ŠV-PRO do 19</t>
  </si>
  <si>
    <t>SKUPAJ ŠV-PRO do 19</t>
  </si>
  <si>
    <t>ŠV-PRI: PRIPRAVLJALNI</t>
  </si>
  <si>
    <t>SKUPAJ ŠV-PRI</t>
  </si>
  <si>
    <t>ŠV-USM: TEKMOVALNI: U/12 - U/15</t>
  </si>
  <si>
    <t>SKUPAJ ŠV-USM: TEKMOVALNI 12-15 LET</t>
  </si>
  <si>
    <t>ŠV-USM: TEKMOVALNI: U/16 - U/19</t>
  </si>
  <si>
    <t>SKUPAJ ŠV-USM: TEKMOVALNI 16-19 LET</t>
  </si>
  <si>
    <t>KAKOVOSTNI ŠPORT</t>
  </si>
  <si>
    <t>SKUPAJ KAKOVOSTNI ŠPORT</t>
  </si>
  <si>
    <t>ŠPORTNA REKREACIJA</t>
  </si>
  <si>
    <t xml:space="preserve">SKUPAJ ŠPORTNA REKREACIJA </t>
  </si>
  <si>
    <t>ŠPORT STAREJŠIH</t>
  </si>
  <si>
    <t>SKUPAJ ŠPORT STAREJŠIH</t>
  </si>
  <si>
    <t>SKUPAJ DELOVANJE ŠPORTNIH DRUŠTEV</t>
  </si>
  <si>
    <t>PODATKI ZA VNOS V APLIKACIJO MIZŠ: LPŠ OBČINE za leto: 2020</t>
  </si>
  <si>
    <t>ŠIFRA</t>
  </si>
  <si>
    <t>NAZIV PROGRAMA</t>
  </si>
  <si>
    <t>SREDSTVA ZA ŠPORT SKUPAJ:</t>
  </si>
  <si>
    <t>6.1.</t>
  </si>
  <si>
    <t>6.1.2.</t>
  </si>
  <si>
    <t>PROSTOČASNA ŠPORTNA VZGOJA OTROK IN MLADINE (ŠVOM prostočasno)</t>
  </si>
  <si>
    <t>vsota</t>
  </si>
  <si>
    <t>6.1.2.1.</t>
  </si>
  <si>
    <t>Promocijski športni programi</t>
  </si>
  <si>
    <t>6.1.2.1.1.</t>
  </si>
  <si>
    <t>Mali sonček (MS)</t>
  </si>
  <si>
    <t>višina sofinanciranja</t>
  </si>
  <si>
    <t>6.1.2.1.2.</t>
  </si>
  <si>
    <t>Ciciban planinec (CP)</t>
  </si>
  <si>
    <t>6.1.2.1.3.</t>
  </si>
  <si>
    <t>Zlati sonček (ZS)</t>
  </si>
  <si>
    <t>6.1.2.1.4.</t>
  </si>
  <si>
    <t>Naučimo se plavati (NSP)</t>
  </si>
  <si>
    <t>6.1.2.1.5.</t>
  </si>
  <si>
    <t>Krpan (KRP)</t>
  </si>
  <si>
    <t>6.1.2.1.6.</t>
  </si>
  <si>
    <t>Mladi planinec (MP)</t>
  </si>
  <si>
    <t>6.1.2.2.</t>
  </si>
  <si>
    <t>Šolska športna tekmovanja</t>
  </si>
  <si>
    <t>Šolska športna tekmovanja (ŠŠT)</t>
  </si>
  <si>
    <t>6.1.2.3.</t>
  </si>
  <si>
    <t>Dodatne ure športne dejavnosti v šoli</t>
  </si>
  <si>
    <t>6.1.2.3.1.</t>
  </si>
  <si>
    <t>Oddelki z dodatno športno ponudbo v OŠ</t>
  </si>
  <si>
    <t>število izvajalcev</t>
  </si>
  <si>
    <t>število programov</t>
  </si>
  <si>
    <t>štev. strok. kadra</t>
  </si>
  <si>
    <t>štev. vključenih LPŠ</t>
  </si>
  <si>
    <t>6.1.2.3.2.</t>
  </si>
  <si>
    <t>Zdrav življenjski slog v OŠ</t>
  </si>
  <si>
    <t>6.1.2.4.</t>
  </si>
  <si>
    <t>Celoletni športni programi ŠVOM prostočasno</t>
  </si>
  <si>
    <t>6.1.2.4.1.</t>
  </si>
  <si>
    <t>Obstoječi programi ŠVOM prostočasno</t>
  </si>
  <si>
    <t>6.1.2.4.2.</t>
  </si>
  <si>
    <t>Pilotski programi ŠVOM prostočasno</t>
  </si>
  <si>
    <t>6.1.2.5.</t>
  </si>
  <si>
    <t>Programi v počitnicah in pouka prostih dnevih</t>
  </si>
  <si>
    <t>6.1.3.</t>
  </si>
  <si>
    <t>ŠPORTNA VZGOJA OTROK IN MLADINE S POSEBNIMI POTREBAMI (ŠVOM PP)</t>
  </si>
  <si>
    <t>6.1.3.1.</t>
  </si>
  <si>
    <t>Celoletni športni programi ŠVOM PP</t>
  </si>
  <si>
    <t>6.1.3.2.</t>
  </si>
  <si>
    <t>Športne prireditve za otroke in mladino PP</t>
  </si>
  <si>
    <t>Športne prireditve ŠVOM PP na regijski/nacionalni ravni</t>
  </si>
  <si>
    <t>število prireditev</t>
  </si>
  <si>
    <t>6.1.4.</t>
  </si>
  <si>
    <t>OBŠTUDIJSKE ŠPORTNE DEJAVNOSTI (ŠŠtu)</t>
  </si>
  <si>
    <t>6.1.4.1.</t>
  </si>
  <si>
    <t>Celoletni športni programi obštudijskih športnih dejavnosti</t>
  </si>
  <si>
    <t>Celoletni športni programi ŠŠtu</t>
  </si>
  <si>
    <t>6.1.4.2.</t>
  </si>
  <si>
    <t>Športne prireditve študentov na univerzitetni in nacionalni ravni</t>
  </si>
  <si>
    <t>Športne prireditve študentov na univerzitetni ravni</t>
  </si>
  <si>
    <t>6.1.5.</t>
  </si>
  <si>
    <t>ŠPORTNA VZGOJA OTROK IN MLADINE USMERJENIH V KŠ IN VŠ (ŠVOM KŠ/VŠ)</t>
  </si>
  <si>
    <t>6.1.5.1.</t>
  </si>
  <si>
    <t>Panožne športne šole</t>
  </si>
  <si>
    <t>6.1.5.1.1.</t>
  </si>
  <si>
    <t>Občinske panožne športne šole</t>
  </si>
  <si>
    <t>6.1.5.2.</t>
  </si>
  <si>
    <t>Programi športnih društev na področju ŠVOM usmerjeni v KŠ/VŠ</t>
  </si>
  <si>
    <t>6.1.5.2.1.</t>
  </si>
  <si>
    <t>Programi ŠD na področju ŠVOM usmerjeni v KŠ/VŠ</t>
  </si>
  <si>
    <t>6.1.6.</t>
  </si>
  <si>
    <t>KAKOVOSTNI ŠPORT (KŠ)</t>
  </si>
  <si>
    <t>6.1.6.1.</t>
  </si>
  <si>
    <t>Uporaba športnih objektov za programe kakovostnega športa</t>
  </si>
  <si>
    <t>6.1.6.1.1.</t>
  </si>
  <si>
    <t>Uporaba športnih objektov za potrebe KŠ</t>
  </si>
  <si>
    <t>6.1.7.</t>
  </si>
  <si>
    <t>VRHUNSKI ŠPORT (VŠ)</t>
  </si>
  <si>
    <t>6.1.7.1.</t>
  </si>
  <si>
    <t>Programi vrhunskih športnikov</t>
  </si>
  <si>
    <t>6.1.7.1.1.</t>
  </si>
  <si>
    <t>Programi športnih društev na področju VŠ</t>
  </si>
  <si>
    <t>6.1.7.2.</t>
  </si>
  <si>
    <t>Zaposlovanje vrhunskih trenerjev</t>
  </si>
  <si>
    <t>6.1.7.5.</t>
  </si>
  <si>
    <t>Nagrade vrhunskim športnikom in trenerjem</t>
  </si>
  <si>
    <t>6.1.7.6.</t>
  </si>
  <si>
    <t>Delovanje olimpijsko univerzitetnega športnega centra</t>
  </si>
  <si>
    <t>Delovanje olimpijskega univerzitetnega centra</t>
  </si>
  <si>
    <t>6.1.8.</t>
  </si>
  <si>
    <t>ŠPORT INVALIDOV (ŠI)</t>
  </si>
  <si>
    <t>6.1.8.1.</t>
  </si>
  <si>
    <t>Občinske športne šole za šport invalidov</t>
  </si>
  <si>
    <t>Celoletni športni programi invalidov</t>
  </si>
  <si>
    <t>6.1.8.2.</t>
  </si>
  <si>
    <t>Pilotski programi povezovanja športnih in invalidskih društev in zvez</t>
  </si>
  <si>
    <t xml:space="preserve">Pilotski programi povezovanja </t>
  </si>
  <si>
    <t>6.1.8.3.</t>
  </si>
  <si>
    <t>Državna prvenstva športnikov invalidov</t>
  </si>
  <si>
    <t>Državna prvenstva ŠI</t>
  </si>
  <si>
    <t>6.1.8.4.</t>
  </si>
  <si>
    <t>Programi vrhunskih športnikov invalidov</t>
  </si>
  <si>
    <t>6.1.8.4.1.</t>
  </si>
  <si>
    <t>Programi ŠD na področju VŠ invalidov</t>
  </si>
  <si>
    <t>6.1.9.</t>
  </si>
  <si>
    <t>ŠPORTNA REKREACIJA (RE)</t>
  </si>
  <si>
    <t>6.1.9.1.</t>
  </si>
  <si>
    <t>Zaposlovanje strokovno izobraženega kadra za športno rekreacijo</t>
  </si>
  <si>
    <t>Zaposlovanje strokovno izobraženega kadra za RE</t>
  </si>
  <si>
    <t>6.1.9.2.</t>
  </si>
  <si>
    <t>Celoletni ciljni športnorekreativni programi</t>
  </si>
  <si>
    <t>6.1.9.3.</t>
  </si>
  <si>
    <t>Pilotski športni programi za krepitev zdravja in dobrega počutja</t>
  </si>
  <si>
    <t>Pilotski športni programi</t>
  </si>
  <si>
    <t>6.1.9.4.</t>
  </si>
  <si>
    <t>Množične delavske športne prireditve</t>
  </si>
  <si>
    <t>6.1.9.5.</t>
  </si>
  <si>
    <t>Področni centri gibanja za zdravje</t>
  </si>
  <si>
    <t>6.1.10.</t>
  </si>
  <si>
    <t>ŠPORT STAREJŠIH (ŠSta)</t>
  </si>
  <si>
    <t>6.1.10.1.</t>
  </si>
  <si>
    <t>Skupinska gibalna vadba starejših na površinah za šport v naravi in v urbanem okolju</t>
  </si>
  <si>
    <t>Skupinska gibalna vadba ŠSta</t>
  </si>
  <si>
    <t>6.1.10.2.</t>
  </si>
  <si>
    <t>Zaposlovanje strokovno izobraženega kadra za izvedbo gibalnih programov za ŠSta</t>
  </si>
  <si>
    <t>Zaposlovanje strokovno izobraženega kadra za ŠSta</t>
  </si>
  <si>
    <t>6.1.10.4.</t>
  </si>
  <si>
    <t>Športni programi za istočasno športno vadbo razširjene družine</t>
  </si>
  <si>
    <t>Športna vadba razširjene družine</t>
  </si>
  <si>
    <t>6.1.10.5.</t>
  </si>
  <si>
    <t>Športno družabne medgeneracijske prireditve</t>
  </si>
  <si>
    <r>
      <t xml:space="preserve">SKUPAJ ŠPORTNI PROGRAMI </t>
    </r>
    <r>
      <rPr>
        <sz val="12"/>
        <color rgb="FF002060"/>
        <rFont val="Calibri"/>
        <family val="2"/>
        <charset val="238"/>
        <scheme val="minor"/>
      </rPr>
      <t>(vmesni kontrolni izračun):</t>
    </r>
  </si>
  <si>
    <t>6.2.</t>
  </si>
  <si>
    <t>ŠPORTNI OBJEKTI IN POVRŠINE ZA ŠPORT V NARAVI</t>
  </si>
  <si>
    <t>športni objekti in površine za šport v naravi PRAVILOMA NISO predmet istega javnega razpisa (drugi mehanizmi odločanja).</t>
  </si>
  <si>
    <t>6.2.1.</t>
  </si>
  <si>
    <t>ENERGETSKE IN ŠPORTNO-TEHNOLOŠKE POSODOBITVE ŠPORTNIH OBJEKTOV</t>
  </si>
  <si>
    <t>6.2.2.</t>
  </si>
  <si>
    <t>TRAJNOSTNA UREDITEV, INVESTICIJSKO VZDRŽEVANJE IN POSODOBITVE…</t>
  </si>
  <si>
    <t>6.2.3.</t>
  </si>
  <si>
    <t>NOVOGRADNJE ŠPORTNIH OBJEKTOV</t>
  </si>
  <si>
    <t>6.2.4.</t>
  </si>
  <si>
    <t>IZGRADNJA, POSODOBITEV IN OPREMLJANJE PANOŽNIH ŠPORTNIH CENTROV</t>
  </si>
  <si>
    <t>6.2.5.</t>
  </si>
  <si>
    <t>UPRAVLJANJE IN VZDRŽEVANJE OBSTOJEČIH ŠPORTNIH OBJEKTOV</t>
  </si>
  <si>
    <t>Upravljanje in vzdrževanje športnih objektov</t>
  </si>
  <si>
    <t>število objektov</t>
  </si>
  <si>
    <r>
      <t xml:space="preserve">SKUPAJ ŠPORTNI OBJEKTI </t>
    </r>
    <r>
      <rPr>
        <sz val="12"/>
        <color rgb="FF002060"/>
        <rFont val="Calibri"/>
        <family val="2"/>
        <charset val="238"/>
        <scheme val="minor"/>
      </rPr>
      <t>(vmesni kontrolni izračun):</t>
    </r>
  </si>
  <si>
    <t>6.3.</t>
  </si>
  <si>
    <t>RAZVOJNE DEJAVNOSTI V ŠPORTU</t>
  </si>
  <si>
    <t>6.3.1.</t>
  </si>
  <si>
    <t>IZOBRAŽEVANJE, USPOSABLJANJE IN IZPOPOLNJEVANJE V ŠPORTU</t>
  </si>
  <si>
    <t>6.3.1.1.</t>
  </si>
  <si>
    <t>Usposabljanje in izpopolnjevanje strokovnega kadra v športu</t>
  </si>
  <si>
    <t>Usposabljanje in izpoponjevanje strokovnih kadrov</t>
  </si>
  <si>
    <t>število vključenih</t>
  </si>
  <si>
    <t>6.3.2.</t>
  </si>
  <si>
    <t>STATUSNE PRAVICE ŠPORTNIKOV, TRENERJEV IN STROKOVNA PODPORA</t>
  </si>
  <si>
    <t>6.3.2.1.</t>
  </si>
  <si>
    <t>Izobraževanje nadarjenih in vrhunskih športnikov</t>
  </si>
  <si>
    <t>6.3.2.1.2.</t>
  </si>
  <si>
    <t>Štipendije za nadarjene in vrhunske športnike</t>
  </si>
  <si>
    <t>6.3.2.2.</t>
  </si>
  <si>
    <t>Spremljanje pripravljenosti športnikov, svetovanja o športni vadbi in strokovna podpora</t>
  </si>
  <si>
    <t>6.3.2.2.1.</t>
  </si>
  <si>
    <t>Spremljanje pripravljenosti športnikov</t>
  </si>
  <si>
    <t>6.3.2.2.2.</t>
  </si>
  <si>
    <t>Svetovanje pri vključevanju otrok v šport</t>
  </si>
  <si>
    <t>6.3.3.</t>
  </si>
  <si>
    <t>ZALOŽNIŠTVO V ŠPORTU</t>
  </si>
  <si>
    <t>6.3.3.2.</t>
  </si>
  <si>
    <t>Tiskane strokovne in znanstvene publikacije s področja športa</t>
  </si>
  <si>
    <t>Tiskane strokovne in znanstvene publikacije</t>
  </si>
  <si>
    <t>število PUBLIKACIJ</t>
  </si>
  <si>
    <t>6.3.4.</t>
  </si>
  <si>
    <t>ZNANSTVENORAZISKOVALNA DEJAVNOST V ŠPORTU</t>
  </si>
  <si>
    <t>6.3.4.1.</t>
  </si>
  <si>
    <t>Ciljno raziskovalni projekti v športu in kineziologiji</t>
  </si>
  <si>
    <t>Ciljni raziskovalni projekti</t>
  </si>
  <si>
    <t>število projektov</t>
  </si>
  <si>
    <t>6.3.5.</t>
  </si>
  <si>
    <t>INFORMACIJSKO KOMUNIKACIJSKA TEHNOLOGIJA V ŠPORTU</t>
  </si>
  <si>
    <t>6.3.5.1.</t>
  </si>
  <si>
    <t>Spletni in mobilni servisi v športu</t>
  </si>
  <si>
    <t>Spletni in mobilni servisi</t>
  </si>
  <si>
    <t>6.3.5.2.</t>
  </si>
  <si>
    <t>Razvoj in nakup poslovnih aplikacij za podporo poslovodenju športnih organizacij</t>
  </si>
  <si>
    <t>Razvoj in nakup poslovnih aplikacij v podporo športu</t>
  </si>
  <si>
    <r>
      <t xml:space="preserve">SKUPAJ RAZVOJNE DEJAVNOSTI </t>
    </r>
    <r>
      <rPr>
        <sz val="12"/>
        <color rgb="FF002060"/>
        <rFont val="Calibri"/>
        <family val="2"/>
        <charset val="238"/>
        <scheme val="minor"/>
      </rPr>
      <t>(vmesni kontrolni izračun):</t>
    </r>
  </si>
  <si>
    <t>6.4.</t>
  </si>
  <si>
    <t>6.4.1.</t>
  </si>
  <si>
    <t>DELOVANJE ŠPORTNIH ORGANIZACIJ</t>
  </si>
  <si>
    <t>6.4.1.1.</t>
  </si>
  <si>
    <t>Delovanje športnih društev in zvez na lokalni ravni</t>
  </si>
  <si>
    <t>število organizacij</t>
  </si>
  <si>
    <t>6.4.1.2.</t>
  </si>
  <si>
    <t>Delovanje javnih zavodov za športz na lokalni ravni</t>
  </si>
  <si>
    <t>Delovanje javnih zavodov za šport na lokalni ravni</t>
  </si>
  <si>
    <r>
      <t xml:space="preserve">SKUPAJ ORGANIZIRANOST V ŠPORTU </t>
    </r>
    <r>
      <rPr>
        <sz val="12"/>
        <color rgb="FF002060"/>
        <rFont val="Calibri"/>
        <family val="2"/>
        <charset val="238"/>
        <scheme val="minor"/>
      </rPr>
      <t>(vmesni kontrolni izračun):</t>
    </r>
  </si>
  <si>
    <t>6.5.</t>
  </si>
  <si>
    <t>ŠPORTNE PRIREDITVE IN PROMOCIJA ŠPORTA</t>
  </si>
  <si>
    <t>6.5.1.</t>
  </si>
  <si>
    <t>ŠPORTNE PRIREDITVE</t>
  </si>
  <si>
    <t>6.5.1.1.</t>
  </si>
  <si>
    <t>Velike mednarodne športne prireditve</t>
  </si>
  <si>
    <t>6.5.1.2.</t>
  </si>
  <si>
    <t>Druge športne prireditve</t>
  </si>
  <si>
    <t>6.5.1.3.</t>
  </si>
  <si>
    <t>Občinske športno promocijske prireditve za podelitev priznanj v športu</t>
  </si>
  <si>
    <t>Občinske športno promocijske prireditve - priznanja</t>
  </si>
  <si>
    <t>6.5.4.</t>
  </si>
  <si>
    <t>ŠPORTNA DEDIŠČINA IN MUZEJSKA DEJAVNOST V ŠPORTU</t>
  </si>
  <si>
    <t>Športna dediščina in muzejska dejavnost v športu</t>
  </si>
  <si>
    <t>Športna dediščine in muzejska dejavnost v športu</t>
  </si>
  <si>
    <r>
      <t xml:space="preserve">SKUPAJ ŠPORTNE PRIREDITVE IN PROMOCIJA ŠPORTA </t>
    </r>
    <r>
      <rPr>
        <sz val="12"/>
        <color rgb="FF002060"/>
        <rFont val="Calibri"/>
        <family val="2"/>
        <charset val="238"/>
        <scheme val="minor"/>
      </rPr>
      <t>(vmesni kontrolni izračun):</t>
    </r>
  </si>
  <si>
    <t>6.6.</t>
  </si>
  <si>
    <t>DRUŽBENA IN OKOLJSKA ODGOVORNOST V ŠPORTU</t>
  </si>
  <si>
    <t>6.6.1.</t>
  </si>
  <si>
    <t>ŠPORTNO OBNAŠANJE</t>
  </si>
  <si>
    <t>6.6.1.1.</t>
  </si>
  <si>
    <t>Nacionalna kampanja za spodbujanje športnega obnašanja</t>
  </si>
  <si>
    <r>
      <t xml:space="preserve">SKUPAJ DRUŽBENA IN OKOLJSKA ODGVORNOST </t>
    </r>
    <r>
      <rPr>
        <sz val="12"/>
        <color rgb="FF002060"/>
        <rFont val="Calibri"/>
        <family val="2"/>
        <charset val="238"/>
        <scheme val="minor"/>
      </rPr>
      <t>(vmesni kontrolni izračun):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</si>
</sst>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0"/>
    <numFmt numFmtId="165" formatCode="#,##0.00000\ &quot;€&quot;"/>
    <numFmt numFmtId="166" formatCode="#,##0.00\ [$€-40C]"/>
    <numFmt numFmtId="167" formatCode="#,##0.00000\ [$€-40C]"/>
    <numFmt numFmtId="168" formatCode="#,##0.000000\ [$€-40C]"/>
    <numFmt numFmtId="169" formatCode="#,##0.000"/>
    <numFmt numFmtId="170" formatCode="#,##0.00\ &quot;€&quot;"/>
    <numFmt numFmtId="171" formatCode="0.0000000"/>
    <numFmt numFmtId="172" formatCode="0.00000"/>
  </numFmts>
  <fonts count="37" x14ac:knownFonts="1"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6"/>
      <color rgb="FF0070C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8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7"/>
      <color rgb="FFC0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2"/>
      <color theme="9" tint="-0.249977111117893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0FFD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FD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7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3" fontId="6" fillId="0" borderId="2" xfId="0" applyNumberFormat="1" applyFont="1" applyBorder="1" applyAlignment="1" applyProtection="1">
      <alignment horizontal="center" vertical="center"/>
      <protection hidden="1"/>
    </xf>
    <xf numFmtId="165" fontId="6" fillId="0" borderId="1" xfId="0" applyNumberFormat="1" applyFont="1" applyBorder="1" applyAlignment="1" applyProtection="1">
      <alignment horizontal="center" vertical="center"/>
      <protection hidden="1"/>
    </xf>
    <xf numFmtId="166" fontId="5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vertical="center" wrapText="1"/>
      <protection hidden="1"/>
    </xf>
    <xf numFmtId="3" fontId="5" fillId="2" borderId="2" xfId="0" applyNumberFormat="1" applyFont="1" applyFill="1" applyBorder="1" applyAlignment="1" applyProtection="1">
      <alignment horizontal="center" vertical="center"/>
      <protection hidden="1"/>
    </xf>
    <xf numFmtId="165" fontId="6" fillId="2" borderId="1" xfId="0" applyNumberFormat="1" applyFont="1" applyFill="1" applyBorder="1" applyAlignment="1" applyProtection="1">
      <alignment horizontal="center" vertical="center"/>
      <protection hidden="1"/>
    </xf>
    <xf numFmtId="166" fontId="10" fillId="2" borderId="2" xfId="0" applyNumberFormat="1" applyFont="1" applyFill="1" applyBorder="1" applyAlignment="1" applyProtection="1">
      <alignment horizontal="center" vertical="center"/>
      <protection locked="0"/>
    </xf>
    <xf numFmtId="10" fontId="7" fillId="2" borderId="2" xfId="0" applyNumberFormat="1" applyFont="1" applyFill="1" applyBorder="1" applyAlignment="1" applyProtection="1">
      <alignment horizontal="center" vertical="center"/>
      <protection hidden="1"/>
    </xf>
    <xf numFmtId="166" fontId="5" fillId="0" borderId="2" xfId="0" applyNumberFormat="1" applyFont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166" fontId="3" fillId="2" borderId="2" xfId="0" applyNumberFormat="1" applyFont="1" applyFill="1" applyBorder="1" applyAlignment="1" applyProtection="1">
      <alignment horizontal="center" vertical="center"/>
      <protection hidden="1"/>
    </xf>
    <xf numFmtId="10" fontId="7" fillId="2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vertical="center" wrapText="1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3" fontId="6" fillId="0" borderId="1" xfId="0" applyNumberFormat="1" applyFont="1" applyBorder="1" applyAlignment="1" applyProtection="1">
      <alignment horizontal="center" vertical="center"/>
      <protection hidden="1"/>
    </xf>
    <xf numFmtId="167" fontId="6" fillId="0" borderId="1" xfId="0" applyNumberFormat="1" applyFont="1" applyBorder="1" applyAlignment="1" applyProtection="1">
      <alignment horizontal="center" vertical="center"/>
      <protection hidden="1"/>
    </xf>
    <xf numFmtId="166" fontId="5" fillId="0" borderId="1" xfId="0" applyNumberFormat="1" applyFont="1" applyBorder="1" applyAlignment="1" applyProtection="1">
      <alignment horizontal="center" vertical="center"/>
      <protection hidden="1"/>
    </xf>
    <xf numFmtId="10" fontId="7" fillId="0" borderId="1" xfId="0" applyNumberFormat="1" applyFont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3" fontId="3" fillId="3" borderId="1" xfId="0" applyNumberFormat="1" applyFont="1" applyFill="1" applyBorder="1" applyAlignment="1" applyProtection="1">
      <alignment horizontal="center" vertical="center"/>
      <protection hidden="1"/>
    </xf>
    <xf numFmtId="167" fontId="6" fillId="3" borderId="1" xfId="0" applyNumberFormat="1" applyFont="1" applyFill="1" applyBorder="1" applyAlignment="1" applyProtection="1">
      <alignment horizontal="center" vertical="center"/>
      <protection hidden="1"/>
    </xf>
    <xf numFmtId="166" fontId="10" fillId="3" borderId="1" xfId="0" applyNumberFormat="1" applyFont="1" applyFill="1" applyBorder="1" applyAlignment="1" applyProtection="1">
      <alignment horizontal="center" vertical="center"/>
      <protection locked="0"/>
    </xf>
    <xf numFmtId="10" fontId="7" fillId="3" borderId="1" xfId="0" applyNumberFormat="1" applyFont="1" applyFill="1" applyBorder="1" applyAlignment="1" applyProtection="1">
      <alignment horizontal="center" vertical="center"/>
      <protection hidden="1"/>
    </xf>
    <xf numFmtId="166" fontId="2" fillId="0" borderId="0" xfId="0" applyNumberFormat="1" applyFont="1" applyAlignment="1" applyProtection="1">
      <alignment vertical="center"/>
      <protection hidden="1"/>
    </xf>
    <xf numFmtId="3" fontId="12" fillId="0" borderId="1" xfId="0" applyNumberFormat="1" applyFont="1" applyBorder="1" applyAlignment="1" applyProtection="1">
      <alignment horizontal="center" vertical="center"/>
      <protection hidden="1"/>
    </xf>
    <xf numFmtId="166" fontId="12" fillId="0" borderId="1" xfId="0" applyNumberFormat="1" applyFont="1" applyBorder="1" applyAlignment="1" applyProtection="1">
      <alignment horizontal="center" vertical="center"/>
      <protection hidden="1"/>
    </xf>
    <xf numFmtId="168" fontId="2" fillId="0" borderId="0" xfId="0" applyNumberFormat="1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16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164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13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3" fontId="5" fillId="4" borderId="1" xfId="0" applyNumberFormat="1" applyFont="1" applyFill="1" applyBorder="1" applyAlignment="1" applyProtection="1">
      <alignment horizontal="center" vertical="center"/>
      <protection hidden="1"/>
    </xf>
    <xf numFmtId="165" fontId="18" fillId="4" borderId="2" xfId="0" applyNumberFormat="1" applyFont="1" applyFill="1" applyBorder="1" applyAlignment="1" applyProtection="1">
      <alignment horizontal="center" vertical="center"/>
      <protection hidden="1"/>
    </xf>
    <xf numFmtId="170" fontId="5" fillId="2" borderId="1" xfId="0" applyNumberFormat="1" applyFont="1" applyFill="1" applyBorder="1" applyAlignment="1" applyProtection="1">
      <alignment horizontal="right" vertical="center"/>
      <protection hidden="1"/>
    </xf>
    <xf numFmtId="165" fontId="18" fillId="4" borderId="1" xfId="0" applyNumberFormat="1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vertical="center"/>
      <protection locked="0"/>
    </xf>
    <xf numFmtId="3" fontId="2" fillId="0" borderId="9" xfId="0" applyNumberFormat="1" applyFont="1" applyBorder="1" applyAlignment="1" applyProtection="1">
      <alignment horizontal="center" vertical="center"/>
      <protection locked="0"/>
    </xf>
    <xf numFmtId="3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2" fillId="2" borderId="9" xfId="0" applyNumberFormat="1" applyFont="1" applyFill="1" applyBorder="1" applyAlignment="1" applyProtection="1">
      <alignment horizontal="center" vertical="center"/>
      <protection hidden="1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3" fontId="5" fillId="4" borderId="9" xfId="0" applyNumberFormat="1" applyFont="1" applyFill="1" applyBorder="1" applyAlignment="1" applyProtection="1">
      <alignment horizontal="center" vertical="center"/>
      <protection hidden="1"/>
    </xf>
    <xf numFmtId="165" fontId="18" fillId="4" borderId="9" xfId="0" applyNumberFormat="1" applyFont="1" applyFill="1" applyBorder="1" applyAlignment="1" applyProtection="1">
      <alignment horizontal="center" vertical="center"/>
      <protection hidden="1"/>
    </xf>
    <xf numFmtId="170" fontId="5" fillId="2" borderId="9" xfId="0" applyNumberFormat="1" applyFont="1" applyFill="1" applyBorder="1" applyAlignment="1" applyProtection="1">
      <alignment horizontal="right" vertical="center"/>
      <protection hidden="1"/>
    </xf>
    <xf numFmtId="0" fontId="18" fillId="2" borderId="2" xfId="0" applyFont="1" applyFill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vertical="center"/>
      <protection locked="0"/>
    </xf>
    <xf numFmtId="3" fontId="19" fillId="0" borderId="2" xfId="0" applyNumberFormat="1" applyFont="1" applyBorder="1" applyAlignment="1" applyProtection="1">
      <alignment horizontal="center" vertical="center"/>
      <protection locked="0"/>
    </xf>
    <xf numFmtId="3" fontId="19" fillId="5" borderId="2" xfId="0" applyNumberFormat="1" applyFont="1" applyFill="1" applyBorder="1" applyAlignment="1" applyProtection="1">
      <alignment horizontal="center" vertical="center"/>
      <protection locked="0"/>
    </xf>
    <xf numFmtId="164" fontId="19" fillId="2" borderId="2" xfId="0" applyNumberFormat="1" applyFont="1" applyFill="1" applyBorder="1" applyAlignment="1" applyProtection="1">
      <alignment horizontal="center" vertical="center"/>
      <protection hidden="1"/>
    </xf>
    <xf numFmtId="164" fontId="19" fillId="5" borderId="2" xfId="0" applyNumberFormat="1" applyFont="1" applyFill="1" applyBorder="1" applyAlignment="1" applyProtection="1">
      <alignment horizontal="center" vertical="center"/>
      <protection locked="0"/>
    </xf>
    <xf numFmtId="3" fontId="20" fillId="4" borderId="2" xfId="0" applyNumberFormat="1" applyFont="1" applyFill="1" applyBorder="1" applyAlignment="1" applyProtection="1">
      <alignment horizontal="center" vertical="center"/>
      <protection hidden="1"/>
    </xf>
    <xf numFmtId="170" fontId="20" fillId="2" borderId="2" xfId="0" applyNumberFormat="1" applyFont="1" applyFill="1" applyBorder="1" applyAlignment="1" applyProtection="1">
      <alignment horizontal="right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vertical="center"/>
      <protection locked="0"/>
    </xf>
    <xf numFmtId="3" fontId="19" fillId="0" borderId="1" xfId="0" applyNumberFormat="1" applyFont="1" applyBorder="1" applyAlignment="1" applyProtection="1">
      <alignment horizontal="center" vertical="center"/>
      <protection locked="0"/>
    </xf>
    <xf numFmtId="3" fontId="19" fillId="5" borderId="1" xfId="0" applyNumberFormat="1" applyFont="1" applyFill="1" applyBorder="1" applyAlignment="1" applyProtection="1">
      <alignment horizontal="center" vertical="center"/>
      <protection locked="0"/>
    </xf>
    <xf numFmtId="164" fontId="19" fillId="2" borderId="1" xfId="0" applyNumberFormat="1" applyFont="1" applyFill="1" applyBorder="1" applyAlignment="1" applyProtection="1">
      <alignment horizontal="center" vertical="center"/>
      <protection hidden="1"/>
    </xf>
    <xf numFmtId="164" fontId="19" fillId="5" borderId="1" xfId="0" applyNumberFormat="1" applyFont="1" applyFill="1" applyBorder="1" applyAlignment="1" applyProtection="1">
      <alignment horizontal="center" vertical="center"/>
      <protection locked="0"/>
    </xf>
    <xf numFmtId="3" fontId="20" fillId="4" borderId="1" xfId="0" applyNumberFormat="1" applyFont="1" applyFill="1" applyBorder="1" applyAlignment="1" applyProtection="1">
      <alignment horizontal="center" vertical="center"/>
      <protection hidden="1"/>
    </xf>
    <xf numFmtId="170" fontId="20" fillId="2" borderId="1" xfId="0" applyNumberFormat="1" applyFont="1" applyFill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vertical="center"/>
      <protection locked="0"/>
    </xf>
    <xf numFmtId="3" fontId="20" fillId="0" borderId="1" xfId="0" applyNumberFormat="1" applyFont="1" applyBorder="1" applyAlignment="1" applyProtection="1">
      <alignment horizontal="center" vertical="center"/>
      <protection locked="0"/>
    </xf>
    <xf numFmtId="3" fontId="7" fillId="5" borderId="1" xfId="0" applyNumberFormat="1" applyFont="1" applyFill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 applyProtection="1">
      <alignment horizontal="center" vertical="center"/>
      <protection hidden="1"/>
    </xf>
    <xf numFmtId="0" fontId="18" fillId="0" borderId="9" xfId="0" applyFont="1" applyBorder="1" applyAlignment="1" applyProtection="1">
      <alignment vertical="center"/>
      <protection locked="0"/>
    </xf>
    <xf numFmtId="3" fontId="19" fillId="0" borderId="9" xfId="0" applyNumberFormat="1" applyFont="1" applyBorder="1" applyAlignment="1" applyProtection="1">
      <alignment horizontal="center" vertical="center"/>
      <protection locked="0"/>
    </xf>
    <xf numFmtId="3" fontId="19" fillId="5" borderId="9" xfId="0" applyNumberFormat="1" applyFont="1" applyFill="1" applyBorder="1" applyAlignment="1" applyProtection="1">
      <alignment horizontal="center" vertical="center"/>
      <protection locked="0"/>
    </xf>
    <xf numFmtId="164" fontId="19" fillId="2" borderId="9" xfId="0" applyNumberFormat="1" applyFont="1" applyFill="1" applyBorder="1" applyAlignment="1" applyProtection="1">
      <alignment horizontal="center" vertical="center"/>
      <protection hidden="1"/>
    </xf>
    <xf numFmtId="164" fontId="19" fillId="5" borderId="9" xfId="0" applyNumberFormat="1" applyFont="1" applyFill="1" applyBorder="1" applyAlignment="1" applyProtection="1">
      <alignment horizontal="center" vertical="center"/>
      <protection locked="0"/>
    </xf>
    <xf numFmtId="3" fontId="20" fillId="4" borderId="9" xfId="0" applyNumberFormat="1" applyFont="1" applyFill="1" applyBorder="1" applyAlignment="1" applyProtection="1">
      <alignment horizontal="center" vertical="center"/>
      <protection hidden="1"/>
    </xf>
    <xf numFmtId="170" fontId="20" fillId="2" borderId="9" xfId="0" applyNumberFormat="1" applyFont="1" applyFill="1" applyBorder="1" applyAlignment="1" applyProtection="1">
      <alignment horizontal="right" vertical="center"/>
      <protection hidden="1"/>
    </xf>
    <xf numFmtId="0" fontId="7" fillId="0" borderId="9" xfId="0" applyFont="1" applyBorder="1" applyAlignment="1" applyProtection="1">
      <alignment vertical="center"/>
      <protection locked="0"/>
    </xf>
    <xf numFmtId="3" fontId="20" fillId="0" borderId="9" xfId="0" applyNumberFormat="1" applyFont="1" applyBorder="1" applyAlignment="1" applyProtection="1">
      <alignment horizontal="center" vertical="center"/>
      <protection locked="0"/>
    </xf>
    <xf numFmtId="3" fontId="7" fillId="5" borderId="9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3" fontId="2" fillId="5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Alignment="1" applyProtection="1">
      <alignment horizontal="center" vertical="center"/>
      <protection hidden="1"/>
    </xf>
    <xf numFmtId="170" fontId="5" fillId="2" borderId="2" xfId="0" applyNumberFormat="1" applyFont="1" applyFill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6" fillId="5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3" fontId="6" fillId="5" borderId="9" xfId="0" applyNumberFormat="1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vertical="center"/>
      <protection locked="0"/>
    </xf>
    <xf numFmtId="3" fontId="2" fillId="0" borderId="10" xfId="0" applyNumberFormat="1" applyFont="1" applyBorder="1" applyAlignment="1" applyProtection="1">
      <alignment horizontal="center" vertical="center"/>
      <protection locked="0"/>
    </xf>
    <xf numFmtId="3" fontId="2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2" borderId="10" xfId="0" applyNumberFormat="1" applyFont="1" applyFill="1" applyBorder="1" applyAlignment="1" applyProtection="1">
      <alignment horizontal="center" vertical="center"/>
      <protection hidden="1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3" fontId="5" fillId="4" borderId="10" xfId="0" applyNumberFormat="1" applyFont="1" applyFill="1" applyBorder="1" applyAlignment="1" applyProtection="1">
      <alignment horizontal="center" vertical="center"/>
      <protection hidden="1"/>
    </xf>
    <xf numFmtId="165" fontId="18" fillId="4" borderId="10" xfId="0" applyNumberFormat="1" applyFont="1" applyFill="1" applyBorder="1" applyAlignment="1" applyProtection="1">
      <alignment horizontal="center" vertical="center"/>
      <protection hidden="1"/>
    </xf>
    <xf numFmtId="170" fontId="5" fillId="2" borderId="10" xfId="0" applyNumberFormat="1" applyFont="1" applyFill="1" applyBorder="1" applyAlignment="1" applyProtection="1">
      <alignment horizontal="right" vertical="center"/>
      <protection hidden="1"/>
    </xf>
    <xf numFmtId="0" fontId="6" fillId="0" borderId="10" xfId="0" applyFont="1" applyBorder="1" applyAlignment="1" applyProtection="1">
      <alignment vertical="center"/>
      <protection locked="0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3" fontId="6" fillId="5" borderId="10" xfId="0" applyNumberFormat="1" applyFont="1" applyFill="1" applyBorder="1" applyAlignment="1" applyProtection="1">
      <alignment horizontal="center" vertical="center"/>
      <protection locked="0"/>
    </xf>
    <xf numFmtId="3" fontId="9" fillId="0" borderId="2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165" fontId="18" fillId="4" borderId="11" xfId="0" applyNumberFormat="1" applyFont="1" applyFill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vertical="center"/>
      <protection locked="0"/>
    </xf>
    <xf numFmtId="3" fontId="9" fillId="0" borderId="9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164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171" fontId="18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164" fontId="2" fillId="3" borderId="1" xfId="0" applyNumberFormat="1" applyFont="1" applyFill="1" applyBorder="1" applyAlignment="1" applyProtection="1">
      <alignment horizontal="center" vertical="center"/>
      <protection hidden="1"/>
    </xf>
    <xf numFmtId="170" fontId="5" fillId="3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hidden="1"/>
    </xf>
    <xf numFmtId="3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3" fontId="2" fillId="0" borderId="1" xfId="0" applyNumberFormat="1" applyFont="1" applyBorder="1" applyAlignment="1" applyProtection="1">
      <alignment horizontal="center" vertical="center" wrapText="1"/>
      <protection hidden="1"/>
    </xf>
    <xf numFmtId="3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16" fillId="4" borderId="1" xfId="0" applyNumberFormat="1" applyFont="1" applyFill="1" applyBorder="1" applyAlignment="1" applyProtection="1">
      <alignment horizontal="center" vertical="center"/>
      <protection hidden="1"/>
    </xf>
    <xf numFmtId="3" fontId="19" fillId="0" borderId="1" xfId="0" applyNumberFormat="1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3" fontId="20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22" fillId="4" borderId="1" xfId="0" applyNumberFormat="1" applyFont="1" applyFill="1" applyBorder="1" applyAlignment="1" applyProtection="1">
      <alignment horizontal="center" vertical="center"/>
      <protection hidden="1"/>
    </xf>
    <xf numFmtId="3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6" fillId="2" borderId="3" xfId="0" applyNumberFormat="1" applyFont="1" applyFill="1" applyBorder="1" applyAlignment="1" applyProtection="1">
      <alignment horizontal="center" vertical="center" wrapText="1"/>
      <protection hidden="1"/>
    </xf>
    <xf numFmtId="3" fontId="6" fillId="2" borderId="3" xfId="0" applyNumberFormat="1" applyFont="1" applyFill="1" applyBorder="1" applyAlignment="1" applyProtection="1">
      <alignment horizontal="center" vertical="center"/>
      <protection hidden="1"/>
    </xf>
    <xf numFmtId="3" fontId="5" fillId="4" borderId="3" xfId="0" applyNumberFormat="1" applyFont="1" applyFill="1" applyBorder="1" applyAlignment="1" applyProtection="1">
      <alignment horizontal="center" vertical="center"/>
      <protection hidden="1"/>
    </xf>
    <xf numFmtId="0" fontId="16" fillId="4" borderId="6" xfId="0" applyFont="1" applyFill="1" applyBorder="1" applyAlignment="1" applyProtection="1">
      <alignment horizontal="center"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 applyProtection="1">
      <alignment vertical="center"/>
      <protection hidden="1"/>
    </xf>
    <xf numFmtId="3" fontId="23" fillId="0" borderId="1" xfId="0" applyNumberFormat="1" applyFont="1" applyBorder="1" applyAlignment="1" applyProtection="1">
      <alignment horizontal="center" vertical="center"/>
      <protection hidden="1"/>
    </xf>
    <xf numFmtId="3" fontId="23" fillId="4" borderId="1" xfId="0" applyNumberFormat="1" applyFont="1" applyFill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170" fontId="5" fillId="0" borderId="1" xfId="0" applyNumberFormat="1" applyFont="1" applyBorder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3" fontId="28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10" fontId="29" fillId="0" borderId="0" xfId="0" applyNumberFormat="1" applyFont="1" applyAlignment="1" applyProtection="1">
      <alignment horizontal="center" vertical="center"/>
      <protection hidden="1"/>
    </xf>
    <xf numFmtId="0" fontId="17" fillId="0" borderId="9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vertical="center"/>
      <protection hidden="1"/>
    </xf>
    <xf numFmtId="164" fontId="2" fillId="0" borderId="14" xfId="0" applyNumberFormat="1" applyFont="1" applyBorder="1" applyAlignment="1" applyProtection="1">
      <alignment horizontal="center" vertical="center" wrapText="1"/>
      <protection hidden="1"/>
    </xf>
    <xf numFmtId="164" fontId="2" fillId="0" borderId="9" xfId="0" applyNumberFormat="1" applyFont="1" applyBorder="1" applyAlignment="1" applyProtection="1">
      <alignment horizontal="center" vertical="center" wrapText="1"/>
      <protection hidden="1"/>
    </xf>
    <xf numFmtId="164" fontId="2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vertical="center"/>
      <protection hidden="1"/>
    </xf>
    <xf numFmtId="3" fontId="5" fillId="0" borderId="18" xfId="0" applyNumberFormat="1" applyFont="1" applyBorder="1" applyAlignment="1" applyProtection="1">
      <alignment horizontal="center" vertical="center"/>
      <protection hidden="1"/>
    </xf>
    <xf numFmtId="3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3" fontId="20" fillId="0" borderId="2" xfId="0" applyNumberFormat="1" applyFont="1" applyBorder="1" applyAlignment="1" applyProtection="1">
      <alignment horizontal="center" vertical="center"/>
      <protection hidden="1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3" fontId="3" fillId="2" borderId="20" xfId="0" applyNumberFormat="1" applyFont="1" applyFill="1" applyBorder="1" applyAlignment="1" applyProtection="1">
      <alignment horizontal="center" vertical="center"/>
      <protection hidden="1"/>
    </xf>
    <xf numFmtId="10" fontId="2" fillId="0" borderId="2" xfId="0" applyNumberFormat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vertical="center"/>
      <protection hidden="1"/>
    </xf>
    <xf numFmtId="3" fontId="5" fillId="0" borderId="21" xfId="0" applyNumberFormat="1" applyFont="1" applyBorder="1" applyAlignment="1" applyProtection="1">
      <alignment horizontal="center" vertical="center"/>
      <protection hidden="1"/>
    </xf>
    <xf numFmtId="3" fontId="5" fillId="0" borderId="1" xfId="0" applyNumberFormat="1" applyFont="1" applyBorder="1" applyAlignment="1" applyProtection="1">
      <alignment horizontal="center" vertical="center"/>
      <protection hidden="1"/>
    </xf>
    <xf numFmtId="3" fontId="5" fillId="0" borderId="22" xfId="0" applyNumberFormat="1" applyFont="1" applyBorder="1" applyAlignment="1" applyProtection="1">
      <alignment horizontal="center" vertical="center"/>
      <protection hidden="1"/>
    </xf>
    <xf numFmtId="3" fontId="20" fillId="0" borderId="1" xfId="0" applyNumberFormat="1" applyFont="1" applyBorder="1" applyAlignment="1" applyProtection="1">
      <alignment horizontal="center" vertical="center"/>
      <protection hidden="1"/>
    </xf>
    <xf numFmtId="3" fontId="5" fillId="0" borderId="6" xfId="0" applyNumberFormat="1" applyFont="1" applyBorder="1" applyAlignment="1" applyProtection="1">
      <alignment horizontal="center" vertical="center"/>
      <protection hidden="1"/>
    </xf>
    <xf numFmtId="3" fontId="3" fillId="2" borderId="23" xfId="0" applyNumberFormat="1" applyFont="1" applyFill="1" applyBorder="1" applyAlignment="1" applyProtection="1">
      <alignment horizontal="center" vertical="center"/>
      <protection hidden="1"/>
    </xf>
    <xf numFmtId="10" fontId="2" fillId="0" borderId="1" xfId="0" applyNumberFormat="1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3" fontId="5" fillId="0" borderId="14" xfId="0" applyNumberFormat="1" applyFont="1" applyBorder="1" applyAlignment="1" applyProtection="1">
      <alignment horizontal="center" vertical="center"/>
      <protection hidden="1"/>
    </xf>
    <xf numFmtId="3" fontId="5" fillId="0" borderId="9" xfId="0" applyNumberFormat="1" applyFont="1" applyBorder="1" applyAlignment="1" applyProtection="1">
      <alignment horizontal="center" vertical="center"/>
      <protection hidden="1"/>
    </xf>
    <xf numFmtId="3" fontId="5" fillId="0" borderId="15" xfId="0" applyNumberFormat="1" applyFont="1" applyBorder="1" applyAlignment="1" applyProtection="1">
      <alignment horizontal="center" vertical="center"/>
      <protection hidden="1"/>
    </xf>
    <xf numFmtId="3" fontId="5" fillId="0" borderId="13" xfId="0" applyNumberFormat="1" applyFont="1" applyBorder="1" applyAlignment="1" applyProtection="1">
      <alignment horizontal="center" vertical="center"/>
      <protection hidden="1"/>
    </xf>
    <xf numFmtId="3" fontId="20" fillId="0" borderId="13" xfId="0" applyNumberFormat="1" applyFont="1" applyBorder="1" applyAlignment="1" applyProtection="1">
      <alignment horizontal="center" vertical="center"/>
      <protection hidden="1"/>
    </xf>
    <xf numFmtId="3" fontId="3" fillId="2" borderId="16" xfId="0" applyNumberFormat="1" applyFont="1" applyFill="1" applyBorder="1" applyAlignment="1" applyProtection="1">
      <alignment horizontal="center" vertical="center"/>
      <protection hidden="1"/>
    </xf>
    <xf numFmtId="10" fontId="2" fillId="0" borderId="9" xfId="0" applyNumberFormat="1" applyFont="1" applyBorder="1" applyAlignment="1" applyProtection="1">
      <alignment horizontal="center" vertical="center"/>
      <protection hidden="1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3" fontId="3" fillId="2" borderId="19" xfId="0" applyNumberFormat="1" applyFont="1" applyFill="1" applyBorder="1" applyAlignment="1" applyProtection="1">
      <alignment horizontal="center" vertical="center"/>
      <protection hidden="1"/>
    </xf>
    <xf numFmtId="3" fontId="20" fillId="2" borderId="2" xfId="0" applyNumberFormat="1" applyFont="1" applyFill="1" applyBorder="1" applyAlignment="1" applyProtection="1">
      <alignment horizontal="center" vertical="center"/>
      <protection hidden="1"/>
    </xf>
    <xf numFmtId="3" fontId="5" fillId="2" borderId="17" xfId="0" applyNumberFormat="1" applyFont="1" applyFill="1" applyBorder="1" applyAlignment="1" applyProtection="1">
      <alignment horizontal="center" vertical="center"/>
      <protection hidden="1"/>
    </xf>
    <xf numFmtId="3" fontId="5" fillId="2" borderId="18" xfId="0" applyNumberFormat="1" applyFont="1" applyFill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vertical="center"/>
      <protection hidden="1"/>
    </xf>
    <xf numFmtId="0" fontId="2" fillId="0" borderId="25" xfId="0" applyFont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vertical="center"/>
      <protection hidden="1"/>
    </xf>
    <xf numFmtId="10" fontId="19" fillId="0" borderId="1" xfId="0" applyNumberFormat="1" applyFont="1" applyBorder="1" applyAlignment="1" applyProtection="1">
      <alignment horizontal="center" vertical="center"/>
      <protection hidden="1"/>
    </xf>
    <xf numFmtId="10" fontId="2" fillId="0" borderId="6" xfId="0" applyNumberFormat="1" applyFont="1" applyBorder="1" applyAlignment="1" applyProtection="1">
      <alignment horizontal="center" vertical="center"/>
      <protection hidden="1"/>
    </xf>
    <xf numFmtId="10" fontId="2" fillId="0" borderId="21" xfId="0" applyNumberFormat="1" applyFont="1" applyBorder="1" applyAlignment="1" applyProtection="1">
      <alignment horizontal="center" vertical="center"/>
      <protection hidden="1"/>
    </xf>
    <xf numFmtId="10" fontId="2" fillId="0" borderId="20" xfId="0" applyNumberFormat="1" applyFont="1" applyBorder="1" applyAlignment="1" applyProtection="1">
      <alignment horizontal="center" vertical="center"/>
      <protection hidden="1"/>
    </xf>
    <xf numFmtId="170" fontId="28" fillId="0" borderId="0" xfId="0" applyNumberFormat="1" applyFont="1" applyAlignment="1" applyProtection="1">
      <alignment horizontal="right" vertical="center"/>
      <protection hidden="1"/>
    </xf>
    <xf numFmtId="170" fontId="30" fillId="0" borderId="0" xfId="0" applyNumberFormat="1" applyFont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5" fillId="0" borderId="23" xfId="0" applyFont="1" applyBorder="1" applyAlignment="1" applyProtection="1">
      <alignment horizontal="center" vertical="center" wrapText="1"/>
      <protection hidden="1"/>
    </xf>
    <xf numFmtId="165" fontId="18" fillId="0" borderId="1" xfId="0" applyNumberFormat="1" applyFont="1" applyBorder="1" applyAlignment="1" applyProtection="1">
      <alignment horizontal="center" vertical="center"/>
      <protection hidden="1"/>
    </xf>
    <xf numFmtId="165" fontId="18" fillId="0" borderId="6" xfId="0" applyNumberFormat="1" applyFont="1" applyBorder="1" applyAlignment="1" applyProtection="1">
      <alignment horizontal="center" vertical="center"/>
      <protection hidden="1"/>
    </xf>
    <xf numFmtId="165" fontId="18" fillId="0" borderId="28" xfId="0" applyNumberFormat="1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170" fontId="19" fillId="0" borderId="2" xfId="0" applyNumberFormat="1" applyFont="1" applyBorder="1" applyAlignment="1" applyProtection="1">
      <alignment horizontal="center" vertical="center"/>
      <protection hidden="1"/>
    </xf>
    <xf numFmtId="170" fontId="2" fillId="0" borderId="17" xfId="0" applyNumberFormat="1" applyFont="1" applyBorder="1" applyAlignment="1" applyProtection="1">
      <alignment horizontal="center" vertical="center"/>
      <protection hidden="1"/>
    </xf>
    <xf numFmtId="170" fontId="2" fillId="0" borderId="31" xfId="0" applyNumberFormat="1" applyFont="1" applyBorder="1" applyAlignment="1" applyProtection="1">
      <alignment horizontal="center" vertical="center"/>
      <protection hidden="1"/>
    </xf>
    <xf numFmtId="170" fontId="5" fillId="6" borderId="20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170" fontId="19" fillId="0" borderId="1" xfId="0" applyNumberFormat="1" applyFont="1" applyBorder="1" applyAlignment="1" applyProtection="1">
      <alignment horizontal="center" vertical="center"/>
      <protection hidden="1"/>
    </xf>
    <xf numFmtId="170" fontId="2" fillId="0" borderId="6" xfId="0" applyNumberFormat="1" applyFont="1" applyBorder="1" applyAlignment="1" applyProtection="1">
      <alignment horizontal="center" vertical="center"/>
      <protection hidden="1"/>
    </xf>
    <xf numFmtId="170" fontId="2" fillId="0" borderId="28" xfId="0" applyNumberFormat="1" applyFont="1" applyBorder="1" applyAlignment="1" applyProtection="1">
      <alignment horizontal="center" vertical="center"/>
      <protection hidden="1"/>
    </xf>
    <xf numFmtId="170" fontId="5" fillId="6" borderId="23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170" fontId="2" fillId="0" borderId="9" xfId="0" applyNumberFormat="1" applyFont="1" applyBorder="1" applyAlignment="1" applyProtection="1">
      <alignment horizontal="center" vertical="center"/>
      <protection hidden="1"/>
    </xf>
    <xf numFmtId="170" fontId="19" fillId="0" borderId="9" xfId="0" applyNumberFormat="1" applyFont="1" applyBorder="1" applyAlignment="1" applyProtection="1">
      <alignment horizontal="center" vertical="center"/>
      <protection hidden="1"/>
    </xf>
    <xf numFmtId="170" fontId="2" fillId="0" borderId="13" xfId="0" applyNumberFormat="1" applyFont="1" applyBorder="1" applyAlignment="1" applyProtection="1">
      <alignment horizontal="center" vertical="center"/>
      <protection hidden="1"/>
    </xf>
    <xf numFmtId="170" fontId="2" fillId="0" borderId="32" xfId="0" applyNumberFormat="1" applyFont="1" applyBorder="1" applyAlignment="1" applyProtection="1">
      <alignment horizontal="center" vertical="center"/>
      <protection hidden="1"/>
    </xf>
    <xf numFmtId="170" fontId="5" fillId="6" borderId="16" xfId="0" applyNumberFormat="1" applyFont="1" applyFill="1" applyBorder="1" applyAlignment="1" applyProtection="1">
      <alignment horizontal="center" vertical="center"/>
      <protection hidden="1"/>
    </xf>
    <xf numFmtId="0" fontId="3" fillId="6" borderId="18" xfId="0" applyFont="1" applyFill="1" applyBorder="1" applyAlignment="1" applyProtection="1">
      <alignment horizontal="center" vertical="center"/>
      <protection hidden="1"/>
    </xf>
    <xf numFmtId="3" fontId="3" fillId="6" borderId="2" xfId="0" applyNumberFormat="1" applyFont="1" applyFill="1" applyBorder="1" applyAlignment="1" applyProtection="1">
      <alignment horizontal="center" vertical="center"/>
      <protection hidden="1"/>
    </xf>
    <xf numFmtId="3" fontId="3" fillId="6" borderId="19" xfId="0" applyNumberFormat="1" applyFont="1" applyFill="1" applyBorder="1" applyAlignment="1" applyProtection="1">
      <alignment horizontal="center" vertical="center"/>
      <protection hidden="1"/>
    </xf>
    <xf numFmtId="170" fontId="2" fillId="6" borderId="2" xfId="0" applyNumberFormat="1" applyFont="1" applyFill="1" applyBorder="1" applyAlignment="1" applyProtection="1">
      <alignment horizontal="center" vertical="center"/>
      <protection hidden="1"/>
    </xf>
    <xf numFmtId="170" fontId="19" fillId="6" borderId="2" xfId="0" applyNumberFormat="1" applyFont="1" applyFill="1" applyBorder="1" applyAlignment="1" applyProtection="1">
      <alignment horizontal="center" vertical="center"/>
      <protection hidden="1"/>
    </xf>
    <xf numFmtId="170" fontId="2" fillId="6" borderId="17" xfId="0" applyNumberFormat="1" applyFont="1" applyFill="1" applyBorder="1" applyAlignment="1" applyProtection="1">
      <alignment horizontal="center" vertical="center"/>
      <protection hidden="1"/>
    </xf>
    <xf numFmtId="170" fontId="2" fillId="6" borderId="31" xfId="0" applyNumberFormat="1" applyFont="1" applyFill="1" applyBorder="1" applyAlignment="1" applyProtection="1">
      <alignment horizontal="center" vertical="center"/>
      <protection hidden="1"/>
    </xf>
    <xf numFmtId="10" fontId="2" fillId="0" borderId="28" xfId="0" applyNumberFormat="1" applyFont="1" applyBorder="1" applyAlignment="1" applyProtection="1">
      <alignment horizontal="center" vertical="center"/>
      <protection hidden="1"/>
    </xf>
    <xf numFmtId="10" fontId="2" fillId="0" borderId="23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2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171" fontId="19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165" fontId="22" fillId="0" borderId="1" xfId="0" applyNumberFormat="1" applyFont="1" applyBorder="1" applyAlignment="1" applyProtection="1">
      <alignment horizontal="center" vertical="center"/>
      <protection hidden="1"/>
    </xf>
    <xf numFmtId="170" fontId="2" fillId="0" borderId="1" xfId="0" applyNumberFormat="1" applyFont="1" applyBorder="1" applyAlignment="1" applyProtection="1">
      <alignment horizontal="right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vertical="center" wrapText="1"/>
      <protection hidden="1"/>
    </xf>
    <xf numFmtId="3" fontId="19" fillId="0" borderId="1" xfId="0" applyNumberFormat="1" applyFont="1" applyBorder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170" fontId="19" fillId="0" borderId="1" xfId="0" applyNumberFormat="1" applyFont="1" applyBorder="1" applyAlignment="1" applyProtection="1">
      <alignment horizontal="right" vertical="center"/>
      <protection hidden="1"/>
    </xf>
    <xf numFmtId="3" fontId="5" fillId="2" borderId="1" xfId="0" applyNumberFormat="1" applyFont="1" applyFill="1" applyBorder="1" applyAlignment="1" applyProtection="1">
      <alignment horizontal="center" vertical="center"/>
      <protection hidden="1"/>
    </xf>
    <xf numFmtId="3" fontId="5" fillId="0" borderId="0" xfId="0" applyNumberFormat="1" applyFont="1" applyAlignment="1" applyProtection="1">
      <alignment horizontal="center" vertical="center"/>
      <protection hidden="1"/>
    </xf>
    <xf numFmtId="165" fontId="22" fillId="2" borderId="1" xfId="0" applyNumberFormat="1" applyFont="1" applyFill="1" applyBorder="1" applyAlignment="1" applyProtection="1">
      <alignment horizontal="center" vertical="center"/>
      <protection hidden="1"/>
    </xf>
    <xf numFmtId="10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170" fontId="23" fillId="2" borderId="1" xfId="0" applyNumberFormat="1" applyFont="1" applyFill="1" applyBorder="1" applyAlignment="1" applyProtection="1">
      <alignment horizontal="right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3" fontId="5" fillId="3" borderId="4" xfId="0" applyNumberFormat="1" applyFont="1" applyFill="1" applyBorder="1" applyAlignment="1" applyProtection="1">
      <alignment horizontal="center" vertical="center"/>
      <protection hidden="1"/>
    </xf>
    <xf numFmtId="3" fontId="5" fillId="3" borderId="1" xfId="0" applyNumberFormat="1" applyFont="1" applyFill="1" applyBorder="1" applyAlignment="1" applyProtection="1">
      <alignment horizontal="center" vertical="center"/>
      <protection hidden="1"/>
    </xf>
    <xf numFmtId="0" fontId="29" fillId="3" borderId="1" xfId="0" applyFont="1" applyFill="1" applyBorder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165" fontId="22" fillId="3" borderId="1" xfId="0" applyNumberFormat="1" applyFont="1" applyFill="1" applyBorder="1" applyAlignment="1" applyProtection="1">
      <alignment horizontal="center" vertical="center"/>
      <protection hidden="1"/>
    </xf>
    <xf numFmtId="170" fontId="23" fillId="3" borderId="1" xfId="0" applyNumberFormat="1" applyFont="1" applyFill="1" applyBorder="1" applyAlignment="1" applyProtection="1">
      <alignment horizontal="right" vertical="center"/>
      <protection hidden="1"/>
    </xf>
    <xf numFmtId="10" fontId="2" fillId="3" borderId="1" xfId="0" applyNumberFormat="1" applyFont="1" applyFill="1" applyBorder="1" applyAlignment="1" applyProtection="1">
      <alignment horizontal="center" vertical="center"/>
      <protection hidden="1"/>
    </xf>
    <xf numFmtId="170" fontId="3" fillId="0" borderId="1" xfId="0" applyNumberFormat="1" applyFont="1" applyBorder="1" applyAlignment="1" applyProtection="1">
      <alignment horizontal="right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3" fontId="19" fillId="4" borderId="1" xfId="0" applyNumberFormat="1" applyFont="1" applyFill="1" applyBorder="1" applyAlignment="1" applyProtection="1">
      <alignment horizontal="center" vertical="center" wrapText="1"/>
      <protection hidden="1"/>
    </xf>
    <xf numFmtId="171" fontId="19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19" fillId="4" borderId="1" xfId="0" applyNumberFormat="1" applyFont="1" applyFill="1" applyBorder="1" applyAlignment="1" applyProtection="1">
      <alignment horizontal="center" vertical="center"/>
      <protection hidden="1"/>
    </xf>
    <xf numFmtId="172" fontId="19" fillId="4" borderId="1" xfId="0" applyNumberFormat="1" applyFont="1" applyFill="1" applyBorder="1" applyAlignment="1" applyProtection="1">
      <alignment horizontal="center" vertical="center"/>
      <protection hidden="1"/>
    </xf>
    <xf numFmtId="170" fontId="2" fillId="2" borderId="1" xfId="0" applyNumberFormat="1" applyFont="1" applyFill="1" applyBorder="1" applyAlignment="1" applyProtection="1">
      <alignment horizontal="right" vertical="center"/>
      <protection hidden="1"/>
    </xf>
    <xf numFmtId="172" fontId="20" fillId="4" borderId="1" xfId="0" applyNumberFormat="1" applyFont="1" applyFill="1" applyBorder="1" applyAlignment="1" applyProtection="1">
      <alignment horizontal="center" vertical="center"/>
      <protection hidden="1"/>
    </xf>
    <xf numFmtId="10" fontId="5" fillId="2" borderId="1" xfId="0" applyNumberFormat="1" applyFont="1" applyFill="1" applyBorder="1" applyAlignment="1" applyProtection="1">
      <alignment horizontal="center" vertical="center"/>
      <protection hidden="1"/>
    </xf>
    <xf numFmtId="16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3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3" fontId="8" fillId="0" borderId="1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70" fontId="8" fillId="2" borderId="1" xfId="0" applyNumberFormat="1" applyFont="1" applyFill="1" applyBorder="1" applyAlignment="1" applyProtection="1">
      <alignment horizontal="right" vertical="center"/>
      <protection hidden="1"/>
    </xf>
    <xf numFmtId="10" fontId="8" fillId="0" borderId="1" xfId="0" applyNumberFormat="1" applyFont="1" applyBorder="1" applyAlignment="1" applyProtection="1">
      <alignment horizontal="center" vertical="center"/>
      <protection hidden="1"/>
    </xf>
    <xf numFmtId="3" fontId="9" fillId="2" borderId="1" xfId="0" applyNumberFormat="1" applyFont="1" applyFill="1" applyBorder="1" applyAlignment="1" applyProtection="1">
      <alignment horizontal="center" vertical="center"/>
      <protection hidden="1"/>
    </xf>
    <xf numFmtId="3" fontId="9" fillId="0" borderId="0" xfId="0" applyNumberFormat="1" applyFont="1" applyAlignment="1" applyProtection="1">
      <alignment horizontal="center" vertical="center"/>
      <protection hidden="1"/>
    </xf>
    <xf numFmtId="170" fontId="9" fillId="2" borderId="1" xfId="0" applyNumberFormat="1" applyFont="1" applyFill="1" applyBorder="1" applyAlignment="1" applyProtection="1">
      <alignment horizontal="right" vertical="center"/>
      <protection hidden="1"/>
    </xf>
    <xf numFmtId="10" fontId="9" fillId="2" borderId="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164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172" fontId="19" fillId="4" borderId="2" xfId="0" applyNumberFormat="1" applyFont="1" applyFill="1" applyBorder="1" applyAlignment="1" applyProtection="1">
      <alignment horizontal="center" vertical="center"/>
      <protection hidden="1"/>
    </xf>
    <xf numFmtId="170" fontId="2" fillId="3" borderId="1" xfId="0" applyNumberFormat="1" applyFont="1" applyFill="1" applyBorder="1" applyAlignment="1" applyProtection="1">
      <alignment horizontal="right" vertical="center"/>
      <protection hidden="1"/>
    </xf>
    <xf numFmtId="10" fontId="5" fillId="3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170" fontId="7" fillId="0" borderId="33" xfId="0" applyNumberFormat="1" applyFont="1" applyBorder="1" applyAlignment="1" applyProtection="1">
      <alignment vertical="center"/>
      <protection hidden="1"/>
    </xf>
    <xf numFmtId="170" fontId="20" fillId="2" borderId="1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6" fillId="2" borderId="0" xfId="0" applyFont="1" applyFill="1" applyAlignment="1" applyProtection="1">
      <alignment horizontal="center" vertical="center"/>
      <protection hidden="1"/>
    </xf>
    <xf numFmtId="170" fontId="34" fillId="2" borderId="1" xfId="0" applyNumberFormat="1" applyFont="1" applyFill="1" applyBorder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8" fillId="6" borderId="0" xfId="0" applyFont="1" applyFill="1" applyAlignment="1" applyProtection="1">
      <alignment horizontal="center" vertical="center"/>
      <protection hidden="1"/>
    </xf>
    <xf numFmtId="170" fontId="8" fillId="6" borderId="1" xfId="0" applyNumberFormat="1" applyFont="1" applyFill="1" applyBorder="1" applyAlignment="1" applyProtection="1">
      <alignment vertical="center"/>
      <protection hidden="1"/>
    </xf>
    <xf numFmtId="170" fontId="2" fillId="0" borderId="1" xfId="0" applyNumberFormat="1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 applyAlignment="1" applyProtection="1">
      <alignment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170" fontId="6" fillId="7" borderId="1" xfId="0" applyNumberFormat="1" applyFont="1" applyFill="1" applyBorder="1" applyAlignment="1" applyProtection="1">
      <alignment vertical="center"/>
      <protection hidden="1"/>
    </xf>
    <xf numFmtId="170" fontId="36" fillId="2" borderId="1" xfId="0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70" fontId="8" fillId="0" borderId="7" xfId="0" applyNumberFormat="1" applyFont="1" applyBorder="1" applyAlignment="1" applyProtection="1">
      <alignment vertical="center"/>
      <protection hidden="1"/>
    </xf>
    <xf numFmtId="170" fontId="7" fillId="2" borderId="1" xfId="0" applyNumberFormat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9" fillId="2" borderId="2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3" fontId="7" fillId="0" borderId="2" xfId="0" applyNumberFormat="1" applyFont="1" applyBorder="1" applyAlignment="1" applyProtection="1">
      <alignment horizontal="center" vertical="center"/>
      <protection hidden="1"/>
    </xf>
    <xf numFmtId="165" fontId="7" fillId="0" borderId="1" xfId="0" applyNumberFormat="1" applyFont="1" applyBorder="1" applyAlignment="1" applyProtection="1">
      <alignment horizontal="center" vertical="center"/>
      <protection hidden="1"/>
    </xf>
    <xf numFmtId="166" fontId="20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  <protection hidden="1"/>
    </xf>
    <xf numFmtId="165" fontId="2" fillId="2" borderId="1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164" fontId="16" fillId="2" borderId="1" xfId="0" applyNumberFormat="1" applyFont="1" applyFill="1" applyBorder="1" applyAlignment="1" applyProtection="1">
      <alignment horizontal="center" vertical="center"/>
      <protection hidden="1"/>
    </xf>
    <xf numFmtId="0" fontId="16" fillId="2" borderId="1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164" fontId="16" fillId="3" borderId="1" xfId="0" applyNumberFormat="1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70" fontId="24" fillId="0" borderId="1" xfId="0" applyNumberFormat="1" applyFont="1" applyBorder="1" applyAlignment="1" applyProtection="1">
      <alignment horizontal="center" vertical="center"/>
      <protection hidden="1"/>
    </xf>
    <xf numFmtId="0" fontId="6" fillId="6" borderId="17" xfId="0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12" xfId="0" applyFont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31" fillId="0" borderId="29" xfId="0" applyFont="1" applyBorder="1" applyAlignment="1" applyProtection="1">
      <alignment horizontal="center" vertical="center" wrapText="1"/>
      <protection hidden="1"/>
    </xf>
    <xf numFmtId="0" fontId="31" fillId="0" borderId="30" xfId="0" applyFont="1" applyBorder="1" applyAlignment="1" applyProtection="1">
      <alignment horizontal="center" vertical="center" wrapText="1"/>
      <protection hidden="1"/>
    </xf>
    <xf numFmtId="0" fontId="32" fillId="2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2" fillId="0" borderId="6" xfId="0" applyFont="1" applyBorder="1" applyAlignment="1" applyProtection="1">
      <alignment horizontal="center" vertical="center"/>
      <protection hidden="1"/>
    </xf>
    <xf numFmtId="0" fontId="32" fillId="0" borderId="8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3" fontId="3" fillId="7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32" fillId="2" borderId="6" xfId="0" applyFont="1" applyFill="1" applyBorder="1" applyAlignment="1" applyProtection="1">
      <alignment horizontal="center" vertical="center"/>
      <protection hidden="1"/>
    </xf>
    <xf numFmtId="0" fontId="32" fillId="2" borderId="7" xfId="0" applyFont="1" applyFill="1" applyBorder="1" applyAlignment="1" applyProtection="1">
      <alignment horizontal="center" vertical="center"/>
      <protection hidden="1"/>
    </xf>
    <xf numFmtId="0" fontId="32" fillId="2" borderId="8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57150</xdr:rowOff>
    </xdr:from>
    <xdr:to>
      <xdr:col>13</xdr:col>
      <xdr:colOff>0</xdr:colOff>
      <xdr:row>4</xdr:row>
      <xdr:rowOff>0</xdr:rowOff>
    </xdr:to>
    <xdr:pic>
      <xdr:nvPicPr>
        <xdr:cNvPr id="2" name="Picture 1" descr="dopisni_papir_druzbene dejavnosi_781">
          <a:extLst>
            <a:ext uri="{FF2B5EF4-FFF2-40B4-BE49-F238E27FC236}">
              <a16:creationId xmlns:a16="http://schemas.microsoft.com/office/drawing/2014/main" xmlns="" id="{69ACECF0-E455-44BA-A6FC-117E7A81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91625" y="57150"/>
          <a:ext cx="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206354</xdr:colOff>
      <xdr:row>0</xdr:row>
      <xdr:rowOff>72390</xdr:rowOff>
    </xdr:from>
    <xdr:to>
      <xdr:col>9</xdr:col>
      <xdr:colOff>641985</xdr:colOff>
      <xdr:row>2</xdr:row>
      <xdr:rowOff>104775</xdr:rowOff>
    </xdr:to>
    <xdr:pic>
      <xdr:nvPicPr>
        <xdr:cNvPr id="3" name="Picture 8" descr="GolSport_0">
          <a:extLst>
            <a:ext uri="{FF2B5EF4-FFF2-40B4-BE49-F238E27FC236}">
              <a16:creationId xmlns:a16="http://schemas.microsoft.com/office/drawing/2014/main" xmlns="" id="{AF8EB91B-6883-462B-8FC7-0AD2EF1F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3579" y="72390"/>
          <a:ext cx="435631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400050</xdr:colOff>
      <xdr:row>2</xdr:row>
      <xdr:rowOff>152400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D23FB488-161F-451D-8DFC-821799FDE58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172611</xdr:rowOff>
    </xdr:from>
    <xdr:to>
      <xdr:col>14</xdr:col>
      <xdr:colOff>447675</xdr:colOff>
      <xdr:row>1</xdr:row>
      <xdr:rowOff>379095</xdr:rowOff>
    </xdr:to>
    <xdr:pic>
      <xdr:nvPicPr>
        <xdr:cNvPr id="2" name="Picture 8" descr="GolSport_0">
          <a:extLst>
            <a:ext uri="{FF2B5EF4-FFF2-40B4-BE49-F238E27FC236}">
              <a16:creationId xmlns:a16="http://schemas.microsoft.com/office/drawing/2014/main" xmlns="" id="{42A3C43E-1186-41A5-A499-45000389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172611"/>
          <a:ext cx="352425" cy="396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19050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566FC0B3-8D47-40F3-BBAF-DD65661828C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126188</xdr:colOff>
      <xdr:row>0</xdr:row>
      <xdr:rowOff>95251</xdr:rowOff>
    </xdr:from>
    <xdr:to>
      <xdr:col>14</xdr:col>
      <xdr:colOff>562321</xdr:colOff>
      <xdr:row>2</xdr:row>
      <xdr:rowOff>19051</xdr:rowOff>
    </xdr:to>
    <xdr:pic>
      <xdr:nvPicPr>
        <xdr:cNvPr id="2" name="Picture 8" descr="GolSport_0">
          <a:extLst>
            <a:ext uri="{FF2B5EF4-FFF2-40B4-BE49-F238E27FC236}">
              <a16:creationId xmlns:a16="http://schemas.microsoft.com/office/drawing/2014/main" xmlns="" id="{806843BE-A6C7-4C06-AEE9-A49E26281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038" y="95251"/>
          <a:ext cx="436133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419100</xdr:colOff>
      <xdr:row>2</xdr:row>
      <xdr:rowOff>19050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7EB75CF-3C28-41DB-8738-3CECF03A52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5143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563020</xdr:colOff>
      <xdr:row>0</xdr:row>
      <xdr:rowOff>76200</xdr:rowOff>
    </xdr:from>
    <xdr:to>
      <xdr:col>13</xdr:col>
      <xdr:colOff>46759</xdr:colOff>
      <xdr:row>1</xdr:row>
      <xdr:rowOff>268432</xdr:rowOff>
    </xdr:to>
    <xdr:pic>
      <xdr:nvPicPr>
        <xdr:cNvPr id="2" name="Picture 8" descr="GolSport_0">
          <a:extLst>
            <a:ext uri="{FF2B5EF4-FFF2-40B4-BE49-F238E27FC236}">
              <a16:creationId xmlns:a16="http://schemas.microsoft.com/office/drawing/2014/main" xmlns="" id="{63EF74C0-049E-4D4E-AFD0-093EB668D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6220" y="76200"/>
          <a:ext cx="331464" cy="38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401782</xdr:colOff>
      <xdr:row>2</xdr:row>
      <xdr:rowOff>88323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9E665034-A4B2-4EF8-BC0A-90E3272E96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6082" cy="593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GPE-2020-VREDNOTE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no"/>
      <sheetName val="PRIJAVE"/>
      <sheetName val="VR-IZV"/>
      <sheetName val="IZVAJALCI"/>
      <sheetName val="PODROČJA"/>
      <sheetName val="MIZŠ"/>
      <sheetName val="POR-1"/>
      <sheetName val="POR-2"/>
      <sheetName val="IZV-1"/>
      <sheetName val="IZV-2"/>
      <sheetName val="IZV-3"/>
      <sheetName val="IZV-4"/>
      <sheetName val="IZV-5"/>
      <sheetName val="IZV-6"/>
      <sheetName val="IZV-7"/>
      <sheetName val="IZV-8"/>
      <sheetName val="IZV-9"/>
      <sheetName val="IZV-10"/>
      <sheetName val="R-IZV"/>
      <sheetName val="R-VKLJ"/>
      <sheetName val="R-FIN"/>
      <sheetName val="R-FIN-SK"/>
      <sheetName val="IZPL-12 mes."/>
      <sheetName val="IZPL-6 mes."/>
      <sheetName val="analiza 20__"/>
    </sheetNames>
    <sheetDataSet>
      <sheetData sheetId="0">
        <row r="6">
          <cell r="B6" t="str">
            <v>ŠV-PRO</v>
          </cell>
          <cell r="C6" t="str">
            <v>celoletni prostočasni programi (5 let)</v>
          </cell>
          <cell r="H6">
            <v>14.855020711326953</v>
          </cell>
        </row>
        <row r="7">
          <cell r="B7" t="str">
            <v>ŠV-PRO</v>
          </cell>
          <cell r="C7" t="str">
            <v>celoletni prostočasni programi (15 let)</v>
          </cell>
          <cell r="H7">
            <v>14.855020711326953</v>
          </cell>
        </row>
        <row r="8">
          <cell r="B8" t="str">
            <v>ŠV-PRO</v>
          </cell>
          <cell r="C8" t="str">
            <v>celoletni prostočasni programi (19 let)</v>
          </cell>
          <cell r="H8">
            <v>14.855020711326953</v>
          </cell>
        </row>
        <row r="9">
          <cell r="B9" t="str">
            <v>ŠV-PRI</v>
          </cell>
          <cell r="C9" t="str">
            <v>celoletni pripravljalni programi (U-7 do U-11)</v>
          </cell>
          <cell r="H9">
            <v>14.855020711326953</v>
          </cell>
        </row>
        <row r="10">
          <cell r="B10" t="str">
            <v>ŠV-USM</v>
          </cell>
          <cell r="C10" t="str">
            <v>celoletni tekmovalni programi (U-13 do U-15)</v>
          </cell>
          <cell r="H10">
            <v>14.855020711326953</v>
          </cell>
        </row>
        <row r="11">
          <cell r="B11" t="str">
            <v>ŠV-USM</v>
          </cell>
          <cell r="C11" t="str">
            <v>celoletni tekmovalni programi (U-16 do U-19)</v>
          </cell>
          <cell r="H11">
            <v>14.855020711326953</v>
          </cell>
        </row>
        <row r="12">
          <cell r="B12" t="str">
            <v xml:space="preserve">ŠPORT OTROK IN MLADINE SKUPAJ: </v>
          </cell>
          <cell r="H12">
            <v>14.855020711326953</v>
          </cell>
        </row>
        <row r="13">
          <cell r="B13" t="str">
            <v>KŠ</v>
          </cell>
          <cell r="C13" t="str">
            <v>celoletni tekmovalni programi</v>
          </cell>
          <cell r="H13">
            <v>125</v>
          </cell>
        </row>
        <row r="14">
          <cell r="B14" t="str">
            <v xml:space="preserve">KAKOVOSTNI ŠPORT: </v>
          </cell>
          <cell r="H14">
            <v>125</v>
          </cell>
        </row>
        <row r="15">
          <cell r="B15" t="str">
            <v>RE</v>
          </cell>
          <cell r="C15" t="str">
            <v xml:space="preserve">celoletni netekmovalni programi </v>
          </cell>
          <cell r="H15">
            <v>16.051364365971107</v>
          </cell>
        </row>
        <row r="16">
          <cell r="B16" t="str">
            <v>ŠSTA</v>
          </cell>
          <cell r="C16" t="str">
            <v xml:space="preserve">celoletni netekmovalni programi </v>
          </cell>
          <cell r="H16">
            <v>16.051364365971107</v>
          </cell>
        </row>
        <row r="17">
          <cell r="B17" t="str">
            <v xml:space="preserve">ŠPORTNA REKREACIJA IN ŠPORT STAREJŠIH SKUPAJ: </v>
          </cell>
          <cell r="H17">
            <v>16.051364365971107</v>
          </cell>
        </row>
        <row r="18">
          <cell r="B18" t="str">
            <v>ŠPORTNI PROGRAMI SKUPAJ:</v>
          </cell>
          <cell r="H18">
            <v>30.756162216787008</v>
          </cell>
        </row>
        <row r="19">
          <cell r="B19" t="str">
            <v>DEDR</v>
          </cell>
          <cell r="C19" t="str">
            <v xml:space="preserve">DELOVANJE ŠPORTNIH DRUŠTEV </v>
          </cell>
          <cell r="H19">
            <v>1.4910536779324055</v>
          </cell>
        </row>
        <row r="20">
          <cell r="B20" t="str">
            <v xml:space="preserve">ORGANIZIRANOST V ŠPORTU </v>
          </cell>
          <cell r="H20">
            <v>1.4910536779324055</v>
          </cell>
        </row>
        <row r="21">
          <cell r="H21">
            <v>19.904348547259005</v>
          </cell>
        </row>
      </sheetData>
      <sheetData sheetId="1">
        <row r="5">
          <cell r="C5" t="str">
            <v>KMN GORNJI PETROVCI</v>
          </cell>
        </row>
        <row r="6">
          <cell r="C6" t="str">
            <v>KMN KOŠAROVCI</v>
          </cell>
        </row>
        <row r="7">
          <cell r="C7" t="str">
            <v>KMN STANJEVCI</v>
          </cell>
        </row>
        <row r="8">
          <cell r="C8" t="str">
            <v>SHOTOKAN KARATE-DO</v>
          </cell>
        </row>
        <row r="9">
          <cell r="C9" t="str">
            <v>ŠD LUCOVA</v>
          </cell>
        </row>
        <row r="10">
          <cell r="C10" t="str">
            <v>ŠD NERADNOVCI</v>
          </cell>
        </row>
        <row r="11">
          <cell r="C11" t="str">
            <v>ŠD NOGOMETNI KLUB KRIŽEVCI</v>
          </cell>
        </row>
        <row r="12">
          <cell r="C12" t="str">
            <v>ŠD SREBRNI BREG MARTINJE</v>
          </cell>
        </row>
        <row r="13">
          <cell r="C13" t="str">
            <v>ŠKTD ADRIJANCI</v>
          </cell>
        </row>
        <row r="14">
          <cell r="C14" t="str">
            <v>ŽNK GORIČKO STANJEVCI</v>
          </cell>
        </row>
      </sheetData>
      <sheetData sheetId="2">
        <row r="6">
          <cell r="E6">
            <v>45</v>
          </cell>
          <cell r="F6">
            <v>0</v>
          </cell>
          <cell r="G6">
            <v>0</v>
          </cell>
          <cell r="M6">
            <v>0</v>
          </cell>
          <cell r="O6">
            <v>0</v>
          </cell>
          <cell r="U6">
            <v>45</v>
          </cell>
          <cell r="V6">
            <v>0</v>
          </cell>
          <cell r="W6">
            <v>0</v>
          </cell>
          <cell r="AC6">
            <v>0</v>
          </cell>
          <cell r="AE6">
            <v>0</v>
          </cell>
          <cell r="AK6">
            <v>45</v>
          </cell>
          <cell r="AL6">
            <v>0</v>
          </cell>
          <cell r="AM6">
            <v>0</v>
          </cell>
          <cell r="AS6">
            <v>0</v>
          </cell>
          <cell r="AU6">
            <v>0</v>
          </cell>
          <cell r="BA6">
            <v>45</v>
          </cell>
          <cell r="BB6">
            <v>0</v>
          </cell>
          <cell r="BC6">
            <v>0</v>
          </cell>
          <cell r="BI6">
            <v>0</v>
          </cell>
          <cell r="BK6">
            <v>0</v>
          </cell>
          <cell r="BQ6">
            <v>45</v>
          </cell>
          <cell r="BR6">
            <v>0</v>
          </cell>
          <cell r="BS6">
            <v>0</v>
          </cell>
          <cell r="BY6">
            <v>0</v>
          </cell>
          <cell r="CA6">
            <v>0</v>
          </cell>
          <cell r="CG6">
            <v>45</v>
          </cell>
          <cell r="CH6">
            <v>0</v>
          </cell>
          <cell r="CI6">
            <v>0</v>
          </cell>
          <cell r="CO6">
            <v>0</v>
          </cell>
          <cell r="CQ6">
            <v>0</v>
          </cell>
          <cell r="CW6">
            <v>45</v>
          </cell>
          <cell r="CX6">
            <v>0</v>
          </cell>
          <cell r="CY6">
            <v>0</v>
          </cell>
          <cell r="DE6">
            <v>0</v>
          </cell>
          <cell r="DG6">
            <v>0</v>
          </cell>
          <cell r="DM6">
            <v>45</v>
          </cell>
          <cell r="DN6">
            <v>0</v>
          </cell>
          <cell r="DO6">
            <v>0</v>
          </cell>
          <cell r="DU6">
            <v>0</v>
          </cell>
          <cell r="DW6">
            <v>0</v>
          </cell>
          <cell r="EC6">
            <v>45</v>
          </cell>
          <cell r="ED6">
            <v>0</v>
          </cell>
          <cell r="EE6">
            <v>0</v>
          </cell>
          <cell r="EK6">
            <v>0</v>
          </cell>
          <cell r="EM6">
            <v>0</v>
          </cell>
          <cell r="ES6">
            <v>45</v>
          </cell>
          <cell r="ET6">
            <v>0</v>
          </cell>
          <cell r="EU6">
            <v>0</v>
          </cell>
          <cell r="FA6">
            <v>0</v>
          </cell>
          <cell r="FC6">
            <v>0</v>
          </cell>
        </row>
        <row r="7">
          <cell r="E7">
            <v>45</v>
          </cell>
          <cell r="F7">
            <v>0</v>
          </cell>
          <cell r="G7">
            <v>0</v>
          </cell>
          <cell r="M7">
            <v>0</v>
          </cell>
          <cell r="O7">
            <v>0</v>
          </cell>
          <cell r="U7">
            <v>45</v>
          </cell>
          <cell r="V7">
            <v>0</v>
          </cell>
          <cell r="W7">
            <v>0</v>
          </cell>
          <cell r="AC7">
            <v>0</v>
          </cell>
          <cell r="AE7">
            <v>0</v>
          </cell>
          <cell r="AK7">
            <v>45</v>
          </cell>
          <cell r="AL7">
            <v>0</v>
          </cell>
          <cell r="AM7">
            <v>0</v>
          </cell>
          <cell r="AS7">
            <v>0</v>
          </cell>
          <cell r="AU7">
            <v>0</v>
          </cell>
          <cell r="BA7">
            <v>45</v>
          </cell>
          <cell r="BB7">
            <v>0</v>
          </cell>
          <cell r="BC7">
            <v>0</v>
          </cell>
          <cell r="BI7">
            <v>0</v>
          </cell>
          <cell r="BK7">
            <v>0</v>
          </cell>
          <cell r="BQ7">
            <v>45</v>
          </cell>
          <cell r="BR7">
            <v>0</v>
          </cell>
          <cell r="BS7">
            <v>0</v>
          </cell>
          <cell r="BY7">
            <v>0</v>
          </cell>
          <cell r="CA7">
            <v>0</v>
          </cell>
          <cell r="CG7">
            <v>45</v>
          </cell>
          <cell r="CH7">
            <v>0</v>
          </cell>
          <cell r="CI7">
            <v>0</v>
          </cell>
          <cell r="CO7">
            <v>0</v>
          </cell>
          <cell r="CQ7">
            <v>0</v>
          </cell>
          <cell r="CW7">
            <v>45</v>
          </cell>
          <cell r="CX7">
            <v>0</v>
          </cell>
          <cell r="CY7">
            <v>0</v>
          </cell>
          <cell r="DE7">
            <v>0</v>
          </cell>
          <cell r="DG7">
            <v>0</v>
          </cell>
          <cell r="DM7">
            <v>45</v>
          </cell>
          <cell r="DN7">
            <v>0</v>
          </cell>
          <cell r="DO7">
            <v>0</v>
          </cell>
          <cell r="DU7">
            <v>0</v>
          </cell>
          <cell r="DW7">
            <v>0</v>
          </cell>
          <cell r="EC7">
            <v>45</v>
          </cell>
          <cell r="ED7">
            <v>0</v>
          </cell>
          <cell r="EE7">
            <v>0</v>
          </cell>
          <cell r="EK7">
            <v>0</v>
          </cell>
          <cell r="EM7">
            <v>0</v>
          </cell>
          <cell r="ES7">
            <v>45</v>
          </cell>
          <cell r="ET7">
            <v>0</v>
          </cell>
          <cell r="EU7">
            <v>0</v>
          </cell>
          <cell r="FA7">
            <v>0</v>
          </cell>
          <cell r="FC7">
            <v>0</v>
          </cell>
        </row>
        <row r="8">
          <cell r="E8">
            <v>60</v>
          </cell>
          <cell r="F8">
            <v>0</v>
          </cell>
          <cell r="G8">
            <v>0</v>
          </cell>
          <cell r="M8">
            <v>0</v>
          </cell>
          <cell r="O8">
            <v>0</v>
          </cell>
          <cell r="U8">
            <v>60</v>
          </cell>
          <cell r="V8">
            <v>0</v>
          </cell>
          <cell r="W8">
            <v>0</v>
          </cell>
          <cell r="AC8">
            <v>0</v>
          </cell>
          <cell r="AE8">
            <v>0</v>
          </cell>
          <cell r="AK8">
            <v>60</v>
          </cell>
          <cell r="AL8">
            <v>0</v>
          </cell>
          <cell r="AM8">
            <v>0</v>
          </cell>
          <cell r="AS8">
            <v>0</v>
          </cell>
          <cell r="AU8">
            <v>0</v>
          </cell>
          <cell r="BA8">
            <v>60</v>
          </cell>
          <cell r="BB8">
            <v>0</v>
          </cell>
          <cell r="BC8">
            <v>0</v>
          </cell>
          <cell r="BI8">
            <v>0</v>
          </cell>
          <cell r="BK8">
            <v>0</v>
          </cell>
          <cell r="BQ8">
            <v>60</v>
          </cell>
          <cell r="BR8">
            <v>0</v>
          </cell>
          <cell r="BS8">
            <v>0</v>
          </cell>
          <cell r="BY8">
            <v>0</v>
          </cell>
          <cell r="CA8">
            <v>0</v>
          </cell>
          <cell r="CG8">
            <v>60</v>
          </cell>
          <cell r="CH8">
            <v>0</v>
          </cell>
          <cell r="CI8">
            <v>0</v>
          </cell>
          <cell r="CO8">
            <v>0</v>
          </cell>
          <cell r="CQ8">
            <v>0</v>
          </cell>
          <cell r="CW8">
            <v>60</v>
          </cell>
          <cell r="CX8">
            <v>0</v>
          </cell>
          <cell r="CY8">
            <v>0</v>
          </cell>
          <cell r="DE8">
            <v>0</v>
          </cell>
          <cell r="DG8">
            <v>0</v>
          </cell>
          <cell r="DM8">
            <v>60</v>
          </cell>
          <cell r="DN8">
            <v>0</v>
          </cell>
          <cell r="DO8">
            <v>0</v>
          </cell>
          <cell r="DU8">
            <v>0</v>
          </cell>
          <cell r="DW8">
            <v>0</v>
          </cell>
          <cell r="EC8">
            <v>60</v>
          </cell>
          <cell r="ED8">
            <v>0</v>
          </cell>
          <cell r="EE8">
            <v>0</v>
          </cell>
          <cell r="EK8">
            <v>0</v>
          </cell>
          <cell r="EM8">
            <v>0</v>
          </cell>
          <cell r="ES8">
            <v>60</v>
          </cell>
          <cell r="ET8">
            <v>0</v>
          </cell>
          <cell r="EU8">
            <v>0</v>
          </cell>
          <cell r="FA8">
            <v>0</v>
          </cell>
          <cell r="FC8">
            <v>0</v>
          </cell>
        </row>
        <row r="9">
          <cell r="E9">
            <v>60</v>
          </cell>
          <cell r="F9">
            <v>0</v>
          </cell>
          <cell r="G9">
            <v>0</v>
          </cell>
          <cell r="M9">
            <v>0</v>
          </cell>
          <cell r="O9">
            <v>0</v>
          </cell>
          <cell r="U9">
            <v>60</v>
          </cell>
          <cell r="V9">
            <v>0</v>
          </cell>
          <cell r="W9">
            <v>0</v>
          </cell>
          <cell r="AC9">
            <v>0</v>
          </cell>
          <cell r="AE9">
            <v>0</v>
          </cell>
          <cell r="AK9">
            <v>60</v>
          </cell>
          <cell r="AL9">
            <v>0</v>
          </cell>
          <cell r="AM9">
            <v>0</v>
          </cell>
          <cell r="AS9">
            <v>0</v>
          </cell>
          <cell r="AU9">
            <v>0</v>
          </cell>
          <cell r="BA9">
            <v>60</v>
          </cell>
          <cell r="BB9">
            <v>0</v>
          </cell>
          <cell r="BC9">
            <v>0</v>
          </cell>
          <cell r="BI9">
            <v>0</v>
          </cell>
          <cell r="BK9">
            <v>0</v>
          </cell>
          <cell r="BQ9">
            <v>60</v>
          </cell>
          <cell r="BR9">
            <v>0</v>
          </cell>
          <cell r="BS9">
            <v>0</v>
          </cell>
          <cell r="BY9">
            <v>0</v>
          </cell>
          <cell r="CA9">
            <v>0</v>
          </cell>
          <cell r="CG9">
            <v>60</v>
          </cell>
          <cell r="CH9">
            <v>0</v>
          </cell>
          <cell r="CI9">
            <v>0</v>
          </cell>
          <cell r="CO9">
            <v>0</v>
          </cell>
          <cell r="CQ9">
            <v>0</v>
          </cell>
          <cell r="CW9">
            <v>60</v>
          </cell>
          <cell r="CX9">
            <v>0</v>
          </cell>
          <cell r="CY9">
            <v>0</v>
          </cell>
          <cell r="DE9">
            <v>0</v>
          </cell>
          <cell r="DG9">
            <v>0</v>
          </cell>
          <cell r="DM9">
            <v>60</v>
          </cell>
          <cell r="DN9">
            <v>0</v>
          </cell>
          <cell r="DO9">
            <v>0</v>
          </cell>
          <cell r="DU9">
            <v>0</v>
          </cell>
          <cell r="DW9">
            <v>0</v>
          </cell>
          <cell r="EC9">
            <v>60</v>
          </cell>
          <cell r="ED9">
            <v>0</v>
          </cell>
          <cell r="EE9">
            <v>0</v>
          </cell>
          <cell r="EK9">
            <v>0</v>
          </cell>
          <cell r="EM9">
            <v>0</v>
          </cell>
          <cell r="ES9">
            <v>60</v>
          </cell>
          <cell r="ET9">
            <v>0</v>
          </cell>
          <cell r="EU9">
            <v>0</v>
          </cell>
          <cell r="FA9">
            <v>0</v>
          </cell>
          <cell r="FC9">
            <v>0</v>
          </cell>
        </row>
        <row r="10">
          <cell r="E10">
            <v>60</v>
          </cell>
          <cell r="F10">
            <v>0</v>
          </cell>
          <cell r="G10">
            <v>0</v>
          </cell>
          <cell r="M10">
            <v>0</v>
          </cell>
          <cell r="O10">
            <v>0</v>
          </cell>
          <cell r="U10">
            <v>60</v>
          </cell>
          <cell r="V10">
            <v>0</v>
          </cell>
          <cell r="W10">
            <v>0</v>
          </cell>
          <cell r="AC10">
            <v>0</v>
          </cell>
          <cell r="AE10">
            <v>0</v>
          </cell>
          <cell r="AK10">
            <v>60</v>
          </cell>
          <cell r="AL10">
            <v>0</v>
          </cell>
          <cell r="AM10">
            <v>0</v>
          </cell>
          <cell r="AS10">
            <v>0</v>
          </cell>
          <cell r="AU10">
            <v>0</v>
          </cell>
          <cell r="BA10">
            <v>60</v>
          </cell>
          <cell r="BB10">
            <v>1</v>
          </cell>
          <cell r="BC10">
            <v>0</v>
          </cell>
          <cell r="BI10">
            <v>0</v>
          </cell>
          <cell r="BK10">
            <v>0</v>
          </cell>
          <cell r="BQ10">
            <v>60</v>
          </cell>
          <cell r="BR10">
            <v>0</v>
          </cell>
          <cell r="BS10">
            <v>0</v>
          </cell>
          <cell r="BY10">
            <v>0</v>
          </cell>
          <cell r="CA10">
            <v>0</v>
          </cell>
          <cell r="CG10">
            <v>60</v>
          </cell>
          <cell r="CH10">
            <v>0</v>
          </cell>
          <cell r="CI10">
            <v>0</v>
          </cell>
          <cell r="CO10">
            <v>0</v>
          </cell>
          <cell r="CQ10">
            <v>0</v>
          </cell>
          <cell r="CW10">
            <v>60</v>
          </cell>
          <cell r="CX10">
            <v>0</v>
          </cell>
          <cell r="CY10">
            <v>0</v>
          </cell>
          <cell r="DE10">
            <v>0</v>
          </cell>
          <cell r="DG10">
            <v>0</v>
          </cell>
          <cell r="DM10">
            <v>60</v>
          </cell>
          <cell r="DN10">
            <v>0</v>
          </cell>
          <cell r="DO10">
            <v>0</v>
          </cell>
          <cell r="DU10">
            <v>0</v>
          </cell>
          <cell r="DW10">
            <v>0</v>
          </cell>
          <cell r="EC10">
            <v>60</v>
          </cell>
          <cell r="ED10">
            <v>0</v>
          </cell>
          <cell r="EE10">
            <v>0</v>
          </cell>
          <cell r="EK10">
            <v>0</v>
          </cell>
          <cell r="EM10">
            <v>0</v>
          </cell>
          <cell r="ES10">
            <v>60</v>
          </cell>
          <cell r="ET10">
            <v>0</v>
          </cell>
          <cell r="EU10">
            <v>0</v>
          </cell>
          <cell r="FA10">
            <v>0</v>
          </cell>
          <cell r="FC10">
            <v>0</v>
          </cell>
        </row>
        <row r="11">
          <cell r="E11">
            <v>60</v>
          </cell>
          <cell r="F11">
            <v>0</v>
          </cell>
          <cell r="G11">
            <v>0</v>
          </cell>
          <cell r="M11">
            <v>0</v>
          </cell>
          <cell r="O11">
            <v>0</v>
          </cell>
          <cell r="U11">
            <v>60</v>
          </cell>
          <cell r="V11">
            <v>0</v>
          </cell>
          <cell r="W11">
            <v>0</v>
          </cell>
          <cell r="AC11">
            <v>0</v>
          </cell>
          <cell r="AE11">
            <v>0</v>
          </cell>
          <cell r="AK11">
            <v>60</v>
          </cell>
          <cell r="AL11">
            <v>0</v>
          </cell>
          <cell r="AM11">
            <v>0</v>
          </cell>
          <cell r="AS11">
            <v>0</v>
          </cell>
          <cell r="AU11">
            <v>0</v>
          </cell>
          <cell r="BA11">
            <v>60</v>
          </cell>
          <cell r="BB11">
            <v>0</v>
          </cell>
          <cell r="BC11">
            <v>0</v>
          </cell>
          <cell r="BI11">
            <v>0</v>
          </cell>
          <cell r="BK11">
            <v>0</v>
          </cell>
          <cell r="BQ11">
            <v>60</v>
          </cell>
          <cell r="BR11">
            <v>0</v>
          </cell>
          <cell r="BS11">
            <v>0</v>
          </cell>
          <cell r="BY11">
            <v>0</v>
          </cell>
          <cell r="CA11">
            <v>0</v>
          </cell>
          <cell r="CG11">
            <v>60</v>
          </cell>
          <cell r="CH11">
            <v>0</v>
          </cell>
          <cell r="CI11">
            <v>0</v>
          </cell>
          <cell r="CO11">
            <v>0</v>
          </cell>
          <cell r="CQ11">
            <v>0</v>
          </cell>
          <cell r="CW11">
            <v>60</v>
          </cell>
          <cell r="CX11">
            <v>0</v>
          </cell>
          <cell r="CY11">
            <v>0</v>
          </cell>
          <cell r="DE11">
            <v>0</v>
          </cell>
          <cell r="DG11">
            <v>0</v>
          </cell>
          <cell r="DM11">
            <v>60</v>
          </cell>
          <cell r="DN11">
            <v>0</v>
          </cell>
          <cell r="DO11">
            <v>0</v>
          </cell>
          <cell r="DU11">
            <v>0</v>
          </cell>
          <cell r="DW11">
            <v>0</v>
          </cell>
          <cell r="EC11">
            <v>60</v>
          </cell>
          <cell r="ED11">
            <v>0</v>
          </cell>
          <cell r="EE11">
            <v>0</v>
          </cell>
          <cell r="EK11">
            <v>0</v>
          </cell>
          <cell r="EM11">
            <v>0</v>
          </cell>
          <cell r="ES11">
            <v>60</v>
          </cell>
          <cell r="ET11">
            <v>0</v>
          </cell>
          <cell r="EU11">
            <v>0</v>
          </cell>
          <cell r="FA11">
            <v>0</v>
          </cell>
          <cell r="FC11">
            <v>0</v>
          </cell>
        </row>
        <row r="12">
          <cell r="E12">
            <v>90</v>
          </cell>
          <cell r="F12">
            <v>0</v>
          </cell>
          <cell r="G12">
            <v>0</v>
          </cell>
          <cell r="M12">
            <v>0</v>
          </cell>
          <cell r="O12">
            <v>0</v>
          </cell>
          <cell r="U12">
            <v>90</v>
          </cell>
          <cell r="V12">
            <v>0</v>
          </cell>
          <cell r="W12">
            <v>0</v>
          </cell>
          <cell r="AC12">
            <v>0</v>
          </cell>
          <cell r="AE12">
            <v>0</v>
          </cell>
          <cell r="AK12">
            <v>90</v>
          </cell>
          <cell r="AL12">
            <v>0</v>
          </cell>
          <cell r="AM12">
            <v>0</v>
          </cell>
          <cell r="AS12">
            <v>0</v>
          </cell>
          <cell r="AU12">
            <v>0</v>
          </cell>
          <cell r="BA12">
            <v>90</v>
          </cell>
          <cell r="BB12">
            <v>0</v>
          </cell>
          <cell r="BC12">
            <v>0</v>
          </cell>
          <cell r="BI12">
            <v>0</v>
          </cell>
          <cell r="BK12">
            <v>0</v>
          </cell>
          <cell r="BQ12">
            <v>90</v>
          </cell>
          <cell r="BR12">
            <v>0</v>
          </cell>
          <cell r="BS12">
            <v>0</v>
          </cell>
          <cell r="BY12">
            <v>0</v>
          </cell>
          <cell r="CA12">
            <v>0</v>
          </cell>
          <cell r="CG12">
            <v>90</v>
          </cell>
          <cell r="CH12">
            <v>0</v>
          </cell>
          <cell r="CI12">
            <v>0</v>
          </cell>
          <cell r="CO12">
            <v>0</v>
          </cell>
          <cell r="CQ12">
            <v>0</v>
          </cell>
          <cell r="CW12">
            <v>90</v>
          </cell>
          <cell r="CX12">
            <v>0</v>
          </cell>
          <cell r="CY12">
            <v>0</v>
          </cell>
          <cell r="DE12">
            <v>0</v>
          </cell>
          <cell r="DG12">
            <v>0</v>
          </cell>
          <cell r="DM12">
            <v>90</v>
          </cell>
          <cell r="DN12">
            <v>0</v>
          </cell>
          <cell r="DO12">
            <v>0</v>
          </cell>
          <cell r="DU12">
            <v>0</v>
          </cell>
          <cell r="DW12">
            <v>0</v>
          </cell>
          <cell r="EC12">
            <v>90</v>
          </cell>
          <cell r="ED12">
            <v>0</v>
          </cell>
          <cell r="EE12">
            <v>0</v>
          </cell>
          <cell r="EK12">
            <v>0</v>
          </cell>
          <cell r="EM12">
            <v>0</v>
          </cell>
          <cell r="ES12">
            <v>90</v>
          </cell>
          <cell r="ET12">
            <v>0</v>
          </cell>
          <cell r="EU12">
            <v>0</v>
          </cell>
          <cell r="FA12">
            <v>0</v>
          </cell>
          <cell r="FC12">
            <v>0</v>
          </cell>
        </row>
        <row r="13">
          <cell r="E13">
            <v>90</v>
          </cell>
          <cell r="F13">
            <v>0</v>
          </cell>
          <cell r="G13">
            <v>0</v>
          </cell>
          <cell r="M13">
            <v>0</v>
          </cell>
          <cell r="O13">
            <v>0</v>
          </cell>
          <cell r="U13">
            <v>90</v>
          </cell>
          <cell r="V13">
            <v>0</v>
          </cell>
          <cell r="W13">
            <v>0</v>
          </cell>
          <cell r="AC13">
            <v>0</v>
          </cell>
          <cell r="AE13">
            <v>0</v>
          </cell>
          <cell r="AK13">
            <v>90</v>
          </cell>
          <cell r="AL13">
            <v>0</v>
          </cell>
          <cell r="AM13">
            <v>0</v>
          </cell>
          <cell r="AS13">
            <v>0</v>
          </cell>
          <cell r="AU13">
            <v>0</v>
          </cell>
          <cell r="BA13">
            <v>90</v>
          </cell>
          <cell r="BB13">
            <v>0</v>
          </cell>
          <cell r="BC13">
            <v>0</v>
          </cell>
          <cell r="BI13">
            <v>0</v>
          </cell>
          <cell r="BK13">
            <v>0</v>
          </cell>
          <cell r="BQ13">
            <v>90</v>
          </cell>
          <cell r="BR13">
            <v>0</v>
          </cell>
          <cell r="BS13">
            <v>0</v>
          </cell>
          <cell r="BY13">
            <v>0</v>
          </cell>
          <cell r="CA13">
            <v>0</v>
          </cell>
          <cell r="CG13">
            <v>90</v>
          </cell>
          <cell r="CH13">
            <v>0</v>
          </cell>
          <cell r="CI13">
            <v>0</v>
          </cell>
          <cell r="CO13">
            <v>0</v>
          </cell>
          <cell r="CQ13">
            <v>0</v>
          </cell>
          <cell r="CW13">
            <v>90</v>
          </cell>
          <cell r="CX13">
            <v>1</v>
          </cell>
          <cell r="CY13">
            <v>9</v>
          </cell>
          <cell r="DE13">
            <v>45</v>
          </cell>
          <cell r="DG13">
            <v>668.47593200971289</v>
          </cell>
          <cell r="DM13">
            <v>90</v>
          </cell>
          <cell r="DN13">
            <v>0</v>
          </cell>
          <cell r="DO13">
            <v>0</v>
          </cell>
          <cell r="DU13">
            <v>0</v>
          </cell>
          <cell r="DW13">
            <v>0</v>
          </cell>
          <cell r="EC13">
            <v>90</v>
          </cell>
          <cell r="ED13">
            <v>0</v>
          </cell>
          <cell r="EE13">
            <v>0</v>
          </cell>
          <cell r="EK13">
            <v>0</v>
          </cell>
          <cell r="EM13">
            <v>0</v>
          </cell>
          <cell r="ES13">
            <v>90</v>
          </cell>
          <cell r="ET13">
            <v>1</v>
          </cell>
          <cell r="EU13">
            <v>5</v>
          </cell>
          <cell r="FA13">
            <v>28.125</v>
          </cell>
          <cell r="FC13">
            <v>417.79745750607054</v>
          </cell>
        </row>
        <row r="14">
          <cell r="E14">
            <v>120</v>
          </cell>
          <cell r="F14">
            <v>0</v>
          </cell>
          <cell r="G14">
            <v>0</v>
          </cell>
          <cell r="M14">
            <v>0</v>
          </cell>
          <cell r="O14">
            <v>0</v>
          </cell>
          <cell r="U14">
            <v>120</v>
          </cell>
          <cell r="V14">
            <v>0</v>
          </cell>
          <cell r="W14">
            <v>0</v>
          </cell>
          <cell r="AC14">
            <v>0</v>
          </cell>
          <cell r="AE14">
            <v>0</v>
          </cell>
          <cell r="AK14">
            <v>120</v>
          </cell>
          <cell r="AL14">
            <v>0</v>
          </cell>
          <cell r="AM14">
            <v>0</v>
          </cell>
          <cell r="AS14">
            <v>0</v>
          </cell>
          <cell r="AU14">
            <v>0</v>
          </cell>
          <cell r="BA14">
            <v>120</v>
          </cell>
          <cell r="BB14">
            <v>0</v>
          </cell>
          <cell r="BC14">
            <v>0</v>
          </cell>
          <cell r="BI14">
            <v>0</v>
          </cell>
          <cell r="BK14">
            <v>0</v>
          </cell>
          <cell r="BQ14">
            <v>120</v>
          </cell>
          <cell r="BR14">
            <v>0</v>
          </cell>
          <cell r="BS14">
            <v>0</v>
          </cell>
          <cell r="BY14">
            <v>0</v>
          </cell>
          <cell r="CA14">
            <v>0</v>
          </cell>
          <cell r="CG14">
            <v>120</v>
          </cell>
          <cell r="CH14">
            <v>0</v>
          </cell>
          <cell r="CI14">
            <v>0</v>
          </cell>
          <cell r="CO14">
            <v>0</v>
          </cell>
          <cell r="CQ14">
            <v>0</v>
          </cell>
          <cell r="CW14">
            <v>120</v>
          </cell>
          <cell r="CX14">
            <v>0</v>
          </cell>
          <cell r="CY14">
            <v>0</v>
          </cell>
          <cell r="DE14">
            <v>0</v>
          </cell>
          <cell r="DG14">
            <v>0</v>
          </cell>
          <cell r="DM14">
            <v>120</v>
          </cell>
          <cell r="DN14">
            <v>0</v>
          </cell>
          <cell r="DO14">
            <v>0</v>
          </cell>
          <cell r="DU14">
            <v>0</v>
          </cell>
          <cell r="DW14">
            <v>0</v>
          </cell>
          <cell r="EC14">
            <v>120</v>
          </cell>
          <cell r="ED14">
            <v>0</v>
          </cell>
          <cell r="EE14">
            <v>0</v>
          </cell>
          <cell r="EK14">
            <v>0</v>
          </cell>
          <cell r="EM14">
            <v>0</v>
          </cell>
          <cell r="ES14">
            <v>120</v>
          </cell>
          <cell r="ET14">
            <v>0</v>
          </cell>
          <cell r="EU14">
            <v>0</v>
          </cell>
          <cell r="FA14">
            <v>0</v>
          </cell>
          <cell r="FC14">
            <v>0</v>
          </cell>
        </row>
        <row r="15">
          <cell r="E15">
            <v>120</v>
          </cell>
          <cell r="F15">
            <v>0</v>
          </cell>
          <cell r="G15">
            <v>0</v>
          </cell>
          <cell r="M15">
            <v>0</v>
          </cell>
          <cell r="O15">
            <v>0</v>
          </cell>
          <cell r="U15">
            <v>120</v>
          </cell>
          <cell r="V15">
            <v>0</v>
          </cell>
          <cell r="W15">
            <v>0</v>
          </cell>
          <cell r="AC15">
            <v>0</v>
          </cell>
          <cell r="AE15">
            <v>0</v>
          </cell>
          <cell r="AK15">
            <v>120</v>
          </cell>
          <cell r="AL15">
            <v>0</v>
          </cell>
          <cell r="AM15">
            <v>0</v>
          </cell>
          <cell r="AS15">
            <v>0</v>
          </cell>
          <cell r="AU15">
            <v>0</v>
          </cell>
          <cell r="BA15">
            <v>120</v>
          </cell>
          <cell r="BB15">
            <v>0</v>
          </cell>
          <cell r="BC15">
            <v>0</v>
          </cell>
          <cell r="BI15">
            <v>0</v>
          </cell>
          <cell r="BK15">
            <v>0</v>
          </cell>
          <cell r="BQ15">
            <v>120</v>
          </cell>
          <cell r="BR15">
            <v>0</v>
          </cell>
          <cell r="BS15">
            <v>0</v>
          </cell>
          <cell r="BY15">
            <v>0</v>
          </cell>
          <cell r="CA15">
            <v>0</v>
          </cell>
          <cell r="CG15">
            <v>120</v>
          </cell>
          <cell r="CH15">
            <v>0</v>
          </cell>
          <cell r="CI15">
            <v>0</v>
          </cell>
          <cell r="CO15">
            <v>0</v>
          </cell>
          <cell r="CQ15">
            <v>0</v>
          </cell>
          <cell r="CW15">
            <v>120</v>
          </cell>
          <cell r="CX15">
            <v>1</v>
          </cell>
          <cell r="CY15">
            <v>11</v>
          </cell>
          <cell r="DE15">
            <v>60</v>
          </cell>
          <cell r="DG15">
            <v>891.30124267961719</v>
          </cell>
          <cell r="DM15">
            <v>120</v>
          </cell>
          <cell r="DN15">
            <v>0</v>
          </cell>
          <cell r="DO15">
            <v>0</v>
          </cell>
          <cell r="DU15">
            <v>0</v>
          </cell>
          <cell r="DW15">
            <v>0</v>
          </cell>
          <cell r="EC15">
            <v>120</v>
          </cell>
          <cell r="ED15">
            <v>0</v>
          </cell>
          <cell r="EE15">
            <v>0</v>
          </cell>
          <cell r="EK15">
            <v>0</v>
          </cell>
          <cell r="EM15">
            <v>0</v>
          </cell>
          <cell r="ES15">
            <v>120</v>
          </cell>
          <cell r="ET15">
            <v>0</v>
          </cell>
          <cell r="EU15">
            <v>0</v>
          </cell>
          <cell r="FA15">
            <v>0</v>
          </cell>
          <cell r="FC15">
            <v>0</v>
          </cell>
        </row>
        <row r="16">
          <cell r="E16">
            <v>120</v>
          </cell>
          <cell r="F16">
            <v>0</v>
          </cell>
          <cell r="G16">
            <v>0</v>
          </cell>
          <cell r="M16">
            <v>0</v>
          </cell>
          <cell r="O16">
            <v>0</v>
          </cell>
          <cell r="U16">
            <v>120</v>
          </cell>
          <cell r="V16">
            <v>0</v>
          </cell>
          <cell r="W16">
            <v>0</v>
          </cell>
          <cell r="AC16">
            <v>0</v>
          </cell>
          <cell r="AE16">
            <v>0</v>
          </cell>
          <cell r="AK16">
            <v>120</v>
          </cell>
          <cell r="AL16">
            <v>0</v>
          </cell>
          <cell r="AM16">
            <v>0</v>
          </cell>
          <cell r="AS16">
            <v>0</v>
          </cell>
          <cell r="AU16">
            <v>0</v>
          </cell>
          <cell r="BA16">
            <v>120</v>
          </cell>
          <cell r="BB16">
            <v>0</v>
          </cell>
          <cell r="BC16">
            <v>0</v>
          </cell>
          <cell r="BI16">
            <v>0</v>
          </cell>
          <cell r="BK16">
            <v>0</v>
          </cell>
          <cell r="BQ16">
            <v>120</v>
          </cell>
          <cell r="BR16">
            <v>0</v>
          </cell>
          <cell r="BS16">
            <v>0</v>
          </cell>
          <cell r="BY16">
            <v>0</v>
          </cell>
          <cell r="CA16">
            <v>0</v>
          </cell>
          <cell r="CG16">
            <v>120</v>
          </cell>
          <cell r="CH16">
            <v>0</v>
          </cell>
          <cell r="CI16">
            <v>0</v>
          </cell>
          <cell r="CO16">
            <v>0</v>
          </cell>
          <cell r="CQ16">
            <v>0</v>
          </cell>
          <cell r="CW16">
            <v>120</v>
          </cell>
          <cell r="CX16">
            <v>0</v>
          </cell>
          <cell r="CY16">
            <v>0</v>
          </cell>
          <cell r="DE16">
            <v>0</v>
          </cell>
          <cell r="DG16">
            <v>0</v>
          </cell>
          <cell r="DM16">
            <v>120</v>
          </cell>
          <cell r="DN16">
            <v>0</v>
          </cell>
          <cell r="DO16">
            <v>0</v>
          </cell>
          <cell r="DU16">
            <v>0</v>
          </cell>
          <cell r="DW16">
            <v>0</v>
          </cell>
          <cell r="EC16">
            <v>120</v>
          </cell>
          <cell r="ED16">
            <v>0</v>
          </cell>
          <cell r="EE16">
            <v>0</v>
          </cell>
          <cell r="EK16">
            <v>0</v>
          </cell>
          <cell r="EM16">
            <v>0</v>
          </cell>
          <cell r="ES16">
            <v>120</v>
          </cell>
          <cell r="ET16">
            <v>0</v>
          </cell>
          <cell r="EU16">
            <v>0</v>
          </cell>
          <cell r="FA16">
            <v>0</v>
          </cell>
          <cell r="FC16">
            <v>0</v>
          </cell>
        </row>
        <row r="17">
          <cell r="E17">
            <v>120</v>
          </cell>
          <cell r="F17">
            <v>0</v>
          </cell>
          <cell r="G17">
            <v>0</v>
          </cell>
          <cell r="M17">
            <v>0</v>
          </cell>
          <cell r="O17">
            <v>0</v>
          </cell>
          <cell r="U17">
            <v>120</v>
          </cell>
          <cell r="V17">
            <v>0</v>
          </cell>
          <cell r="W17">
            <v>0</v>
          </cell>
          <cell r="AC17">
            <v>0</v>
          </cell>
          <cell r="AE17">
            <v>0</v>
          </cell>
          <cell r="AK17">
            <v>120</v>
          </cell>
          <cell r="AL17">
            <v>0</v>
          </cell>
          <cell r="AM17">
            <v>0</v>
          </cell>
          <cell r="AS17">
            <v>0</v>
          </cell>
          <cell r="AU17">
            <v>0</v>
          </cell>
          <cell r="BA17">
            <v>120</v>
          </cell>
          <cell r="BB17">
            <v>0</v>
          </cell>
          <cell r="BC17">
            <v>0</v>
          </cell>
          <cell r="BI17">
            <v>0</v>
          </cell>
          <cell r="BK17">
            <v>0</v>
          </cell>
          <cell r="BQ17">
            <v>120</v>
          </cell>
          <cell r="BR17">
            <v>0</v>
          </cell>
          <cell r="BS17">
            <v>0</v>
          </cell>
          <cell r="BY17">
            <v>0</v>
          </cell>
          <cell r="CA17">
            <v>0</v>
          </cell>
          <cell r="CG17">
            <v>120</v>
          </cell>
          <cell r="CH17">
            <v>0</v>
          </cell>
          <cell r="CI17">
            <v>0</v>
          </cell>
          <cell r="CO17">
            <v>0</v>
          </cell>
          <cell r="CQ17">
            <v>0</v>
          </cell>
          <cell r="CW17">
            <v>120</v>
          </cell>
          <cell r="CX17">
            <v>1</v>
          </cell>
          <cell r="CY17">
            <v>13</v>
          </cell>
          <cell r="DE17">
            <v>60</v>
          </cell>
          <cell r="DG17">
            <v>891.30124267961719</v>
          </cell>
          <cell r="DM17">
            <v>120</v>
          </cell>
          <cell r="DN17">
            <v>0</v>
          </cell>
          <cell r="DO17">
            <v>0</v>
          </cell>
          <cell r="DU17">
            <v>0</v>
          </cell>
          <cell r="DW17">
            <v>0</v>
          </cell>
          <cell r="EC17">
            <v>120</v>
          </cell>
          <cell r="ED17">
            <v>0</v>
          </cell>
          <cell r="EE17">
            <v>0</v>
          </cell>
          <cell r="EK17">
            <v>0</v>
          </cell>
          <cell r="EM17">
            <v>0</v>
          </cell>
          <cell r="ES17">
            <v>120</v>
          </cell>
          <cell r="ET17">
            <v>1</v>
          </cell>
          <cell r="EU17">
            <v>7</v>
          </cell>
          <cell r="FA17">
            <v>42</v>
          </cell>
          <cell r="FC17">
            <v>623.91086987573203</v>
          </cell>
        </row>
        <row r="18">
          <cell r="E18">
            <v>160</v>
          </cell>
          <cell r="F18">
            <v>0</v>
          </cell>
          <cell r="G18">
            <v>0</v>
          </cell>
          <cell r="M18">
            <v>0</v>
          </cell>
          <cell r="O18">
            <v>0</v>
          </cell>
          <cell r="U18">
            <v>160</v>
          </cell>
          <cell r="V18">
            <v>0</v>
          </cell>
          <cell r="W18">
            <v>0</v>
          </cell>
          <cell r="AC18">
            <v>0</v>
          </cell>
          <cell r="AE18">
            <v>0</v>
          </cell>
          <cell r="AK18">
            <v>160</v>
          </cell>
          <cell r="AL18">
            <v>0</v>
          </cell>
          <cell r="AM18">
            <v>0</v>
          </cell>
          <cell r="AS18">
            <v>0</v>
          </cell>
          <cell r="AU18">
            <v>0</v>
          </cell>
          <cell r="BA18">
            <v>160</v>
          </cell>
          <cell r="BB18">
            <v>0</v>
          </cell>
          <cell r="BC18">
            <v>0</v>
          </cell>
          <cell r="BI18">
            <v>0</v>
          </cell>
          <cell r="BK18">
            <v>0</v>
          </cell>
          <cell r="BQ18">
            <v>160</v>
          </cell>
          <cell r="BR18">
            <v>0</v>
          </cell>
          <cell r="BS18">
            <v>0</v>
          </cell>
          <cell r="BY18">
            <v>0</v>
          </cell>
          <cell r="CA18">
            <v>0</v>
          </cell>
          <cell r="CG18">
            <v>160</v>
          </cell>
          <cell r="CH18">
            <v>0</v>
          </cell>
          <cell r="CI18">
            <v>0</v>
          </cell>
          <cell r="CO18">
            <v>0</v>
          </cell>
          <cell r="CQ18">
            <v>0</v>
          </cell>
          <cell r="CW18">
            <v>160</v>
          </cell>
          <cell r="CX18">
            <v>1</v>
          </cell>
          <cell r="CY18">
            <v>10</v>
          </cell>
          <cell r="DE18">
            <v>133.33333333333334</v>
          </cell>
          <cell r="DG18">
            <v>1980.6694281769271</v>
          </cell>
          <cell r="DM18">
            <v>160</v>
          </cell>
          <cell r="DN18">
            <v>0</v>
          </cell>
          <cell r="DO18">
            <v>0</v>
          </cell>
          <cell r="DU18">
            <v>0</v>
          </cell>
          <cell r="DW18">
            <v>0</v>
          </cell>
          <cell r="EC18">
            <v>160</v>
          </cell>
          <cell r="ED18">
            <v>0</v>
          </cell>
          <cell r="EE18">
            <v>0</v>
          </cell>
          <cell r="EK18">
            <v>0</v>
          </cell>
          <cell r="EM18">
            <v>0</v>
          </cell>
          <cell r="ES18">
            <v>160</v>
          </cell>
          <cell r="ET18">
            <v>1</v>
          </cell>
          <cell r="EU18">
            <v>11</v>
          </cell>
          <cell r="FA18">
            <v>146.66666666666666</v>
          </cell>
          <cell r="FC18">
            <v>2178.7363709946194</v>
          </cell>
        </row>
        <row r="19">
          <cell r="E19">
            <v>160</v>
          </cell>
          <cell r="F19">
            <v>0</v>
          </cell>
          <cell r="G19">
            <v>0</v>
          </cell>
          <cell r="M19">
            <v>0</v>
          </cell>
          <cell r="O19">
            <v>0</v>
          </cell>
          <cell r="U19">
            <v>160</v>
          </cell>
          <cell r="V19">
            <v>0</v>
          </cell>
          <cell r="W19">
            <v>0</v>
          </cell>
          <cell r="AC19">
            <v>0</v>
          </cell>
          <cell r="AE19">
            <v>0</v>
          </cell>
          <cell r="AK19">
            <v>160</v>
          </cell>
          <cell r="AL19">
            <v>0</v>
          </cell>
          <cell r="AM19">
            <v>0</v>
          </cell>
          <cell r="AS19">
            <v>0</v>
          </cell>
          <cell r="AU19">
            <v>0</v>
          </cell>
          <cell r="BA19">
            <v>160</v>
          </cell>
          <cell r="BB19">
            <v>0</v>
          </cell>
          <cell r="BC19">
            <v>0</v>
          </cell>
          <cell r="BI19">
            <v>0</v>
          </cell>
          <cell r="BK19">
            <v>0</v>
          </cell>
          <cell r="BQ19">
            <v>160</v>
          </cell>
          <cell r="BR19">
            <v>0</v>
          </cell>
          <cell r="BS19">
            <v>0</v>
          </cell>
          <cell r="BY19">
            <v>0</v>
          </cell>
          <cell r="CA19">
            <v>0</v>
          </cell>
          <cell r="CG19">
            <v>160</v>
          </cell>
          <cell r="CH19">
            <v>0</v>
          </cell>
          <cell r="CI19">
            <v>0</v>
          </cell>
          <cell r="CO19">
            <v>0</v>
          </cell>
          <cell r="CQ19">
            <v>0</v>
          </cell>
          <cell r="CW19">
            <v>160</v>
          </cell>
          <cell r="CX19">
            <v>1</v>
          </cell>
          <cell r="CY19">
            <v>12</v>
          </cell>
          <cell r="DE19">
            <v>160</v>
          </cell>
          <cell r="DG19">
            <v>2376.8033138123124</v>
          </cell>
          <cell r="DM19">
            <v>160</v>
          </cell>
          <cell r="DN19">
            <v>0</v>
          </cell>
          <cell r="DO19">
            <v>0</v>
          </cell>
          <cell r="DU19">
            <v>0</v>
          </cell>
          <cell r="DW19">
            <v>0</v>
          </cell>
          <cell r="EC19">
            <v>160</v>
          </cell>
          <cell r="ED19">
            <v>0</v>
          </cell>
          <cell r="EE19">
            <v>0</v>
          </cell>
          <cell r="EK19">
            <v>0</v>
          </cell>
          <cell r="EM19">
            <v>0</v>
          </cell>
          <cell r="ES19">
            <v>160</v>
          </cell>
          <cell r="ET19">
            <v>0</v>
          </cell>
          <cell r="EU19">
            <v>0</v>
          </cell>
          <cell r="FA19">
            <v>0</v>
          </cell>
          <cell r="FC19">
            <v>0</v>
          </cell>
        </row>
        <row r="20">
          <cell r="E20">
            <v>200</v>
          </cell>
          <cell r="F20">
            <v>0</v>
          </cell>
          <cell r="G20">
            <v>0</v>
          </cell>
          <cell r="M20">
            <v>0</v>
          </cell>
          <cell r="O20">
            <v>0</v>
          </cell>
          <cell r="U20">
            <v>200</v>
          </cell>
          <cell r="V20">
            <v>0</v>
          </cell>
          <cell r="W20">
            <v>0</v>
          </cell>
          <cell r="AC20">
            <v>0</v>
          </cell>
          <cell r="AE20">
            <v>0</v>
          </cell>
          <cell r="AK20">
            <v>200</v>
          </cell>
          <cell r="AL20">
            <v>0</v>
          </cell>
          <cell r="AM20">
            <v>0</v>
          </cell>
          <cell r="AS20">
            <v>0</v>
          </cell>
          <cell r="AU20">
            <v>0</v>
          </cell>
          <cell r="BA20">
            <v>200</v>
          </cell>
          <cell r="BB20">
            <v>0</v>
          </cell>
          <cell r="BC20">
            <v>0</v>
          </cell>
          <cell r="BI20">
            <v>0</v>
          </cell>
          <cell r="BK20">
            <v>0</v>
          </cell>
          <cell r="BQ20">
            <v>200</v>
          </cell>
          <cell r="BR20">
            <v>0</v>
          </cell>
          <cell r="BS20">
            <v>0</v>
          </cell>
          <cell r="BY20">
            <v>0</v>
          </cell>
          <cell r="CA20">
            <v>0</v>
          </cell>
          <cell r="CG20">
            <v>200</v>
          </cell>
          <cell r="CH20">
            <v>0</v>
          </cell>
          <cell r="CI20">
            <v>0</v>
          </cell>
          <cell r="CO20">
            <v>0</v>
          </cell>
          <cell r="CQ20">
            <v>0</v>
          </cell>
          <cell r="CW20">
            <v>200</v>
          </cell>
          <cell r="CX20">
            <v>0</v>
          </cell>
          <cell r="CY20">
            <v>0</v>
          </cell>
          <cell r="DE20">
            <v>0</v>
          </cell>
          <cell r="DG20">
            <v>0</v>
          </cell>
          <cell r="DM20">
            <v>200</v>
          </cell>
          <cell r="DN20">
            <v>0</v>
          </cell>
          <cell r="DO20">
            <v>0</v>
          </cell>
          <cell r="DU20">
            <v>0</v>
          </cell>
          <cell r="DW20">
            <v>0</v>
          </cell>
          <cell r="EC20">
            <v>200</v>
          </cell>
          <cell r="ED20">
            <v>0</v>
          </cell>
          <cell r="EE20">
            <v>0</v>
          </cell>
          <cell r="EK20">
            <v>0</v>
          </cell>
          <cell r="EM20">
            <v>0</v>
          </cell>
          <cell r="ES20">
            <v>200</v>
          </cell>
          <cell r="ET20">
            <v>0</v>
          </cell>
          <cell r="EU20">
            <v>0</v>
          </cell>
          <cell r="FA20">
            <v>0</v>
          </cell>
          <cell r="FC20">
            <v>0</v>
          </cell>
        </row>
        <row r="21">
          <cell r="E21">
            <v>200</v>
          </cell>
          <cell r="F21">
            <v>0</v>
          </cell>
          <cell r="G21">
            <v>0</v>
          </cell>
          <cell r="M21">
            <v>0</v>
          </cell>
          <cell r="O21">
            <v>0</v>
          </cell>
          <cell r="U21">
            <v>200</v>
          </cell>
          <cell r="V21">
            <v>0</v>
          </cell>
          <cell r="W21">
            <v>0</v>
          </cell>
          <cell r="AC21">
            <v>0</v>
          </cell>
          <cell r="AE21">
            <v>0</v>
          </cell>
          <cell r="AK21">
            <v>200</v>
          </cell>
          <cell r="AL21">
            <v>0</v>
          </cell>
          <cell r="AM21">
            <v>0</v>
          </cell>
          <cell r="AS21">
            <v>0</v>
          </cell>
          <cell r="AU21">
            <v>0</v>
          </cell>
          <cell r="BA21">
            <v>200</v>
          </cell>
          <cell r="BB21">
            <v>0</v>
          </cell>
          <cell r="BC21">
            <v>0</v>
          </cell>
          <cell r="BI21">
            <v>0</v>
          </cell>
          <cell r="BK21">
            <v>0</v>
          </cell>
          <cell r="BQ21">
            <v>200</v>
          </cell>
          <cell r="BR21">
            <v>0</v>
          </cell>
          <cell r="BS21">
            <v>0</v>
          </cell>
          <cell r="BY21">
            <v>0</v>
          </cell>
          <cell r="CA21">
            <v>0</v>
          </cell>
          <cell r="CG21">
            <v>200</v>
          </cell>
          <cell r="CH21">
            <v>0</v>
          </cell>
          <cell r="CI21">
            <v>0</v>
          </cell>
          <cell r="CO21">
            <v>0</v>
          </cell>
          <cell r="CQ21">
            <v>0</v>
          </cell>
          <cell r="CW21">
            <v>200</v>
          </cell>
          <cell r="CX21">
            <v>1</v>
          </cell>
          <cell r="CY21">
            <v>15</v>
          </cell>
          <cell r="DE21">
            <v>200</v>
          </cell>
          <cell r="DG21">
            <v>2971.0041422653903</v>
          </cell>
          <cell r="DM21">
            <v>200</v>
          </cell>
          <cell r="DN21">
            <v>0</v>
          </cell>
          <cell r="DO21">
            <v>0</v>
          </cell>
          <cell r="DU21">
            <v>0</v>
          </cell>
          <cell r="DW21">
            <v>0</v>
          </cell>
          <cell r="EC21">
            <v>200</v>
          </cell>
          <cell r="ED21">
            <v>0</v>
          </cell>
          <cell r="EE21">
            <v>0</v>
          </cell>
          <cell r="EK21">
            <v>0</v>
          </cell>
          <cell r="EM21">
            <v>0</v>
          </cell>
          <cell r="ES21">
            <v>200</v>
          </cell>
          <cell r="ET21">
            <v>0</v>
          </cell>
          <cell r="EU21">
            <v>0</v>
          </cell>
          <cell r="FA21">
            <v>0</v>
          </cell>
          <cell r="FC21">
            <v>0</v>
          </cell>
        </row>
        <row r="22">
          <cell r="E22">
            <v>240</v>
          </cell>
          <cell r="F22">
            <v>0</v>
          </cell>
          <cell r="G22">
            <v>0</v>
          </cell>
          <cell r="M22">
            <v>0</v>
          </cell>
          <cell r="O22">
            <v>0</v>
          </cell>
          <cell r="U22">
            <v>240</v>
          </cell>
          <cell r="V22">
            <v>0</v>
          </cell>
          <cell r="W22">
            <v>0</v>
          </cell>
          <cell r="AC22">
            <v>0</v>
          </cell>
          <cell r="AE22">
            <v>0</v>
          </cell>
          <cell r="AK22">
            <v>240</v>
          </cell>
          <cell r="AL22">
            <v>0</v>
          </cell>
          <cell r="AM22">
            <v>0</v>
          </cell>
          <cell r="AS22">
            <v>0</v>
          </cell>
          <cell r="AU22">
            <v>0</v>
          </cell>
          <cell r="BA22">
            <v>240</v>
          </cell>
          <cell r="BB22">
            <v>0</v>
          </cell>
          <cell r="BC22">
            <v>0</v>
          </cell>
          <cell r="BI22">
            <v>0</v>
          </cell>
          <cell r="BK22">
            <v>0</v>
          </cell>
          <cell r="BQ22">
            <v>240</v>
          </cell>
          <cell r="BR22">
            <v>0</v>
          </cell>
          <cell r="BS22">
            <v>0</v>
          </cell>
          <cell r="BY22">
            <v>0</v>
          </cell>
          <cell r="CA22">
            <v>0</v>
          </cell>
          <cell r="CG22">
            <v>240</v>
          </cell>
          <cell r="CH22">
            <v>0</v>
          </cell>
          <cell r="CI22">
            <v>0</v>
          </cell>
          <cell r="CO22">
            <v>0</v>
          </cell>
          <cell r="CQ22">
            <v>0</v>
          </cell>
          <cell r="CW22">
            <v>240</v>
          </cell>
          <cell r="CX22">
            <v>1</v>
          </cell>
          <cell r="CY22">
            <v>20</v>
          </cell>
          <cell r="DE22">
            <v>240</v>
          </cell>
          <cell r="DG22">
            <v>30000</v>
          </cell>
          <cell r="DM22">
            <v>240</v>
          </cell>
          <cell r="DN22">
            <v>0</v>
          </cell>
          <cell r="DO22">
            <v>0</v>
          </cell>
          <cell r="DU22">
            <v>0</v>
          </cell>
          <cell r="DW22">
            <v>0</v>
          </cell>
          <cell r="EC22">
            <v>240</v>
          </cell>
          <cell r="ED22">
            <v>0</v>
          </cell>
          <cell r="EE22">
            <v>0</v>
          </cell>
          <cell r="EK22">
            <v>0</v>
          </cell>
          <cell r="EM22">
            <v>0</v>
          </cell>
          <cell r="ES22">
            <v>240</v>
          </cell>
          <cell r="ET22">
            <v>0</v>
          </cell>
          <cell r="EU22">
            <v>0</v>
          </cell>
          <cell r="FA22">
            <v>0</v>
          </cell>
          <cell r="FC22">
            <v>0</v>
          </cell>
        </row>
        <row r="23">
          <cell r="E23">
            <v>90</v>
          </cell>
          <cell r="F23">
            <v>1</v>
          </cell>
          <cell r="G23">
            <v>20</v>
          </cell>
          <cell r="M23">
            <v>67.5</v>
          </cell>
          <cell r="O23">
            <v>1083.4670947030497</v>
          </cell>
          <cell r="U23">
            <v>85</v>
          </cell>
          <cell r="V23">
            <v>1</v>
          </cell>
          <cell r="W23">
            <v>15</v>
          </cell>
          <cell r="AC23">
            <v>63.75</v>
          </cell>
          <cell r="AE23">
            <v>1023.2744783306581</v>
          </cell>
          <cell r="AK23">
            <v>70</v>
          </cell>
          <cell r="AL23">
            <v>1</v>
          </cell>
          <cell r="AM23">
            <v>17</v>
          </cell>
          <cell r="AS23">
            <v>35</v>
          </cell>
          <cell r="AU23">
            <v>561.79775280898878</v>
          </cell>
          <cell r="BA23">
            <v>90</v>
          </cell>
          <cell r="BB23">
            <v>1</v>
          </cell>
          <cell r="BC23">
            <v>10</v>
          </cell>
          <cell r="BI23">
            <v>45</v>
          </cell>
          <cell r="BK23">
            <v>722.31139646869985</v>
          </cell>
          <cell r="BQ23">
            <v>90</v>
          </cell>
          <cell r="BR23">
            <v>1</v>
          </cell>
          <cell r="BS23">
            <v>19</v>
          </cell>
          <cell r="BY23">
            <v>67.5</v>
          </cell>
          <cell r="CA23">
            <v>1083.4670947030497</v>
          </cell>
          <cell r="CG23">
            <v>90</v>
          </cell>
          <cell r="CH23">
            <v>1</v>
          </cell>
          <cell r="CI23">
            <v>16</v>
          </cell>
          <cell r="CO23">
            <v>45</v>
          </cell>
          <cell r="CQ23">
            <v>722.31139646869985</v>
          </cell>
          <cell r="CW23">
            <v>60</v>
          </cell>
          <cell r="CX23">
            <v>0</v>
          </cell>
          <cell r="CY23">
            <v>0</v>
          </cell>
          <cell r="DE23">
            <v>0</v>
          </cell>
          <cell r="DG23">
            <v>0</v>
          </cell>
          <cell r="DM23">
            <v>90</v>
          </cell>
          <cell r="DN23">
            <v>1</v>
          </cell>
          <cell r="DO23">
            <v>23</v>
          </cell>
          <cell r="DU23">
            <v>67.5</v>
          </cell>
          <cell r="DW23">
            <v>1083.4670947030497</v>
          </cell>
          <cell r="EC23">
            <v>70</v>
          </cell>
          <cell r="ED23">
            <v>1</v>
          </cell>
          <cell r="EE23">
            <v>20</v>
          </cell>
          <cell r="EK23">
            <v>35</v>
          </cell>
          <cell r="EM23">
            <v>561.79775280898878</v>
          </cell>
          <cell r="ES23">
            <v>60</v>
          </cell>
          <cell r="ET23">
            <v>0</v>
          </cell>
          <cell r="EU23">
            <v>0</v>
          </cell>
          <cell r="FA23">
            <v>0</v>
          </cell>
          <cell r="FC23">
            <v>0</v>
          </cell>
        </row>
        <row r="24">
          <cell r="E24">
            <v>90</v>
          </cell>
          <cell r="F24">
            <v>1</v>
          </cell>
          <cell r="G24">
            <v>20</v>
          </cell>
          <cell r="M24">
            <v>67.5</v>
          </cell>
          <cell r="O24">
            <v>1083.4670947030497</v>
          </cell>
          <cell r="U24">
            <v>60</v>
          </cell>
          <cell r="V24">
            <v>0</v>
          </cell>
          <cell r="W24">
            <v>0</v>
          </cell>
          <cell r="AC24">
            <v>0</v>
          </cell>
          <cell r="AE24">
            <v>0</v>
          </cell>
          <cell r="AK24">
            <v>60</v>
          </cell>
          <cell r="AL24">
            <v>0</v>
          </cell>
          <cell r="AM24">
            <v>0</v>
          </cell>
          <cell r="AS24">
            <v>0</v>
          </cell>
          <cell r="AU24">
            <v>0</v>
          </cell>
          <cell r="BA24">
            <v>60</v>
          </cell>
          <cell r="BB24">
            <v>0</v>
          </cell>
          <cell r="BC24">
            <v>0</v>
          </cell>
          <cell r="BI24">
            <v>0</v>
          </cell>
          <cell r="BK24">
            <v>0</v>
          </cell>
          <cell r="BQ24">
            <v>60</v>
          </cell>
          <cell r="BR24">
            <v>0</v>
          </cell>
          <cell r="BS24">
            <v>0</v>
          </cell>
          <cell r="BY24">
            <v>0</v>
          </cell>
          <cell r="CA24">
            <v>0</v>
          </cell>
          <cell r="CG24">
            <v>60</v>
          </cell>
          <cell r="CH24">
            <v>1</v>
          </cell>
          <cell r="CI24">
            <v>14</v>
          </cell>
          <cell r="CO24">
            <v>11.200000000000001</v>
          </cell>
          <cell r="CQ24">
            <v>179.77528089887642</v>
          </cell>
          <cell r="CW24">
            <v>60</v>
          </cell>
          <cell r="CX24">
            <v>0</v>
          </cell>
          <cell r="CY24">
            <v>0</v>
          </cell>
          <cell r="DE24">
            <v>0</v>
          </cell>
          <cell r="DG24">
            <v>0</v>
          </cell>
          <cell r="DM24">
            <v>90</v>
          </cell>
          <cell r="DN24">
            <v>1</v>
          </cell>
          <cell r="DO24">
            <v>21</v>
          </cell>
          <cell r="DU24">
            <v>67.5</v>
          </cell>
          <cell r="DW24">
            <v>1083.4670947030497</v>
          </cell>
          <cell r="EC24">
            <v>60</v>
          </cell>
          <cell r="ED24">
            <v>0</v>
          </cell>
          <cell r="EE24">
            <v>0</v>
          </cell>
          <cell r="EK24">
            <v>0</v>
          </cell>
          <cell r="EM24">
            <v>0</v>
          </cell>
          <cell r="ES24">
            <v>60</v>
          </cell>
          <cell r="ET24">
            <v>0</v>
          </cell>
          <cell r="EU24">
            <v>0</v>
          </cell>
          <cell r="FA24">
            <v>0</v>
          </cell>
          <cell r="FC24">
            <v>0</v>
          </cell>
        </row>
        <row r="25">
          <cell r="E25">
            <v>60</v>
          </cell>
          <cell r="F25">
            <v>0</v>
          </cell>
          <cell r="G25">
            <v>0</v>
          </cell>
          <cell r="M25">
            <v>0</v>
          </cell>
          <cell r="O25">
            <v>0</v>
          </cell>
          <cell r="U25">
            <v>60</v>
          </cell>
          <cell r="V25">
            <v>0</v>
          </cell>
          <cell r="W25">
            <v>0</v>
          </cell>
          <cell r="AC25">
            <v>0</v>
          </cell>
          <cell r="AE25">
            <v>0</v>
          </cell>
          <cell r="AK25">
            <v>60</v>
          </cell>
          <cell r="AL25">
            <v>0</v>
          </cell>
          <cell r="AM25">
            <v>0</v>
          </cell>
          <cell r="AS25">
            <v>0</v>
          </cell>
          <cell r="AU25">
            <v>0</v>
          </cell>
          <cell r="BA25">
            <v>60</v>
          </cell>
          <cell r="BB25">
            <v>0</v>
          </cell>
          <cell r="BC25">
            <v>0</v>
          </cell>
          <cell r="BI25">
            <v>0</v>
          </cell>
          <cell r="BK25">
            <v>0</v>
          </cell>
          <cell r="BQ25">
            <v>60</v>
          </cell>
          <cell r="BR25">
            <v>0</v>
          </cell>
          <cell r="BS25">
            <v>0</v>
          </cell>
          <cell r="BY25">
            <v>0</v>
          </cell>
          <cell r="CA25">
            <v>0</v>
          </cell>
          <cell r="CG25">
            <v>60</v>
          </cell>
          <cell r="CH25">
            <v>1</v>
          </cell>
          <cell r="CI25">
            <v>13</v>
          </cell>
          <cell r="CO25">
            <v>10.4</v>
          </cell>
          <cell r="CQ25">
            <v>166.93418940609953</v>
          </cell>
          <cell r="CW25">
            <v>60</v>
          </cell>
          <cell r="CX25">
            <v>0</v>
          </cell>
          <cell r="CY25">
            <v>0</v>
          </cell>
          <cell r="DE25">
            <v>0</v>
          </cell>
          <cell r="DG25">
            <v>0</v>
          </cell>
          <cell r="DM25">
            <v>45</v>
          </cell>
          <cell r="DN25">
            <v>1</v>
          </cell>
          <cell r="DO25">
            <v>17</v>
          </cell>
          <cell r="DU25">
            <v>9</v>
          </cell>
          <cell r="DW25">
            <v>144.46227929373995</v>
          </cell>
          <cell r="EC25">
            <v>60</v>
          </cell>
          <cell r="ED25">
            <v>0</v>
          </cell>
          <cell r="EE25">
            <v>0</v>
          </cell>
          <cell r="EK25">
            <v>0</v>
          </cell>
          <cell r="EM25">
            <v>0</v>
          </cell>
          <cell r="ES25">
            <v>60</v>
          </cell>
          <cell r="ET25">
            <v>0</v>
          </cell>
          <cell r="EU25">
            <v>0</v>
          </cell>
          <cell r="FA25">
            <v>0</v>
          </cell>
          <cell r="FC25">
            <v>0</v>
          </cell>
        </row>
        <row r="26">
          <cell r="E26">
            <v>60</v>
          </cell>
          <cell r="F26">
            <v>0</v>
          </cell>
          <cell r="G26">
            <v>0</v>
          </cell>
          <cell r="M26">
            <v>0</v>
          </cell>
          <cell r="O26">
            <v>0</v>
          </cell>
          <cell r="U26">
            <v>60</v>
          </cell>
          <cell r="V26">
            <v>0</v>
          </cell>
          <cell r="W26">
            <v>0</v>
          </cell>
          <cell r="AC26">
            <v>0</v>
          </cell>
          <cell r="AE26">
            <v>0</v>
          </cell>
          <cell r="AK26">
            <v>60</v>
          </cell>
          <cell r="AL26">
            <v>0</v>
          </cell>
          <cell r="AM26">
            <v>0</v>
          </cell>
          <cell r="AS26">
            <v>0</v>
          </cell>
          <cell r="AU26">
            <v>0</v>
          </cell>
          <cell r="BA26">
            <v>60</v>
          </cell>
          <cell r="BB26">
            <v>0</v>
          </cell>
          <cell r="BC26">
            <v>0</v>
          </cell>
          <cell r="BI26">
            <v>0</v>
          </cell>
          <cell r="BK26">
            <v>0</v>
          </cell>
          <cell r="BQ26">
            <v>60</v>
          </cell>
          <cell r="BR26">
            <v>0</v>
          </cell>
          <cell r="BS26">
            <v>0</v>
          </cell>
          <cell r="BY26">
            <v>0</v>
          </cell>
          <cell r="CA26">
            <v>0</v>
          </cell>
          <cell r="CG26">
            <v>60</v>
          </cell>
          <cell r="CH26">
            <v>0</v>
          </cell>
          <cell r="CI26">
            <v>0</v>
          </cell>
          <cell r="CO26">
            <v>0</v>
          </cell>
          <cell r="CQ26">
            <v>0</v>
          </cell>
          <cell r="CW26">
            <v>60</v>
          </cell>
          <cell r="CX26">
            <v>0</v>
          </cell>
          <cell r="CY26">
            <v>0</v>
          </cell>
          <cell r="DE26">
            <v>0</v>
          </cell>
          <cell r="DG26">
            <v>0</v>
          </cell>
          <cell r="DM26">
            <v>60</v>
          </cell>
          <cell r="DN26">
            <v>0</v>
          </cell>
          <cell r="DO26">
            <v>0</v>
          </cell>
          <cell r="DU26">
            <v>0</v>
          </cell>
          <cell r="DW26">
            <v>0</v>
          </cell>
          <cell r="EC26">
            <v>60</v>
          </cell>
          <cell r="ED26">
            <v>0</v>
          </cell>
          <cell r="EE26">
            <v>0</v>
          </cell>
          <cell r="EK26">
            <v>0</v>
          </cell>
          <cell r="EM26">
            <v>0</v>
          </cell>
          <cell r="ES26">
            <v>60</v>
          </cell>
          <cell r="ET26">
            <v>0</v>
          </cell>
          <cell r="EU26">
            <v>0</v>
          </cell>
          <cell r="FA26">
            <v>0</v>
          </cell>
          <cell r="FC26">
            <v>0</v>
          </cell>
        </row>
        <row r="27">
          <cell r="E27">
            <v>60</v>
          </cell>
          <cell r="F27">
            <v>0</v>
          </cell>
          <cell r="G27">
            <v>0</v>
          </cell>
          <cell r="M27">
            <v>0</v>
          </cell>
          <cell r="O27">
            <v>0</v>
          </cell>
          <cell r="U27">
            <v>60</v>
          </cell>
          <cell r="V27">
            <v>0</v>
          </cell>
          <cell r="W27">
            <v>0</v>
          </cell>
          <cell r="AC27">
            <v>0</v>
          </cell>
          <cell r="AE27">
            <v>0</v>
          </cell>
          <cell r="AK27">
            <v>60</v>
          </cell>
          <cell r="AL27">
            <v>0</v>
          </cell>
          <cell r="AM27">
            <v>0</v>
          </cell>
          <cell r="AS27">
            <v>0</v>
          </cell>
          <cell r="AU27">
            <v>0</v>
          </cell>
          <cell r="BA27">
            <v>60</v>
          </cell>
          <cell r="BB27">
            <v>0</v>
          </cell>
          <cell r="BC27">
            <v>0</v>
          </cell>
          <cell r="BI27">
            <v>0</v>
          </cell>
          <cell r="BK27">
            <v>0</v>
          </cell>
          <cell r="BQ27">
            <v>60</v>
          </cell>
          <cell r="BR27">
            <v>0</v>
          </cell>
          <cell r="BS27">
            <v>0</v>
          </cell>
          <cell r="BY27">
            <v>0</v>
          </cell>
          <cell r="CA27">
            <v>0</v>
          </cell>
          <cell r="CG27">
            <v>60</v>
          </cell>
          <cell r="CH27">
            <v>0</v>
          </cell>
          <cell r="CI27">
            <v>0</v>
          </cell>
          <cell r="CO27">
            <v>0</v>
          </cell>
          <cell r="CQ27">
            <v>0</v>
          </cell>
          <cell r="CW27">
            <v>60</v>
          </cell>
          <cell r="CX27">
            <v>0</v>
          </cell>
          <cell r="CY27">
            <v>0</v>
          </cell>
          <cell r="DE27">
            <v>0</v>
          </cell>
          <cell r="DG27">
            <v>0</v>
          </cell>
          <cell r="DM27">
            <v>60</v>
          </cell>
          <cell r="DN27">
            <v>0</v>
          </cell>
          <cell r="DO27">
            <v>0</v>
          </cell>
          <cell r="DU27">
            <v>0</v>
          </cell>
          <cell r="DW27">
            <v>0</v>
          </cell>
          <cell r="EC27">
            <v>60</v>
          </cell>
          <cell r="ED27">
            <v>0</v>
          </cell>
          <cell r="EE27">
            <v>0</v>
          </cell>
          <cell r="EK27">
            <v>0</v>
          </cell>
          <cell r="EM27">
            <v>0</v>
          </cell>
          <cell r="ES27">
            <v>60</v>
          </cell>
          <cell r="ET27">
            <v>0</v>
          </cell>
          <cell r="EU27">
            <v>0</v>
          </cell>
          <cell r="FA27">
            <v>0</v>
          </cell>
          <cell r="FC27">
            <v>0</v>
          </cell>
        </row>
        <row r="31">
          <cell r="M31">
            <v>69</v>
          </cell>
          <cell r="O31">
            <v>102.88270377733598</v>
          </cell>
          <cell r="AC31">
            <v>27</v>
          </cell>
          <cell r="AE31">
            <v>40.258449304174945</v>
          </cell>
          <cell r="AS31">
            <v>90</v>
          </cell>
          <cell r="AU31">
            <v>134.19483101391648</v>
          </cell>
          <cell r="BI31">
            <v>18</v>
          </cell>
          <cell r="BK31">
            <v>26.8389662027833</v>
          </cell>
          <cell r="BY31">
            <v>30</v>
          </cell>
          <cell r="CA31">
            <v>44.731610337972164</v>
          </cell>
          <cell r="CO31">
            <v>60</v>
          </cell>
          <cell r="CQ31">
            <v>89.463220675944328</v>
          </cell>
          <cell r="DE31">
            <v>24</v>
          </cell>
          <cell r="DG31">
            <v>35.785288270377734</v>
          </cell>
          <cell r="DU31">
            <v>99</v>
          </cell>
          <cell r="DW31">
            <v>147.61431411530813</v>
          </cell>
          <cell r="EK31">
            <v>63</v>
          </cell>
          <cell r="EM31">
            <v>93.936381709741553</v>
          </cell>
          <cell r="FA31">
            <v>6</v>
          </cell>
          <cell r="FC31">
            <v>8.9463220675944335</v>
          </cell>
        </row>
        <row r="32">
          <cell r="G32">
            <v>42</v>
          </cell>
          <cell r="M32">
            <v>42</v>
          </cell>
          <cell r="O32">
            <v>62.624254473161031</v>
          </cell>
          <cell r="W32">
            <v>24</v>
          </cell>
          <cell r="AC32">
            <v>24</v>
          </cell>
          <cell r="AE32">
            <v>35.785288270377734</v>
          </cell>
          <cell r="AM32">
            <v>25</v>
          </cell>
          <cell r="AS32">
            <v>25</v>
          </cell>
          <cell r="AU32">
            <v>37.27634194831014</v>
          </cell>
          <cell r="BC32">
            <v>8</v>
          </cell>
          <cell r="BI32">
            <v>8</v>
          </cell>
          <cell r="BK32">
            <v>11.928429423459244</v>
          </cell>
          <cell r="BS32">
            <v>28</v>
          </cell>
          <cell r="BY32">
            <v>28</v>
          </cell>
          <cell r="CA32">
            <v>41.749502982107352</v>
          </cell>
          <cell r="CI32">
            <v>53</v>
          </cell>
          <cell r="CO32">
            <v>53</v>
          </cell>
          <cell r="CQ32">
            <v>79.025844930417492</v>
          </cell>
          <cell r="CY32">
            <v>101</v>
          </cell>
          <cell r="DE32">
            <v>100</v>
          </cell>
          <cell r="DG32">
            <v>149.10536779324056</v>
          </cell>
          <cell r="DO32">
            <v>79</v>
          </cell>
          <cell r="DU32">
            <v>79</v>
          </cell>
          <cell r="DW32">
            <v>117.79324055666004</v>
          </cell>
          <cell r="EE32">
            <v>20</v>
          </cell>
          <cell r="EK32">
            <v>20</v>
          </cell>
          <cell r="EM32">
            <v>29.821073558648109</v>
          </cell>
          <cell r="EU32">
            <v>13</v>
          </cell>
          <cell r="FA32">
            <v>13</v>
          </cell>
          <cell r="FC32">
            <v>19.383697813121273</v>
          </cell>
        </row>
        <row r="33">
          <cell r="M33">
            <v>0</v>
          </cell>
          <cell r="O33">
            <v>0</v>
          </cell>
          <cell r="AC33">
            <v>0</v>
          </cell>
          <cell r="AE33">
            <v>0</v>
          </cell>
          <cell r="AS33">
            <v>0</v>
          </cell>
          <cell r="AU33">
            <v>0</v>
          </cell>
          <cell r="BI33">
            <v>0</v>
          </cell>
          <cell r="BK33">
            <v>0</v>
          </cell>
          <cell r="BY33">
            <v>0</v>
          </cell>
          <cell r="CA33">
            <v>0</v>
          </cell>
          <cell r="CO33">
            <v>0</v>
          </cell>
          <cell r="CQ33">
            <v>0</v>
          </cell>
          <cell r="DE33">
            <v>86</v>
          </cell>
          <cell r="DG33">
            <v>128.23061630218686</v>
          </cell>
          <cell r="DU33">
            <v>0</v>
          </cell>
          <cell r="DW33">
            <v>0</v>
          </cell>
          <cell r="EK33">
            <v>0</v>
          </cell>
          <cell r="EM33">
            <v>0</v>
          </cell>
          <cell r="FA33">
            <v>42</v>
          </cell>
          <cell r="FC33">
            <v>62.624254473161031</v>
          </cell>
        </row>
        <row r="36">
          <cell r="M36">
            <v>0</v>
          </cell>
          <cell r="O36">
            <v>0</v>
          </cell>
          <cell r="AC36">
            <v>0</v>
          </cell>
          <cell r="AE36">
            <v>0</v>
          </cell>
          <cell r="AS36">
            <v>0</v>
          </cell>
          <cell r="AU36">
            <v>0</v>
          </cell>
          <cell r="BI36">
            <v>0</v>
          </cell>
          <cell r="BK36">
            <v>0</v>
          </cell>
          <cell r="BY36">
            <v>0</v>
          </cell>
          <cell r="CA36">
            <v>0</v>
          </cell>
          <cell r="CO36">
            <v>0</v>
          </cell>
          <cell r="CQ36">
            <v>0</v>
          </cell>
          <cell r="DE36">
            <v>0</v>
          </cell>
          <cell r="DG36">
            <v>0</v>
          </cell>
          <cell r="DU36">
            <v>0</v>
          </cell>
          <cell r="DW36">
            <v>0</v>
          </cell>
          <cell r="EK36">
            <v>0</v>
          </cell>
          <cell r="EM36">
            <v>0</v>
          </cell>
          <cell r="FA36">
            <v>0</v>
          </cell>
          <cell r="FC36">
            <v>0</v>
          </cell>
        </row>
        <row r="37">
          <cell r="M37">
            <v>0</v>
          </cell>
          <cell r="O37">
            <v>0</v>
          </cell>
          <cell r="AC37">
            <v>0</v>
          </cell>
          <cell r="AE37">
            <v>0</v>
          </cell>
          <cell r="AS37">
            <v>0</v>
          </cell>
          <cell r="AU37">
            <v>0</v>
          </cell>
          <cell r="BI37">
            <v>0</v>
          </cell>
          <cell r="BK37">
            <v>0</v>
          </cell>
          <cell r="BY37">
            <v>0</v>
          </cell>
          <cell r="CA37">
            <v>0</v>
          </cell>
          <cell r="CO37">
            <v>0</v>
          </cell>
          <cell r="CQ37">
            <v>0</v>
          </cell>
          <cell r="DE37">
            <v>165</v>
          </cell>
          <cell r="DG37">
            <v>2451.0784173689472</v>
          </cell>
          <cell r="DW37">
            <v>0</v>
          </cell>
          <cell r="EK37">
            <v>0</v>
          </cell>
          <cell r="EM37">
            <v>0</v>
          </cell>
          <cell r="FA37">
            <v>70.125</v>
          </cell>
          <cell r="FC37">
            <v>1041.7083273818025</v>
          </cell>
        </row>
        <row r="38">
          <cell r="M38">
            <v>0</v>
          </cell>
          <cell r="O38">
            <v>0</v>
          </cell>
          <cell r="AC38">
            <v>0</v>
          </cell>
          <cell r="AE38">
            <v>0</v>
          </cell>
          <cell r="AS38">
            <v>0</v>
          </cell>
          <cell r="AU38">
            <v>0</v>
          </cell>
          <cell r="BI38">
            <v>0</v>
          </cell>
          <cell r="BK38">
            <v>0</v>
          </cell>
          <cell r="BY38">
            <v>0</v>
          </cell>
          <cell r="CA38">
            <v>0</v>
          </cell>
          <cell r="CO38">
            <v>0</v>
          </cell>
          <cell r="CQ38">
            <v>0</v>
          </cell>
          <cell r="DE38">
            <v>493.33333333333337</v>
          </cell>
          <cell r="DG38">
            <v>7328.47688425463</v>
          </cell>
          <cell r="DU38">
            <v>0</v>
          </cell>
          <cell r="DW38">
            <v>0</v>
          </cell>
          <cell r="EK38">
            <v>0</v>
          </cell>
          <cell r="EM38">
            <v>0</v>
          </cell>
          <cell r="FA38">
            <v>146.66666666666666</v>
          </cell>
          <cell r="FC38">
            <v>2178.7363709946194</v>
          </cell>
        </row>
        <row r="39">
          <cell r="M39">
            <v>0</v>
          </cell>
          <cell r="O39">
            <v>0</v>
          </cell>
          <cell r="AC39">
            <v>0</v>
          </cell>
          <cell r="AE39">
            <v>0</v>
          </cell>
          <cell r="AS39">
            <v>0</v>
          </cell>
          <cell r="AU39">
            <v>0</v>
          </cell>
          <cell r="BI39">
            <v>0</v>
          </cell>
          <cell r="BK39">
            <v>0</v>
          </cell>
          <cell r="BY39">
            <v>0</v>
          </cell>
          <cell r="CA39">
            <v>0</v>
          </cell>
          <cell r="CO39">
            <v>0</v>
          </cell>
          <cell r="CQ39">
            <v>0</v>
          </cell>
          <cell r="DE39">
            <v>240</v>
          </cell>
          <cell r="DG39">
            <v>30000</v>
          </cell>
          <cell r="DU39">
            <v>0</v>
          </cell>
          <cell r="DW39">
            <v>0</v>
          </cell>
          <cell r="EK39">
            <v>0</v>
          </cell>
          <cell r="EM39">
            <v>0</v>
          </cell>
          <cell r="FA39">
            <v>0</v>
          </cell>
          <cell r="FC39">
            <v>0</v>
          </cell>
        </row>
        <row r="40">
          <cell r="M40">
            <v>135</v>
          </cell>
          <cell r="O40">
            <v>2166.9341894060994</v>
          </cell>
          <cell r="AC40">
            <v>63.75</v>
          </cell>
          <cell r="AE40">
            <v>1023.2744783306581</v>
          </cell>
          <cell r="AS40">
            <v>35</v>
          </cell>
          <cell r="AU40">
            <v>561.79775280898878</v>
          </cell>
          <cell r="BI40">
            <v>45</v>
          </cell>
          <cell r="BK40">
            <v>722.31139646869985</v>
          </cell>
          <cell r="BY40">
            <v>67.5</v>
          </cell>
          <cell r="CA40">
            <v>1083.4670947030497</v>
          </cell>
          <cell r="CO40">
            <v>66.600000000000009</v>
          </cell>
          <cell r="CQ40">
            <v>1069.0208667736758</v>
          </cell>
          <cell r="DE40">
            <v>0</v>
          </cell>
          <cell r="DG40">
            <v>0</v>
          </cell>
          <cell r="DU40">
            <v>144</v>
          </cell>
          <cell r="DW40">
            <v>2311.3964686998393</v>
          </cell>
          <cell r="EK40">
            <v>35</v>
          </cell>
          <cell r="EM40">
            <v>561.79775280898878</v>
          </cell>
          <cell r="FA40">
            <v>0</v>
          </cell>
          <cell r="FC40">
            <v>0</v>
          </cell>
        </row>
        <row r="41">
          <cell r="M41">
            <v>0</v>
          </cell>
          <cell r="O41">
            <v>0</v>
          </cell>
          <cell r="AC41">
            <v>0</v>
          </cell>
          <cell r="AE41">
            <v>0</v>
          </cell>
          <cell r="AS41">
            <v>0</v>
          </cell>
          <cell r="AU41">
            <v>0</v>
          </cell>
          <cell r="BI41">
            <v>0</v>
          </cell>
          <cell r="BK41">
            <v>0</v>
          </cell>
          <cell r="BY41">
            <v>0</v>
          </cell>
          <cell r="CA41">
            <v>0</v>
          </cell>
          <cell r="CO41">
            <v>0</v>
          </cell>
          <cell r="CQ41">
            <v>0</v>
          </cell>
          <cell r="DE41">
            <v>0</v>
          </cell>
          <cell r="DG41">
            <v>0</v>
          </cell>
          <cell r="DU41">
            <v>0</v>
          </cell>
          <cell r="DW41">
            <v>0</v>
          </cell>
          <cell r="EK41">
            <v>0</v>
          </cell>
          <cell r="EM41">
            <v>0</v>
          </cell>
          <cell r="FA41">
            <v>0</v>
          </cell>
          <cell r="FC41">
            <v>0</v>
          </cell>
        </row>
        <row r="42">
          <cell r="J42">
            <v>180</v>
          </cell>
          <cell r="Z42">
            <v>85</v>
          </cell>
          <cell r="AP42">
            <v>70</v>
          </cell>
          <cell r="BF42">
            <v>150</v>
          </cell>
          <cell r="BV42">
            <v>90</v>
          </cell>
          <cell r="CL42">
            <v>210</v>
          </cell>
          <cell r="DB42">
            <v>1090</v>
          </cell>
          <cell r="DR42">
            <v>225</v>
          </cell>
          <cell r="EH42">
            <v>70</v>
          </cell>
          <cell r="EX42">
            <v>370</v>
          </cell>
        </row>
        <row r="43">
          <cell r="K43">
            <v>1</v>
          </cell>
          <cell r="L43">
            <v>0</v>
          </cell>
          <cell r="M43">
            <v>111</v>
          </cell>
          <cell r="O43">
            <v>165.50695825049701</v>
          </cell>
          <cell r="AA43">
            <v>1</v>
          </cell>
          <cell r="AB43">
            <v>0</v>
          </cell>
          <cell r="AC43">
            <v>51</v>
          </cell>
          <cell r="AE43">
            <v>76.043737574552679</v>
          </cell>
          <cell r="AQ43">
            <v>1</v>
          </cell>
          <cell r="AR43">
            <v>0</v>
          </cell>
          <cell r="AS43">
            <v>115</v>
          </cell>
          <cell r="AU43">
            <v>171.47117296222663</v>
          </cell>
          <cell r="BG43">
            <v>1</v>
          </cell>
          <cell r="BH43">
            <v>0</v>
          </cell>
          <cell r="BI43">
            <v>26</v>
          </cell>
          <cell r="BK43">
            <v>38.767395626242546</v>
          </cell>
          <cell r="BW43">
            <v>1</v>
          </cell>
          <cell r="BX43">
            <v>0</v>
          </cell>
          <cell r="BY43">
            <v>58</v>
          </cell>
          <cell r="CA43">
            <v>86.481113320079515</v>
          </cell>
          <cell r="CM43">
            <v>1</v>
          </cell>
          <cell r="CN43">
            <v>0</v>
          </cell>
          <cell r="CO43">
            <v>113</v>
          </cell>
          <cell r="CQ43">
            <v>168.48906560636181</v>
          </cell>
          <cell r="DC43">
            <v>1</v>
          </cell>
          <cell r="DD43">
            <v>0</v>
          </cell>
          <cell r="DE43">
            <v>210</v>
          </cell>
          <cell r="DG43">
            <v>313.12127236580511</v>
          </cell>
          <cell r="DS43">
            <v>1</v>
          </cell>
          <cell r="DT43">
            <v>0</v>
          </cell>
          <cell r="DU43">
            <v>178</v>
          </cell>
          <cell r="DW43">
            <v>265.40755467196817</v>
          </cell>
          <cell r="EI43">
            <v>1</v>
          </cell>
          <cell r="EJ43">
            <v>0</v>
          </cell>
          <cell r="EK43">
            <v>83</v>
          </cell>
          <cell r="EM43">
            <v>123.75745526838966</v>
          </cell>
          <cell r="EY43">
            <v>1</v>
          </cell>
          <cell r="EZ43">
            <v>0</v>
          </cell>
          <cell r="FA43">
            <v>61</v>
          </cell>
          <cell r="FC43">
            <v>90.954274353876741</v>
          </cell>
        </row>
        <row r="44">
          <cell r="K44">
            <v>3</v>
          </cell>
          <cell r="L44">
            <v>40</v>
          </cell>
          <cell r="AA44">
            <v>2</v>
          </cell>
          <cell r="AB44">
            <v>15</v>
          </cell>
          <cell r="AQ44">
            <v>2</v>
          </cell>
          <cell r="AR44">
            <v>17</v>
          </cell>
          <cell r="BG44">
            <v>3</v>
          </cell>
          <cell r="BH44">
            <v>10</v>
          </cell>
          <cell r="BW44">
            <v>2</v>
          </cell>
          <cell r="BX44">
            <v>19</v>
          </cell>
          <cell r="CM44">
            <v>4</v>
          </cell>
          <cell r="CN44">
            <v>43</v>
          </cell>
          <cell r="DC44">
            <v>8</v>
          </cell>
          <cell r="DD44">
            <v>90</v>
          </cell>
          <cell r="DS44">
            <v>4</v>
          </cell>
          <cell r="DT44">
            <v>61</v>
          </cell>
          <cell r="EI44">
            <v>2</v>
          </cell>
          <cell r="EJ44">
            <v>20</v>
          </cell>
          <cell r="EY44">
            <v>4</v>
          </cell>
          <cell r="EZ44">
            <v>23</v>
          </cell>
        </row>
      </sheetData>
      <sheetData sheetId="3"/>
      <sheetData sheetId="4">
        <row r="5">
          <cell r="D5">
            <v>0</v>
          </cell>
          <cell r="E5">
            <v>0</v>
          </cell>
          <cell r="F5">
            <v>0</v>
          </cell>
          <cell r="L5">
            <v>0</v>
          </cell>
          <cell r="N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L6">
            <v>0</v>
          </cell>
          <cell r="N6">
            <v>0</v>
          </cell>
        </row>
        <row r="7">
          <cell r="D7">
            <v>60</v>
          </cell>
          <cell r="E7">
            <v>1</v>
          </cell>
          <cell r="F7">
            <v>0</v>
          </cell>
          <cell r="L7">
            <v>0</v>
          </cell>
          <cell r="N7">
            <v>0</v>
          </cell>
        </row>
        <row r="8">
          <cell r="D8">
            <v>540</v>
          </cell>
          <cell r="E8">
            <v>5</v>
          </cell>
          <cell r="F8">
            <v>45</v>
          </cell>
          <cell r="L8">
            <v>235.125</v>
          </cell>
          <cell r="N8">
            <v>3492.7867447507497</v>
          </cell>
        </row>
        <row r="9">
          <cell r="D9">
            <v>480</v>
          </cell>
          <cell r="E9">
            <v>3</v>
          </cell>
          <cell r="F9">
            <v>33</v>
          </cell>
          <cell r="L9">
            <v>440</v>
          </cell>
          <cell r="N9">
            <v>6536.2091129838591</v>
          </cell>
        </row>
        <row r="10">
          <cell r="D10">
            <v>200</v>
          </cell>
          <cell r="E10">
            <v>1</v>
          </cell>
          <cell r="F10">
            <v>15</v>
          </cell>
          <cell r="L10">
            <v>200</v>
          </cell>
          <cell r="N10">
            <v>2971.0041422653903</v>
          </cell>
        </row>
        <row r="12">
          <cell r="D12">
            <v>240</v>
          </cell>
          <cell r="E12">
            <v>1</v>
          </cell>
          <cell r="F12">
            <v>20</v>
          </cell>
          <cell r="L12">
            <v>240</v>
          </cell>
        </row>
        <row r="13">
          <cell r="E13">
            <v>1</v>
          </cell>
          <cell r="F13">
            <v>20</v>
          </cell>
          <cell r="N13">
            <v>30000</v>
          </cell>
        </row>
        <row r="14">
          <cell r="D14">
            <v>1020</v>
          </cell>
          <cell r="E14">
            <v>13</v>
          </cell>
          <cell r="F14">
            <v>225</v>
          </cell>
          <cell r="L14">
            <v>591.85</v>
          </cell>
          <cell r="N14">
            <v>9500</v>
          </cell>
        </row>
        <row r="15">
          <cell r="D15">
            <v>0</v>
          </cell>
          <cell r="E15">
            <v>0</v>
          </cell>
          <cell r="F15">
            <v>0</v>
          </cell>
          <cell r="L15">
            <v>0</v>
          </cell>
          <cell r="N15">
            <v>0</v>
          </cell>
        </row>
        <row r="19">
          <cell r="E19">
            <v>10</v>
          </cell>
          <cell r="F19">
            <v>0</v>
          </cell>
          <cell r="L19">
            <v>1006</v>
          </cell>
          <cell r="N19">
            <v>1500</v>
          </cell>
        </row>
        <row r="22">
          <cell r="O22">
            <v>393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0070C0"/>
  </sheetPr>
  <dimension ref="A1:Q38"/>
  <sheetViews>
    <sheetView view="pageBreakPreview" zoomScaleNormal="110" zoomScaleSheetLayoutView="100" workbookViewId="0">
      <selection activeCell="H13" sqref="H13:H14"/>
    </sheetView>
  </sheetViews>
  <sheetFormatPr defaultColWidth="9.109375" defaultRowHeight="13.8" x14ac:dyDescent="0.25"/>
  <cols>
    <col min="1" max="1" width="1.6640625" style="2" customWidth="1"/>
    <col min="2" max="2" width="8.6640625" style="2" customWidth="1"/>
    <col min="3" max="3" width="45.6640625" style="2" customWidth="1"/>
    <col min="4" max="6" width="10.33203125" style="2" customWidth="1"/>
    <col min="7" max="8" width="10.6640625" style="2" customWidth="1"/>
    <col min="9" max="9" width="15.6640625" style="2" customWidth="1"/>
    <col min="10" max="10" width="10.33203125" style="2" customWidth="1"/>
    <col min="11" max="11" width="1.6640625" style="42" customWidth="1"/>
    <col min="12" max="12" width="0.88671875" style="42" customWidth="1"/>
    <col min="13" max="15" width="0.88671875" style="2" customWidth="1"/>
    <col min="16" max="16384" width="9.109375" style="2"/>
  </cols>
  <sheetData>
    <row r="1" spans="1:12" ht="15" customHeight="1" x14ac:dyDescent="0.25">
      <c r="A1" s="1"/>
      <c r="B1" s="1"/>
      <c r="K1" s="2"/>
      <c r="L1" s="2"/>
    </row>
    <row r="2" spans="1:12" ht="20.100000000000001" customHeight="1" x14ac:dyDescent="0.25">
      <c r="A2" s="1"/>
      <c r="B2" s="1"/>
      <c r="C2" s="3" t="s">
        <v>0</v>
      </c>
      <c r="K2" s="2"/>
      <c r="L2" s="2"/>
    </row>
    <row r="3" spans="1:12" ht="24.9" customHeight="1" x14ac:dyDescent="0.25">
      <c r="A3" s="1"/>
      <c r="B3" s="1"/>
      <c r="C3" s="362" t="s">
        <v>1</v>
      </c>
      <c r="D3" s="362"/>
      <c r="E3" s="362"/>
      <c r="F3" s="362"/>
      <c r="G3" s="362"/>
      <c r="H3" s="362"/>
      <c r="I3" s="362"/>
      <c r="J3" s="362"/>
      <c r="K3" s="2"/>
      <c r="L3" s="2"/>
    </row>
    <row r="4" spans="1:12" ht="15.6" x14ac:dyDescent="0.25">
      <c r="A4" s="1"/>
      <c r="B4" s="1"/>
      <c r="C4" s="363" t="s">
        <v>2</v>
      </c>
      <c r="D4" s="363"/>
      <c r="E4" s="363"/>
      <c r="F4" s="363"/>
      <c r="G4" s="363"/>
      <c r="H4" s="363"/>
      <c r="I4" s="363"/>
      <c r="J4" s="363"/>
      <c r="K4" s="2"/>
      <c r="L4" s="2"/>
    </row>
    <row r="5" spans="1:12" ht="27.6" x14ac:dyDescent="0.25">
      <c r="B5" s="364" t="s">
        <v>3</v>
      </c>
      <c r="C5" s="364"/>
      <c r="D5" s="4" t="s">
        <v>4</v>
      </c>
      <c r="E5" s="4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2"/>
      <c r="L5" s="2"/>
    </row>
    <row r="6" spans="1:12" ht="21.9" customHeight="1" x14ac:dyDescent="0.25">
      <c r="B6" s="6" t="s">
        <v>11</v>
      </c>
      <c r="C6" s="7" t="s">
        <v>12</v>
      </c>
      <c r="D6" s="8">
        <f>[1]PODROČJA!D5</f>
        <v>0</v>
      </c>
      <c r="E6" s="8">
        <f>[1]PODROČJA!E5</f>
        <v>0</v>
      </c>
      <c r="F6" s="8">
        <f>[1]PODROČJA!F5</f>
        <v>0</v>
      </c>
      <c r="G6" s="9">
        <f>[1]PODROČJA!L5</f>
        <v>0</v>
      </c>
      <c r="H6" s="10">
        <f>H12</f>
        <v>14.855020711326953</v>
      </c>
      <c r="I6" s="11">
        <f>G6*H6</f>
        <v>0</v>
      </c>
      <c r="J6" s="12">
        <f>I6/I21</f>
        <v>0</v>
      </c>
      <c r="K6" s="2"/>
      <c r="L6" s="2"/>
    </row>
    <row r="7" spans="1:12" ht="21.9" customHeight="1" x14ac:dyDescent="0.25">
      <c r="B7" s="6" t="s">
        <v>11</v>
      </c>
      <c r="C7" s="7" t="s">
        <v>13</v>
      </c>
      <c r="D7" s="8">
        <f>[1]PODROČJA!D6</f>
        <v>0</v>
      </c>
      <c r="E7" s="8">
        <f>[1]PODROČJA!E6</f>
        <v>0</v>
      </c>
      <c r="F7" s="8">
        <f>[1]PODROČJA!F6</f>
        <v>0</v>
      </c>
      <c r="G7" s="9">
        <f>[1]PODROČJA!L6</f>
        <v>0</v>
      </c>
      <c r="H7" s="10">
        <f>H12</f>
        <v>14.855020711326953</v>
      </c>
      <c r="I7" s="11">
        <f t="shared" ref="I7:I13" si="0">G7*H7</f>
        <v>0</v>
      </c>
      <c r="J7" s="12">
        <f>I7/I21</f>
        <v>0</v>
      </c>
      <c r="K7" s="2"/>
      <c r="L7" s="2"/>
    </row>
    <row r="8" spans="1:12" ht="21.9" customHeight="1" x14ac:dyDescent="0.25">
      <c r="B8" s="6" t="s">
        <v>11</v>
      </c>
      <c r="C8" s="7" t="s">
        <v>14</v>
      </c>
      <c r="D8" s="8">
        <f>[1]PODROČJA!D7</f>
        <v>60</v>
      </c>
      <c r="E8" s="8">
        <f>[1]PODROČJA!E7</f>
        <v>1</v>
      </c>
      <c r="F8" s="8">
        <f>[1]PODROČJA!F7</f>
        <v>0</v>
      </c>
      <c r="G8" s="9">
        <f>[1]PODROČJA!L7</f>
        <v>0</v>
      </c>
      <c r="H8" s="10">
        <f>H12</f>
        <v>14.855020711326953</v>
      </c>
      <c r="I8" s="11">
        <f t="shared" si="0"/>
        <v>0</v>
      </c>
      <c r="J8" s="12">
        <f>I8/I21</f>
        <v>0</v>
      </c>
      <c r="K8" s="2"/>
      <c r="L8" s="2"/>
    </row>
    <row r="9" spans="1:12" ht="21.9" customHeight="1" x14ac:dyDescent="0.25">
      <c r="B9" s="351" t="s">
        <v>15</v>
      </c>
      <c r="C9" s="352" t="s">
        <v>16</v>
      </c>
      <c r="D9" s="353">
        <f>[1]PODROČJA!D8</f>
        <v>540</v>
      </c>
      <c r="E9" s="353">
        <f>[1]PODROČJA!E8</f>
        <v>5</v>
      </c>
      <c r="F9" s="353">
        <f>[1]PODROČJA!F8</f>
        <v>45</v>
      </c>
      <c r="G9" s="354">
        <f>[1]PODROČJA!L8</f>
        <v>235.125</v>
      </c>
      <c r="H9" s="355">
        <f>H12</f>
        <v>14.855020711326953</v>
      </c>
      <c r="I9" s="356">
        <f t="shared" si="0"/>
        <v>3492.7867447507497</v>
      </c>
      <c r="J9" s="12">
        <f>I9/I21</f>
        <v>6.4681236013902771E-2</v>
      </c>
      <c r="K9" s="2"/>
      <c r="L9" s="2"/>
    </row>
    <row r="10" spans="1:12" ht="21.9" customHeight="1" x14ac:dyDescent="0.25">
      <c r="B10" s="13" t="s">
        <v>17</v>
      </c>
      <c r="C10" s="14" t="s">
        <v>18</v>
      </c>
      <c r="D10" s="8">
        <f>[1]PODROČJA!D9</f>
        <v>480</v>
      </c>
      <c r="E10" s="8">
        <f>[1]PODROČJA!E9</f>
        <v>3</v>
      </c>
      <c r="F10" s="8">
        <f>[1]PODROČJA!F9</f>
        <v>33</v>
      </c>
      <c r="G10" s="9">
        <f>[1]PODROČJA!L9</f>
        <v>440</v>
      </c>
      <c r="H10" s="10">
        <f>H12</f>
        <v>14.855020711326953</v>
      </c>
      <c r="I10" s="11">
        <f t="shared" si="0"/>
        <v>6536.2091129838591</v>
      </c>
      <c r="J10" s="12">
        <f>I10/I21</f>
        <v>0.12104090949970109</v>
      </c>
      <c r="K10" s="2"/>
      <c r="L10" s="2"/>
    </row>
    <row r="11" spans="1:12" ht="21.9" customHeight="1" x14ac:dyDescent="0.25">
      <c r="B11" s="13" t="s">
        <v>17</v>
      </c>
      <c r="C11" s="14" t="s">
        <v>19</v>
      </c>
      <c r="D11" s="8">
        <f>[1]PODROČJA!D10</f>
        <v>200</v>
      </c>
      <c r="E11" s="8">
        <f>[1]PODROČJA!E10</f>
        <v>1</v>
      </c>
      <c r="F11" s="8">
        <f>[1]PODROČJA!F10</f>
        <v>15</v>
      </c>
      <c r="G11" s="9">
        <f>[1]PODROČJA!L10</f>
        <v>200</v>
      </c>
      <c r="H11" s="10">
        <f>H12</f>
        <v>14.855020711326953</v>
      </c>
      <c r="I11" s="11">
        <f t="shared" si="0"/>
        <v>2971.0041422653903</v>
      </c>
      <c r="J11" s="12">
        <f>I11/I21</f>
        <v>5.5018595227136854E-2</v>
      </c>
      <c r="K11" s="2"/>
      <c r="L11" s="2"/>
    </row>
    <row r="12" spans="1:12" ht="21.9" customHeight="1" x14ac:dyDescent="0.25">
      <c r="B12" s="365" t="s">
        <v>20</v>
      </c>
      <c r="C12" s="365"/>
      <c r="D12" s="15">
        <f>SUM(D6:D11)</f>
        <v>1280</v>
      </c>
      <c r="E12" s="15">
        <f t="shared" ref="E12:G12" si="1">SUM(E6:E11)</f>
        <v>10</v>
      </c>
      <c r="F12" s="15">
        <f t="shared" si="1"/>
        <v>93</v>
      </c>
      <c r="G12" s="15">
        <f t="shared" si="1"/>
        <v>875.125</v>
      </c>
      <c r="H12" s="16">
        <f>I12/G12</f>
        <v>14.855020711326953</v>
      </c>
      <c r="I12" s="17">
        <v>13000</v>
      </c>
      <c r="J12" s="18">
        <f>I12/I21</f>
        <v>0.24074074074074073</v>
      </c>
      <c r="K12" s="2"/>
      <c r="L12" s="2"/>
    </row>
    <row r="13" spans="1:12" ht="21.9" customHeight="1" x14ac:dyDescent="0.25">
      <c r="B13" s="13" t="s">
        <v>21</v>
      </c>
      <c r="C13" s="14" t="s">
        <v>22</v>
      </c>
      <c r="D13" s="8">
        <f>[1]PODROČJA!D12</f>
        <v>240</v>
      </c>
      <c r="E13" s="8">
        <f>[1]PODROČJA!E12</f>
        <v>1</v>
      </c>
      <c r="F13" s="8">
        <f>[1]PODROČJA!F12</f>
        <v>20</v>
      </c>
      <c r="G13" s="9">
        <f>[1]PODROČJA!L12</f>
        <v>240</v>
      </c>
      <c r="H13" s="357">
        <f>H14</f>
        <v>125</v>
      </c>
      <c r="I13" s="11">
        <f t="shared" si="0"/>
        <v>30000</v>
      </c>
      <c r="J13" s="12">
        <f>I13/I21</f>
        <v>0.55555555555555558</v>
      </c>
      <c r="K13" s="2"/>
      <c r="L13" s="2"/>
    </row>
    <row r="14" spans="1:12" ht="21.9" customHeight="1" x14ac:dyDescent="0.25">
      <c r="B14" s="365" t="s">
        <v>23</v>
      </c>
      <c r="C14" s="365"/>
      <c r="D14" s="15">
        <f>SUM(D13:D13)</f>
        <v>240</v>
      </c>
      <c r="E14" s="15">
        <f>SUM(E13:E13)</f>
        <v>1</v>
      </c>
      <c r="F14" s="15">
        <f>SUM(F13:F13)</f>
        <v>20</v>
      </c>
      <c r="G14" s="15">
        <f>SUM(G13:G13)</f>
        <v>240</v>
      </c>
      <c r="H14" s="358">
        <f>I14/G14</f>
        <v>125</v>
      </c>
      <c r="I14" s="17">
        <v>30000</v>
      </c>
      <c r="J14" s="18">
        <f>I14/I21</f>
        <v>0.55555555555555558</v>
      </c>
      <c r="K14" s="2"/>
      <c r="L14" s="2"/>
    </row>
    <row r="15" spans="1:12" ht="21.9" customHeight="1" x14ac:dyDescent="0.25">
      <c r="B15" s="13" t="s">
        <v>24</v>
      </c>
      <c r="C15" s="14" t="s">
        <v>25</v>
      </c>
      <c r="D15" s="8">
        <f>[1]PODROČJA!D14</f>
        <v>1020</v>
      </c>
      <c r="E15" s="8">
        <f>[1]PODROČJA!E14</f>
        <v>13</v>
      </c>
      <c r="F15" s="8">
        <f>[1]PODROČJA!F14</f>
        <v>225</v>
      </c>
      <c r="G15" s="9">
        <f>[1]PODROČJA!L14</f>
        <v>591.85</v>
      </c>
      <c r="H15" s="10">
        <f>H17</f>
        <v>16.051364365971107</v>
      </c>
      <c r="I15" s="19">
        <f t="shared" ref="I15" si="2">G15*H15</f>
        <v>9500</v>
      </c>
      <c r="J15" s="12">
        <f>I15/I21</f>
        <v>0.17592592592592593</v>
      </c>
      <c r="K15" s="2"/>
      <c r="L15" s="2"/>
    </row>
    <row r="16" spans="1:12" ht="21.9" customHeight="1" x14ac:dyDescent="0.25">
      <c r="B16" s="13" t="s">
        <v>26</v>
      </c>
      <c r="C16" s="14" t="s">
        <v>25</v>
      </c>
      <c r="D16" s="8">
        <f>[1]PODROČJA!D15</f>
        <v>0</v>
      </c>
      <c r="E16" s="8">
        <f>[1]PODROČJA!E15</f>
        <v>0</v>
      </c>
      <c r="F16" s="8">
        <f>[1]PODROČJA!F15</f>
        <v>0</v>
      </c>
      <c r="G16" s="9">
        <f>[1]PODROČJA!L15</f>
        <v>0</v>
      </c>
      <c r="H16" s="10">
        <f>H17</f>
        <v>16.051364365971107</v>
      </c>
      <c r="I16" s="19">
        <f>G16*H16</f>
        <v>0</v>
      </c>
      <c r="J16" s="12">
        <f>I16/I21</f>
        <v>0</v>
      </c>
      <c r="K16" s="2"/>
      <c r="L16" s="2"/>
    </row>
    <row r="17" spans="2:17" ht="21.9" customHeight="1" x14ac:dyDescent="0.25">
      <c r="B17" s="365" t="s">
        <v>27</v>
      </c>
      <c r="C17" s="365"/>
      <c r="D17" s="15">
        <f>SUM(D15:D16)</f>
        <v>1020</v>
      </c>
      <c r="E17" s="15">
        <f t="shared" ref="E17:G17" si="3">SUM(E15:E16)</f>
        <v>13</v>
      </c>
      <c r="F17" s="15">
        <f t="shared" si="3"/>
        <v>225</v>
      </c>
      <c r="G17" s="15">
        <f t="shared" si="3"/>
        <v>591.85</v>
      </c>
      <c r="H17" s="16">
        <f>I17/G17</f>
        <v>16.051364365971107</v>
      </c>
      <c r="I17" s="17">
        <v>9500</v>
      </c>
      <c r="J17" s="18">
        <f>I17/I21</f>
        <v>0.17592592592592593</v>
      </c>
      <c r="K17" s="2"/>
      <c r="L17" s="2"/>
    </row>
    <row r="18" spans="2:17" ht="24.9" customHeight="1" x14ac:dyDescent="0.25">
      <c r="B18" s="359" t="s">
        <v>28</v>
      </c>
      <c r="C18" s="359"/>
      <c r="D18" s="20">
        <f>D12+D14+D17</f>
        <v>2540</v>
      </c>
      <c r="E18" s="20">
        <f t="shared" ref="E18:G18" si="4">E12+E14+E17</f>
        <v>24</v>
      </c>
      <c r="F18" s="20">
        <f t="shared" si="4"/>
        <v>338</v>
      </c>
      <c r="G18" s="21">
        <f t="shared" si="4"/>
        <v>1706.9749999999999</v>
      </c>
      <c r="H18" s="16">
        <f>I18/G18</f>
        <v>30.756162216787008</v>
      </c>
      <c r="I18" s="22">
        <f>I12+I14+I17</f>
        <v>52500</v>
      </c>
      <c r="J18" s="23">
        <f>I18/I21</f>
        <v>0.97222222222222221</v>
      </c>
      <c r="K18" s="2"/>
      <c r="L18" s="2"/>
    </row>
    <row r="19" spans="2:17" ht="21.9" customHeight="1" x14ac:dyDescent="0.25">
      <c r="B19" s="24" t="s">
        <v>29</v>
      </c>
      <c r="C19" s="25" t="s">
        <v>30</v>
      </c>
      <c r="D19" s="26"/>
      <c r="E19" s="27">
        <f>[1]PODROČJA!E19</f>
        <v>10</v>
      </c>
      <c r="F19" s="27">
        <f>[1]PODROČJA!F19</f>
        <v>0</v>
      </c>
      <c r="G19" s="28">
        <f>[1]PODROČJA!L19</f>
        <v>1006</v>
      </c>
      <c r="H19" s="29">
        <f>H20</f>
        <v>1.4910536779324055</v>
      </c>
      <c r="I19" s="30">
        <f>G19*H19</f>
        <v>1500</v>
      </c>
      <c r="J19" s="31">
        <f>I19/I21</f>
        <v>2.7777777777777776E-2</v>
      </c>
      <c r="K19" s="2"/>
      <c r="L19" s="2"/>
    </row>
    <row r="20" spans="2:17" ht="24.9" customHeight="1" x14ac:dyDescent="0.25">
      <c r="B20" s="360" t="s">
        <v>31</v>
      </c>
      <c r="C20" s="360"/>
      <c r="D20" s="32"/>
      <c r="E20" s="33">
        <f>SUM(E19:E19)</f>
        <v>10</v>
      </c>
      <c r="F20" s="33">
        <f t="shared" ref="F20" si="5">SUM(F19:F19)</f>
        <v>0</v>
      </c>
      <c r="G20" s="34">
        <f>SUM(G19:G19)</f>
        <v>1006</v>
      </c>
      <c r="H20" s="35">
        <f>I20/G20</f>
        <v>1.4910536779324055</v>
      </c>
      <c r="I20" s="36">
        <v>1500</v>
      </c>
      <c r="J20" s="37">
        <f>I20/I21</f>
        <v>2.7777777777777776E-2</v>
      </c>
      <c r="K20" s="2"/>
      <c r="L20" s="2"/>
      <c r="Q20" s="38"/>
    </row>
    <row r="21" spans="2:17" ht="24.9" customHeight="1" x14ac:dyDescent="0.25">
      <c r="B21" s="361" t="s">
        <v>32</v>
      </c>
      <c r="C21" s="361"/>
      <c r="D21" s="39">
        <f>D18</f>
        <v>2540</v>
      </c>
      <c r="E21" s="39">
        <f>E18+E20</f>
        <v>34</v>
      </c>
      <c r="F21" s="39">
        <f t="shared" ref="F21:G21" si="6">F18+F20</f>
        <v>338</v>
      </c>
      <c r="G21" s="39">
        <f t="shared" si="6"/>
        <v>2712.9749999999999</v>
      </c>
      <c r="H21" s="29">
        <f>I21/G21</f>
        <v>19.904348547259005</v>
      </c>
      <c r="I21" s="40">
        <f>I18+I20</f>
        <v>54000</v>
      </c>
      <c r="J21" s="31">
        <f>J18+J20</f>
        <v>1</v>
      </c>
      <c r="K21" s="2"/>
      <c r="L21" s="2"/>
    </row>
    <row r="22" spans="2:17" ht="9.9" customHeight="1" x14ac:dyDescent="0.25">
      <c r="H22" s="41"/>
      <c r="K22" s="2"/>
      <c r="L22" s="2"/>
    </row>
    <row r="23" spans="2:17" ht="15" customHeight="1" x14ac:dyDescent="0.25"/>
    <row r="24" spans="2:17" ht="15" customHeight="1" x14ac:dyDescent="0.25"/>
    <row r="25" spans="2:17" ht="15" customHeight="1" x14ac:dyDescent="0.25"/>
    <row r="26" spans="2:17" ht="15" customHeight="1" x14ac:dyDescent="0.25"/>
    <row r="27" spans="2:17" ht="15" customHeight="1" x14ac:dyDescent="0.25"/>
    <row r="28" spans="2:17" ht="15" customHeight="1" x14ac:dyDescent="0.25"/>
    <row r="29" spans="2:17" ht="15" customHeight="1" x14ac:dyDescent="0.25"/>
    <row r="30" spans="2:17" ht="15" customHeight="1" x14ac:dyDescent="0.25"/>
    <row r="31" spans="2:17" ht="15" customHeight="1" x14ac:dyDescent="0.25"/>
    <row r="32" spans="2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9">
    <mergeCell ref="B18:C18"/>
    <mergeCell ref="B20:C20"/>
    <mergeCell ref="B21:C21"/>
    <mergeCell ref="C3:J3"/>
    <mergeCell ref="C4:J4"/>
    <mergeCell ref="B5:C5"/>
    <mergeCell ref="B12:C12"/>
    <mergeCell ref="B14:C14"/>
    <mergeCell ref="B17:C17"/>
  </mergeCells>
  <pageMargins left="0.19685039370078741" right="0.19685039370078741" top="0.19685039370078741" bottom="0.19685039370078741" header="0.11811023622047245" footer="0.11811023622047245"/>
  <pageSetup paperSize="9" scale="75" orientation="portrait" r:id="rId1"/>
  <headerFooter>
    <oddFooter>&amp;R&amp;"-,Običajno"&amp;7GOL-ŠPORT d.o.o.</oddFooter>
  </headerFooter>
  <ignoredErrors>
    <ignoredError sqref="H12:H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C2FED6"/>
  </sheetPr>
  <dimension ref="A1:FC55"/>
  <sheetViews>
    <sheetView view="pageBreakPreview" topLeftCell="BY22" zoomScaleNormal="100" zoomScaleSheetLayoutView="100" workbookViewId="0">
      <selection activeCell="J11" sqref="J11"/>
    </sheetView>
  </sheetViews>
  <sheetFormatPr defaultColWidth="9.109375" defaultRowHeight="13.8" x14ac:dyDescent="0.25"/>
  <cols>
    <col min="1" max="1" width="1.6640625" style="2" customWidth="1"/>
    <col min="2" max="2" width="5.6640625" style="2" customWidth="1"/>
    <col min="3" max="3" width="25.6640625" style="2" customWidth="1"/>
    <col min="4" max="4" width="7.6640625" style="47" customWidth="1"/>
    <col min="5" max="12" width="7.6640625" style="2" customWidth="1"/>
    <col min="13" max="14" width="10.33203125" style="2" customWidth="1"/>
    <col min="15" max="15" width="12.6640625" style="2" customWidth="1"/>
    <col min="16" max="16" width="0.88671875" style="2" customWidth="1"/>
    <col min="17" max="17" width="1.6640625" style="2" customWidth="1"/>
    <col min="18" max="18" width="5.6640625" style="2" customWidth="1"/>
    <col min="19" max="19" width="25.6640625" style="2" customWidth="1"/>
    <col min="20" max="28" width="7.6640625" style="2" customWidth="1"/>
    <col min="29" max="30" width="10.33203125" style="2" customWidth="1"/>
    <col min="31" max="31" width="12.6640625" style="2" customWidth="1"/>
    <col min="32" max="32" width="0.88671875" style="2" customWidth="1"/>
    <col min="33" max="33" width="1.6640625" style="2" customWidth="1"/>
    <col min="34" max="34" width="5.6640625" style="2" customWidth="1"/>
    <col min="35" max="35" width="25.6640625" style="2" customWidth="1"/>
    <col min="36" max="44" width="7.6640625" style="2" customWidth="1"/>
    <col min="45" max="46" width="10.33203125" style="2" customWidth="1"/>
    <col min="47" max="47" width="12.6640625" style="2" customWidth="1"/>
    <col min="48" max="48" width="0.88671875" style="2" customWidth="1"/>
    <col min="49" max="49" width="1.6640625" style="2" customWidth="1"/>
    <col min="50" max="50" width="5.6640625" style="2" customWidth="1"/>
    <col min="51" max="51" width="25.6640625" style="2" customWidth="1"/>
    <col min="52" max="60" width="7.6640625" style="2" customWidth="1"/>
    <col min="61" max="62" width="10.33203125" style="2" customWidth="1"/>
    <col min="63" max="63" width="12.6640625" style="2" customWidth="1"/>
    <col min="64" max="64" width="0.88671875" style="2" customWidth="1"/>
    <col min="65" max="65" width="1.6640625" style="2" customWidth="1"/>
    <col min="66" max="66" width="5.6640625" style="2" customWidth="1"/>
    <col min="67" max="67" width="25.6640625" style="2" customWidth="1"/>
    <col min="68" max="76" width="7.6640625" style="2" customWidth="1"/>
    <col min="77" max="78" width="10.33203125" style="2" customWidth="1"/>
    <col min="79" max="79" width="12.6640625" style="2" customWidth="1"/>
    <col min="80" max="80" width="0.88671875" style="2" customWidth="1"/>
    <col min="81" max="81" width="1.6640625" style="2" customWidth="1"/>
    <col min="82" max="82" width="5.6640625" style="2" customWidth="1"/>
    <col min="83" max="83" width="25.6640625" style="2" customWidth="1"/>
    <col min="84" max="92" width="7.6640625" style="2" customWidth="1"/>
    <col min="93" max="94" width="10.33203125" style="2" customWidth="1"/>
    <col min="95" max="95" width="12.6640625" style="2" customWidth="1"/>
    <col min="96" max="96" width="0.88671875" style="2" customWidth="1"/>
    <col min="97" max="97" width="1.6640625" style="2" customWidth="1"/>
    <col min="98" max="98" width="5.6640625" style="2" customWidth="1"/>
    <col min="99" max="99" width="25.6640625" style="2" customWidth="1"/>
    <col min="100" max="108" width="7.6640625" style="2" customWidth="1"/>
    <col min="109" max="110" width="10.33203125" style="2" customWidth="1"/>
    <col min="111" max="111" width="12.6640625" style="2" customWidth="1"/>
    <col min="112" max="112" width="0.88671875" style="2" customWidth="1"/>
    <col min="113" max="113" width="1.6640625" style="2" customWidth="1"/>
    <col min="114" max="114" width="5.6640625" style="2" customWidth="1"/>
    <col min="115" max="115" width="25.6640625" style="2" customWidth="1"/>
    <col min="116" max="124" width="7.6640625" style="2" customWidth="1"/>
    <col min="125" max="126" width="10.33203125" style="2" customWidth="1"/>
    <col min="127" max="127" width="12.6640625" style="2" customWidth="1"/>
    <col min="128" max="128" width="0.88671875" style="2" customWidth="1"/>
    <col min="129" max="129" width="1.6640625" style="2" customWidth="1"/>
    <col min="130" max="130" width="5.6640625" style="2" customWidth="1"/>
    <col min="131" max="131" width="25.6640625" style="2" customWidth="1"/>
    <col min="132" max="140" width="7.6640625" style="2" customWidth="1"/>
    <col min="141" max="142" width="10.33203125" style="2" customWidth="1"/>
    <col min="143" max="143" width="12.6640625" style="2" customWidth="1"/>
    <col min="144" max="144" width="0.88671875" style="2" customWidth="1"/>
    <col min="145" max="145" width="1.6640625" style="2" customWidth="1"/>
    <col min="146" max="146" width="5.6640625" style="2" customWidth="1"/>
    <col min="147" max="147" width="25.6640625" style="2" customWidth="1"/>
    <col min="148" max="156" width="7.6640625" style="2" customWidth="1"/>
    <col min="157" max="158" width="10.33203125" style="2" customWidth="1"/>
    <col min="159" max="159" width="12.6640625" style="2" customWidth="1"/>
    <col min="160" max="160" width="0.88671875" style="2" customWidth="1"/>
    <col min="161" max="16384" width="9.109375" style="2"/>
  </cols>
  <sheetData>
    <row r="1" spans="1:159" ht="9.9" customHeight="1" x14ac:dyDescent="0.25">
      <c r="C1" s="43"/>
      <c r="D1" s="43"/>
      <c r="E1" s="43"/>
      <c r="F1" s="1"/>
      <c r="G1" s="1"/>
      <c r="H1" s="1"/>
      <c r="I1" s="1"/>
      <c r="J1" s="1"/>
      <c r="K1" s="1"/>
      <c r="L1" s="1"/>
      <c r="M1" s="44"/>
      <c r="S1" s="43"/>
      <c r="T1" s="43"/>
      <c r="U1" s="43"/>
      <c r="V1" s="1"/>
      <c r="W1" s="1"/>
      <c r="X1" s="1"/>
      <c r="Y1" s="1"/>
      <c r="Z1" s="1"/>
      <c r="AA1" s="1"/>
      <c r="AB1" s="1"/>
      <c r="AC1" s="44"/>
      <c r="AI1" s="43"/>
      <c r="AJ1" s="43"/>
      <c r="AK1" s="43"/>
      <c r="AL1" s="1"/>
      <c r="AM1" s="1"/>
      <c r="AN1" s="1"/>
      <c r="AO1" s="1"/>
      <c r="AP1" s="1"/>
      <c r="AQ1" s="1"/>
      <c r="AR1" s="1"/>
      <c r="AS1" s="44"/>
      <c r="AY1" s="43"/>
      <c r="AZ1" s="43"/>
      <c r="BA1" s="43"/>
      <c r="BB1" s="1"/>
      <c r="BC1" s="1"/>
      <c r="BD1" s="1"/>
      <c r="BE1" s="1"/>
      <c r="BF1" s="1"/>
      <c r="BG1" s="1"/>
      <c r="BH1" s="1"/>
      <c r="BI1" s="44"/>
      <c r="BO1" s="43"/>
      <c r="BP1" s="43"/>
      <c r="BQ1" s="43"/>
      <c r="BR1" s="1"/>
      <c r="BS1" s="1"/>
      <c r="BT1" s="1"/>
      <c r="BU1" s="1"/>
      <c r="BV1" s="1"/>
      <c r="BW1" s="1"/>
      <c r="BX1" s="1"/>
      <c r="BY1" s="44"/>
    </row>
    <row r="2" spans="1:159" ht="30" customHeight="1" x14ac:dyDescent="0.25">
      <c r="B2" s="366" t="str">
        <f>[1]PRIJAVE!C5</f>
        <v>KMN GORNJI PETROVCI</v>
      </c>
      <c r="C2" s="366"/>
      <c r="D2" s="366"/>
      <c r="E2" s="366"/>
      <c r="F2" s="366"/>
      <c r="G2" s="366"/>
      <c r="H2" s="367" t="s">
        <v>33</v>
      </c>
      <c r="I2" s="368"/>
      <c r="J2" s="368"/>
      <c r="K2" s="369"/>
      <c r="L2" s="45">
        <v>1</v>
      </c>
      <c r="M2" s="370" t="s">
        <v>34</v>
      </c>
      <c r="N2" s="370"/>
      <c r="O2" s="46">
        <v>1</v>
      </c>
      <c r="R2" s="366" t="str">
        <f>[1]PRIJAVE!C6</f>
        <v>KMN KOŠAROVCI</v>
      </c>
      <c r="S2" s="366"/>
      <c r="T2" s="366"/>
      <c r="U2" s="366"/>
      <c r="V2" s="366"/>
      <c r="W2" s="366"/>
      <c r="X2" s="367" t="s">
        <v>33</v>
      </c>
      <c r="Y2" s="368"/>
      <c r="Z2" s="368"/>
      <c r="AA2" s="369"/>
      <c r="AB2" s="45">
        <v>1</v>
      </c>
      <c r="AC2" s="370" t="s">
        <v>34</v>
      </c>
      <c r="AD2" s="370"/>
      <c r="AE2" s="46">
        <v>2</v>
      </c>
      <c r="AH2" s="366" t="str">
        <f>[1]PRIJAVE!C7</f>
        <v>KMN STANJEVCI</v>
      </c>
      <c r="AI2" s="366"/>
      <c r="AJ2" s="366"/>
      <c r="AK2" s="366"/>
      <c r="AL2" s="366"/>
      <c r="AM2" s="366"/>
      <c r="AN2" s="367" t="s">
        <v>33</v>
      </c>
      <c r="AO2" s="368"/>
      <c r="AP2" s="368"/>
      <c r="AQ2" s="369"/>
      <c r="AR2" s="45">
        <v>1</v>
      </c>
      <c r="AS2" s="370" t="s">
        <v>34</v>
      </c>
      <c r="AT2" s="370"/>
      <c r="AU2" s="46">
        <v>3</v>
      </c>
      <c r="AX2" s="366" t="str">
        <f>[1]PRIJAVE!C8</f>
        <v>SHOTOKAN KARATE-DO</v>
      </c>
      <c r="AY2" s="366"/>
      <c r="AZ2" s="366"/>
      <c r="BA2" s="366"/>
      <c r="BB2" s="366"/>
      <c r="BC2" s="366"/>
      <c r="BD2" s="367" t="s">
        <v>33</v>
      </c>
      <c r="BE2" s="368"/>
      <c r="BF2" s="368"/>
      <c r="BG2" s="369"/>
      <c r="BH2" s="45">
        <v>1</v>
      </c>
      <c r="BI2" s="370" t="s">
        <v>34</v>
      </c>
      <c r="BJ2" s="370"/>
      <c r="BK2" s="46">
        <v>4</v>
      </c>
      <c r="BN2" s="366" t="str">
        <f>[1]PRIJAVE!C9</f>
        <v>ŠD LUCOVA</v>
      </c>
      <c r="BO2" s="366"/>
      <c r="BP2" s="366"/>
      <c r="BQ2" s="366"/>
      <c r="BR2" s="366"/>
      <c r="BS2" s="366"/>
      <c r="BT2" s="367" t="s">
        <v>33</v>
      </c>
      <c r="BU2" s="368"/>
      <c r="BV2" s="368"/>
      <c r="BW2" s="369"/>
      <c r="BX2" s="45">
        <v>1</v>
      </c>
      <c r="BY2" s="370" t="s">
        <v>34</v>
      </c>
      <c r="BZ2" s="370"/>
      <c r="CA2" s="46">
        <v>5</v>
      </c>
      <c r="CD2" s="366" t="str">
        <f>[1]PRIJAVE!C10</f>
        <v>ŠD NERADNOVCI</v>
      </c>
      <c r="CE2" s="366"/>
      <c r="CF2" s="366"/>
      <c r="CG2" s="366"/>
      <c r="CH2" s="366"/>
      <c r="CI2" s="366"/>
      <c r="CJ2" s="367" t="s">
        <v>33</v>
      </c>
      <c r="CK2" s="368"/>
      <c r="CL2" s="368"/>
      <c r="CM2" s="369"/>
      <c r="CN2" s="45">
        <v>1</v>
      </c>
      <c r="CO2" s="370" t="s">
        <v>34</v>
      </c>
      <c r="CP2" s="370"/>
      <c r="CQ2" s="46">
        <v>6</v>
      </c>
      <c r="CT2" s="366" t="str">
        <f>[1]PRIJAVE!C11</f>
        <v>ŠD NOGOMETNI KLUB KRIŽEVCI</v>
      </c>
      <c r="CU2" s="366"/>
      <c r="CV2" s="366"/>
      <c r="CW2" s="366"/>
      <c r="CX2" s="366"/>
      <c r="CY2" s="366"/>
      <c r="CZ2" s="367" t="s">
        <v>33</v>
      </c>
      <c r="DA2" s="368"/>
      <c r="DB2" s="368"/>
      <c r="DC2" s="369"/>
      <c r="DD2" s="45">
        <v>1</v>
      </c>
      <c r="DE2" s="370" t="s">
        <v>34</v>
      </c>
      <c r="DF2" s="370"/>
      <c r="DG2" s="46">
        <v>7</v>
      </c>
      <c r="DJ2" s="366" t="str">
        <f>[1]PRIJAVE!C12</f>
        <v>ŠD SREBRNI BREG MARTINJE</v>
      </c>
      <c r="DK2" s="366"/>
      <c r="DL2" s="366"/>
      <c r="DM2" s="366"/>
      <c r="DN2" s="366"/>
      <c r="DO2" s="366"/>
      <c r="DP2" s="367" t="s">
        <v>33</v>
      </c>
      <c r="DQ2" s="368"/>
      <c r="DR2" s="368"/>
      <c r="DS2" s="369"/>
      <c r="DT2" s="45">
        <v>1</v>
      </c>
      <c r="DU2" s="370" t="s">
        <v>34</v>
      </c>
      <c r="DV2" s="370"/>
      <c r="DW2" s="46">
        <v>8</v>
      </c>
      <c r="DZ2" s="366" t="str">
        <f>[1]PRIJAVE!C13</f>
        <v>ŠKTD ADRIJANCI</v>
      </c>
      <c r="EA2" s="366"/>
      <c r="EB2" s="366"/>
      <c r="EC2" s="366"/>
      <c r="ED2" s="366"/>
      <c r="EE2" s="366"/>
      <c r="EF2" s="367" t="s">
        <v>33</v>
      </c>
      <c r="EG2" s="368"/>
      <c r="EH2" s="368"/>
      <c r="EI2" s="369"/>
      <c r="EJ2" s="45">
        <v>1</v>
      </c>
      <c r="EK2" s="370" t="s">
        <v>34</v>
      </c>
      <c r="EL2" s="370"/>
      <c r="EM2" s="46">
        <v>9</v>
      </c>
      <c r="EP2" s="366" t="str">
        <f>[1]PRIJAVE!C14</f>
        <v>ŽNK GORIČKO STANJEVCI</v>
      </c>
      <c r="EQ2" s="366"/>
      <c r="ER2" s="366"/>
      <c r="ES2" s="366"/>
      <c r="ET2" s="366"/>
      <c r="EU2" s="366"/>
      <c r="EV2" s="367" t="s">
        <v>33</v>
      </c>
      <c r="EW2" s="368"/>
      <c r="EX2" s="368"/>
      <c r="EY2" s="369"/>
      <c r="EZ2" s="45">
        <v>1</v>
      </c>
      <c r="FA2" s="370" t="s">
        <v>34</v>
      </c>
      <c r="FB2" s="370"/>
      <c r="FC2" s="46">
        <v>10</v>
      </c>
    </row>
    <row r="3" spans="1:159" ht="9.9" customHeight="1" x14ac:dyDescent="0.25">
      <c r="T3" s="47"/>
      <c r="AJ3" s="47"/>
      <c r="AZ3" s="47"/>
      <c r="BP3" s="47"/>
      <c r="CF3" s="47"/>
      <c r="CV3" s="47"/>
      <c r="DL3" s="47"/>
      <c r="EB3" s="47"/>
      <c r="ER3" s="47"/>
    </row>
    <row r="4" spans="1:159" ht="15" customHeight="1" x14ac:dyDescent="0.25">
      <c r="D4" s="371" t="s">
        <v>35</v>
      </c>
      <c r="E4" s="371"/>
      <c r="F4" s="372" t="s">
        <v>36</v>
      </c>
      <c r="G4" s="372"/>
      <c r="H4" s="372" t="s">
        <v>37</v>
      </c>
      <c r="I4" s="372"/>
      <c r="J4" s="372"/>
      <c r="K4" s="372"/>
      <c r="L4" s="372"/>
      <c r="T4" s="371" t="s">
        <v>35</v>
      </c>
      <c r="U4" s="371"/>
      <c r="V4" s="372" t="s">
        <v>36</v>
      </c>
      <c r="W4" s="372"/>
      <c r="X4" s="372" t="s">
        <v>37</v>
      </c>
      <c r="Y4" s="372"/>
      <c r="Z4" s="372"/>
      <c r="AA4" s="372"/>
      <c r="AB4" s="372"/>
      <c r="AJ4" s="371" t="s">
        <v>35</v>
      </c>
      <c r="AK4" s="371"/>
      <c r="AL4" s="372" t="s">
        <v>36</v>
      </c>
      <c r="AM4" s="372"/>
      <c r="AN4" s="372" t="s">
        <v>37</v>
      </c>
      <c r="AO4" s="372"/>
      <c r="AP4" s="372"/>
      <c r="AQ4" s="372"/>
      <c r="AR4" s="372"/>
      <c r="AZ4" s="371" t="s">
        <v>35</v>
      </c>
      <c r="BA4" s="371"/>
      <c r="BB4" s="372" t="s">
        <v>36</v>
      </c>
      <c r="BC4" s="372"/>
      <c r="BD4" s="372" t="s">
        <v>37</v>
      </c>
      <c r="BE4" s="372"/>
      <c r="BF4" s="372"/>
      <c r="BG4" s="372"/>
      <c r="BH4" s="372"/>
      <c r="BP4" s="371" t="s">
        <v>35</v>
      </c>
      <c r="BQ4" s="371"/>
      <c r="BR4" s="372" t="s">
        <v>36</v>
      </c>
      <c r="BS4" s="372"/>
      <c r="BT4" s="372" t="s">
        <v>37</v>
      </c>
      <c r="BU4" s="372"/>
      <c r="BV4" s="372"/>
      <c r="BW4" s="372"/>
      <c r="BX4" s="372"/>
      <c r="CF4" s="371" t="s">
        <v>35</v>
      </c>
      <c r="CG4" s="371"/>
      <c r="CH4" s="372" t="s">
        <v>36</v>
      </c>
      <c r="CI4" s="372"/>
      <c r="CJ4" s="372" t="s">
        <v>37</v>
      </c>
      <c r="CK4" s="372"/>
      <c r="CL4" s="372"/>
      <c r="CM4" s="372"/>
      <c r="CN4" s="372"/>
      <c r="CV4" s="371" t="s">
        <v>35</v>
      </c>
      <c r="CW4" s="371"/>
      <c r="CX4" s="372" t="s">
        <v>36</v>
      </c>
      <c r="CY4" s="372"/>
      <c r="CZ4" s="372" t="s">
        <v>37</v>
      </c>
      <c r="DA4" s="372"/>
      <c r="DB4" s="372"/>
      <c r="DC4" s="372"/>
      <c r="DD4" s="372"/>
      <c r="DL4" s="371" t="s">
        <v>35</v>
      </c>
      <c r="DM4" s="371"/>
      <c r="DN4" s="372" t="s">
        <v>36</v>
      </c>
      <c r="DO4" s="372"/>
      <c r="DP4" s="372" t="s">
        <v>37</v>
      </c>
      <c r="DQ4" s="372"/>
      <c r="DR4" s="372"/>
      <c r="DS4" s="372"/>
      <c r="DT4" s="372"/>
      <c r="EB4" s="371" t="s">
        <v>35</v>
      </c>
      <c r="EC4" s="371"/>
      <c r="ED4" s="372" t="s">
        <v>36</v>
      </c>
      <c r="EE4" s="372"/>
      <c r="EF4" s="372" t="s">
        <v>37</v>
      </c>
      <c r="EG4" s="372"/>
      <c r="EH4" s="372"/>
      <c r="EI4" s="372"/>
      <c r="EJ4" s="372"/>
      <c r="ER4" s="371" t="s">
        <v>35</v>
      </c>
      <c r="ES4" s="371"/>
      <c r="ET4" s="372" t="s">
        <v>36</v>
      </c>
      <c r="EU4" s="372"/>
      <c r="EV4" s="372" t="s">
        <v>37</v>
      </c>
      <c r="EW4" s="372"/>
      <c r="EX4" s="372"/>
      <c r="EY4" s="372"/>
      <c r="EZ4" s="372"/>
    </row>
    <row r="5" spans="1:159" ht="22.5" customHeight="1" x14ac:dyDescent="0.25">
      <c r="B5" s="373" t="s">
        <v>38</v>
      </c>
      <c r="C5" s="374"/>
      <c r="D5" s="48" t="s">
        <v>39</v>
      </c>
      <c r="E5" s="48" t="s">
        <v>40</v>
      </c>
      <c r="F5" s="49" t="s">
        <v>41</v>
      </c>
      <c r="G5" s="48" t="s">
        <v>42</v>
      </c>
      <c r="H5" s="48" t="s">
        <v>43</v>
      </c>
      <c r="I5" s="48" t="s">
        <v>44</v>
      </c>
      <c r="J5" s="48" t="s">
        <v>45</v>
      </c>
      <c r="K5" s="48" t="s">
        <v>46</v>
      </c>
      <c r="L5" s="48" t="s">
        <v>47</v>
      </c>
      <c r="M5" s="50" t="s">
        <v>48</v>
      </c>
      <c r="N5" s="50" t="s">
        <v>49</v>
      </c>
      <c r="O5" s="51" t="s">
        <v>50</v>
      </c>
      <c r="R5" s="373" t="s">
        <v>38</v>
      </c>
      <c r="S5" s="374"/>
      <c r="T5" s="48" t="s">
        <v>39</v>
      </c>
      <c r="U5" s="48" t="s">
        <v>40</v>
      </c>
      <c r="V5" s="49" t="s">
        <v>41</v>
      </c>
      <c r="W5" s="48" t="s">
        <v>42</v>
      </c>
      <c r="X5" s="48" t="s">
        <v>43</v>
      </c>
      <c r="Y5" s="48" t="s">
        <v>44</v>
      </c>
      <c r="Z5" s="48" t="s">
        <v>45</v>
      </c>
      <c r="AA5" s="48" t="s">
        <v>46</v>
      </c>
      <c r="AB5" s="48" t="s">
        <v>47</v>
      </c>
      <c r="AC5" s="50" t="s">
        <v>48</v>
      </c>
      <c r="AD5" s="50" t="s">
        <v>49</v>
      </c>
      <c r="AE5" s="51" t="s">
        <v>50</v>
      </c>
      <c r="AH5" s="373" t="s">
        <v>38</v>
      </c>
      <c r="AI5" s="374"/>
      <c r="AJ5" s="48" t="s">
        <v>39</v>
      </c>
      <c r="AK5" s="48" t="s">
        <v>40</v>
      </c>
      <c r="AL5" s="49" t="s">
        <v>41</v>
      </c>
      <c r="AM5" s="48" t="s">
        <v>42</v>
      </c>
      <c r="AN5" s="48" t="s">
        <v>43</v>
      </c>
      <c r="AO5" s="48" t="s">
        <v>44</v>
      </c>
      <c r="AP5" s="48" t="s">
        <v>45</v>
      </c>
      <c r="AQ5" s="48" t="s">
        <v>46</v>
      </c>
      <c r="AR5" s="48" t="s">
        <v>47</v>
      </c>
      <c r="AS5" s="50" t="s">
        <v>48</v>
      </c>
      <c r="AT5" s="50" t="s">
        <v>49</v>
      </c>
      <c r="AU5" s="51" t="s">
        <v>50</v>
      </c>
      <c r="AX5" s="373" t="s">
        <v>38</v>
      </c>
      <c r="AY5" s="374"/>
      <c r="AZ5" s="48" t="s">
        <v>39</v>
      </c>
      <c r="BA5" s="48" t="s">
        <v>40</v>
      </c>
      <c r="BB5" s="49" t="s">
        <v>41</v>
      </c>
      <c r="BC5" s="48" t="s">
        <v>42</v>
      </c>
      <c r="BD5" s="48" t="s">
        <v>43</v>
      </c>
      <c r="BE5" s="48" t="s">
        <v>44</v>
      </c>
      <c r="BF5" s="48" t="s">
        <v>45</v>
      </c>
      <c r="BG5" s="48" t="s">
        <v>46</v>
      </c>
      <c r="BH5" s="48" t="s">
        <v>47</v>
      </c>
      <c r="BI5" s="50" t="s">
        <v>48</v>
      </c>
      <c r="BJ5" s="50" t="s">
        <v>49</v>
      </c>
      <c r="BK5" s="51" t="s">
        <v>50</v>
      </c>
      <c r="BN5" s="373" t="s">
        <v>38</v>
      </c>
      <c r="BO5" s="374"/>
      <c r="BP5" s="48" t="s">
        <v>39</v>
      </c>
      <c r="BQ5" s="48" t="s">
        <v>40</v>
      </c>
      <c r="BR5" s="49" t="s">
        <v>41</v>
      </c>
      <c r="BS5" s="48" t="s">
        <v>42</v>
      </c>
      <c r="BT5" s="48" t="s">
        <v>43</v>
      </c>
      <c r="BU5" s="48" t="s">
        <v>44</v>
      </c>
      <c r="BV5" s="48" t="s">
        <v>45</v>
      </c>
      <c r="BW5" s="48" t="s">
        <v>46</v>
      </c>
      <c r="BX5" s="48" t="s">
        <v>47</v>
      </c>
      <c r="BY5" s="50" t="s">
        <v>48</v>
      </c>
      <c r="BZ5" s="50" t="s">
        <v>49</v>
      </c>
      <c r="CA5" s="51" t="s">
        <v>50</v>
      </c>
      <c r="CD5" s="373" t="s">
        <v>38</v>
      </c>
      <c r="CE5" s="374"/>
      <c r="CF5" s="48" t="s">
        <v>39</v>
      </c>
      <c r="CG5" s="48" t="s">
        <v>40</v>
      </c>
      <c r="CH5" s="49" t="s">
        <v>41</v>
      </c>
      <c r="CI5" s="48" t="s">
        <v>42</v>
      </c>
      <c r="CJ5" s="48" t="s">
        <v>43</v>
      </c>
      <c r="CK5" s="48" t="s">
        <v>44</v>
      </c>
      <c r="CL5" s="48" t="s">
        <v>45</v>
      </c>
      <c r="CM5" s="48" t="s">
        <v>46</v>
      </c>
      <c r="CN5" s="48" t="s">
        <v>47</v>
      </c>
      <c r="CO5" s="50" t="s">
        <v>48</v>
      </c>
      <c r="CP5" s="50" t="s">
        <v>49</v>
      </c>
      <c r="CQ5" s="51" t="s">
        <v>50</v>
      </c>
      <c r="CT5" s="373" t="s">
        <v>38</v>
      </c>
      <c r="CU5" s="374"/>
      <c r="CV5" s="48" t="s">
        <v>39</v>
      </c>
      <c r="CW5" s="48" t="s">
        <v>40</v>
      </c>
      <c r="CX5" s="49" t="s">
        <v>41</v>
      </c>
      <c r="CY5" s="48" t="s">
        <v>42</v>
      </c>
      <c r="CZ5" s="48" t="s">
        <v>43</v>
      </c>
      <c r="DA5" s="48" t="s">
        <v>44</v>
      </c>
      <c r="DB5" s="48" t="s">
        <v>45</v>
      </c>
      <c r="DC5" s="48" t="s">
        <v>46</v>
      </c>
      <c r="DD5" s="48" t="s">
        <v>47</v>
      </c>
      <c r="DE5" s="50" t="s">
        <v>48</v>
      </c>
      <c r="DF5" s="50" t="s">
        <v>49</v>
      </c>
      <c r="DG5" s="51" t="s">
        <v>50</v>
      </c>
      <c r="DJ5" s="373" t="s">
        <v>38</v>
      </c>
      <c r="DK5" s="374"/>
      <c r="DL5" s="48" t="s">
        <v>39</v>
      </c>
      <c r="DM5" s="48" t="s">
        <v>40</v>
      </c>
      <c r="DN5" s="49" t="s">
        <v>41</v>
      </c>
      <c r="DO5" s="48" t="s">
        <v>42</v>
      </c>
      <c r="DP5" s="48" t="s">
        <v>43</v>
      </c>
      <c r="DQ5" s="48" t="s">
        <v>44</v>
      </c>
      <c r="DR5" s="48" t="s">
        <v>45</v>
      </c>
      <c r="DS5" s="48" t="s">
        <v>46</v>
      </c>
      <c r="DT5" s="48" t="s">
        <v>47</v>
      </c>
      <c r="DU5" s="50" t="s">
        <v>48</v>
      </c>
      <c r="DV5" s="50" t="s">
        <v>49</v>
      </c>
      <c r="DW5" s="51" t="s">
        <v>50</v>
      </c>
      <c r="DZ5" s="373" t="s">
        <v>38</v>
      </c>
      <c r="EA5" s="374"/>
      <c r="EB5" s="48" t="s">
        <v>39</v>
      </c>
      <c r="EC5" s="48" t="s">
        <v>40</v>
      </c>
      <c r="ED5" s="49" t="s">
        <v>41</v>
      </c>
      <c r="EE5" s="48" t="s">
        <v>42</v>
      </c>
      <c r="EF5" s="48" t="s">
        <v>43</v>
      </c>
      <c r="EG5" s="48" t="s">
        <v>44</v>
      </c>
      <c r="EH5" s="48" t="s">
        <v>45</v>
      </c>
      <c r="EI5" s="48" t="s">
        <v>46</v>
      </c>
      <c r="EJ5" s="48" t="s">
        <v>47</v>
      </c>
      <c r="EK5" s="50" t="s">
        <v>48</v>
      </c>
      <c r="EL5" s="50" t="s">
        <v>49</v>
      </c>
      <c r="EM5" s="51" t="s">
        <v>50</v>
      </c>
      <c r="EP5" s="373" t="s">
        <v>38</v>
      </c>
      <c r="EQ5" s="374"/>
      <c r="ER5" s="48" t="s">
        <v>39</v>
      </c>
      <c r="ES5" s="48" t="s">
        <v>40</v>
      </c>
      <c r="ET5" s="49" t="s">
        <v>41</v>
      </c>
      <c r="EU5" s="48" t="s">
        <v>42</v>
      </c>
      <c r="EV5" s="48" t="s">
        <v>43</v>
      </c>
      <c r="EW5" s="48" t="s">
        <v>44</v>
      </c>
      <c r="EX5" s="48" t="s">
        <v>45</v>
      </c>
      <c r="EY5" s="48" t="s">
        <v>46</v>
      </c>
      <c r="EZ5" s="48" t="s">
        <v>47</v>
      </c>
      <c r="FA5" s="50" t="s">
        <v>48</v>
      </c>
      <c r="FB5" s="50" t="s">
        <v>49</v>
      </c>
      <c r="FC5" s="51" t="s">
        <v>50</v>
      </c>
    </row>
    <row r="6" spans="1:159" ht="22.5" customHeight="1" x14ac:dyDescent="0.25">
      <c r="A6" s="52">
        <v>1</v>
      </c>
      <c r="B6" s="53" t="s">
        <v>11</v>
      </c>
      <c r="C6" s="54" t="s">
        <v>51</v>
      </c>
      <c r="D6" s="55">
        <v>10</v>
      </c>
      <c r="E6" s="55">
        <v>45</v>
      </c>
      <c r="F6" s="56"/>
      <c r="G6" s="56"/>
      <c r="H6" s="57">
        <f>IF(D6=0,0,IF(F6=0,0,IF(G6=0,0,IF(G6&lt;(D6*F6),G6/(D6*F6),IF(G6=(D6*F6),1,IF(G6&gt;(D6*F6),1,0))))))</f>
        <v>0</v>
      </c>
      <c r="I6" s="58"/>
      <c r="J6" s="58"/>
      <c r="K6" s="58"/>
      <c r="L6" s="57">
        <v>1</v>
      </c>
      <c r="M6" s="59">
        <f>SUM((E6*F6*H6*I6*L6)+(E6*F6*H6*J6*L6)+(E6*F6*H6*K6*L6))</f>
        <v>0</v>
      </c>
      <c r="N6" s="60">
        <f>[1]skupno!H6</f>
        <v>14.855020711326953</v>
      </c>
      <c r="O6" s="61">
        <f t="shared" ref="O6:O25" si="0">M6*N6</f>
        <v>0</v>
      </c>
      <c r="Q6" s="52">
        <v>2</v>
      </c>
      <c r="R6" s="53" t="s">
        <v>11</v>
      </c>
      <c r="S6" s="54" t="s">
        <v>51</v>
      </c>
      <c r="T6" s="55">
        <v>10</v>
      </c>
      <c r="U6" s="55">
        <v>45</v>
      </c>
      <c r="V6" s="56"/>
      <c r="W6" s="56"/>
      <c r="X6" s="57">
        <f>IF(T6=0,0,IF(V6=0,0,IF(W6=0,0,IF(W6&lt;(T6*V6),W6/(T6*V6),IF(W6=(T6*V6),1,IF(W6&gt;(T6*V6),1,0))))))</f>
        <v>0</v>
      </c>
      <c r="Y6" s="58"/>
      <c r="Z6" s="58"/>
      <c r="AA6" s="58"/>
      <c r="AB6" s="57">
        <v>1</v>
      </c>
      <c r="AC6" s="59">
        <f t="shared" ref="AC6:AC21" si="1">SUM((U6*V6*X6*Y6*AB6)+(U6*V6*X6*Z6*AB6)+(U6*V6*X6*AA6*AB6))</f>
        <v>0</v>
      </c>
      <c r="AD6" s="60">
        <f>[1]skupno!H6</f>
        <v>14.855020711326953</v>
      </c>
      <c r="AE6" s="61">
        <f t="shared" ref="AE6:AE25" si="2">AC6*AD6</f>
        <v>0</v>
      </c>
      <c r="AG6" s="52">
        <v>3</v>
      </c>
      <c r="AH6" s="53" t="s">
        <v>11</v>
      </c>
      <c r="AI6" s="54" t="s">
        <v>51</v>
      </c>
      <c r="AJ6" s="55">
        <v>10</v>
      </c>
      <c r="AK6" s="55">
        <v>45</v>
      </c>
      <c r="AL6" s="56"/>
      <c r="AM6" s="56"/>
      <c r="AN6" s="57">
        <f>IF(AJ6=0,0,IF(AL6=0,0,IF(AM6=0,0,IF(AM6&lt;(AJ6*AL6),AM6/(AJ6*AL6),IF(AM6=(AJ6*AL6),1,IF(AM6&gt;(AJ6*AL6),1,0))))))</f>
        <v>0</v>
      </c>
      <c r="AO6" s="58"/>
      <c r="AP6" s="58"/>
      <c r="AQ6" s="58"/>
      <c r="AR6" s="57">
        <v>1</v>
      </c>
      <c r="AS6" s="59">
        <f t="shared" ref="AS6:AS21" si="3">SUM((AK6*AL6*AN6*AO6*AR6)+(AK6*AL6*AN6*AP6*AR6)+(AK6*AL6*AN6*AQ6*AR6))</f>
        <v>0</v>
      </c>
      <c r="AT6" s="60">
        <f>[1]skupno!H6</f>
        <v>14.855020711326953</v>
      </c>
      <c r="AU6" s="61">
        <f t="shared" ref="AU6:AU25" si="4">AS6*AT6</f>
        <v>0</v>
      </c>
      <c r="AW6" s="52">
        <v>4</v>
      </c>
      <c r="AX6" s="53" t="s">
        <v>11</v>
      </c>
      <c r="AY6" s="54" t="s">
        <v>51</v>
      </c>
      <c r="AZ6" s="55">
        <v>10</v>
      </c>
      <c r="BA6" s="55">
        <v>45</v>
      </c>
      <c r="BB6" s="56"/>
      <c r="BC6" s="56"/>
      <c r="BD6" s="57">
        <f>IF(AZ6=0,0,IF(BB6=0,0,IF(BC6=0,0,IF(BC6&lt;(AZ6*BB6),BC6/(AZ6*BB6),IF(BC6=(AZ6*BB6),1,IF(BC6&gt;(AZ6*BB6),1,0))))))</f>
        <v>0</v>
      </c>
      <c r="BE6" s="58"/>
      <c r="BF6" s="58"/>
      <c r="BG6" s="58"/>
      <c r="BH6" s="57">
        <v>1</v>
      </c>
      <c r="BI6" s="59">
        <f t="shared" ref="BI6:BI21" si="5">SUM((BA6*BB6*BD6*BE6*BH6)+(BA6*BB6*BD6*BF6*BH6)+(BA6*BB6*BD6*BG6*BH6))</f>
        <v>0</v>
      </c>
      <c r="BJ6" s="60">
        <f>[1]skupno!H6</f>
        <v>14.855020711326953</v>
      </c>
      <c r="BK6" s="61">
        <f t="shared" ref="BK6:BK25" si="6">BI6*BJ6</f>
        <v>0</v>
      </c>
      <c r="BM6" s="52">
        <v>5</v>
      </c>
      <c r="BN6" s="53" t="s">
        <v>11</v>
      </c>
      <c r="BO6" s="54" t="s">
        <v>51</v>
      </c>
      <c r="BP6" s="55">
        <v>10</v>
      </c>
      <c r="BQ6" s="55">
        <v>45</v>
      </c>
      <c r="BR6" s="56"/>
      <c r="BS6" s="56"/>
      <c r="BT6" s="57">
        <f>IF(BP6=0,0,IF(BR6=0,0,IF(BS6=0,0,IF(BS6&lt;(BP6*BR6),BS6/(BP6*BR6),IF(BS6=(BP6*BR6),1,IF(BS6&gt;(BP6*BR6),1,0))))))</f>
        <v>0</v>
      </c>
      <c r="BU6" s="58"/>
      <c r="BV6" s="58"/>
      <c r="BW6" s="58"/>
      <c r="BX6" s="57">
        <v>1</v>
      </c>
      <c r="BY6" s="59">
        <f t="shared" ref="BY6:BY21" si="7">SUM((BQ6*BR6*BT6*BU6*BX6)+(BQ6*BR6*BT6*BV6*BX6)+(BQ6*BR6*BT6*BW6*BX6))</f>
        <v>0</v>
      </c>
      <c r="BZ6" s="60">
        <f>[1]skupno!H6</f>
        <v>14.855020711326953</v>
      </c>
      <c r="CA6" s="61">
        <f t="shared" ref="CA6:CA25" si="8">BY6*BZ6</f>
        <v>0</v>
      </c>
      <c r="CC6" s="52">
        <v>6</v>
      </c>
      <c r="CD6" s="53" t="s">
        <v>11</v>
      </c>
      <c r="CE6" s="54" t="s">
        <v>51</v>
      </c>
      <c r="CF6" s="55">
        <v>10</v>
      </c>
      <c r="CG6" s="55">
        <v>45</v>
      </c>
      <c r="CH6" s="56"/>
      <c r="CI6" s="56"/>
      <c r="CJ6" s="57">
        <f>IF(CF6=0,0,IF(CH6=0,0,IF(CI6=0,0,IF(CI6&lt;(CF6*CH6),CI6/(CF6*CH6),IF(CI6=(CF6*CH6),1,IF(CI6&gt;(CF6*CH6),1,0))))))</f>
        <v>0</v>
      </c>
      <c r="CK6" s="58"/>
      <c r="CL6" s="58"/>
      <c r="CM6" s="58"/>
      <c r="CN6" s="57">
        <v>1</v>
      </c>
      <c r="CO6" s="59">
        <f t="shared" ref="CO6:CO21" si="9">SUM((CG6*CH6*CJ6*CK6*CN6)+(CG6*CH6*CJ6*CL6*CN6)+(CG6*CH6*CJ6*CM6*CN6))</f>
        <v>0</v>
      </c>
      <c r="CP6" s="60">
        <f>[1]skupno!H6</f>
        <v>14.855020711326953</v>
      </c>
      <c r="CQ6" s="61">
        <f t="shared" ref="CQ6:CQ25" si="10">CO6*CP6</f>
        <v>0</v>
      </c>
      <c r="CS6" s="52">
        <v>7</v>
      </c>
      <c r="CT6" s="53" t="s">
        <v>11</v>
      </c>
      <c r="CU6" s="54" t="s">
        <v>51</v>
      </c>
      <c r="CV6" s="55">
        <v>10</v>
      </c>
      <c r="CW6" s="55">
        <v>45</v>
      </c>
      <c r="CX6" s="56"/>
      <c r="CY6" s="56"/>
      <c r="CZ6" s="57">
        <f>IF(CV6=0,0,IF(CX6=0,0,IF(CY6=0,0,IF(CY6&lt;(CV6*CX6),CY6/(CV6*CX6),IF(CY6=(CV6*CX6),1,IF(CY6&gt;(CV6*CX6),1,0))))))</f>
        <v>0</v>
      </c>
      <c r="DA6" s="58"/>
      <c r="DB6" s="58"/>
      <c r="DC6" s="58"/>
      <c r="DD6" s="57">
        <v>1</v>
      </c>
      <c r="DE6" s="59">
        <f t="shared" ref="DE6:DE21" si="11">SUM((CW6*CX6*CZ6*DA6*DD6)+(CW6*CX6*CZ6*DB6*DD6)+(CW6*CX6*CZ6*DC6*DD6))</f>
        <v>0</v>
      </c>
      <c r="DF6" s="60">
        <f>[1]skupno!H6</f>
        <v>14.855020711326953</v>
      </c>
      <c r="DG6" s="61">
        <f t="shared" ref="DG6:DG25" si="12">DE6*DF6</f>
        <v>0</v>
      </c>
      <c r="DI6" s="52">
        <v>8</v>
      </c>
      <c r="DJ6" s="53" t="s">
        <v>11</v>
      </c>
      <c r="DK6" s="54" t="s">
        <v>51</v>
      </c>
      <c r="DL6" s="55">
        <v>10</v>
      </c>
      <c r="DM6" s="55">
        <v>45</v>
      </c>
      <c r="DN6" s="56"/>
      <c r="DO6" s="56"/>
      <c r="DP6" s="57">
        <f>IF(DL6=0,0,IF(DN6=0,0,IF(DO6=0,0,IF(DO6&lt;(DL6*DN6),DO6/(DL6*DN6),IF(DO6=(DL6*DN6),1,IF(DO6&gt;(DL6*DN6),1,0))))))</f>
        <v>0</v>
      </c>
      <c r="DQ6" s="58"/>
      <c r="DR6" s="58"/>
      <c r="DS6" s="58"/>
      <c r="DT6" s="57">
        <v>1</v>
      </c>
      <c r="DU6" s="59">
        <f t="shared" ref="DU6:DU21" si="13">SUM((DM6*DN6*DP6*DQ6*DT6)+(DM6*DN6*DP6*DR6*DT6)+(DM6*DN6*DP6*DS6*DT6))</f>
        <v>0</v>
      </c>
      <c r="DV6" s="60">
        <f>[1]skupno!H6</f>
        <v>14.855020711326953</v>
      </c>
      <c r="DW6" s="61">
        <f t="shared" ref="DW6:DW25" si="14">DU6*DV6</f>
        <v>0</v>
      </c>
      <c r="DY6" s="52">
        <v>9</v>
      </c>
      <c r="DZ6" s="53" t="s">
        <v>11</v>
      </c>
      <c r="EA6" s="54" t="s">
        <v>51</v>
      </c>
      <c r="EB6" s="55">
        <v>10</v>
      </c>
      <c r="EC6" s="55">
        <v>45</v>
      </c>
      <c r="ED6" s="56"/>
      <c r="EE6" s="56"/>
      <c r="EF6" s="57">
        <f>IF(EB6=0,0,IF(ED6=0,0,IF(EE6=0,0,IF(EE6&lt;(EB6*ED6),EE6/(EB6*ED6),IF(EE6=(EB6*ED6),1,IF(EE6&gt;(EB6*ED6),1,0))))))</f>
        <v>0</v>
      </c>
      <c r="EG6" s="58"/>
      <c r="EH6" s="58"/>
      <c r="EI6" s="58"/>
      <c r="EJ6" s="57">
        <v>1</v>
      </c>
      <c r="EK6" s="59">
        <f t="shared" ref="EK6:EK21" si="15">SUM((EC6*ED6*EF6*EG6*EJ6)+(EC6*ED6*EF6*EH6*EJ6)+(EC6*ED6*EF6*EI6*EJ6))</f>
        <v>0</v>
      </c>
      <c r="EL6" s="60">
        <f>[1]skupno!H6</f>
        <v>14.855020711326953</v>
      </c>
      <c r="EM6" s="61">
        <f t="shared" ref="EM6:EM25" si="16">EK6*EL6</f>
        <v>0</v>
      </c>
      <c r="EO6" s="52">
        <v>10</v>
      </c>
      <c r="EP6" s="53" t="s">
        <v>11</v>
      </c>
      <c r="EQ6" s="54" t="s">
        <v>51</v>
      </c>
      <c r="ER6" s="55">
        <v>10</v>
      </c>
      <c r="ES6" s="55">
        <v>45</v>
      </c>
      <c r="ET6" s="56"/>
      <c r="EU6" s="56"/>
      <c r="EV6" s="57">
        <f>IF(ER6=0,0,IF(ET6=0,0,IF(EU6=0,0,IF(EU6&lt;(ER6*ET6),EU6/(ER6*ET6),IF(EU6=(ER6*ET6),1,IF(EU6&gt;(ER6*ET6),1,0))))))</f>
        <v>0</v>
      </c>
      <c r="EW6" s="58"/>
      <c r="EX6" s="58"/>
      <c r="EY6" s="58"/>
      <c r="EZ6" s="57">
        <v>1</v>
      </c>
      <c r="FA6" s="59">
        <f t="shared" ref="FA6:FA21" si="17">SUM((ES6*ET6*EV6*EW6*EZ6)+(ES6*ET6*EV6*EX6*EZ6)+(ES6*ET6*EV6*EY6*EZ6))</f>
        <v>0</v>
      </c>
      <c r="FB6" s="60">
        <f>[1]skupno!H6</f>
        <v>14.855020711326953</v>
      </c>
      <c r="FC6" s="61">
        <f t="shared" ref="FC6:FC25" si="18">FA6*FB6</f>
        <v>0</v>
      </c>
    </row>
    <row r="7" spans="1:159" ht="22.5" customHeight="1" x14ac:dyDescent="0.25">
      <c r="A7" s="52">
        <v>1</v>
      </c>
      <c r="B7" s="53" t="s">
        <v>11</v>
      </c>
      <c r="C7" s="54" t="s">
        <v>52</v>
      </c>
      <c r="D7" s="55">
        <v>10</v>
      </c>
      <c r="E7" s="55">
        <v>45</v>
      </c>
      <c r="F7" s="56"/>
      <c r="G7" s="56"/>
      <c r="H7" s="57">
        <f>IF(D7=0,0,IF(F7=0,0,IF(G7=0,0,IF(G7&lt;(D7*F7),G7/(D7*F7),IF(G7=(D7*F7),1,IF(G7&gt;(D7*F7),1,0))))))</f>
        <v>0</v>
      </c>
      <c r="I7" s="58"/>
      <c r="J7" s="58"/>
      <c r="K7" s="58"/>
      <c r="L7" s="57">
        <v>1</v>
      </c>
      <c r="M7" s="59">
        <f t="shared" ref="M7:M21" si="19">SUM((E7*F7*H7*I7*L7)+(E7*F7*H7*J7*L7)+(E7*F7*H7*K7*L7))</f>
        <v>0</v>
      </c>
      <c r="N7" s="60">
        <f>[1]skupno!H6</f>
        <v>14.855020711326953</v>
      </c>
      <c r="O7" s="61">
        <f t="shared" si="0"/>
        <v>0</v>
      </c>
      <c r="Q7" s="52">
        <v>2</v>
      </c>
      <c r="R7" s="53" t="s">
        <v>11</v>
      </c>
      <c r="S7" s="54" t="s">
        <v>52</v>
      </c>
      <c r="T7" s="55">
        <v>10</v>
      </c>
      <c r="U7" s="55">
        <v>45</v>
      </c>
      <c r="V7" s="56"/>
      <c r="W7" s="56"/>
      <c r="X7" s="57">
        <f>IF(T7=0,0,IF(V7=0,0,IF(W7=0,0,IF(W7&lt;(T7*V7),W7/(T7*V7),IF(W7=(T7*V7),1,IF(W7&gt;(T7*V7),1,0))))))</f>
        <v>0</v>
      </c>
      <c r="Y7" s="58"/>
      <c r="Z7" s="58"/>
      <c r="AA7" s="58"/>
      <c r="AB7" s="57">
        <v>1</v>
      </c>
      <c r="AC7" s="59">
        <f t="shared" si="1"/>
        <v>0</v>
      </c>
      <c r="AD7" s="60">
        <f>[1]skupno!H6</f>
        <v>14.855020711326953</v>
      </c>
      <c r="AE7" s="61">
        <f t="shared" si="2"/>
        <v>0</v>
      </c>
      <c r="AG7" s="52">
        <v>3</v>
      </c>
      <c r="AH7" s="53" t="s">
        <v>11</v>
      </c>
      <c r="AI7" s="54" t="s">
        <v>52</v>
      </c>
      <c r="AJ7" s="55">
        <v>10</v>
      </c>
      <c r="AK7" s="55">
        <v>45</v>
      </c>
      <c r="AL7" s="56"/>
      <c r="AM7" s="56"/>
      <c r="AN7" s="57">
        <f>IF(AJ7=0,0,IF(AL7=0,0,IF(AM7=0,0,IF(AM7&lt;(AJ7*AL7),AM7/(AJ7*AL7),IF(AM7=(AJ7*AL7),1,IF(AM7&gt;(AJ7*AL7),1,0))))))</f>
        <v>0</v>
      </c>
      <c r="AO7" s="58"/>
      <c r="AP7" s="58"/>
      <c r="AQ7" s="58"/>
      <c r="AR7" s="57">
        <v>1</v>
      </c>
      <c r="AS7" s="59">
        <f t="shared" si="3"/>
        <v>0</v>
      </c>
      <c r="AT7" s="60">
        <f>[1]skupno!H6</f>
        <v>14.855020711326953</v>
      </c>
      <c r="AU7" s="61">
        <f t="shared" si="4"/>
        <v>0</v>
      </c>
      <c r="AW7" s="52">
        <v>4</v>
      </c>
      <c r="AX7" s="53" t="s">
        <v>11</v>
      </c>
      <c r="AY7" s="54" t="s">
        <v>52</v>
      </c>
      <c r="AZ7" s="55">
        <v>10</v>
      </c>
      <c r="BA7" s="55">
        <v>45</v>
      </c>
      <c r="BB7" s="56"/>
      <c r="BC7" s="56"/>
      <c r="BD7" s="57">
        <f>IF(AZ7=0,0,IF(BB7=0,0,IF(BC7=0,0,IF(BC7&lt;(AZ7*BB7),BC7/(AZ7*BB7),IF(BC7=(AZ7*BB7),1,IF(BC7&gt;(AZ7*BB7),1,0))))))</f>
        <v>0</v>
      </c>
      <c r="BE7" s="58"/>
      <c r="BF7" s="58"/>
      <c r="BG7" s="58"/>
      <c r="BH7" s="57">
        <v>1</v>
      </c>
      <c r="BI7" s="59">
        <f t="shared" si="5"/>
        <v>0</v>
      </c>
      <c r="BJ7" s="60">
        <f>[1]skupno!H6</f>
        <v>14.855020711326953</v>
      </c>
      <c r="BK7" s="61">
        <f t="shared" si="6"/>
        <v>0</v>
      </c>
      <c r="BM7" s="52">
        <v>5</v>
      </c>
      <c r="BN7" s="53" t="s">
        <v>11</v>
      </c>
      <c r="BO7" s="54" t="s">
        <v>52</v>
      </c>
      <c r="BP7" s="55">
        <v>10</v>
      </c>
      <c r="BQ7" s="55">
        <v>45</v>
      </c>
      <c r="BR7" s="56"/>
      <c r="BS7" s="56"/>
      <c r="BT7" s="57">
        <f>IF(BP7=0,0,IF(BR7=0,0,IF(BS7=0,0,IF(BS7&lt;(BP7*BR7),BS7/(BP7*BR7),IF(BS7=(BP7*BR7),1,IF(BS7&gt;(BP7*BR7),1,0))))))</f>
        <v>0</v>
      </c>
      <c r="BU7" s="58"/>
      <c r="BV7" s="58"/>
      <c r="BW7" s="58"/>
      <c r="BX7" s="57">
        <v>1</v>
      </c>
      <c r="BY7" s="59">
        <f t="shared" si="7"/>
        <v>0</v>
      </c>
      <c r="BZ7" s="60">
        <f>[1]skupno!H6</f>
        <v>14.855020711326953</v>
      </c>
      <c r="CA7" s="61">
        <f t="shared" si="8"/>
        <v>0</v>
      </c>
      <c r="CC7" s="52">
        <v>6</v>
      </c>
      <c r="CD7" s="53" t="s">
        <v>11</v>
      </c>
      <c r="CE7" s="54" t="s">
        <v>52</v>
      </c>
      <c r="CF7" s="55">
        <v>10</v>
      </c>
      <c r="CG7" s="55">
        <v>45</v>
      </c>
      <c r="CH7" s="56"/>
      <c r="CI7" s="56"/>
      <c r="CJ7" s="57">
        <f>IF(CF7=0,0,IF(CH7=0,0,IF(CI7=0,0,IF(CI7&lt;(CF7*CH7),CI7/(CF7*CH7),IF(CI7=(CF7*CH7),1,IF(CI7&gt;(CF7*CH7),1,0))))))</f>
        <v>0</v>
      </c>
      <c r="CK7" s="58"/>
      <c r="CL7" s="58"/>
      <c r="CM7" s="58"/>
      <c r="CN7" s="57">
        <v>1</v>
      </c>
      <c r="CO7" s="59">
        <f t="shared" si="9"/>
        <v>0</v>
      </c>
      <c r="CP7" s="60">
        <f>[1]skupno!H6</f>
        <v>14.855020711326953</v>
      </c>
      <c r="CQ7" s="61">
        <f t="shared" si="10"/>
        <v>0</v>
      </c>
      <c r="CS7" s="52">
        <v>7</v>
      </c>
      <c r="CT7" s="53" t="s">
        <v>11</v>
      </c>
      <c r="CU7" s="54" t="s">
        <v>52</v>
      </c>
      <c r="CV7" s="55">
        <v>10</v>
      </c>
      <c r="CW7" s="55">
        <v>45</v>
      </c>
      <c r="CX7" s="56"/>
      <c r="CY7" s="56"/>
      <c r="CZ7" s="57">
        <f>IF(CV7=0,0,IF(CX7=0,0,IF(CY7=0,0,IF(CY7&lt;(CV7*CX7),CY7/(CV7*CX7),IF(CY7=(CV7*CX7),1,IF(CY7&gt;(CV7*CX7),1,0))))))</f>
        <v>0</v>
      </c>
      <c r="DA7" s="58"/>
      <c r="DB7" s="58"/>
      <c r="DC7" s="58"/>
      <c r="DD7" s="57">
        <v>1</v>
      </c>
      <c r="DE7" s="59">
        <f t="shared" si="11"/>
        <v>0</v>
      </c>
      <c r="DF7" s="60">
        <f>[1]skupno!H6</f>
        <v>14.855020711326953</v>
      </c>
      <c r="DG7" s="61">
        <f t="shared" si="12"/>
        <v>0</v>
      </c>
      <c r="DI7" s="52">
        <v>8</v>
      </c>
      <c r="DJ7" s="53" t="s">
        <v>11</v>
      </c>
      <c r="DK7" s="54" t="s">
        <v>52</v>
      </c>
      <c r="DL7" s="55">
        <v>10</v>
      </c>
      <c r="DM7" s="55">
        <v>45</v>
      </c>
      <c r="DN7" s="56"/>
      <c r="DO7" s="56"/>
      <c r="DP7" s="57">
        <f>IF(DL7=0,0,IF(DN7=0,0,IF(DO7=0,0,IF(DO7&lt;(DL7*DN7),DO7/(DL7*DN7),IF(DO7=(DL7*DN7),1,IF(DO7&gt;(DL7*DN7),1,0))))))</f>
        <v>0</v>
      </c>
      <c r="DQ7" s="58"/>
      <c r="DR7" s="58"/>
      <c r="DS7" s="58"/>
      <c r="DT7" s="57">
        <v>1</v>
      </c>
      <c r="DU7" s="59">
        <f t="shared" si="13"/>
        <v>0</v>
      </c>
      <c r="DV7" s="60">
        <f>[1]skupno!H6</f>
        <v>14.855020711326953</v>
      </c>
      <c r="DW7" s="61">
        <f t="shared" si="14"/>
        <v>0</v>
      </c>
      <c r="DY7" s="52">
        <v>9</v>
      </c>
      <c r="DZ7" s="53" t="s">
        <v>11</v>
      </c>
      <c r="EA7" s="54" t="s">
        <v>52</v>
      </c>
      <c r="EB7" s="55">
        <v>10</v>
      </c>
      <c r="EC7" s="55">
        <v>45</v>
      </c>
      <c r="ED7" s="56"/>
      <c r="EE7" s="56"/>
      <c r="EF7" s="57">
        <f>IF(EB7=0,0,IF(ED7=0,0,IF(EE7=0,0,IF(EE7&lt;(EB7*ED7),EE7/(EB7*ED7),IF(EE7=(EB7*ED7),1,IF(EE7&gt;(EB7*ED7),1,0))))))</f>
        <v>0</v>
      </c>
      <c r="EG7" s="58"/>
      <c r="EH7" s="58"/>
      <c r="EI7" s="58"/>
      <c r="EJ7" s="57">
        <v>1</v>
      </c>
      <c r="EK7" s="59">
        <f t="shared" si="15"/>
        <v>0</v>
      </c>
      <c r="EL7" s="60">
        <f>[1]skupno!H6</f>
        <v>14.855020711326953</v>
      </c>
      <c r="EM7" s="61">
        <f t="shared" si="16"/>
        <v>0</v>
      </c>
      <c r="EO7" s="52">
        <v>10</v>
      </c>
      <c r="EP7" s="53" t="s">
        <v>11</v>
      </c>
      <c r="EQ7" s="54" t="s">
        <v>52</v>
      </c>
      <c r="ER7" s="55">
        <v>10</v>
      </c>
      <c r="ES7" s="55">
        <v>45</v>
      </c>
      <c r="ET7" s="56"/>
      <c r="EU7" s="56"/>
      <c r="EV7" s="57">
        <f>IF(ER7=0,0,IF(ET7=0,0,IF(EU7=0,0,IF(EU7&lt;(ER7*ET7),EU7/(ER7*ET7),IF(EU7=(ER7*ET7),1,IF(EU7&gt;(ER7*ET7),1,0))))))</f>
        <v>0</v>
      </c>
      <c r="EW7" s="58"/>
      <c r="EX7" s="58"/>
      <c r="EY7" s="58"/>
      <c r="EZ7" s="57">
        <v>1</v>
      </c>
      <c r="FA7" s="59">
        <f t="shared" si="17"/>
        <v>0</v>
      </c>
      <c r="FB7" s="60">
        <f>[1]skupno!H6</f>
        <v>14.855020711326953</v>
      </c>
      <c r="FC7" s="61">
        <f t="shared" si="18"/>
        <v>0</v>
      </c>
    </row>
    <row r="8" spans="1:159" ht="22.5" customHeight="1" x14ac:dyDescent="0.25">
      <c r="A8" s="52">
        <v>1</v>
      </c>
      <c r="B8" s="53" t="s">
        <v>11</v>
      </c>
      <c r="C8" s="54" t="s">
        <v>53</v>
      </c>
      <c r="D8" s="55">
        <v>15</v>
      </c>
      <c r="E8" s="55">
        <v>60</v>
      </c>
      <c r="F8" s="56"/>
      <c r="G8" s="56"/>
      <c r="H8" s="57">
        <f t="shared" ref="H8:H16" si="20">IF(D8=0,0,IF(F8=0,0,IF(G8=0,0,IF(G8&lt;(D8*F8),G8/(D8*F8),IF(G8=(D8*F8),1,IF(G8&gt;(D8*F8),1,0))))))</f>
        <v>0</v>
      </c>
      <c r="I8" s="58"/>
      <c r="J8" s="58"/>
      <c r="K8" s="58"/>
      <c r="L8" s="57">
        <v>1</v>
      </c>
      <c r="M8" s="59">
        <f t="shared" si="19"/>
        <v>0</v>
      </c>
      <c r="N8" s="62">
        <f>[1]skupno!H7</f>
        <v>14.855020711326953</v>
      </c>
      <c r="O8" s="61">
        <f t="shared" si="0"/>
        <v>0</v>
      </c>
      <c r="Q8" s="52">
        <v>2</v>
      </c>
      <c r="R8" s="53" t="s">
        <v>11</v>
      </c>
      <c r="S8" s="54" t="s">
        <v>53</v>
      </c>
      <c r="T8" s="55">
        <v>15</v>
      </c>
      <c r="U8" s="55">
        <v>60</v>
      </c>
      <c r="V8" s="56"/>
      <c r="W8" s="56"/>
      <c r="X8" s="57">
        <f t="shared" ref="X8:X16" si="21">IF(T8=0,0,IF(V8=0,0,IF(W8=0,0,IF(W8&lt;(T8*V8),W8/(T8*V8),IF(W8=(T8*V8),1,IF(W8&gt;(T8*V8),1,0))))))</f>
        <v>0</v>
      </c>
      <c r="Y8" s="58"/>
      <c r="Z8" s="58"/>
      <c r="AA8" s="58"/>
      <c r="AB8" s="57">
        <v>1</v>
      </c>
      <c r="AC8" s="59">
        <f t="shared" si="1"/>
        <v>0</v>
      </c>
      <c r="AD8" s="62">
        <f>[1]skupno!H7</f>
        <v>14.855020711326953</v>
      </c>
      <c r="AE8" s="61">
        <f t="shared" si="2"/>
        <v>0</v>
      </c>
      <c r="AG8" s="52">
        <v>3</v>
      </c>
      <c r="AH8" s="53" t="s">
        <v>11</v>
      </c>
      <c r="AI8" s="54" t="s">
        <v>53</v>
      </c>
      <c r="AJ8" s="55">
        <v>15</v>
      </c>
      <c r="AK8" s="55">
        <v>60</v>
      </c>
      <c r="AL8" s="56"/>
      <c r="AM8" s="56"/>
      <c r="AN8" s="57">
        <f t="shared" ref="AN8:AN16" si="22">IF(AJ8=0,0,IF(AL8=0,0,IF(AM8=0,0,IF(AM8&lt;(AJ8*AL8),AM8/(AJ8*AL8),IF(AM8=(AJ8*AL8),1,IF(AM8&gt;(AJ8*AL8),1,0))))))</f>
        <v>0</v>
      </c>
      <c r="AO8" s="58"/>
      <c r="AP8" s="58"/>
      <c r="AQ8" s="58"/>
      <c r="AR8" s="57">
        <v>1</v>
      </c>
      <c r="AS8" s="59">
        <f t="shared" si="3"/>
        <v>0</v>
      </c>
      <c r="AT8" s="62">
        <f>[1]skupno!H7</f>
        <v>14.855020711326953</v>
      </c>
      <c r="AU8" s="61">
        <f t="shared" si="4"/>
        <v>0</v>
      </c>
      <c r="AW8" s="52">
        <v>4</v>
      </c>
      <c r="AX8" s="53" t="s">
        <v>11</v>
      </c>
      <c r="AY8" s="54" t="s">
        <v>53</v>
      </c>
      <c r="AZ8" s="55">
        <v>15</v>
      </c>
      <c r="BA8" s="55">
        <v>60</v>
      </c>
      <c r="BB8" s="56"/>
      <c r="BC8" s="56"/>
      <c r="BD8" s="57">
        <f t="shared" ref="BD8:BD16" si="23">IF(AZ8=0,0,IF(BB8=0,0,IF(BC8=0,0,IF(BC8&lt;(AZ8*BB8),BC8/(AZ8*BB8),IF(BC8=(AZ8*BB8),1,IF(BC8&gt;(AZ8*BB8),1,0))))))</f>
        <v>0</v>
      </c>
      <c r="BE8" s="58"/>
      <c r="BF8" s="58"/>
      <c r="BG8" s="58"/>
      <c r="BH8" s="57">
        <v>1</v>
      </c>
      <c r="BI8" s="59">
        <f t="shared" si="5"/>
        <v>0</v>
      </c>
      <c r="BJ8" s="62">
        <f>[1]skupno!H7</f>
        <v>14.855020711326953</v>
      </c>
      <c r="BK8" s="61">
        <f t="shared" si="6"/>
        <v>0</v>
      </c>
      <c r="BM8" s="52">
        <v>5</v>
      </c>
      <c r="BN8" s="53" t="s">
        <v>11</v>
      </c>
      <c r="BO8" s="54" t="s">
        <v>53</v>
      </c>
      <c r="BP8" s="55">
        <v>15</v>
      </c>
      <c r="BQ8" s="55">
        <v>60</v>
      </c>
      <c r="BR8" s="56"/>
      <c r="BS8" s="56"/>
      <c r="BT8" s="57">
        <f t="shared" ref="BT8:BT16" si="24">IF(BP8=0,0,IF(BR8=0,0,IF(BS8=0,0,IF(BS8&lt;(BP8*BR8),BS8/(BP8*BR8),IF(BS8=(BP8*BR8),1,IF(BS8&gt;(BP8*BR8),1,0))))))</f>
        <v>0</v>
      </c>
      <c r="BU8" s="58"/>
      <c r="BV8" s="58"/>
      <c r="BW8" s="58"/>
      <c r="BX8" s="57">
        <v>1</v>
      </c>
      <c r="BY8" s="59">
        <f t="shared" si="7"/>
        <v>0</v>
      </c>
      <c r="BZ8" s="62">
        <f>[1]skupno!H7</f>
        <v>14.855020711326953</v>
      </c>
      <c r="CA8" s="61">
        <f t="shared" si="8"/>
        <v>0</v>
      </c>
      <c r="CC8" s="52">
        <v>6</v>
      </c>
      <c r="CD8" s="53" t="s">
        <v>11</v>
      </c>
      <c r="CE8" s="54" t="s">
        <v>53</v>
      </c>
      <c r="CF8" s="55">
        <v>15</v>
      </c>
      <c r="CG8" s="55">
        <v>60</v>
      </c>
      <c r="CH8" s="56"/>
      <c r="CI8" s="56"/>
      <c r="CJ8" s="57">
        <f t="shared" ref="CJ8:CJ16" si="25">IF(CF8=0,0,IF(CH8=0,0,IF(CI8=0,0,IF(CI8&lt;(CF8*CH8),CI8/(CF8*CH8),IF(CI8=(CF8*CH8),1,IF(CI8&gt;(CF8*CH8),1,0))))))</f>
        <v>0</v>
      </c>
      <c r="CK8" s="58"/>
      <c r="CL8" s="58"/>
      <c r="CM8" s="58"/>
      <c r="CN8" s="57">
        <v>1</v>
      </c>
      <c r="CO8" s="59">
        <f t="shared" si="9"/>
        <v>0</v>
      </c>
      <c r="CP8" s="62">
        <f>[1]skupno!H7</f>
        <v>14.855020711326953</v>
      </c>
      <c r="CQ8" s="61">
        <f t="shared" si="10"/>
        <v>0</v>
      </c>
      <c r="CS8" s="52">
        <v>7</v>
      </c>
      <c r="CT8" s="53" t="s">
        <v>11</v>
      </c>
      <c r="CU8" s="54" t="s">
        <v>53</v>
      </c>
      <c r="CV8" s="55">
        <v>15</v>
      </c>
      <c r="CW8" s="55">
        <v>60</v>
      </c>
      <c r="CX8" s="56"/>
      <c r="CY8" s="56"/>
      <c r="CZ8" s="57">
        <f t="shared" ref="CZ8:CZ16" si="26">IF(CV8=0,0,IF(CX8=0,0,IF(CY8=0,0,IF(CY8&lt;(CV8*CX8),CY8/(CV8*CX8),IF(CY8=(CV8*CX8),1,IF(CY8&gt;(CV8*CX8),1,0))))))</f>
        <v>0</v>
      </c>
      <c r="DA8" s="58"/>
      <c r="DB8" s="58"/>
      <c r="DC8" s="58"/>
      <c r="DD8" s="57">
        <v>1</v>
      </c>
      <c r="DE8" s="59">
        <f t="shared" si="11"/>
        <v>0</v>
      </c>
      <c r="DF8" s="62">
        <f>[1]skupno!H7</f>
        <v>14.855020711326953</v>
      </c>
      <c r="DG8" s="61">
        <f t="shared" si="12"/>
        <v>0</v>
      </c>
      <c r="DI8" s="52">
        <v>8</v>
      </c>
      <c r="DJ8" s="53" t="s">
        <v>11</v>
      </c>
      <c r="DK8" s="54" t="s">
        <v>53</v>
      </c>
      <c r="DL8" s="55">
        <v>15</v>
      </c>
      <c r="DM8" s="55">
        <v>60</v>
      </c>
      <c r="DN8" s="56"/>
      <c r="DO8" s="56"/>
      <c r="DP8" s="57">
        <f t="shared" ref="DP8:DP16" si="27">IF(DL8=0,0,IF(DN8=0,0,IF(DO8=0,0,IF(DO8&lt;(DL8*DN8),DO8/(DL8*DN8),IF(DO8=(DL8*DN8),1,IF(DO8&gt;(DL8*DN8),1,0))))))</f>
        <v>0</v>
      </c>
      <c r="DQ8" s="58"/>
      <c r="DR8" s="58"/>
      <c r="DS8" s="58"/>
      <c r="DT8" s="57">
        <v>1</v>
      </c>
      <c r="DU8" s="59">
        <f t="shared" si="13"/>
        <v>0</v>
      </c>
      <c r="DV8" s="62">
        <f>[1]skupno!H7</f>
        <v>14.855020711326953</v>
      </c>
      <c r="DW8" s="61">
        <f t="shared" si="14"/>
        <v>0</v>
      </c>
      <c r="DY8" s="52">
        <v>9</v>
      </c>
      <c r="DZ8" s="53" t="s">
        <v>11</v>
      </c>
      <c r="EA8" s="54" t="s">
        <v>53</v>
      </c>
      <c r="EB8" s="55">
        <v>15</v>
      </c>
      <c r="EC8" s="55">
        <v>60</v>
      </c>
      <c r="ED8" s="56"/>
      <c r="EE8" s="56"/>
      <c r="EF8" s="57">
        <f t="shared" ref="EF8:EF16" si="28">IF(EB8=0,0,IF(ED8=0,0,IF(EE8=0,0,IF(EE8&lt;(EB8*ED8),EE8/(EB8*ED8),IF(EE8=(EB8*ED8),1,IF(EE8&gt;(EB8*ED8),1,0))))))</f>
        <v>0</v>
      </c>
      <c r="EG8" s="58"/>
      <c r="EH8" s="58"/>
      <c r="EI8" s="58"/>
      <c r="EJ8" s="57">
        <v>1</v>
      </c>
      <c r="EK8" s="59">
        <f t="shared" si="15"/>
        <v>0</v>
      </c>
      <c r="EL8" s="62">
        <f>[1]skupno!H7</f>
        <v>14.855020711326953</v>
      </c>
      <c r="EM8" s="61">
        <f t="shared" si="16"/>
        <v>0</v>
      </c>
      <c r="EO8" s="52">
        <v>10</v>
      </c>
      <c r="EP8" s="53" t="s">
        <v>11</v>
      </c>
      <c r="EQ8" s="54" t="s">
        <v>53</v>
      </c>
      <c r="ER8" s="55">
        <v>15</v>
      </c>
      <c r="ES8" s="55">
        <v>60</v>
      </c>
      <c r="ET8" s="56"/>
      <c r="EU8" s="56"/>
      <c r="EV8" s="57">
        <f t="shared" ref="EV8:EV16" si="29">IF(ER8=0,0,IF(ET8=0,0,IF(EU8=0,0,IF(EU8&lt;(ER8*ET8),EU8/(ER8*ET8),IF(EU8=(ER8*ET8),1,IF(EU8&gt;(ER8*ET8),1,0))))))</f>
        <v>0</v>
      </c>
      <c r="EW8" s="58"/>
      <c r="EX8" s="58"/>
      <c r="EY8" s="58"/>
      <c r="EZ8" s="57">
        <v>1</v>
      </c>
      <c r="FA8" s="59">
        <f t="shared" si="17"/>
        <v>0</v>
      </c>
      <c r="FB8" s="62">
        <f>[1]skupno!H7</f>
        <v>14.855020711326953</v>
      </c>
      <c r="FC8" s="61">
        <f t="shared" si="18"/>
        <v>0</v>
      </c>
    </row>
    <row r="9" spans="1:159" ht="22.5" customHeight="1" x14ac:dyDescent="0.25">
      <c r="A9" s="52">
        <v>1</v>
      </c>
      <c r="B9" s="53" t="s">
        <v>11</v>
      </c>
      <c r="C9" s="54" t="s">
        <v>54</v>
      </c>
      <c r="D9" s="55">
        <v>15</v>
      </c>
      <c r="E9" s="55">
        <v>60</v>
      </c>
      <c r="F9" s="56"/>
      <c r="G9" s="56"/>
      <c r="H9" s="57">
        <f t="shared" si="20"/>
        <v>0</v>
      </c>
      <c r="I9" s="58"/>
      <c r="J9" s="58"/>
      <c r="K9" s="58"/>
      <c r="L9" s="57">
        <v>1</v>
      </c>
      <c r="M9" s="59">
        <f t="shared" si="19"/>
        <v>0</v>
      </c>
      <c r="N9" s="60">
        <f>[1]skupno!H7</f>
        <v>14.855020711326953</v>
      </c>
      <c r="O9" s="61">
        <f t="shared" si="0"/>
        <v>0</v>
      </c>
      <c r="Q9" s="52">
        <v>2</v>
      </c>
      <c r="R9" s="53" t="s">
        <v>11</v>
      </c>
      <c r="S9" s="54" t="s">
        <v>54</v>
      </c>
      <c r="T9" s="55">
        <v>15</v>
      </c>
      <c r="U9" s="55">
        <v>60</v>
      </c>
      <c r="V9" s="56"/>
      <c r="W9" s="56"/>
      <c r="X9" s="57">
        <f t="shared" si="21"/>
        <v>0</v>
      </c>
      <c r="Y9" s="58"/>
      <c r="Z9" s="58"/>
      <c r="AA9" s="58"/>
      <c r="AB9" s="57">
        <v>1</v>
      </c>
      <c r="AC9" s="59">
        <f t="shared" si="1"/>
        <v>0</v>
      </c>
      <c r="AD9" s="60">
        <f>[1]skupno!H7</f>
        <v>14.855020711326953</v>
      </c>
      <c r="AE9" s="61">
        <f t="shared" si="2"/>
        <v>0</v>
      </c>
      <c r="AG9" s="52">
        <v>3</v>
      </c>
      <c r="AH9" s="53" t="s">
        <v>11</v>
      </c>
      <c r="AI9" s="54" t="s">
        <v>54</v>
      </c>
      <c r="AJ9" s="55">
        <v>15</v>
      </c>
      <c r="AK9" s="55">
        <v>60</v>
      </c>
      <c r="AL9" s="56"/>
      <c r="AM9" s="56"/>
      <c r="AN9" s="57">
        <f t="shared" si="22"/>
        <v>0</v>
      </c>
      <c r="AO9" s="58"/>
      <c r="AP9" s="58"/>
      <c r="AQ9" s="58"/>
      <c r="AR9" s="57">
        <v>1</v>
      </c>
      <c r="AS9" s="59">
        <f t="shared" si="3"/>
        <v>0</v>
      </c>
      <c r="AT9" s="60">
        <f>[1]skupno!H7</f>
        <v>14.855020711326953</v>
      </c>
      <c r="AU9" s="61">
        <f t="shared" si="4"/>
        <v>0</v>
      </c>
      <c r="AW9" s="52">
        <v>4</v>
      </c>
      <c r="AX9" s="53" t="s">
        <v>11</v>
      </c>
      <c r="AY9" s="54" t="s">
        <v>54</v>
      </c>
      <c r="AZ9" s="55">
        <v>15</v>
      </c>
      <c r="BA9" s="55">
        <v>60</v>
      </c>
      <c r="BB9" s="56"/>
      <c r="BC9" s="56"/>
      <c r="BD9" s="57">
        <f t="shared" si="23"/>
        <v>0</v>
      </c>
      <c r="BE9" s="58"/>
      <c r="BF9" s="58"/>
      <c r="BG9" s="58"/>
      <c r="BH9" s="57">
        <v>1</v>
      </c>
      <c r="BI9" s="59">
        <f t="shared" si="5"/>
        <v>0</v>
      </c>
      <c r="BJ9" s="60">
        <f>[1]skupno!H7</f>
        <v>14.855020711326953</v>
      </c>
      <c r="BK9" s="61">
        <f t="shared" si="6"/>
        <v>0</v>
      </c>
      <c r="BM9" s="52">
        <v>5</v>
      </c>
      <c r="BN9" s="53" t="s">
        <v>11</v>
      </c>
      <c r="BO9" s="54" t="s">
        <v>54</v>
      </c>
      <c r="BP9" s="55">
        <v>15</v>
      </c>
      <c r="BQ9" s="55">
        <v>60</v>
      </c>
      <c r="BR9" s="56"/>
      <c r="BS9" s="56"/>
      <c r="BT9" s="57">
        <f t="shared" si="24"/>
        <v>0</v>
      </c>
      <c r="BU9" s="58"/>
      <c r="BV9" s="58"/>
      <c r="BW9" s="58"/>
      <c r="BX9" s="57">
        <v>1</v>
      </c>
      <c r="BY9" s="59">
        <f t="shared" si="7"/>
        <v>0</v>
      </c>
      <c r="BZ9" s="60">
        <f>[1]skupno!H7</f>
        <v>14.855020711326953</v>
      </c>
      <c r="CA9" s="61">
        <f t="shared" si="8"/>
        <v>0</v>
      </c>
      <c r="CC9" s="52">
        <v>6</v>
      </c>
      <c r="CD9" s="53" t="s">
        <v>11</v>
      </c>
      <c r="CE9" s="54" t="s">
        <v>54</v>
      </c>
      <c r="CF9" s="55">
        <v>15</v>
      </c>
      <c r="CG9" s="55">
        <v>60</v>
      </c>
      <c r="CH9" s="56"/>
      <c r="CI9" s="56"/>
      <c r="CJ9" s="57">
        <f t="shared" si="25"/>
        <v>0</v>
      </c>
      <c r="CK9" s="58"/>
      <c r="CL9" s="58"/>
      <c r="CM9" s="58"/>
      <c r="CN9" s="57">
        <v>1</v>
      </c>
      <c r="CO9" s="59">
        <f t="shared" si="9"/>
        <v>0</v>
      </c>
      <c r="CP9" s="60">
        <f>[1]skupno!H7</f>
        <v>14.855020711326953</v>
      </c>
      <c r="CQ9" s="61">
        <f t="shared" si="10"/>
        <v>0</v>
      </c>
      <c r="CS9" s="52">
        <v>7</v>
      </c>
      <c r="CT9" s="53" t="s">
        <v>11</v>
      </c>
      <c r="CU9" s="54" t="s">
        <v>54</v>
      </c>
      <c r="CV9" s="55">
        <v>15</v>
      </c>
      <c r="CW9" s="55">
        <v>60</v>
      </c>
      <c r="CX9" s="56"/>
      <c r="CY9" s="56"/>
      <c r="CZ9" s="57">
        <f t="shared" si="26"/>
        <v>0</v>
      </c>
      <c r="DA9" s="58"/>
      <c r="DB9" s="58"/>
      <c r="DC9" s="58"/>
      <c r="DD9" s="57">
        <v>1</v>
      </c>
      <c r="DE9" s="59">
        <f t="shared" si="11"/>
        <v>0</v>
      </c>
      <c r="DF9" s="60">
        <f>[1]skupno!H7</f>
        <v>14.855020711326953</v>
      </c>
      <c r="DG9" s="61">
        <f t="shared" si="12"/>
        <v>0</v>
      </c>
      <c r="DI9" s="52">
        <v>8</v>
      </c>
      <c r="DJ9" s="53" t="s">
        <v>11</v>
      </c>
      <c r="DK9" s="54" t="s">
        <v>54</v>
      </c>
      <c r="DL9" s="55">
        <v>15</v>
      </c>
      <c r="DM9" s="55">
        <v>60</v>
      </c>
      <c r="DN9" s="56"/>
      <c r="DO9" s="56"/>
      <c r="DP9" s="57">
        <f t="shared" si="27"/>
        <v>0</v>
      </c>
      <c r="DQ9" s="58"/>
      <c r="DR9" s="58"/>
      <c r="DS9" s="58"/>
      <c r="DT9" s="57">
        <v>1</v>
      </c>
      <c r="DU9" s="59">
        <f t="shared" si="13"/>
        <v>0</v>
      </c>
      <c r="DV9" s="60">
        <f>[1]skupno!H7</f>
        <v>14.855020711326953</v>
      </c>
      <c r="DW9" s="61">
        <f t="shared" si="14"/>
        <v>0</v>
      </c>
      <c r="DY9" s="52">
        <v>9</v>
      </c>
      <c r="DZ9" s="53" t="s">
        <v>11</v>
      </c>
      <c r="EA9" s="54" t="s">
        <v>54</v>
      </c>
      <c r="EB9" s="55">
        <v>15</v>
      </c>
      <c r="EC9" s="55">
        <v>60</v>
      </c>
      <c r="ED9" s="56"/>
      <c r="EE9" s="56"/>
      <c r="EF9" s="57">
        <f t="shared" si="28"/>
        <v>0</v>
      </c>
      <c r="EG9" s="58"/>
      <c r="EH9" s="58"/>
      <c r="EI9" s="58"/>
      <c r="EJ9" s="57">
        <v>1</v>
      </c>
      <c r="EK9" s="59">
        <f t="shared" si="15"/>
        <v>0</v>
      </c>
      <c r="EL9" s="60">
        <f>[1]skupno!H7</f>
        <v>14.855020711326953</v>
      </c>
      <c r="EM9" s="61">
        <f t="shared" si="16"/>
        <v>0</v>
      </c>
      <c r="EO9" s="52">
        <v>10</v>
      </c>
      <c r="EP9" s="53" t="s">
        <v>11</v>
      </c>
      <c r="EQ9" s="54" t="s">
        <v>54</v>
      </c>
      <c r="ER9" s="55">
        <v>15</v>
      </c>
      <c r="ES9" s="55">
        <v>60</v>
      </c>
      <c r="ET9" s="56"/>
      <c r="EU9" s="56"/>
      <c r="EV9" s="57">
        <f t="shared" si="29"/>
        <v>0</v>
      </c>
      <c r="EW9" s="58"/>
      <c r="EX9" s="58"/>
      <c r="EY9" s="58"/>
      <c r="EZ9" s="57">
        <v>1</v>
      </c>
      <c r="FA9" s="59">
        <f t="shared" si="17"/>
        <v>0</v>
      </c>
      <c r="FB9" s="60">
        <f>[1]skupno!H7</f>
        <v>14.855020711326953</v>
      </c>
      <c r="FC9" s="61">
        <f t="shared" si="18"/>
        <v>0</v>
      </c>
    </row>
    <row r="10" spans="1:159" ht="22.5" customHeight="1" x14ac:dyDescent="0.25">
      <c r="A10" s="52">
        <v>1</v>
      </c>
      <c r="B10" s="53" t="s">
        <v>11</v>
      </c>
      <c r="C10" s="54" t="s">
        <v>55</v>
      </c>
      <c r="D10" s="55">
        <v>15</v>
      </c>
      <c r="E10" s="55">
        <v>60</v>
      </c>
      <c r="F10" s="56"/>
      <c r="G10" s="56"/>
      <c r="H10" s="57">
        <f t="shared" si="20"/>
        <v>0</v>
      </c>
      <c r="I10" s="58"/>
      <c r="J10" s="58"/>
      <c r="K10" s="58"/>
      <c r="L10" s="57">
        <v>1</v>
      </c>
      <c r="M10" s="59">
        <f t="shared" si="19"/>
        <v>0</v>
      </c>
      <c r="N10" s="60">
        <f>[1]skupno!H8</f>
        <v>14.855020711326953</v>
      </c>
      <c r="O10" s="61">
        <f t="shared" si="0"/>
        <v>0</v>
      </c>
      <c r="Q10" s="52">
        <v>2</v>
      </c>
      <c r="R10" s="53" t="s">
        <v>11</v>
      </c>
      <c r="S10" s="54" t="s">
        <v>55</v>
      </c>
      <c r="T10" s="55">
        <v>15</v>
      </c>
      <c r="U10" s="55">
        <v>60</v>
      </c>
      <c r="V10" s="56"/>
      <c r="W10" s="56"/>
      <c r="X10" s="57">
        <f t="shared" si="21"/>
        <v>0</v>
      </c>
      <c r="Y10" s="58"/>
      <c r="Z10" s="58"/>
      <c r="AA10" s="58"/>
      <c r="AB10" s="57">
        <v>1</v>
      </c>
      <c r="AC10" s="59">
        <f t="shared" si="1"/>
        <v>0</v>
      </c>
      <c r="AD10" s="60">
        <f>[1]skupno!H8</f>
        <v>14.855020711326953</v>
      </c>
      <c r="AE10" s="61">
        <f t="shared" si="2"/>
        <v>0</v>
      </c>
      <c r="AG10" s="52">
        <v>3</v>
      </c>
      <c r="AH10" s="53" t="s">
        <v>11</v>
      </c>
      <c r="AI10" s="54" t="s">
        <v>55</v>
      </c>
      <c r="AJ10" s="55">
        <v>15</v>
      </c>
      <c r="AK10" s="55">
        <v>60</v>
      </c>
      <c r="AL10" s="56"/>
      <c r="AM10" s="56"/>
      <c r="AN10" s="57">
        <f t="shared" si="22"/>
        <v>0</v>
      </c>
      <c r="AO10" s="58"/>
      <c r="AP10" s="58"/>
      <c r="AQ10" s="58"/>
      <c r="AR10" s="57">
        <v>1</v>
      </c>
      <c r="AS10" s="59">
        <f t="shared" si="3"/>
        <v>0</v>
      </c>
      <c r="AT10" s="60">
        <f>[1]skupno!H8</f>
        <v>14.855020711326953</v>
      </c>
      <c r="AU10" s="61">
        <f t="shared" si="4"/>
        <v>0</v>
      </c>
      <c r="AW10" s="52">
        <v>4</v>
      </c>
      <c r="AX10" s="53" t="s">
        <v>11</v>
      </c>
      <c r="AY10" s="54" t="s">
        <v>55</v>
      </c>
      <c r="AZ10" s="55">
        <v>15</v>
      </c>
      <c r="BA10" s="55">
        <v>60</v>
      </c>
      <c r="BB10" s="56">
        <v>1</v>
      </c>
      <c r="BC10" s="56"/>
      <c r="BD10" s="57">
        <f t="shared" si="23"/>
        <v>0</v>
      </c>
      <c r="BE10" s="58"/>
      <c r="BF10" s="58"/>
      <c r="BG10" s="58"/>
      <c r="BH10" s="57">
        <v>1</v>
      </c>
      <c r="BI10" s="59">
        <f t="shared" si="5"/>
        <v>0</v>
      </c>
      <c r="BJ10" s="60">
        <f>[1]skupno!H8</f>
        <v>14.855020711326953</v>
      </c>
      <c r="BK10" s="61">
        <f t="shared" si="6"/>
        <v>0</v>
      </c>
      <c r="BM10" s="52">
        <v>5</v>
      </c>
      <c r="BN10" s="53" t="s">
        <v>11</v>
      </c>
      <c r="BO10" s="54" t="s">
        <v>55</v>
      </c>
      <c r="BP10" s="55">
        <v>15</v>
      </c>
      <c r="BQ10" s="55">
        <v>60</v>
      </c>
      <c r="BR10" s="56"/>
      <c r="BS10" s="56"/>
      <c r="BT10" s="57">
        <f t="shared" si="24"/>
        <v>0</v>
      </c>
      <c r="BU10" s="58"/>
      <c r="BV10" s="58"/>
      <c r="BW10" s="58"/>
      <c r="BX10" s="57">
        <v>1</v>
      </c>
      <c r="BY10" s="59">
        <f t="shared" si="7"/>
        <v>0</v>
      </c>
      <c r="BZ10" s="60">
        <f>[1]skupno!H8</f>
        <v>14.855020711326953</v>
      </c>
      <c r="CA10" s="61">
        <f t="shared" si="8"/>
        <v>0</v>
      </c>
      <c r="CC10" s="52">
        <v>6</v>
      </c>
      <c r="CD10" s="53" t="s">
        <v>11</v>
      </c>
      <c r="CE10" s="54" t="s">
        <v>55</v>
      </c>
      <c r="CF10" s="55">
        <v>15</v>
      </c>
      <c r="CG10" s="55">
        <v>60</v>
      </c>
      <c r="CH10" s="56"/>
      <c r="CI10" s="56"/>
      <c r="CJ10" s="57">
        <f t="shared" si="25"/>
        <v>0</v>
      </c>
      <c r="CK10" s="58"/>
      <c r="CL10" s="58"/>
      <c r="CM10" s="58"/>
      <c r="CN10" s="57">
        <v>1</v>
      </c>
      <c r="CO10" s="59">
        <f t="shared" si="9"/>
        <v>0</v>
      </c>
      <c r="CP10" s="60">
        <f>[1]skupno!H8</f>
        <v>14.855020711326953</v>
      </c>
      <c r="CQ10" s="61">
        <f t="shared" si="10"/>
        <v>0</v>
      </c>
      <c r="CS10" s="52">
        <v>7</v>
      </c>
      <c r="CT10" s="53" t="s">
        <v>11</v>
      </c>
      <c r="CU10" s="54" t="s">
        <v>55</v>
      </c>
      <c r="CV10" s="55">
        <v>15</v>
      </c>
      <c r="CW10" s="55">
        <v>60</v>
      </c>
      <c r="CX10" s="56"/>
      <c r="CY10" s="56"/>
      <c r="CZ10" s="57">
        <f t="shared" si="26"/>
        <v>0</v>
      </c>
      <c r="DA10" s="58"/>
      <c r="DB10" s="58"/>
      <c r="DC10" s="58"/>
      <c r="DD10" s="57">
        <v>1</v>
      </c>
      <c r="DE10" s="59">
        <f t="shared" si="11"/>
        <v>0</v>
      </c>
      <c r="DF10" s="60">
        <f>[1]skupno!H8</f>
        <v>14.855020711326953</v>
      </c>
      <c r="DG10" s="61">
        <f t="shared" si="12"/>
        <v>0</v>
      </c>
      <c r="DI10" s="52">
        <v>8</v>
      </c>
      <c r="DJ10" s="53" t="s">
        <v>11</v>
      </c>
      <c r="DK10" s="54" t="s">
        <v>55</v>
      </c>
      <c r="DL10" s="55">
        <v>15</v>
      </c>
      <c r="DM10" s="55">
        <v>60</v>
      </c>
      <c r="DN10" s="56"/>
      <c r="DO10" s="56"/>
      <c r="DP10" s="57">
        <f t="shared" si="27"/>
        <v>0</v>
      </c>
      <c r="DQ10" s="58"/>
      <c r="DR10" s="58"/>
      <c r="DS10" s="58"/>
      <c r="DT10" s="57">
        <v>1</v>
      </c>
      <c r="DU10" s="59">
        <f t="shared" si="13"/>
        <v>0</v>
      </c>
      <c r="DV10" s="60">
        <f>[1]skupno!H8</f>
        <v>14.855020711326953</v>
      </c>
      <c r="DW10" s="61">
        <f t="shared" si="14"/>
        <v>0</v>
      </c>
      <c r="DY10" s="52">
        <v>9</v>
      </c>
      <c r="DZ10" s="53" t="s">
        <v>11</v>
      </c>
      <c r="EA10" s="54" t="s">
        <v>55</v>
      </c>
      <c r="EB10" s="55">
        <v>15</v>
      </c>
      <c r="EC10" s="55">
        <v>60</v>
      </c>
      <c r="ED10" s="56"/>
      <c r="EE10" s="56"/>
      <c r="EF10" s="57">
        <f t="shared" si="28"/>
        <v>0</v>
      </c>
      <c r="EG10" s="58"/>
      <c r="EH10" s="58"/>
      <c r="EI10" s="58"/>
      <c r="EJ10" s="57">
        <v>1</v>
      </c>
      <c r="EK10" s="59">
        <f t="shared" si="15"/>
        <v>0</v>
      </c>
      <c r="EL10" s="60">
        <f>[1]skupno!H8</f>
        <v>14.855020711326953</v>
      </c>
      <c r="EM10" s="61">
        <f t="shared" si="16"/>
        <v>0</v>
      </c>
      <c r="EO10" s="52">
        <v>10</v>
      </c>
      <c r="EP10" s="53" t="s">
        <v>11</v>
      </c>
      <c r="EQ10" s="54" t="s">
        <v>55</v>
      </c>
      <c r="ER10" s="55">
        <v>15</v>
      </c>
      <c r="ES10" s="55">
        <v>60</v>
      </c>
      <c r="ET10" s="56"/>
      <c r="EU10" s="56"/>
      <c r="EV10" s="57">
        <f t="shared" si="29"/>
        <v>0</v>
      </c>
      <c r="EW10" s="58"/>
      <c r="EX10" s="58"/>
      <c r="EY10" s="58"/>
      <c r="EZ10" s="57">
        <v>1</v>
      </c>
      <c r="FA10" s="59">
        <f t="shared" si="17"/>
        <v>0</v>
      </c>
      <c r="FB10" s="60">
        <f>[1]skupno!H8</f>
        <v>14.855020711326953</v>
      </c>
      <c r="FC10" s="61">
        <f t="shared" si="18"/>
        <v>0</v>
      </c>
    </row>
    <row r="11" spans="1:159" ht="22.5" customHeight="1" thickBot="1" x14ac:dyDescent="0.3">
      <c r="A11" s="52">
        <v>1</v>
      </c>
      <c r="B11" s="63" t="s">
        <v>11</v>
      </c>
      <c r="C11" s="64" t="s">
        <v>56</v>
      </c>
      <c r="D11" s="65">
        <v>15</v>
      </c>
      <c r="E11" s="65">
        <v>60</v>
      </c>
      <c r="F11" s="66"/>
      <c r="G11" s="66"/>
      <c r="H11" s="67">
        <f t="shared" si="20"/>
        <v>0</v>
      </c>
      <c r="I11" s="68"/>
      <c r="J11" s="68"/>
      <c r="K11" s="68"/>
      <c r="L11" s="67">
        <v>1</v>
      </c>
      <c r="M11" s="69">
        <f t="shared" si="19"/>
        <v>0</v>
      </c>
      <c r="N11" s="70">
        <f>[1]skupno!H8</f>
        <v>14.855020711326953</v>
      </c>
      <c r="O11" s="71">
        <f t="shared" si="0"/>
        <v>0</v>
      </c>
      <c r="Q11" s="52">
        <v>2</v>
      </c>
      <c r="R11" s="63" t="s">
        <v>11</v>
      </c>
      <c r="S11" s="64" t="s">
        <v>56</v>
      </c>
      <c r="T11" s="65">
        <v>15</v>
      </c>
      <c r="U11" s="65">
        <v>60</v>
      </c>
      <c r="V11" s="66"/>
      <c r="W11" s="66"/>
      <c r="X11" s="67">
        <f t="shared" si="21"/>
        <v>0</v>
      </c>
      <c r="Y11" s="68"/>
      <c r="Z11" s="68"/>
      <c r="AA11" s="68"/>
      <c r="AB11" s="67">
        <v>1</v>
      </c>
      <c r="AC11" s="69">
        <f t="shared" si="1"/>
        <v>0</v>
      </c>
      <c r="AD11" s="70">
        <f>[1]skupno!H8</f>
        <v>14.855020711326953</v>
      </c>
      <c r="AE11" s="71">
        <f t="shared" si="2"/>
        <v>0</v>
      </c>
      <c r="AG11" s="52">
        <v>3</v>
      </c>
      <c r="AH11" s="63" t="s">
        <v>11</v>
      </c>
      <c r="AI11" s="64" t="s">
        <v>56</v>
      </c>
      <c r="AJ11" s="65">
        <v>15</v>
      </c>
      <c r="AK11" s="65">
        <v>60</v>
      </c>
      <c r="AL11" s="66"/>
      <c r="AM11" s="66"/>
      <c r="AN11" s="67">
        <f t="shared" si="22"/>
        <v>0</v>
      </c>
      <c r="AO11" s="68"/>
      <c r="AP11" s="68"/>
      <c r="AQ11" s="68"/>
      <c r="AR11" s="67">
        <v>1</v>
      </c>
      <c r="AS11" s="69">
        <f t="shared" si="3"/>
        <v>0</v>
      </c>
      <c r="AT11" s="70">
        <f>[1]skupno!H8</f>
        <v>14.855020711326953</v>
      </c>
      <c r="AU11" s="71">
        <f t="shared" si="4"/>
        <v>0</v>
      </c>
      <c r="AW11" s="52">
        <v>4</v>
      </c>
      <c r="AX11" s="63" t="s">
        <v>11</v>
      </c>
      <c r="AY11" s="64" t="s">
        <v>56</v>
      </c>
      <c r="AZ11" s="65">
        <v>15</v>
      </c>
      <c r="BA11" s="65">
        <v>60</v>
      </c>
      <c r="BB11" s="66"/>
      <c r="BC11" s="66"/>
      <c r="BD11" s="67">
        <f t="shared" si="23"/>
        <v>0</v>
      </c>
      <c r="BE11" s="68"/>
      <c r="BF11" s="68"/>
      <c r="BG11" s="68"/>
      <c r="BH11" s="67">
        <v>1</v>
      </c>
      <c r="BI11" s="69">
        <f t="shared" si="5"/>
        <v>0</v>
      </c>
      <c r="BJ11" s="70">
        <f>[1]skupno!H8</f>
        <v>14.855020711326953</v>
      </c>
      <c r="BK11" s="71">
        <f t="shared" si="6"/>
        <v>0</v>
      </c>
      <c r="BM11" s="52">
        <v>5</v>
      </c>
      <c r="BN11" s="63" t="s">
        <v>11</v>
      </c>
      <c r="BO11" s="64" t="s">
        <v>56</v>
      </c>
      <c r="BP11" s="65">
        <v>15</v>
      </c>
      <c r="BQ11" s="65">
        <v>60</v>
      </c>
      <c r="BR11" s="66"/>
      <c r="BS11" s="66"/>
      <c r="BT11" s="67">
        <f t="shared" si="24"/>
        <v>0</v>
      </c>
      <c r="BU11" s="68"/>
      <c r="BV11" s="68"/>
      <c r="BW11" s="68"/>
      <c r="BX11" s="67">
        <v>1</v>
      </c>
      <c r="BY11" s="69">
        <f t="shared" si="7"/>
        <v>0</v>
      </c>
      <c r="BZ11" s="70">
        <f>[1]skupno!H8</f>
        <v>14.855020711326953</v>
      </c>
      <c r="CA11" s="71">
        <f t="shared" si="8"/>
        <v>0</v>
      </c>
      <c r="CC11" s="52">
        <v>6</v>
      </c>
      <c r="CD11" s="63" t="s">
        <v>11</v>
      </c>
      <c r="CE11" s="64" t="s">
        <v>56</v>
      </c>
      <c r="CF11" s="65">
        <v>15</v>
      </c>
      <c r="CG11" s="65">
        <v>60</v>
      </c>
      <c r="CH11" s="66"/>
      <c r="CI11" s="66"/>
      <c r="CJ11" s="67">
        <f t="shared" si="25"/>
        <v>0</v>
      </c>
      <c r="CK11" s="68"/>
      <c r="CL11" s="68"/>
      <c r="CM11" s="68"/>
      <c r="CN11" s="67">
        <v>1</v>
      </c>
      <c r="CO11" s="69">
        <f t="shared" si="9"/>
        <v>0</v>
      </c>
      <c r="CP11" s="70">
        <f>[1]skupno!H8</f>
        <v>14.855020711326953</v>
      </c>
      <c r="CQ11" s="71">
        <f t="shared" si="10"/>
        <v>0</v>
      </c>
      <c r="CS11" s="52">
        <v>7</v>
      </c>
      <c r="CT11" s="63" t="s">
        <v>11</v>
      </c>
      <c r="CU11" s="64" t="s">
        <v>56</v>
      </c>
      <c r="CV11" s="65">
        <v>15</v>
      </c>
      <c r="CW11" s="65">
        <v>60</v>
      </c>
      <c r="CX11" s="66"/>
      <c r="CY11" s="66"/>
      <c r="CZ11" s="67">
        <f t="shared" si="26"/>
        <v>0</v>
      </c>
      <c r="DA11" s="68"/>
      <c r="DB11" s="68"/>
      <c r="DC11" s="68"/>
      <c r="DD11" s="67">
        <v>1</v>
      </c>
      <c r="DE11" s="69">
        <f t="shared" si="11"/>
        <v>0</v>
      </c>
      <c r="DF11" s="70">
        <f>[1]skupno!H8</f>
        <v>14.855020711326953</v>
      </c>
      <c r="DG11" s="71">
        <f t="shared" si="12"/>
        <v>0</v>
      </c>
      <c r="DI11" s="52">
        <v>8</v>
      </c>
      <c r="DJ11" s="63" t="s">
        <v>11</v>
      </c>
      <c r="DK11" s="64" t="s">
        <v>56</v>
      </c>
      <c r="DL11" s="65">
        <v>15</v>
      </c>
      <c r="DM11" s="65">
        <v>60</v>
      </c>
      <c r="DN11" s="66"/>
      <c r="DO11" s="66"/>
      <c r="DP11" s="67">
        <f t="shared" si="27"/>
        <v>0</v>
      </c>
      <c r="DQ11" s="68"/>
      <c r="DR11" s="68"/>
      <c r="DS11" s="68"/>
      <c r="DT11" s="67">
        <v>1</v>
      </c>
      <c r="DU11" s="69">
        <f t="shared" si="13"/>
        <v>0</v>
      </c>
      <c r="DV11" s="70">
        <f>[1]skupno!H8</f>
        <v>14.855020711326953</v>
      </c>
      <c r="DW11" s="71">
        <f t="shared" si="14"/>
        <v>0</v>
      </c>
      <c r="DY11" s="52">
        <v>9</v>
      </c>
      <c r="DZ11" s="63" t="s">
        <v>11</v>
      </c>
      <c r="EA11" s="64" t="s">
        <v>56</v>
      </c>
      <c r="EB11" s="65">
        <v>15</v>
      </c>
      <c r="EC11" s="65">
        <v>60</v>
      </c>
      <c r="ED11" s="66"/>
      <c r="EE11" s="66"/>
      <c r="EF11" s="67">
        <f t="shared" si="28"/>
        <v>0</v>
      </c>
      <c r="EG11" s="68"/>
      <c r="EH11" s="68"/>
      <c r="EI11" s="68"/>
      <c r="EJ11" s="67">
        <v>1</v>
      </c>
      <c r="EK11" s="69">
        <f t="shared" si="15"/>
        <v>0</v>
      </c>
      <c r="EL11" s="70">
        <f>[1]skupno!H8</f>
        <v>14.855020711326953</v>
      </c>
      <c r="EM11" s="71">
        <f t="shared" si="16"/>
        <v>0</v>
      </c>
      <c r="EO11" s="52">
        <v>10</v>
      </c>
      <c r="EP11" s="63" t="s">
        <v>11</v>
      </c>
      <c r="EQ11" s="64" t="s">
        <v>56</v>
      </c>
      <c r="ER11" s="65">
        <v>15</v>
      </c>
      <c r="ES11" s="65">
        <v>60</v>
      </c>
      <c r="ET11" s="66"/>
      <c r="EU11" s="66"/>
      <c r="EV11" s="67">
        <f t="shared" si="29"/>
        <v>0</v>
      </c>
      <c r="EW11" s="68"/>
      <c r="EX11" s="68"/>
      <c r="EY11" s="68"/>
      <c r="EZ11" s="67">
        <v>1</v>
      </c>
      <c r="FA11" s="69">
        <f t="shared" si="17"/>
        <v>0</v>
      </c>
      <c r="FB11" s="70">
        <f>[1]skupno!H8</f>
        <v>14.855020711326953</v>
      </c>
      <c r="FC11" s="71">
        <f t="shared" si="18"/>
        <v>0</v>
      </c>
    </row>
    <row r="12" spans="1:159" ht="22.5" customHeight="1" thickTop="1" x14ac:dyDescent="0.25">
      <c r="A12" s="52">
        <v>1</v>
      </c>
      <c r="B12" s="72" t="s">
        <v>15</v>
      </c>
      <c r="C12" s="73" t="s">
        <v>57</v>
      </c>
      <c r="D12" s="74">
        <v>8</v>
      </c>
      <c r="E12" s="74">
        <v>90</v>
      </c>
      <c r="F12" s="75"/>
      <c r="G12" s="75"/>
      <c r="H12" s="76">
        <f t="shared" si="20"/>
        <v>0</v>
      </c>
      <c r="I12" s="77"/>
      <c r="J12" s="77"/>
      <c r="K12" s="77"/>
      <c r="L12" s="76">
        <v>1</v>
      </c>
      <c r="M12" s="78">
        <f t="shared" si="19"/>
        <v>0</v>
      </c>
      <c r="N12" s="60">
        <f>[1]skupno!H9</f>
        <v>14.855020711326953</v>
      </c>
      <c r="O12" s="79">
        <f t="shared" si="0"/>
        <v>0</v>
      </c>
      <c r="Q12" s="52">
        <v>2</v>
      </c>
      <c r="R12" s="72" t="s">
        <v>15</v>
      </c>
      <c r="S12" s="73" t="s">
        <v>57</v>
      </c>
      <c r="T12" s="74">
        <v>8</v>
      </c>
      <c r="U12" s="74">
        <v>90</v>
      </c>
      <c r="V12" s="75"/>
      <c r="W12" s="75"/>
      <c r="X12" s="76">
        <f t="shared" si="21"/>
        <v>0</v>
      </c>
      <c r="Y12" s="77"/>
      <c r="Z12" s="77"/>
      <c r="AA12" s="77"/>
      <c r="AB12" s="76">
        <v>1</v>
      </c>
      <c r="AC12" s="78">
        <f t="shared" si="1"/>
        <v>0</v>
      </c>
      <c r="AD12" s="60">
        <f>[1]skupno!H9</f>
        <v>14.855020711326953</v>
      </c>
      <c r="AE12" s="79">
        <f t="shared" si="2"/>
        <v>0</v>
      </c>
      <c r="AG12" s="52">
        <v>3</v>
      </c>
      <c r="AH12" s="72" t="s">
        <v>15</v>
      </c>
      <c r="AI12" s="73" t="s">
        <v>57</v>
      </c>
      <c r="AJ12" s="74">
        <v>8</v>
      </c>
      <c r="AK12" s="74">
        <v>90</v>
      </c>
      <c r="AL12" s="75"/>
      <c r="AM12" s="75"/>
      <c r="AN12" s="76">
        <f t="shared" si="22"/>
        <v>0</v>
      </c>
      <c r="AO12" s="77"/>
      <c r="AP12" s="77"/>
      <c r="AQ12" s="77"/>
      <c r="AR12" s="76">
        <v>1</v>
      </c>
      <c r="AS12" s="78">
        <f t="shared" si="3"/>
        <v>0</v>
      </c>
      <c r="AT12" s="60">
        <f>[1]skupno!H9</f>
        <v>14.855020711326953</v>
      </c>
      <c r="AU12" s="79">
        <f t="shared" si="4"/>
        <v>0</v>
      </c>
      <c r="AW12" s="52">
        <v>4</v>
      </c>
      <c r="AX12" s="72" t="s">
        <v>15</v>
      </c>
      <c r="AY12" s="73" t="s">
        <v>57</v>
      </c>
      <c r="AZ12" s="74">
        <v>8</v>
      </c>
      <c r="BA12" s="74">
        <v>90</v>
      </c>
      <c r="BB12" s="75"/>
      <c r="BC12" s="75"/>
      <c r="BD12" s="76">
        <f t="shared" si="23"/>
        <v>0</v>
      </c>
      <c r="BE12" s="77"/>
      <c r="BF12" s="77"/>
      <c r="BG12" s="77"/>
      <c r="BH12" s="76">
        <v>1</v>
      </c>
      <c r="BI12" s="78">
        <f t="shared" si="5"/>
        <v>0</v>
      </c>
      <c r="BJ12" s="60">
        <f>[1]skupno!H9</f>
        <v>14.855020711326953</v>
      </c>
      <c r="BK12" s="79">
        <f t="shared" si="6"/>
        <v>0</v>
      </c>
      <c r="BM12" s="52">
        <v>5</v>
      </c>
      <c r="BN12" s="72" t="s">
        <v>15</v>
      </c>
      <c r="BO12" s="73" t="s">
        <v>57</v>
      </c>
      <c r="BP12" s="74">
        <v>8</v>
      </c>
      <c r="BQ12" s="74">
        <v>90</v>
      </c>
      <c r="BR12" s="75"/>
      <c r="BS12" s="75"/>
      <c r="BT12" s="76">
        <f t="shared" si="24"/>
        <v>0</v>
      </c>
      <c r="BU12" s="77"/>
      <c r="BV12" s="77"/>
      <c r="BW12" s="77"/>
      <c r="BX12" s="76">
        <v>1</v>
      </c>
      <c r="BY12" s="78">
        <f t="shared" si="7"/>
        <v>0</v>
      </c>
      <c r="BZ12" s="60">
        <f>[1]skupno!H9</f>
        <v>14.855020711326953</v>
      </c>
      <c r="CA12" s="79">
        <f t="shared" si="8"/>
        <v>0</v>
      </c>
      <c r="CC12" s="52">
        <v>6</v>
      </c>
      <c r="CD12" s="72" t="s">
        <v>15</v>
      </c>
      <c r="CE12" s="73" t="s">
        <v>57</v>
      </c>
      <c r="CF12" s="74">
        <v>8</v>
      </c>
      <c r="CG12" s="74">
        <v>90</v>
      </c>
      <c r="CH12" s="75"/>
      <c r="CI12" s="75"/>
      <c r="CJ12" s="76">
        <f t="shared" si="25"/>
        <v>0</v>
      </c>
      <c r="CK12" s="77"/>
      <c r="CL12" s="77"/>
      <c r="CM12" s="77"/>
      <c r="CN12" s="76">
        <v>1</v>
      </c>
      <c r="CO12" s="78">
        <f t="shared" si="9"/>
        <v>0</v>
      </c>
      <c r="CP12" s="60">
        <f>[1]skupno!H9</f>
        <v>14.855020711326953</v>
      </c>
      <c r="CQ12" s="79">
        <f t="shared" si="10"/>
        <v>0</v>
      </c>
      <c r="CS12" s="52">
        <v>7</v>
      </c>
      <c r="CT12" s="72" t="s">
        <v>15</v>
      </c>
      <c r="CU12" s="73" t="s">
        <v>57</v>
      </c>
      <c r="CV12" s="74">
        <v>8</v>
      </c>
      <c r="CW12" s="74">
        <v>90</v>
      </c>
      <c r="CX12" s="75"/>
      <c r="CY12" s="75"/>
      <c r="CZ12" s="76">
        <f t="shared" si="26"/>
        <v>0</v>
      </c>
      <c r="DA12" s="77"/>
      <c r="DB12" s="77"/>
      <c r="DC12" s="77"/>
      <c r="DD12" s="76">
        <v>1</v>
      </c>
      <c r="DE12" s="78">
        <f t="shared" si="11"/>
        <v>0</v>
      </c>
      <c r="DF12" s="60">
        <f>[1]skupno!H9</f>
        <v>14.855020711326953</v>
      </c>
      <c r="DG12" s="79">
        <f t="shared" si="12"/>
        <v>0</v>
      </c>
      <c r="DI12" s="52">
        <v>8</v>
      </c>
      <c r="DJ12" s="72" t="s">
        <v>15</v>
      </c>
      <c r="DK12" s="73" t="s">
        <v>57</v>
      </c>
      <c r="DL12" s="74">
        <v>8</v>
      </c>
      <c r="DM12" s="74">
        <v>90</v>
      </c>
      <c r="DN12" s="75"/>
      <c r="DO12" s="75"/>
      <c r="DP12" s="76">
        <f t="shared" si="27"/>
        <v>0</v>
      </c>
      <c r="DQ12" s="77"/>
      <c r="DR12" s="77"/>
      <c r="DS12" s="77"/>
      <c r="DT12" s="76">
        <v>1</v>
      </c>
      <c r="DU12" s="78">
        <f t="shared" si="13"/>
        <v>0</v>
      </c>
      <c r="DV12" s="60">
        <f>[1]skupno!H9</f>
        <v>14.855020711326953</v>
      </c>
      <c r="DW12" s="79">
        <f t="shared" si="14"/>
        <v>0</v>
      </c>
      <c r="DY12" s="52">
        <v>9</v>
      </c>
      <c r="DZ12" s="72" t="s">
        <v>15</v>
      </c>
      <c r="EA12" s="73" t="s">
        <v>57</v>
      </c>
      <c r="EB12" s="74">
        <v>8</v>
      </c>
      <c r="EC12" s="74">
        <v>90</v>
      </c>
      <c r="ED12" s="75"/>
      <c r="EE12" s="75"/>
      <c r="EF12" s="76">
        <f t="shared" si="28"/>
        <v>0</v>
      </c>
      <c r="EG12" s="77"/>
      <c r="EH12" s="77"/>
      <c r="EI12" s="77"/>
      <c r="EJ12" s="76">
        <v>1</v>
      </c>
      <c r="EK12" s="78">
        <f t="shared" si="15"/>
        <v>0</v>
      </c>
      <c r="EL12" s="60">
        <f>[1]skupno!H9</f>
        <v>14.855020711326953</v>
      </c>
      <c r="EM12" s="79">
        <f t="shared" si="16"/>
        <v>0</v>
      </c>
      <c r="EO12" s="52">
        <v>10</v>
      </c>
      <c r="EP12" s="72" t="s">
        <v>15</v>
      </c>
      <c r="EQ12" s="73" t="s">
        <v>57</v>
      </c>
      <c r="ER12" s="74">
        <v>8</v>
      </c>
      <c r="ES12" s="74">
        <v>90</v>
      </c>
      <c r="ET12" s="75"/>
      <c r="EU12" s="75"/>
      <c r="EV12" s="76">
        <f t="shared" si="29"/>
        <v>0</v>
      </c>
      <c r="EW12" s="77"/>
      <c r="EX12" s="77"/>
      <c r="EY12" s="77"/>
      <c r="EZ12" s="76">
        <v>1</v>
      </c>
      <c r="FA12" s="78">
        <f t="shared" si="17"/>
        <v>0</v>
      </c>
      <c r="FB12" s="60">
        <f>[1]skupno!H9</f>
        <v>14.855020711326953</v>
      </c>
      <c r="FC12" s="79">
        <f t="shared" si="18"/>
        <v>0</v>
      </c>
    </row>
    <row r="13" spans="1:159" ht="22.5" customHeight="1" x14ac:dyDescent="0.25">
      <c r="A13" s="52">
        <v>1</v>
      </c>
      <c r="B13" s="80" t="s">
        <v>15</v>
      </c>
      <c r="C13" s="81" t="s">
        <v>58</v>
      </c>
      <c r="D13" s="82">
        <v>8</v>
      </c>
      <c r="E13" s="82">
        <v>90</v>
      </c>
      <c r="F13" s="83"/>
      <c r="G13" s="83"/>
      <c r="H13" s="84">
        <f t="shared" si="20"/>
        <v>0</v>
      </c>
      <c r="I13" s="85"/>
      <c r="J13" s="85"/>
      <c r="K13" s="85"/>
      <c r="L13" s="84">
        <v>1</v>
      </c>
      <c r="M13" s="86">
        <f t="shared" si="19"/>
        <v>0</v>
      </c>
      <c r="N13" s="60">
        <f>[1]skupno!H9</f>
        <v>14.855020711326953</v>
      </c>
      <c r="O13" s="87">
        <f t="shared" si="0"/>
        <v>0</v>
      </c>
      <c r="Q13" s="52">
        <v>2</v>
      </c>
      <c r="R13" s="80" t="s">
        <v>15</v>
      </c>
      <c r="S13" s="81" t="s">
        <v>58</v>
      </c>
      <c r="T13" s="82">
        <v>8</v>
      </c>
      <c r="U13" s="82">
        <v>90</v>
      </c>
      <c r="V13" s="83"/>
      <c r="W13" s="83"/>
      <c r="X13" s="84">
        <f t="shared" si="21"/>
        <v>0</v>
      </c>
      <c r="Y13" s="85"/>
      <c r="Z13" s="85"/>
      <c r="AA13" s="85"/>
      <c r="AB13" s="84">
        <v>1</v>
      </c>
      <c r="AC13" s="86">
        <f t="shared" si="1"/>
        <v>0</v>
      </c>
      <c r="AD13" s="60">
        <f>[1]skupno!H9</f>
        <v>14.855020711326953</v>
      </c>
      <c r="AE13" s="87">
        <f t="shared" si="2"/>
        <v>0</v>
      </c>
      <c r="AG13" s="52">
        <v>3</v>
      </c>
      <c r="AH13" s="80" t="s">
        <v>15</v>
      </c>
      <c r="AI13" s="81" t="s">
        <v>58</v>
      </c>
      <c r="AJ13" s="82">
        <v>8</v>
      </c>
      <c r="AK13" s="82">
        <v>90</v>
      </c>
      <c r="AL13" s="83"/>
      <c r="AM13" s="83"/>
      <c r="AN13" s="84">
        <f t="shared" si="22"/>
        <v>0</v>
      </c>
      <c r="AO13" s="85"/>
      <c r="AP13" s="85"/>
      <c r="AQ13" s="85"/>
      <c r="AR13" s="84">
        <v>1</v>
      </c>
      <c r="AS13" s="86">
        <f t="shared" si="3"/>
        <v>0</v>
      </c>
      <c r="AT13" s="60">
        <f>[1]skupno!H9</f>
        <v>14.855020711326953</v>
      </c>
      <c r="AU13" s="87">
        <f t="shared" si="4"/>
        <v>0</v>
      </c>
      <c r="AW13" s="52">
        <v>4</v>
      </c>
      <c r="AX13" s="80" t="s">
        <v>15</v>
      </c>
      <c r="AY13" s="81" t="s">
        <v>58</v>
      </c>
      <c r="AZ13" s="82">
        <v>8</v>
      </c>
      <c r="BA13" s="82">
        <v>90</v>
      </c>
      <c r="BB13" s="83"/>
      <c r="BC13" s="83"/>
      <c r="BD13" s="84">
        <f t="shared" si="23"/>
        <v>0</v>
      </c>
      <c r="BE13" s="85"/>
      <c r="BF13" s="85"/>
      <c r="BG13" s="85"/>
      <c r="BH13" s="84">
        <v>1</v>
      </c>
      <c r="BI13" s="86">
        <f t="shared" si="5"/>
        <v>0</v>
      </c>
      <c r="BJ13" s="60">
        <f>[1]skupno!H9</f>
        <v>14.855020711326953</v>
      </c>
      <c r="BK13" s="87">
        <f t="shared" si="6"/>
        <v>0</v>
      </c>
      <c r="BM13" s="52">
        <v>5</v>
      </c>
      <c r="BN13" s="80" t="s">
        <v>15</v>
      </c>
      <c r="BO13" s="81" t="s">
        <v>58</v>
      </c>
      <c r="BP13" s="82">
        <v>8</v>
      </c>
      <c r="BQ13" s="82">
        <v>90</v>
      </c>
      <c r="BR13" s="83"/>
      <c r="BS13" s="83"/>
      <c r="BT13" s="84">
        <f t="shared" si="24"/>
        <v>0</v>
      </c>
      <c r="BU13" s="85"/>
      <c r="BV13" s="85"/>
      <c r="BW13" s="85"/>
      <c r="BX13" s="84">
        <v>1</v>
      </c>
      <c r="BY13" s="86">
        <f t="shared" si="7"/>
        <v>0</v>
      </c>
      <c r="BZ13" s="60">
        <f>[1]skupno!H9</f>
        <v>14.855020711326953</v>
      </c>
      <c r="CA13" s="87">
        <f t="shared" si="8"/>
        <v>0</v>
      </c>
      <c r="CC13" s="52">
        <v>6</v>
      </c>
      <c r="CD13" s="80" t="s">
        <v>15</v>
      </c>
      <c r="CE13" s="81" t="s">
        <v>58</v>
      </c>
      <c r="CF13" s="82">
        <v>8</v>
      </c>
      <c r="CG13" s="82">
        <v>90</v>
      </c>
      <c r="CH13" s="83"/>
      <c r="CI13" s="83"/>
      <c r="CJ13" s="84">
        <f t="shared" si="25"/>
        <v>0</v>
      </c>
      <c r="CK13" s="85"/>
      <c r="CL13" s="85"/>
      <c r="CM13" s="85"/>
      <c r="CN13" s="84">
        <v>1</v>
      </c>
      <c r="CO13" s="86">
        <f t="shared" si="9"/>
        <v>0</v>
      </c>
      <c r="CP13" s="60">
        <f>[1]skupno!H9</f>
        <v>14.855020711326953</v>
      </c>
      <c r="CQ13" s="87">
        <f t="shared" si="10"/>
        <v>0</v>
      </c>
      <c r="CS13" s="52">
        <v>7</v>
      </c>
      <c r="CT13" s="80" t="s">
        <v>15</v>
      </c>
      <c r="CU13" s="88" t="s">
        <v>59</v>
      </c>
      <c r="CV13" s="82">
        <v>8</v>
      </c>
      <c r="CW13" s="89">
        <v>90</v>
      </c>
      <c r="CX13" s="90">
        <v>1</v>
      </c>
      <c r="CY13" s="90">
        <v>9</v>
      </c>
      <c r="CZ13" s="84">
        <f t="shared" si="26"/>
        <v>1</v>
      </c>
      <c r="DA13" s="85">
        <v>0</v>
      </c>
      <c r="DB13" s="85">
        <v>0.5</v>
      </c>
      <c r="DC13" s="85">
        <v>0</v>
      </c>
      <c r="DD13" s="84">
        <v>1</v>
      </c>
      <c r="DE13" s="86">
        <f t="shared" si="11"/>
        <v>45</v>
      </c>
      <c r="DF13" s="60">
        <f>[1]skupno!H9</f>
        <v>14.855020711326953</v>
      </c>
      <c r="DG13" s="87">
        <f t="shared" si="12"/>
        <v>668.47593200971289</v>
      </c>
      <c r="DI13" s="52">
        <v>8</v>
      </c>
      <c r="DJ13" s="80" t="s">
        <v>15</v>
      </c>
      <c r="DK13" s="81" t="s">
        <v>58</v>
      </c>
      <c r="DL13" s="82">
        <v>8</v>
      </c>
      <c r="DM13" s="82">
        <v>90</v>
      </c>
      <c r="DN13" s="83"/>
      <c r="DO13" s="83"/>
      <c r="DP13" s="84">
        <f t="shared" si="27"/>
        <v>0</v>
      </c>
      <c r="DQ13" s="85"/>
      <c r="DR13" s="85"/>
      <c r="DS13" s="85"/>
      <c r="DT13" s="84">
        <v>1</v>
      </c>
      <c r="DU13" s="86">
        <f t="shared" si="13"/>
        <v>0</v>
      </c>
      <c r="DV13" s="60">
        <f>[1]skupno!H9</f>
        <v>14.855020711326953</v>
      </c>
      <c r="DW13" s="87">
        <f t="shared" si="14"/>
        <v>0</v>
      </c>
      <c r="DY13" s="52">
        <v>9</v>
      </c>
      <c r="DZ13" s="80" t="s">
        <v>15</v>
      </c>
      <c r="EA13" s="81" t="s">
        <v>58</v>
      </c>
      <c r="EB13" s="82">
        <v>8</v>
      </c>
      <c r="EC13" s="82">
        <v>90</v>
      </c>
      <c r="ED13" s="83"/>
      <c r="EE13" s="83"/>
      <c r="EF13" s="84">
        <f t="shared" si="28"/>
        <v>0</v>
      </c>
      <c r="EG13" s="85"/>
      <c r="EH13" s="85"/>
      <c r="EI13" s="85"/>
      <c r="EJ13" s="84">
        <v>1</v>
      </c>
      <c r="EK13" s="86">
        <f t="shared" si="15"/>
        <v>0</v>
      </c>
      <c r="EL13" s="60">
        <f>[1]skupno!H9</f>
        <v>14.855020711326953</v>
      </c>
      <c r="EM13" s="87">
        <f t="shared" si="16"/>
        <v>0</v>
      </c>
      <c r="EO13" s="52">
        <v>10</v>
      </c>
      <c r="EP13" s="80" t="s">
        <v>15</v>
      </c>
      <c r="EQ13" s="88" t="s">
        <v>59</v>
      </c>
      <c r="ER13" s="82">
        <v>8</v>
      </c>
      <c r="ES13" s="89">
        <v>90</v>
      </c>
      <c r="ET13" s="90">
        <v>1</v>
      </c>
      <c r="EU13" s="90">
        <v>5</v>
      </c>
      <c r="EV13" s="84">
        <f t="shared" si="29"/>
        <v>0.625</v>
      </c>
      <c r="EW13" s="85">
        <v>0</v>
      </c>
      <c r="EX13" s="85">
        <v>0.5</v>
      </c>
      <c r="EY13" s="85">
        <v>0</v>
      </c>
      <c r="EZ13" s="84">
        <v>1</v>
      </c>
      <c r="FA13" s="86">
        <f t="shared" si="17"/>
        <v>28.125</v>
      </c>
      <c r="FB13" s="60">
        <f>[1]skupno!H9</f>
        <v>14.855020711326953</v>
      </c>
      <c r="FC13" s="87">
        <f t="shared" si="18"/>
        <v>417.79745750607054</v>
      </c>
    </row>
    <row r="14" spans="1:159" ht="22.5" customHeight="1" x14ac:dyDescent="0.25">
      <c r="A14" s="52">
        <v>1</v>
      </c>
      <c r="B14" s="80" t="s">
        <v>15</v>
      </c>
      <c r="C14" s="81" t="s">
        <v>60</v>
      </c>
      <c r="D14" s="82">
        <v>10</v>
      </c>
      <c r="E14" s="82">
        <v>120</v>
      </c>
      <c r="F14" s="83"/>
      <c r="G14" s="83"/>
      <c r="H14" s="84">
        <f t="shared" si="20"/>
        <v>0</v>
      </c>
      <c r="I14" s="85"/>
      <c r="J14" s="85"/>
      <c r="K14" s="85"/>
      <c r="L14" s="84">
        <v>1</v>
      </c>
      <c r="M14" s="86">
        <f t="shared" si="19"/>
        <v>0</v>
      </c>
      <c r="N14" s="60">
        <f>[1]skupno!H9</f>
        <v>14.855020711326953</v>
      </c>
      <c r="O14" s="87">
        <f t="shared" si="0"/>
        <v>0</v>
      </c>
      <c r="Q14" s="52">
        <v>2</v>
      </c>
      <c r="R14" s="80" t="s">
        <v>15</v>
      </c>
      <c r="S14" s="81" t="s">
        <v>60</v>
      </c>
      <c r="T14" s="82">
        <v>10</v>
      </c>
      <c r="U14" s="82">
        <v>120</v>
      </c>
      <c r="V14" s="83"/>
      <c r="W14" s="83"/>
      <c r="X14" s="84">
        <f t="shared" si="21"/>
        <v>0</v>
      </c>
      <c r="Y14" s="85"/>
      <c r="Z14" s="85"/>
      <c r="AA14" s="85"/>
      <c r="AB14" s="84">
        <v>1</v>
      </c>
      <c r="AC14" s="86">
        <f t="shared" si="1"/>
        <v>0</v>
      </c>
      <c r="AD14" s="60">
        <f>[1]skupno!H9</f>
        <v>14.855020711326953</v>
      </c>
      <c r="AE14" s="87">
        <f t="shared" si="2"/>
        <v>0</v>
      </c>
      <c r="AG14" s="52">
        <v>3</v>
      </c>
      <c r="AH14" s="80" t="s">
        <v>15</v>
      </c>
      <c r="AI14" s="81" t="s">
        <v>60</v>
      </c>
      <c r="AJ14" s="82">
        <v>10</v>
      </c>
      <c r="AK14" s="82">
        <v>120</v>
      </c>
      <c r="AL14" s="83"/>
      <c r="AM14" s="83"/>
      <c r="AN14" s="84">
        <f t="shared" si="22"/>
        <v>0</v>
      </c>
      <c r="AO14" s="85"/>
      <c r="AP14" s="85"/>
      <c r="AQ14" s="85"/>
      <c r="AR14" s="84">
        <v>1</v>
      </c>
      <c r="AS14" s="86">
        <f t="shared" si="3"/>
        <v>0</v>
      </c>
      <c r="AT14" s="60">
        <f>[1]skupno!H9</f>
        <v>14.855020711326953</v>
      </c>
      <c r="AU14" s="87">
        <f t="shared" si="4"/>
        <v>0</v>
      </c>
      <c r="AW14" s="52">
        <v>4</v>
      </c>
      <c r="AX14" s="80" t="s">
        <v>15</v>
      </c>
      <c r="AY14" s="81" t="s">
        <v>60</v>
      </c>
      <c r="AZ14" s="82">
        <v>10</v>
      </c>
      <c r="BA14" s="82">
        <v>120</v>
      </c>
      <c r="BB14" s="83"/>
      <c r="BC14" s="83"/>
      <c r="BD14" s="84">
        <f t="shared" si="23"/>
        <v>0</v>
      </c>
      <c r="BE14" s="85"/>
      <c r="BF14" s="85"/>
      <c r="BG14" s="85"/>
      <c r="BH14" s="84">
        <v>1</v>
      </c>
      <c r="BI14" s="86">
        <f t="shared" si="5"/>
        <v>0</v>
      </c>
      <c r="BJ14" s="60">
        <f>[1]skupno!H9</f>
        <v>14.855020711326953</v>
      </c>
      <c r="BK14" s="87">
        <f t="shared" si="6"/>
        <v>0</v>
      </c>
      <c r="BM14" s="52">
        <v>5</v>
      </c>
      <c r="BN14" s="80" t="s">
        <v>15</v>
      </c>
      <c r="BO14" s="81" t="s">
        <v>60</v>
      </c>
      <c r="BP14" s="82">
        <v>10</v>
      </c>
      <c r="BQ14" s="82">
        <v>120</v>
      </c>
      <c r="BR14" s="83"/>
      <c r="BS14" s="83"/>
      <c r="BT14" s="84">
        <f t="shared" si="24"/>
        <v>0</v>
      </c>
      <c r="BU14" s="85"/>
      <c r="BV14" s="85"/>
      <c r="BW14" s="85"/>
      <c r="BX14" s="84">
        <v>1</v>
      </c>
      <c r="BY14" s="86">
        <f t="shared" si="7"/>
        <v>0</v>
      </c>
      <c r="BZ14" s="60">
        <f>[1]skupno!H9</f>
        <v>14.855020711326953</v>
      </c>
      <c r="CA14" s="87">
        <f t="shared" si="8"/>
        <v>0</v>
      </c>
      <c r="CC14" s="52">
        <v>6</v>
      </c>
      <c r="CD14" s="80" t="s">
        <v>15</v>
      </c>
      <c r="CE14" s="81" t="s">
        <v>60</v>
      </c>
      <c r="CF14" s="82">
        <v>10</v>
      </c>
      <c r="CG14" s="82">
        <v>120</v>
      </c>
      <c r="CH14" s="83"/>
      <c r="CI14" s="83"/>
      <c r="CJ14" s="84">
        <f t="shared" si="25"/>
        <v>0</v>
      </c>
      <c r="CK14" s="85"/>
      <c r="CL14" s="85"/>
      <c r="CM14" s="85"/>
      <c r="CN14" s="84">
        <v>1</v>
      </c>
      <c r="CO14" s="86">
        <f t="shared" si="9"/>
        <v>0</v>
      </c>
      <c r="CP14" s="60">
        <f>[1]skupno!H9</f>
        <v>14.855020711326953</v>
      </c>
      <c r="CQ14" s="87">
        <f t="shared" si="10"/>
        <v>0</v>
      </c>
      <c r="CS14" s="52">
        <v>7</v>
      </c>
      <c r="CT14" s="80" t="s">
        <v>15</v>
      </c>
      <c r="CU14" s="81" t="s">
        <v>60</v>
      </c>
      <c r="CV14" s="82">
        <v>10</v>
      </c>
      <c r="CW14" s="82">
        <v>120</v>
      </c>
      <c r="CX14" s="83"/>
      <c r="CY14" s="83"/>
      <c r="CZ14" s="84">
        <f t="shared" si="26"/>
        <v>0</v>
      </c>
      <c r="DA14" s="85"/>
      <c r="DB14" s="85"/>
      <c r="DC14" s="85"/>
      <c r="DD14" s="84">
        <v>1</v>
      </c>
      <c r="DE14" s="86">
        <f t="shared" si="11"/>
        <v>0</v>
      </c>
      <c r="DF14" s="60">
        <f>[1]skupno!H9</f>
        <v>14.855020711326953</v>
      </c>
      <c r="DG14" s="87">
        <f t="shared" si="12"/>
        <v>0</v>
      </c>
      <c r="DI14" s="52">
        <v>8</v>
      </c>
      <c r="DJ14" s="80" t="s">
        <v>15</v>
      </c>
      <c r="DK14" s="81" t="s">
        <v>60</v>
      </c>
      <c r="DL14" s="82">
        <v>10</v>
      </c>
      <c r="DM14" s="82">
        <v>120</v>
      </c>
      <c r="DN14" s="83"/>
      <c r="DO14" s="83"/>
      <c r="DP14" s="84">
        <f t="shared" si="27"/>
        <v>0</v>
      </c>
      <c r="DQ14" s="85"/>
      <c r="DR14" s="85"/>
      <c r="DS14" s="85"/>
      <c r="DT14" s="84">
        <v>1</v>
      </c>
      <c r="DU14" s="86">
        <f t="shared" si="13"/>
        <v>0</v>
      </c>
      <c r="DV14" s="60">
        <f>[1]skupno!H9</f>
        <v>14.855020711326953</v>
      </c>
      <c r="DW14" s="87">
        <f t="shared" si="14"/>
        <v>0</v>
      </c>
      <c r="DY14" s="52">
        <v>9</v>
      </c>
      <c r="DZ14" s="80" t="s">
        <v>15</v>
      </c>
      <c r="EA14" s="81" t="s">
        <v>60</v>
      </c>
      <c r="EB14" s="82">
        <v>10</v>
      </c>
      <c r="EC14" s="82">
        <v>120</v>
      </c>
      <c r="ED14" s="83"/>
      <c r="EE14" s="83"/>
      <c r="EF14" s="84">
        <f t="shared" si="28"/>
        <v>0</v>
      </c>
      <c r="EG14" s="85"/>
      <c r="EH14" s="85"/>
      <c r="EI14" s="85"/>
      <c r="EJ14" s="84">
        <v>1</v>
      </c>
      <c r="EK14" s="86">
        <f t="shared" si="15"/>
        <v>0</v>
      </c>
      <c r="EL14" s="60">
        <f>[1]skupno!H9</f>
        <v>14.855020711326953</v>
      </c>
      <c r="EM14" s="87">
        <f t="shared" si="16"/>
        <v>0</v>
      </c>
      <c r="EO14" s="52">
        <v>10</v>
      </c>
      <c r="EP14" s="80" t="s">
        <v>15</v>
      </c>
      <c r="EQ14" s="81" t="s">
        <v>60</v>
      </c>
      <c r="ER14" s="82">
        <v>10</v>
      </c>
      <c r="ES14" s="82">
        <v>120</v>
      </c>
      <c r="ET14" s="83"/>
      <c r="EU14" s="83"/>
      <c r="EV14" s="84">
        <f t="shared" si="29"/>
        <v>0</v>
      </c>
      <c r="EW14" s="85"/>
      <c r="EX14" s="85"/>
      <c r="EY14" s="85"/>
      <c r="EZ14" s="84">
        <v>1</v>
      </c>
      <c r="FA14" s="86">
        <f t="shared" si="17"/>
        <v>0</v>
      </c>
      <c r="FB14" s="60">
        <f>[1]skupno!H9</f>
        <v>14.855020711326953</v>
      </c>
      <c r="FC14" s="87">
        <f t="shared" si="18"/>
        <v>0</v>
      </c>
    </row>
    <row r="15" spans="1:159" ht="22.5" customHeight="1" x14ac:dyDescent="0.25">
      <c r="A15" s="52">
        <v>1</v>
      </c>
      <c r="B15" s="80" t="s">
        <v>15</v>
      </c>
      <c r="C15" s="81" t="s">
        <v>61</v>
      </c>
      <c r="D15" s="82">
        <v>10</v>
      </c>
      <c r="E15" s="82">
        <v>120</v>
      </c>
      <c r="F15" s="83"/>
      <c r="G15" s="83"/>
      <c r="H15" s="84">
        <f t="shared" si="20"/>
        <v>0</v>
      </c>
      <c r="I15" s="85"/>
      <c r="J15" s="85"/>
      <c r="K15" s="85"/>
      <c r="L15" s="84">
        <v>1</v>
      </c>
      <c r="M15" s="86">
        <f t="shared" si="19"/>
        <v>0</v>
      </c>
      <c r="N15" s="60">
        <f>[1]skupno!H9</f>
        <v>14.855020711326953</v>
      </c>
      <c r="O15" s="87">
        <f t="shared" si="0"/>
        <v>0</v>
      </c>
      <c r="Q15" s="52">
        <v>2</v>
      </c>
      <c r="R15" s="80" t="s">
        <v>15</v>
      </c>
      <c r="S15" s="81" t="s">
        <v>61</v>
      </c>
      <c r="T15" s="82">
        <v>10</v>
      </c>
      <c r="U15" s="82">
        <v>120</v>
      </c>
      <c r="V15" s="83"/>
      <c r="W15" s="83"/>
      <c r="X15" s="84">
        <f t="shared" si="21"/>
        <v>0</v>
      </c>
      <c r="Y15" s="85"/>
      <c r="Z15" s="85"/>
      <c r="AA15" s="85"/>
      <c r="AB15" s="84">
        <v>1</v>
      </c>
      <c r="AC15" s="86">
        <f t="shared" si="1"/>
        <v>0</v>
      </c>
      <c r="AD15" s="60">
        <f>[1]skupno!H9</f>
        <v>14.855020711326953</v>
      </c>
      <c r="AE15" s="87">
        <f t="shared" si="2"/>
        <v>0</v>
      </c>
      <c r="AG15" s="52">
        <v>3</v>
      </c>
      <c r="AH15" s="80" t="s">
        <v>15</v>
      </c>
      <c r="AI15" s="81" t="s">
        <v>61</v>
      </c>
      <c r="AJ15" s="82">
        <v>10</v>
      </c>
      <c r="AK15" s="82">
        <v>120</v>
      </c>
      <c r="AL15" s="83"/>
      <c r="AM15" s="83"/>
      <c r="AN15" s="84">
        <f t="shared" si="22"/>
        <v>0</v>
      </c>
      <c r="AO15" s="85"/>
      <c r="AP15" s="85"/>
      <c r="AQ15" s="85"/>
      <c r="AR15" s="84">
        <v>1</v>
      </c>
      <c r="AS15" s="86">
        <f t="shared" si="3"/>
        <v>0</v>
      </c>
      <c r="AT15" s="60">
        <f>[1]skupno!H9</f>
        <v>14.855020711326953</v>
      </c>
      <c r="AU15" s="87">
        <f t="shared" si="4"/>
        <v>0</v>
      </c>
      <c r="AW15" s="52">
        <v>4</v>
      </c>
      <c r="AX15" s="80" t="s">
        <v>15</v>
      </c>
      <c r="AY15" s="81" t="s">
        <v>61</v>
      </c>
      <c r="AZ15" s="82">
        <v>10</v>
      </c>
      <c r="BA15" s="82">
        <v>120</v>
      </c>
      <c r="BB15" s="83"/>
      <c r="BC15" s="83"/>
      <c r="BD15" s="84">
        <f t="shared" si="23"/>
        <v>0</v>
      </c>
      <c r="BE15" s="85"/>
      <c r="BF15" s="85"/>
      <c r="BG15" s="85"/>
      <c r="BH15" s="84">
        <v>1</v>
      </c>
      <c r="BI15" s="86">
        <f t="shared" si="5"/>
        <v>0</v>
      </c>
      <c r="BJ15" s="60">
        <f>[1]skupno!H9</f>
        <v>14.855020711326953</v>
      </c>
      <c r="BK15" s="87">
        <f t="shared" si="6"/>
        <v>0</v>
      </c>
      <c r="BM15" s="52">
        <v>5</v>
      </c>
      <c r="BN15" s="80" t="s">
        <v>15</v>
      </c>
      <c r="BO15" s="81" t="s">
        <v>61</v>
      </c>
      <c r="BP15" s="82">
        <v>10</v>
      </c>
      <c r="BQ15" s="82">
        <v>120</v>
      </c>
      <c r="BR15" s="83"/>
      <c r="BS15" s="83"/>
      <c r="BT15" s="84">
        <f t="shared" si="24"/>
        <v>0</v>
      </c>
      <c r="BU15" s="85"/>
      <c r="BV15" s="85"/>
      <c r="BW15" s="85"/>
      <c r="BX15" s="84">
        <v>1</v>
      </c>
      <c r="BY15" s="86">
        <f t="shared" si="7"/>
        <v>0</v>
      </c>
      <c r="BZ15" s="60">
        <f>[1]skupno!H9</f>
        <v>14.855020711326953</v>
      </c>
      <c r="CA15" s="87">
        <f t="shared" si="8"/>
        <v>0</v>
      </c>
      <c r="CC15" s="52">
        <v>6</v>
      </c>
      <c r="CD15" s="80" t="s">
        <v>15</v>
      </c>
      <c r="CE15" s="81" t="s">
        <v>61</v>
      </c>
      <c r="CF15" s="82">
        <v>10</v>
      </c>
      <c r="CG15" s="82">
        <v>120</v>
      </c>
      <c r="CH15" s="83"/>
      <c r="CI15" s="83"/>
      <c r="CJ15" s="84">
        <f t="shared" si="25"/>
        <v>0</v>
      </c>
      <c r="CK15" s="85"/>
      <c r="CL15" s="85"/>
      <c r="CM15" s="85"/>
      <c r="CN15" s="84">
        <v>1</v>
      </c>
      <c r="CO15" s="86">
        <f t="shared" si="9"/>
        <v>0</v>
      </c>
      <c r="CP15" s="60">
        <f>[1]skupno!H9</f>
        <v>14.855020711326953</v>
      </c>
      <c r="CQ15" s="87">
        <f t="shared" si="10"/>
        <v>0</v>
      </c>
      <c r="CS15" s="52">
        <v>7</v>
      </c>
      <c r="CT15" s="80" t="s">
        <v>15</v>
      </c>
      <c r="CU15" s="88" t="s">
        <v>62</v>
      </c>
      <c r="CV15" s="82">
        <v>10</v>
      </c>
      <c r="CW15" s="89">
        <v>120</v>
      </c>
      <c r="CX15" s="90">
        <v>1</v>
      </c>
      <c r="CY15" s="90">
        <v>11</v>
      </c>
      <c r="CZ15" s="84">
        <f t="shared" si="26"/>
        <v>1</v>
      </c>
      <c r="DA15" s="85">
        <v>0</v>
      </c>
      <c r="DB15" s="85">
        <v>0.5</v>
      </c>
      <c r="DC15" s="85">
        <v>0</v>
      </c>
      <c r="DD15" s="84">
        <v>1</v>
      </c>
      <c r="DE15" s="86">
        <f t="shared" si="11"/>
        <v>60</v>
      </c>
      <c r="DF15" s="60">
        <f>[1]skupno!H9</f>
        <v>14.855020711326953</v>
      </c>
      <c r="DG15" s="87">
        <f t="shared" si="12"/>
        <v>891.30124267961719</v>
      </c>
      <c r="DI15" s="52">
        <v>8</v>
      </c>
      <c r="DJ15" s="80" t="s">
        <v>15</v>
      </c>
      <c r="DK15" s="81" t="s">
        <v>61</v>
      </c>
      <c r="DL15" s="82">
        <v>10</v>
      </c>
      <c r="DM15" s="82">
        <v>120</v>
      </c>
      <c r="DN15" s="83"/>
      <c r="DO15" s="83"/>
      <c r="DP15" s="84">
        <f t="shared" si="27"/>
        <v>0</v>
      </c>
      <c r="DQ15" s="85"/>
      <c r="DR15" s="85"/>
      <c r="DS15" s="85"/>
      <c r="DT15" s="84">
        <v>1</v>
      </c>
      <c r="DU15" s="86">
        <f t="shared" si="13"/>
        <v>0</v>
      </c>
      <c r="DV15" s="60">
        <f>[1]skupno!H9</f>
        <v>14.855020711326953</v>
      </c>
      <c r="DW15" s="87">
        <f t="shared" si="14"/>
        <v>0</v>
      </c>
      <c r="DY15" s="52">
        <v>9</v>
      </c>
      <c r="DZ15" s="80" t="s">
        <v>15</v>
      </c>
      <c r="EA15" s="81" t="s">
        <v>61</v>
      </c>
      <c r="EB15" s="82">
        <v>10</v>
      </c>
      <c r="EC15" s="82">
        <v>120</v>
      </c>
      <c r="ED15" s="83"/>
      <c r="EE15" s="83"/>
      <c r="EF15" s="84">
        <f t="shared" si="28"/>
        <v>0</v>
      </c>
      <c r="EG15" s="85"/>
      <c r="EH15" s="85"/>
      <c r="EI15" s="85"/>
      <c r="EJ15" s="84">
        <v>1</v>
      </c>
      <c r="EK15" s="86">
        <f t="shared" si="15"/>
        <v>0</v>
      </c>
      <c r="EL15" s="60">
        <f>[1]skupno!H9</f>
        <v>14.855020711326953</v>
      </c>
      <c r="EM15" s="87">
        <f t="shared" si="16"/>
        <v>0</v>
      </c>
      <c r="EO15" s="52">
        <v>10</v>
      </c>
      <c r="EP15" s="80" t="s">
        <v>15</v>
      </c>
      <c r="EQ15" s="81" t="s">
        <v>61</v>
      </c>
      <c r="ER15" s="82">
        <v>10</v>
      </c>
      <c r="ES15" s="82">
        <v>120</v>
      </c>
      <c r="ET15" s="83"/>
      <c r="EU15" s="83"/>
      <c r="EV15" s="84">
        <f t="shared" si="29"/>
        <v>0</v>
      </c>
      <c r="EW15" s="85"/>
      <c r="EX15" s="85"/>
      <c r="EY15" s="85"/>
      <c r="EZ15" s="84">
        <v>1</v>
      </c>
      <c r="FA15" s="86">
        <f t="shared" si="17"/>
        <v>0</v>
      </c>
      <c r="FB15" s="60">
        <f>[1]skupno!H9</f>
        <v>14.855020711326953</v>
      </c>
      <c r="FC15" s="87">
        <f t="shared" si="18"/>
        <v>0</v>
      </c>
    </row>
    <row r="16" spans="1:159" ht="22.5" customHeight="1" x14ac:dyDescent="0.25">
      <c r="A16" s="52">
        <v>1</v>
      </c>
      <c r="B16" s="80" t="s">
        <v>15</v>
      </c>
      <c r="C16" s="81" t="s">
        <v>63</v>
      </c>
      <c r="D16" s="82">
        <v>10</v>
      </c>
      <c r="E16" s="82">
        <v>120</v>
      </c>
      <c r="F16" s="83"/>
      <c r="G16" s="83"/>
      <c r="H16" s="84">
        <f t="shared" si="20"/>
        <v>0</v>
      </c>
      <c r="I16" s="85"/>
      <c r="J16" s="85"/>
      <c r="K16" s="85"/>
      <c r="L16" s="84">
        <v>1</v>
      </c>
      <c r="M16" s="86">
        <f t="shared" si="19"/>
        <v>0</v>
      </c>
      <c r="N16" s="60">
        <f>[1]skupno!H9</f>
        <v>14.855020711326953</v>
      </c>
      <c r="O16" s="87">
        <f t="shared" si="0"/>
        <v>0</v>
      </c>
      <c r="Q16" s="52">
        <v>2</v>
      </c>
      <c r="R16" s="80" t="s">
        <v>15</v>
      </c>
      <c r="S16" s="81" t="s">
        <v>63</v>
      </c>
      <c r="T16" s="82">
        <v>10</v>
      </c>
      <c r="U16" s="82">
        <v>120</v>
      </c>
      <c r="V16" s="83"/>
      <c r="W16" s="83"/>
      <c r="X16" s="84">
        <f t="shared" si="21"/>
        <v>0</v>
      </c>
      <c r="Y16" s="85"/>
      <c r="Z16" s="85"/>
      <c r="AA16" s="85"/>
      <c r="AB16" s="84">
        <v>1</v>
      </c>
      <c r="AC16" s="86">
        <f t="shared" si="1"/>
        <v>0</v>
      </c>
      <c r="AD16" s="60">
        <f>[1]skupno!H9</f>
        <v>14.855020711326953</v>
      </c>
      <c r="AE16" s="87">
        <f t="shared" si="2"/>
        <v>0</v>
      </c>
      <c r="AG16" s="52">
        <v>3</v>
      </c>
      <c r="AH16" s="80" t="s">
        <v>15</v>
      </c>
      <c r="AI16" s="81" t="s">
        <v>63</v>
      </c>
      <c r="AJ16" s="82">
        <v>10</v>
      </c>
      <c r="AK16" s="82">
        <v>120</v>
      </c>
      <c r="AL16" s="83"/>
      <c r="AM16" s="83"/>
      <c r="AN16" s="84">
        <f t="shared" si="22"/>
        <v>0</v>
      </c>
      <c r="AO16" s="85"/>
      <c r="AP16" s="85"/>
      <c r="AQ16" s="85"/>
      <c r="AR16" s="84">
        <v>1</v>
      </c>
      <c r="AS16" s="86">
        <f t="shared" si="3"/>
        <v>0</v>
      </c>
      <c r="AT16" s="60">
        <f>[1]skupno!H9</f>
        <v>14.855020711326953</v>
      </c>
      <c r="AU16" s="87">
        <f t="shared" si="4"/>
        <v>0</v>
      </c>
      <c r="AW16" s="52">
        <v>4</v>
      </c>
      <c r="AX16" s="80" t="s">
        <v>15</v>
      </c>
      <c r="AY16" s="81" t="s">
        <v>63</v>
      </c>
      <c r="AZ16" s="82">
        <v>10</v>
      </c>
      <c r="BA16" s="82">
        <v>120</v>
      </c>
      <c r="BB16" s="83"/>
      <c r="BC16" s="83"/>
      <c r="BD16" s="84">
        <f t="shared" si="23"/>
        <v>0</v>
      </c>
      <c r="BE16" s="85"/>
      <c r="BF16" s="85"/>
      <c r="BG16" s="85"/>
      <c r="BH16" s="84">
        <v>1</v>
      </c>
      <c r="BI16" s="86">
        <f t="shared" si="5"/>
        <v>0</v>
      </c>
      <c r="BJ16" s="60">
        <f>[1]skupno!H9</f>
        <v>14.855020711326953</v>
      </c>
      <c r="BK16" s="87">
        <f t="shared" si="6"/>
        <v>0</v>
      </c>
      <c r="BM16" s="52">
        <v>5</v>
      </c>
      <c r="BN16" s="80" t="s">
        <v>15</v>
      </c>
      <c r="BO16" s="81" t="s">
        <v>63</v>
      </c>
      <c r="BP16" s="82">
        <v>10</v>
      </c>
      <c r="BQ16" s="82">
        <v>120</v>
      </c>
      <c r="BR16" s="83"/>
      <c r="BS16" s="83"/>
      <c r="BT16" s="84">
        <f t="shared" si="24"/>
        <v>0</v>
      </c>
      <c r="BU16" s="85"/>
      <c r="BV16" s="85"/>
      <c r="BW16" s="85"/>
      <c r="BX16" s="84">
        <v>1</v>
      </c>
      <c r="BY16" s="86">
        <f t="shared" si="7"/>
        <v>0</v>
      </c>
      <c r="BZ16" s="60">
        <f>[1]skupno!H9</f>
        <v>14.855020711326953</v>
      </c>
      <c r="CA16" s="87">
        <f t="shared" si="8"/>
        <v>0</v>
      </c>
      <c r="CC16" s="52">
        <v>6</v>
      </c>
      <c r="CD16" s="80" t="s">
        <v>15</v>
      </c>
      <c r="CE16" s="81" t="s">
        <v>63</v>
      </c>
      <c r="CF16" s="82">
        <v>10</v>
      </c>
      <c r="CG16" s="82">
        <v>120</v>
      </c>
      <c r="CH16" s="83"/>
      <c r="CI16" s="83"/>
      <c r="CJ16" s="84">
        <f t="shared" si="25"/>
        <v>0</v>
      </c>
      <c r="CK16" s="85"/>
      <c r="CL16" s="85"/>
      <c r="CM16" s="85"/>
      <c r="CN16" s="84">
        <v>1</v>
      </c>
      <c r="CO16" s="86">
        <f t="shared" si="9"/>
        <v>0</v>
      </c>
      <c r="CP16" s="60">
        <f>[1]skupno!H9</f>
        <v>14.855020711326953</v>
      </c>
      <c r="CQ16" s="87">
        <f t="shared" si="10"/>
        <v>0</v>
      </c>
      <c r="CS16" s="52">
        <v>7</v>
      </c>
      <c r="CT16" s="80" t="s">
        <v>15</v>
      </c>
      <c r="CU16" s="81" t="s">
        <v>63</v>
      </c>
      <c r="CV16" s="82">
        <v>10</v>
      </c>
      <c r="CW16" s="82">
        <v>120</v>
      </c>
      <c r="CX16" s="83"/>
      <c r="CY16" s="83"/>
      <c r="CZ16" s="84">
        <f t="shared" si="26"/>
        <v>0</v>
      </c>
      <c r="DA16" s="85"/>
      <c r="DB16" s="85"/>
      <c r="DC16" s="85"/>
      <c r="DD16" s="84">
        <v>1</v>
      </c>
      <c r="DE16" s="86">
        <f t="shared" si="11"/>
        <v>0</v>
      </c>
      <c r="DF16" s="60">
        <f>[1]skupno!H9</f>
        <v>14.855020711326953</v>
      </c>
      <c r="DG16" s="87">
        <f t="shared" si="12"/>
        <v>0</v>
      </c>
      <c r="DI16" s="52">
        <v>8</v>
      </c>
      <c r="DJ16" s="80" t="s">
        <v>15</v>
      </c>
      <c r="DK16" s="81" t="s">
        <v>63</v>
      </c>
      <c r="DL16" s="82">
        <v>10</v>
      </c>
      <c r="DM16" s="82">
        <v>120</v>
      </c>
      <c r="DN16" s="83"/>
      <c r="DO16" s="83"/>
      <c r="DP16" s="84">
        <f t="shared" si="27"/>
        <v>0</v>
      </c>
      <c r="DQ16" s="85"/>
      <c r="DR16" s="85"/>
      <c r="DS16" s="85"/>
      <c r="DT16" s="84">
        <v>1</v>
      </c>
      <c r="DU16" s="86">
        <f t="shared" si="13"/>
        <v>0</v>
      </c>
      <c r="DV16" s="60">
        <f>[1]skupno!H9</f>
        <v>14.855020711326953</v>
      </c>
      <c r="DW16" s="87">
        <f t="shared" si="14"/>
        <v>0</v>
      </c>
      <c r="DY16" s="52">
        <v>9</v>
      </c>
      <c r="DZ16" s="80" t="s">
        <v>15</v>
      </c>
      <c r="EA16" s="81" t="s">
        <v>63</v>
      </c>
      <c r="EB16" s="82">
        <v>10</v>
      </c>
      <c r="EC16" s="82">
        <v>120</v>
      </c>
      <c r="ED16" s="83"/>
      <c r="EE16" s="83"/>
      <c r="EF16" s="84">
        <f t="shared" si="28"/>
        <v>0</v>
      </c>
      <c r="EG16" s="85"/>
      <c r="EH16" s="85"/>
      <c r="EI16" s="85"/>
      <c r="EJ16" s="84">
        <v>1</v>
      </c>
      <c r="EK16" s="86">
        <f t="shared" si="15"/>
        <v>0</v>
      </c>
      <c r="EL16" s="60">
        <f>[1]skupno!H9</f>
        <v>14.855020711326953</v>
      </c>
      <c r="EM16" s="87">
        <f t="shared" si="16"/>
        <v>0</v>
      </c>
      <c r="EO16" s="52">
        <v>10</v>
      </c>
      <c r="EP16" s="80" t="s">
        <v>15</v>
      </c>
      <c r="EQ16" s="81" t="s">
        <v>63</v>
      </c>
      <c r="ER16" s="82">
        <v>10</v>
      </c>
      <c r="ES16" s="82">
        <v>120</v>
      </c>
      <c r="ET16" s="83"/>
      <c r="EU16" s="83"/>
      <c r="EV16" s="84">
        <f t="shared" si="29"/>
        <v>0</v>
      </c>
      <c r="EW16" s="85"/>
      <c r="EX16" s="85"/>
      <c r="EY16" s="85"/>
      <c r="EZ16" s="84">
        <v>1</v>
      </c>
      <c r="FA16" s="86">
        <f t="shared" si="17"/>
        <v>0</v>
      </c>
      <c r="FB16" s="60">
        <f>[1]skupno!H9</f>
        <v>14.855020711326953</v>
      </c>
      <c r="FC16" s="87">
        <f t="shared" si="18"/>
        <v>0</v>
      </c>
    </row>
    <row r="17" spans="1:159" ht="22.5" customHeight="1" thickBot="1" x14ac:dyDescent="0.3">
      <c r="A17" s="52">
        <v>1</v>
      </c>
      <c r="B17" s="91" t="s">
        <v>15</v>
      </c>
      <c r="C17" s="92" t="s">
        <v>64</v>
      </c>
      <c r="D17" s="93">
        <v>10</v>
      </c>
      <c r="E17" s="93">
        <v>120</v>
      </c>
      <c r="F17" s="94"/>
      <c r="G17" s="94"/>
      <c r="H17" s="95">
        <f>IF(D17=0,0,IF(F17=0,0,IF(G17=0,0,IF(G17&lt;(D17*F17),G17/(D17*F17),IF(G17=(D17*F17),1,IF(G17&gt;(D17*F17),1,0))))))</f>
        <v>0</v>
      </c>
      <c r="I17" s="96"/>
      <c r="J17" s="96"/>
      <c r="K17" s="96"/>
      <c r="L17" s="95">
        <v>1</v>
      </c>
      <c r="M17" s="97">
        <f t="shared" si="19"/>
        <v>0</v>
      </c>
      <c r="N17" s="70">
        <f>[1]skupno!H9</f>
        <v>14.855020711326953</v>
      </c>
      <c r="O17" s="98">
        <f t="shared" si="0"/>
        <v>0</v>
      </c>
      <c r="Q17" s="52">
        <v>2</v>
      </c>
      <c r="R17" s="91" t="s">
        <v>15</v>
      </c>
      <c r="S17" s="92" t="s">
        <v>64</v>
      </c>
      <c r="T17" s="93">
        <v>10</v>
      </c>
      <c r="U17" s="93">
        <v>120</v>
      </c>
      <c r="V17" s="94"/>
      <c r="W17" s="94"/>
      <c r="X17" s="95">
        <f>IF(T17=0,0,IF(V17=0,0,IF(W17=0,0,IF(W17&lt;(T17*V17),W17/(T17*V17),IF(W17=(T17*V17),1,IF(W17&gt;(T17*V17),1,0))))))</f>
        <v>0</v>
      </c>
      <c r="Y17" s="96"/>
      <c r="Z17" s="96"/>
      <c r="AA17" s="96"/>
      <c r="AB17" s="95">
        <v>1</v>
      </c>
      <c r="AC17" s="97">
        <f t="shared" si="1"/>
        <v>0</v>
      </c>
      <c r="AD17" s="70">
        <f>[1]skupno!H9</f>
        <v>14.855020711326953</v>
      </c>
      <c r="AE17" s="98">
        <f t="shared" si="2"/>
        <v>0</v>
      </c>
      <c r="AG17" s="52">
        <v>3</v>
      </c>
      <c r="AH17" s="91" t="s">
        <v>15</v>
      </c>
      <c r="AI17" s="92" t="s">
        <v>64</v>
      </c>
      <c r="AJ17" s="93">
        <v>10</v>
      </c>
      <c r="AK17" s="93">
        <v>120</v>
      </c>
      <c r="AL17" s="94"/>
      <c r="AM17" s="94"/>
      <c r="AN17" s="95">
        <f>IF(AJ17=0,0,IF(AL17=0,0,IF(AM17=0,0,IF(AM17&lt;(AJ17*AL17),AM17/(AJ17*AL17),IF(AM17=(AJ17*AL17),1,IF(AM17&gt;(AJ17*AL17),1,0))))))</f>
        <v>0</v>
      </c>
      <c r="AO17" s="96"/>
      <c r="AP17" s="96"/>
      <c r="AQ17" s="96"/>
      <c r="AR17" s="95">
        <v>1</v>
      </c>
      <c r="AS17" s="97">
        <f t="shared" si="3"/>
        <v>0</v>
      </c>
      <c r="AT17" s="70">
        <f>[1]skupno!H9</f>
        <v>14.855020711326953</v>
      </c>
      <c r="AU17" s="98">
        <f t="shared" si="4"/>
        <v>0</v>
      </c>
      <c r="AW17" s="52">
        <v>4</v>
      </c>
      <c r="AX17" s="91" t="s">
        <v>15</v>
      </c>
      <c r="AY17" s="92" t="s">
        <v>64</v>
      </c>
      <c r="AZ17" s="93">
        <v>10</v>
      </c>
      <c r="BA17" s="93">
        <v>120</v>
      </c>
      <c r="BB17" s="94"/>
      <c r="BC17" s="94"/>
      <c r="BD17" s="95">
        <f>IF(AZ17=0,0,IF(BB17=0,0,IF(BC17=0,0,IF(BC17&lt;(AZ17*BB17),BC17/(AZ17*BB17),IF(BC17=(AZ17*BB17),1,IF(BC17&gt;(AZ17*BB17),1,0))))))</f>
        <v>0</v>
      </c>
      <c r="BE17" s="96"/>
      <c r="BF17" s="96"/>
      <c r="BG17" s="96"/>
      <c r="BH17" s="95">
        <v>1</v>
      </c>
      <c r="BI17" s="97">
        <f t="shared" si="5"/>
        <v>0</v>
      </c>
      <c r="BJ17" s="70">
        <f>[1]skupno!H9</f>
        <v>14.855020711326953</v>
      </c>
      <c r="BK17" s="98">
        <f t="shared" si="6"/>
        <v>0</v>
      </c>
      <c r="BM17" s="52">
        <v>5</v>
      </c>
      <c r="BN17" s="91" t="s">
        <v>15</v>
      </c>
      <c r="BO17" s="92" t="s">
        <v>64</v>
      </c>
      <c r="BP17" s="93">
        <v>10</v>
      </c>
      <c r="BQ17" s="93">
        <v>120</v>
      </c>
      <c r="BR17" s="94"/>
      <c r="BS17" s="94"/>
      <c r="BT17" s="95">
        <f>IF(BP17=0,0,IF(BR17=0,0,IF(BS17=0,0,IF(BS17&lt;(BP17*BR17),BS17/(BP17*BR17),IF(BS17=(BP17*BR17),1,IF(BS17&gt;(BP17*BR17),1,0))))))</f>
        <v>0</v>
      </c>
      <c r="BU17" s="96"/>
      <c r="BV17" s="96"/>
      <c r="BW17" s="96"/>
      <c r="BX17" s="95">
        <v>1</v>
      </c>
      <c r="BY17" s="97">
        <f t="shared" si="7"/>
        <v>0</v>
      </c>
      <c r="BZ17" s="70">
        <f>[1]skupno!H9</f>
        <v>14.855020711326953</v>
      </c>
      <c r="CA17" s="98">
        <f t="shared" si="8"/>
        <v>0</v>
      </c>
      <c r="CC17" s="52">
        <v>6</v>
      </c>
      <c r="CD17" s="91" t="s">
        <v>15</v>
      </c>
      <c r="CE17" s="92" t="s">
        <v>64</v>
      </c>
      <c r="CF17" s="93">
        <v>10</v>
      </c>
      <c r="CG17" s="93">
        <v>120</v>
      </c>
      <c r="CH17" s="94"/>
      <c r="CI17" s="94"/>
      <c r="CJ17" s="95">
        <f>IF(CF17=0,0,IF(CH17=0,0,IF(CI17=0,0,IF(CI17&lt;(CF17*CH17),CI17/(CF17*CH17),IF(CI17=(CF17*CH17),1,IF(CI17&gt;(CF17*CH17),1,0))))))</f>
        <v>0</v>
      </c>
      <c r="CK17" s="96"/>
      <c r="CL17" s="96"/>
      <c r="CM17" s="96"/>
      <c r="CN17" s="95">
        <v>1</v>
      </c>
      <c r="CO17" s="97">
        <f t="shared" si="9"/>
        <v>0</v>
      </c>
      <c r="CP17" s="70">
        <f>[1]skupno!H9</f>
        <v>14.855020711326953</v>
      </c>
      <c r="CQ17" s="98">
        <f t="shared" si="10"/>
        <v>0</v>
      </c>
      <c r="CS17" s="52">
        <v>7</v>
      </c>
      <c r="CT17" s="91" t="s">
        <v>15</v>
      </c>
      <c r="CU17" s="99" t="s">
        <v>65</v>
      </c>
      <c r="CV17" s="93">
        <v>10</v>
      </c>
      <c r="CW17" s="100">
        <v>120</v>
      </c>
      <c r="CX17" s="101">
        <v>1</v>
      </c>
      <c r="CY17" s="101">
        <v>13</v>
      </c>
      <c r="CZ17" s="95">
        <f>IF(CV17=0,0,IF(CX17=0,0,IF(CY17=0,0,IF(CY17&lt;(CV17*CX17),CY17/(CV17*CX17),IF(CY17=(CV17*CX17),1,IF(CY17&gt;(CV17*CX17),1,0))))))</f>
        <v>1</v>
      </c>
      <c r="DA17" s="96">
        <v>0</v>
      </c>
      <c r="DB17" s="96">
        <v>0.5</v>
      </c>
      <c r="DC17" s="96">
        <v>0</v>
      </c>
      <c r="DD17" s="95">
        <v>1</v>
      </c>
      <c r="DE17" s="97">
        <f t="shared" si="11"/>
        <v>60</v>
      </c>
      <c r="DF17" s="70">
        <f>[1]skupno!H9</f>
        <v>14.855020711326953</v>
      </c>
      <c r="DG17" s="98">
        <f t="shared" si="12"/>
        <v>891.30124267961719</v>
      </c>
      <c r="DI17" s="52">
        <v>8</v>
      </c>
      <c r="DJ17" s="91" t="s">
        <v>15</v>
      </c>
      <c r="DK17" s="92" t="s">
        <v>64</v>
      </c>
      <c r="DL17" s="93">
        <v>10</v>
      </c>
      <c r="DM17" s="93">
        <v>120</v>
      </c>
      <c r="DN17" s="94"/>
      <c r="DO17" s="94"/>
      <c r="DP17" s="95">
        <f>IF(DL17=0,0,IF(DN17=0,0,IF(DO17=0,0,IF(DO17&lt;(DL17*DN17),DO17/(DL17*DN17),IF(DO17=(DL17*DN17),1,IF(DO17&gt;(DL17*DN17),1,0))))))</f>
        <v>0</v>
      </c>
      <c r="DQ17" s="96"/>
      <c r="DR17" s="96"/>
      <c r="DS17" s="96"/>
      <c r="DT17" s="95">
        <v>1</v>
      </c>
      <c r="DU17" s="97">
        <f t="shared" si="13"/>
        <v>0</v>
      </c>
      <c r="DV17" s="70">
        <f>[1]skupno!H9</f>
        <v>14.855020711326953</v>
      </c>
      <c r="DW17" s="98">
        <f t="shared" si="14"/>
        <v>0</v>
      </c>
      <c r="DY17" s="52">
        <v>9</v>
      </c>
      <c r="DZ17" s="91" t="s">
        <v>15</v>
      </c>
      <c r="EA17" s="92" t="s">
        <v>64</v>
      </c>
      <c r="EB17" s="93">
        <v>10</v>
      </c>
      <c r="EC17" s="93">
        <v>120</v>
      </c>
      <c r="ED17" s="94"/>
      <c r="EE17" s="94"/>
      <c r="EF17" s="95">
        <f>IF(EB17=0,0,IF(ED17=0,0,IF(EE17=0,0,IF(EE17&lt;(EB17*ED17),EE17/(EB17*ED17),IF(EE17=(EB17*ED17),1,IF(EE17&gt;(EB17*ED17),1,0))))))</f>
        <v>0</v>
      </c>
      <c r="EG17" s="96"/>
      <c r="EH17" s="96"/>
      <c r="EI17" s="96"/>
      <c r="EJ17" s="95">
        <v>1</v>
      </c>
      <c r="EK17" s="97">
        <f t="shared" si="15"/>
        <v>0</v>
      </c>
      <c r="EL17" s="70">
        <f>[1]skupno!H9</f>
        <v>14.855020711326953</v>
      </c>
      <c r="EM17" s="98">
        <f t="shared" si="16"/>
        <v>0</v>
      </c>
      <c r="EO17" s="52">
        <v>10</v>
      </c>
      <c r="EP17" s="91" t="s">
        <v>15</v>
      </c>
      <c r="EQ17" s="99" t="s">
        <v>65</v>
      </c>
      <c r="ER17" s="93">
        <v>10</v>
      </c>
      <c r="ES17" s="100">
        <v>120</v>
      </c>
      <c r="ET17" s="101">
        <v>1</v>
      </c>
      <c r="EU17" s="101">
        <v>7</v>
      </c>
      <c r="EV17" s="95">
        <f>IF(ER17=0,0,IF(ET17=0,0,IF(EU17=0,0,IF(EU17&lt;(ER17*ET17),EU17/(ER17*ET17),IF(EU17=(ER17*ET17),1,IF(EU17&gt;(ER17*ET17),1,0))))))</f>
        <v>0.7</v>
      </c>
      <c r="EW17" s="96">
        <v>0</v>
      </c>
      <c r="EX17" s="96">
        <v>0.5</v>
      </c>
      <c r="EY17" s="96">
        <v>0</v>
      </c>
      <c r="EZ17" s="95">
        <v>1</v>
      </c>
      <c r="FA17" s="97">
        <f t="shared" si="17"/>
        <v>42</v>
      </c>
      <c r="FB17" s="70">
        <f>[1]skupno!H9</f>
        <v>14.855020711326953</v>
      </c>
      <c r="FC17" s="98">
        <f t="shared" si="18"/>
        <v>623.91086987573203</v>
      </c>
    </row>
    <row r="18" spans="1:159" ht="22.5" customHeight="1" thickTop="1" x14ac:dyDescent="0.25">
      <c r="A18" s="52">
        <v>1</v>
      </c>
      <c r="B18" s="102" t="s">
        <v>17</v>
      </c>
      <c r="C18" s="54" t="s">
        <v>66</v>
      </c>
      <c r="D18" s="103">
        <v>12</v>
      </c>
      <c r="E18" s="103">
        <v>160</v>
      </c>
      <c r="F18" s="104"/>
      <c r="G18" s="104"/>
      <c r="H18" s="105">
        <f t="shared" ref="H18:H27" si="30">IF(D18=0,0,IF(F18=0,0,IF(G18=0,0,IF(G18&lt;(D18*F18),G18/(D18*F18),IF(G18=(D18*F18),1,IF(G18&gt;(D18*F18),1,0))))))</f>
        <v>0</v>
      </c>
      <c r="I18" s="106"/>
      <c r="J18" s="106"/>
      <c r="K18" s="106"/>
      <c r="L18" s="105">
        <f>L2</f>
        <v>1</v>
      </c>
      <c r="M18" s="107">
        <f t="shared" si="19"/>
        <v>0</v>
      </c>
      <c r="N18" s="60">
        <f>[1]skupno!H10</f>
        <v>14.855020711326953</v>
      </c>
      <c r="O18" s="108">
        <f t="shared" si="0"/>
        <v>0</v>
      </c>
      <c r="Q18" s="52">
        <v>2</v>
      </c>
      <c r="R18" s="102" t="s">
        <v>17</v>
      </c>
      <c r="S18" s="54" t="s">
        <v>66</v>
      </c>
      <c r="T18" s="103">
        <v>12</v>
      </c>
      <c r="U18" s="103">
        <v>160</v>
      </c>
      <c r="V18" s="104"/>
      <c r="W18" s="104"/>
      <c r="X18" s="105">
        <f t="shared" ref="X18:X27" si="31">IF(T18=0,0,IF(V18=0,0,IF(W18=0,0,IF(W18&lt;(T18*V18),W18/(T18*V18),IF(W18=(T18*V18),1,IF(W18&gt;(T18*V18),1,0))))))</f>
        <v>0</v>
      </c>
      <c r="Y18" s="106"/>
      <c r="Z18" s="106"/>
      <c r="AA18" s="106"/>
      <c r="AB18" s="105">
        <f>AB2</f>
        <v>1</v>
      </c>
      <c r="AC18" s="107">
        <f t="shared" si="1"/>
        <v>0</v>
      </c>
      <c r="AD18" s="60">
        <f>[1]skupno!H10</f>
        <v>14.855020711326953</v>
      </c>
      <c r="AE18" s="108">
        <f t="shared" si="2"/>
        <v>0</v>
      </c>
      <c r="AG18" s="52">
        <v>3</v>
      </c>
      <c r="AH18" s="102" t="s">
        <v>17</v>
      </c>
      <c r="AI18" s="54" t="s">
        <v>66</v>
      </c>
      <c r="AJ18" s="103">
        <v>12</v>
      </c>
      <c r="AK18" s="103">
        <v>160</v>
      </c>
      <c r="AL18" s="104"/>
      <c r="AM18" s="104"/>
      <c r="AN18" s="105">
        <f t="shared" ref="AN18:AN27" si="32">IF(AJ18=0,0,IF(AL18=0,0,IF(AM18=0,0,IF(AM18&lt;(AJ18*AL18),AM18/(AJ18*AL18),IF(AM18=(AJ18*AL18),1,IF(AM18&gt;(AJ18*AL18),1,0))))))</f>
        <v>0</v>
      </c>
      <c r="AO18" s="106"/>
      <c r="AP18" s="106"/>
      <c r="AQ18" s="106"/>
      <c r="AR18" s="105">
        <f>AR2</f>
        <v>1</v>
      </c>
      <c r="AS18" s="107">
        <f t="shared" si="3"/>
        <v>0</v>
      </c>
      <c r="AT18" s="60">
        <f>[1]skupno!H10</f>
        <v>14.855020711326953</v>
      </c>
      <c r="AU18" s="108">
        <f t="shared" si="4"/>
        <v>0</v>
      </c>
      <c r="AW18" s="52">
        <v>4</v>
      </c>
      <c r="AX18" s="102" t="s">
        <v>17</v>
      </c>
      <c r="AY18" s="54" t="s">
        <v>66</v>
      </c>
      <c r="AZ18" s="103">
        <v>12</v>
      </c>
      <c r="BA18" s="103">
        <v>160</v>
      </c>
      <c r="BB18" s="104"/>
      <c r="BC18" s="104"/>
      <c r="BD18" s="105">
        <f t="shared" ref="BD18:BD27" si="33">IF(AZ18=0,0,IF(BB18=0,0,IF(BC18=0,0,IF(BC18&lt;(AZ18*BB18),BC18/(AZ18*BB18),IF(BC18=(AZ18*BB18),1,IF(BC18&gt;(AZ18*BB18),1,0))))))</f>
        <v>0</v>
      </c>
      <c r="BE18" s="106"/>
      <c r="BF18" s="106"/>
      <c r="BG18" s="106"/>
      <c r="BH18" s="105">
        <f>BH2</f>
        <v>1</v>
      </c>
      <c r="BI18" s="107">
        <f t="shared" si="5"/>
        <v>0</v>
      </c>
      <c r="BJ18" s="60">
        <f>[1]skupno!H10</f>
        <v>14.855020711326953</v>
      </c>
      <c r="BK18" s="108">
        <f t="shared" si="6"/>
        <v>0</v>
      </c>
      <c r="BM18" s="52">
        <v>5</v>
      </c>
      <c r="BN18" s="102" t="s">
        <v>17</v>
      </c>
      <c r="BO18" s="54" t="s">
        <v>66</v>
      </c>
      <c r="BP18" s="103">
        <v>12</v>
      </c>
      <c r="BQ18" s="103">
        <v>160</v>
      </c>
      <c r="BR18" s="104"/>
      <c r="BS18" s="104"/>
      <c r="BT18" s="105">
        <f t="shared" ref="BT18:BT27" si="34">IF(BP18=0,0,IF(BR18=0,0,IF(BS18=0,0,IF(BS18&lt;(BP18*BR18),BS18/(BP18*BR18),IF(BS18=(BP18*BR18),1,IF(BS18&gt;(BP18*BR18),1,0))))))</f>
        <v>0</v>
      </c>
      <c r="BU18" s="106"/>
      <c r="BV18" s="106"/>
      <c r="BW18" s="106"/>
      <c r="BX18" s="105">
        <f>BX2</f>
        <v>1</v>
      </c>
      <c r="BY18" s="107">
        <f t="shared" si="7"/>
        <v>0</v>
      </c>
      <c r="BZ18" s="60">
        <f>[1]skupno!H10</f>
        <v>14.855020711326953</v>
      </c>
      <c r="CA18" s="108">
        <f t="shared" si="8"/>
        <v>0</v>
      </c>
      <c r="CC18" s="52">
        <v>6</v>
      </c>
      <c r="CD18" s="102" t="s">
        <v>17</v>
      </c>
      <c r="CE18" s="54" t="s">
        <v>66</v>
      </c>
      <c r="CF18" s="103">
        <v>12</v>
      </c>
      <c r="CG18" s="103">
        <v>160</v>
      </c>
      <c r="CH18" s="104"/>
      <c r="CI18" s="104"/>
      <c r="CJ18" s="105">
        <f t="shared" ref="CJ18:CJ27" si="35">IF(CF18=0,0,IF(CH18=0,0,IF(CI18=0,0,IF(CI18&lt;(CF18*CH18),CI18/(CF18*CH18),IF(CI18=(CF18*CH18),1,IF(CI18&gt;(CF18*CH18),1,0))))))</f>
        <v>0</v>
      </c>
      <c r="CK18" s="106"/>
      <c r="CL18" s="106"/>
      <c r="CM18" s="106"/>
      <c r="CN18" s="105">
        <f>CN2</f>
        <v>1</v>
      </c>
      <c r="CO18" s="107">
        <f t="shared" si="9"/>
        <v>0</v>
      </c>
      <c r="CP18" s="60">
        <f>[1]skupno!H10</f>
        <v>14.855020711326953</v>
      </c>
      <c r="CQ18" s="108">
        <f t="shared" si="10"/>
        <v>0</v>
      </c>
      <c r="CS18" s="52">
        <v>7</v>
      </c>
      <c r="CT18" s="102" t="s">
        <v>17</v>
      </c>
      <c r="CU18" s="109" t="s">
        <v>67</v>
      </c>
      <c r="CV18" s="103">
        <v>12</v>
      </c>
      <c r="CW18" s="110">
        <v>160</v>
      </c>
      <c r="CX18" s="111">
        <v>1</v>
      </c>
      <c r="CY18" s="111">
        <v>10</v>
      </c>
      <c r="CZ18" s="105">
        <f t="shared" ref="CZ18:CZ27" si="36">IF(CV18=0,0,IF(CX18=0,0,IF(CY18=0,0,IF(CY18&lt;(CV18*CX18),CY18/(CV18*CX18),IF(CY18=(CV18*CX18),1,IF(CY18&gt;(CV18*CX18),1,0))))))</f>
        <v>0.83333333333333337</v>
      </c>
      <c r="DA18" s="106">
        <v>0</v>
      </c>
      <c r="DB18" s="106">
        <v>1</v>
      </c>
      <c r="DC18" s="106">
        <v>0</v>
      </c>
      <c r="DD18" s="105">
        <f>DD2</f>
        <v>1</v>
      </c>
      <c r="DE18" s="107">
        <f t="shared" si="11"/>
        <v>133.33333333333334</v>
      </c>
      <c r="DF18" s="60">
        <f>[1]skupno!H10</f>
        <v>14.855020711326953</v>
      </c>
      <c r="DG18" s="108">
        <f t="shared" si="12"/>
        <v>1980.6694281769271</v>
      </c>
      <c r="DI18" s="52">
        <v>8</v>
      </c>
      <c r="DJ18" s="102" t="s">
        <v>17</v>
      </c>
      <c r="DK18" s="54" t="s">
        <v>66</v>
      </c>
      <c r="DL18" s="103">
        <v>12</v>
      </c>
      <c r="DM18" s="103">
        <v>160</v>
      </c>
      <c r="DN18" s="104"/>
      <c r="DO18" s="104"/>
      <c r="DP18" s="105">
        <f t="shared" ref="DP18:DP27" si="37">IF(DL18=0,0,IF(DN18=0,0,IF(DO18=0,0,IF(DO18&lt;(DL18*DN18),DO18/(DL18*DN18),IF(DO18=(DL18*DN18),1,IF(DO18&gt;(DL18*DN18),1,0))))))</f>
        <v>0</v>
      </c>
      <c r="DQ18" s="106"/>
      <c r="DR18" s="106"/>
      <c r="DS18" s="106"/>
      <c r="DT18" s="105">
        <f>DT2</f>
        <v>1</v>
      </c>
      <c r="DU18" s="107">
        <f t="shared" si="13"/>
        <v>0</v>
      </c>
      <c r="DV18" s="60">
        <f>[1]skupno!H10</f>
        <v>14.855020711326953</v>
      </c>
      <c r="DW18" s="108">
        <f t="shared" si="14"/>
        <v>0</v>
      </c>
      <c r="DY18" s="52">
        <v>9</v>
      </c>
      <c r="DZ18" s="102" t="s">
        <v>17</v>
      </c>
      <c r="EA18" s="54" t="s">
        <v>66</v>
      </c>
      <c r="EB18" s="103">
        <v>12</v>
      </c>
      <c r="EC18" s="103">
        <v>160</v>
      </c>
      <c r="ED18" s="104"/>
      <c r="EE18" s="104"/>
      <c r="EF18" s="105">
        <f t="shared" ref="EF18:EF27" si="38">IF(EB18=0,0,IF(ED18=0,0,IF(EE18=0,0,IF(EE18&lt;(EB18*ED18),EE18/(EB18*ED18),IF(EE18=(EB18*ED18),1,IF(EE18&gt;(EB18*ED18),1,0))))))</f>
        <v>0</v>
      </c>
      <c r="EG18" s="106"/>
      <c r="EH18" s="106"/>
      <c r="EI18" s="106"/>
      <c r="EJ18" s="105">
        <f>EJ2</f>
        <v>1</v>
      </c>
      <c r="EK18" s="107">
        <f t="shared" si="15"/>
        <v>0</v>
      </c>
      <c r="EL18" s="60">
        <f>[1]skupno!H10</f>
        <v>14.855020711326953</v>
      </c>
      <c r="EM18" s="108">
        <f t="shared" si="16"/>
        <v>0</v>
      </c>
      <c r="EO18" s="52">
        <v>10</v>
      </c>
      <c r="EP18" s="102" t="s">
        <v>17</v>
      </c>
      <c r="EQ18" s="109" t="s">
        <v>67</v>
      </c>
      <c r="ER18" s="103">
        <v>12</v>
      </c>
      <c r="ES18" s="110">
        <v>160</v>
      </c>
      <c r="ET18" s="104">
        <v>1</v>
      </c>
      <c r="EU18" s="104">
        <v>11</v>
      </c>
      <c r="EV18" s="105">
        <f t="shared" ref="EV18:EV27" si="39">IF(ER18=0,0,IF(ET18=0,0,IF(EU18=0,0,IF(EU18&lt;(ER18*ET18),EU18/(ER18*ET18),IF(EU18=(ER18*ET18),1,IF(EU18&gt;(ER18*ET18),1,0))))))</f>
        <v>0.91666666666666663</v>
      </c>
      <c r="EW18" s="106">
        <v>0</v>
      </c>
      <c r="EX18" s="106">
        <v>1</v>
      </c>
      <c r="EY18" s="106">
        <v>0</v>
      </c>
      <c r="EZ18" s="105">
        <f>EZ2</f>
        <v>1</v>
      </c>
      <c r="FA18" s="107">
        <f t="shared" si="17"/>
        <v>146.66666666666666</v>
      </c>
      <c r="FB18" s="60">
        <f>[1]skupno!H10</f>
        <v>14.855020711326953</v>
      </c>
      <c r="FC18" s="108">
        <f t="shared" si="18"/>
        <v>2178.7363709946194</v>
      </c>
    </row>
    <row r="19" spans="1:159" ht="22.5" customHeight="1" x14ac:dyDescent="0.25">
      <c r="A19" s="52">
        <v>1</v>
      </c>
      <c r="B19" s="102" t="s">
        <v>17</v>
      </c>
      <c r="C19" s="112" t="s">
        <v>68</v>
      </c>
      <c r="D19" s="55">
        <v>12</v>
      </c>
      <c r="E19" s="55">
        <v>160</v>
      </c>
      <c r="F19" s="56"/>
      <c r="G19" s="56"/>
      <c r="H19" s="57">
        <f t="shared" si="30"/>
        <v>0</v>
      </c>
      <c r="I19" s="58"/>
      <c r="J19" s="58"/>
      <c r="K19" s="58"/>
      <c r="L19" s="57">
        <f>L2</f>
        <v>1</v>
      </c>
      <c r="M19" s="59">
        <f t="shared" si="19"/>
        <v>0</v>
      </c>
      <c r="N19" s="62">
        <f>[1]skupno!H10</f>
        <v>14.855020711326953</v>
      </c>
      <c r="O19" s="61">
        <f t="shared" si="0"/>
        <v>0</v>
      </c>
      <c r="Q19" s="52">
        <v>2</v>
      </c>
      <c r="R19" s="102" t="s">
        <v>17</v>
      </c>
      <c r="S19" s="112" t="s">
        <v>68</v>
      </c>
      <c r="T19" s="55">
        <v>12</v>
      </c>
      <c r="U19" s="55">
        <v>160</v>
      </c>
      <c r="V19" s="56"/>
      <c r="W19" s="56"/>
      <c r="X19" s="57">
        <f t="shared" si="31"/>
        <v>0</v>
      </c>
      <c r="Y19" s="58"/>
      <c r="Z19" s="58"/>
      <c r="AA19" s="58"/>
      <c r="AB19" s="57">
        <f>AB2</f>
        <v>1</v>
      </c>
      <c r="AC19" s="59">
        <f t="shared" si="1"/>
        <v>0</v>
      </c>
      <c r="AD19" s="62">
        <f>[1]skupno!H10</f>
        <v>14.855020711326953</v>
      </c>
      <c r="AE19" s="61">
        <f t="shared" si="2"/>
        <v>0</v>
      </c>
      <c r="AG19" s="52">
        <v>3</v>
      </c>
      <c r="AH19" s="102" t="s">
        <v>17</v>
      </c>
      <c r="AI19" s="112" t="s">
        <v>68</v>
      </c>
      <c r="AJ19" s="55">
        <v>12</v>
      </c>
      <c r="AK19" s="55">
        <v>160</v>
      </c>
      <c r="AL19" s="56"/>
      <c r="AM19" s="56"/>
      <c r="AN19" s="57">
        <f t="shared" si="32"/>
        <v>0</v>
      </c>
      <c r="AO19" s="58"/>
      <c r="AP19" s="58"/>
      <c r="AQ19" s="58"/>
      <c r="AR19" s="57">
        <f>AR2</f>
        <v>1</v>
      </c>
      <c r="AS19" s="59">
        <f t="shared" si="3"/>
        <v>0</v>
      </c>
      <c r="AT19" s="62">
        <f>[1]skupno!H10</f>
        <v>14.855020711326953</v>
      </c>
      <c r="AU19" s="61">
        <f t="shared" si="4"/>
        <v>0</v>
      </c>
      <c r="AW19" s="52">
        <v>4</v>
      </c>
      <c r="AX19" s="102" t="s">
        <v>17</v>
      </c>
      <c r="AY19" s="112" t="s">
        <v>68</v>
      </c>
      <c r="AZ19" s="55">
        <v>12</v>
      </c>
      <c r="BA19" s="55">
        <v>160</v>
      </c>
      <c r="BB19" s="56"/>
      <c r="BC19" s="56"/>
      <c r="BD19" s="57">
        <f t="shared" si="33"/>
        <v>0</v>
      </c>
      <c r="BE19" s="58"/>
      <c r="BF19" s="58"/>
      <c r="BG19" s="58"/>
      <c r="BH19" s="57">
        <f>BH2</f>
        <v>1</v>
      </c>
      <c r="BI19" s="59">
        <f t="shared" si="5"/>
        <v>0</v>
      </c>
      <c r="BJ19" s="62">
        <f>[1]skupno!H10</f>
        <v>14.855020711326953</v>
      </c>
      <c r="BK19" s="61">
        <f t="shared" si="6"/>
        <v>0</v>
      </c>
      <c r="BM19" s="52">
        <v>5</v>
      </c>
      <c r="BN19" s="102" t="s">
        <v>17</v>
      </c>
      <c r="BO19" s="112" t="s">
        <v>68</v>
      </c>
      <c r="BP19" s="55">
        <v>12</v>
      </c>
      <c r="BQ19" s="55">
        <v>160</v>
      </c>
      <c r="BR19" s="56"/>
      <c r="BS19" s="56"/>
      <c r="BT19" s="57">
        <f t="shared" si="34"/>
        <v>0</v>
      </c>
      <c r="BU19" s="58"/>
      <c r="BV19" s="58"/>
      <c r="BW19" s="58"/>
      <c r="BX19" s="57">
        <f>BX2</f>
        <v>1</v>
      </c>
      <c r="BY19" s="59">
        <f t="shared" si="7"/>
        <v>0</v>
      </c>
      <c r="BZ19" s="62">
        <f>[1]skupno!H10</f>
        <v>14.855020711326953</v>
      </c>
      <c r="CA19" s="61">
        <f t="shared" si="8"/>
        <v>0</v>
      </c>
      <c r="CC19" s="52">
        <v>6</v>
      </c>
      <c r="CD19" s="102" t="s">
        <v>17</v>
      </c>
      <c r="CE19" s="112" t="s">
        <v>68</v>
      </c>
      <c r="CF19" s="55">
        <v>12</v>
      </c>
      <c r="CG19" s="55">
        <v>160</v>
      </c>
      <c r="CH19" s="56"/>
      <c r="CI19" s="56"/>
      <c r="CJ19" s="57">
        <f t="shared" si="35"/>
        <v>0</v>
      </c>
      <c r="CK19" s="58"/>
      <c r="CL19" s="58"/>
      <c r="CM19" s="58"/>
      <c r="CN19" s="57">
        <f>CN2</f>
        <v>1</v>
      </c>
      <c r="CO19" s="59">
        <f t="shared" si="9"/>
        <v>0</v>
      </c>
      <c r="CP19" s="62">
        <f>[1]skupno!H10</f>
        <v>14.855020711326953</v>
      </c>
      <c r="CQ19" s="61">
        <f t="shared" si="10"/>
        <v>0</v>
      </c>
      <c r="CS19" s="52">
        <v>7</v>
      </c>
      <c r="CT19" s="102" t="s">
        <v>17</v>
      </c>
      <c r="CU19" s="113" t="s">
        <v>69</v>
      </c>
      <c r="CV19" s="55">
        <v>12</v>
      </c>
      <c r="CW19" s="114">
        <v>160</v>
      </c>
      <c r="CX19" s="115">
        <v>1</v>
      </c>
      <c r="CY19" s="115">
        <v>12</v>
      </c>
      <c r="CZ19" s="57">
        <f t="shared" si="36"/>
        <v>1</v>
      </c>
      <c r="DA19" s="58">
        <v>0</v>
      </c>
      <c r="DB19" s="58">
        <v>1</v>
      </c>
      <c r="DC19" s="58">
        <v>0</v>
      </c>
      <c r="DD19" s="57">
        <f>DD2</f>
        <v>1</v>
      </c>
      <c r="DE19" s="59">
        <f t="shared" si="11"/>
        <v>160</v>
      </c>
      <c r="DF19" s="62">
        <f>[1]skupno!H10</f>
        <v>14.855020711326953</v>
      </c>
      <c r="DG19" s="61">
        <f t="shared" si="12"/>
        <v>2376.8033138123124</v>
      </c>
      <c r="DI19" s="52">
        <v>8</v>
      </c>
      <c r="DJ19" s="102" t="s">
        <v>17</v>
      </c>
      <c r="DK19" s="112" t="s">
        <v>68</v>
      </c>
      <c r="DL19" s="55">
        <v>12</v>
      </c>
      <c r="DM19" s="55">
        <v>160</v>
      </c>
      <c r="DN19" s="56"/>
      <c r="DO19" s="56"/>
      <c r="DP19" s="57">
        <f t="shared" si="37"/>
        <v>0</v>
      </c>
      <c r="DQ19" s="58"/>
      <c r="DR19" s="58"/>
      <c r="DS19" s="58"/>
      <c r="DT19" s="57">
        <f>DT2</f>
        <v>1</v>
      </c>
      <c r="DU19" s="59">
        <f t="shared" si="13"/>
        <v>0</v>
      </c>
      <c r="DV19" s="62">
        <f>[1]skupno!H10</f>
        <v>14.855020711326953</v>
      </c>
      <c r="DW19" s="61">
        <f t="shared" si="14"/>
        <v>0</v>
      </c>
      <c r="DY19" s="52">
        <v>9</v>
      </c>
      <c r="DZ19" s="102" t="s">
        <v>17</v>
      </c>
      <c r="EA19" s="112" t="s">
        <v>68</v>
      </c>
      <c r="EB19" s="55">
        <v>12</v>
      </c>
      <c r="EC19" s="55">
        <v>160</v>
      </c>
      <c r="ED19" s="56"/>
      <c r="EE19" s="56"/>
      <c r="EF19" s="57">
        <f t="shared" si="38"/>
        <v>0</v>
      </c>
      <c r="EG19" s="58"/>
      <c r="EH19" s="58"/>
      <c r="EI19" s="58"/>
      <c r="EJ19" s="57">
        <f>EJ2</f>
        <v>1</v>
      </c>
      <c r="EK19" s="59">
        <f t="shared" si="15"/>
        <v>0</v>
      </c>
      <c r="EL19" s="62">
        <f>[1]skupno!H10</f>
        <v>14.855020711326953</v>
      </c>
      <c r="EM19" s="61">
        <f t="shared" si="16"/>
        <v>0</v>
      </c>
      <c r="EO19" s="52">
        <v>10</v>
      </c>
      <c r="EP19" s="102" t="s">
        <v>17</v>
      </c>
      <c r="EQ19" s="112" t="s">
        <v>68</v>
      </c>
      <c r="ER19" s="55">
        <v>12</v>
      </c>
      <c r="ES19" s="55">
        <v>160</v>
      </c>
      <c r="ET19" s="56"/>
      <c r="EU19" s="56"/>
      <c r="EV19" s="57">
        <f t="shared" si="39"/>
        <v>0</v>
      </c>
      <c r="EW19" s="58"/>
      <c r="EX19" s="58"/>
      <c r="EY19" s="58"/>
      <c r="EZ19" s="57">
        <f>EZ2</f>
        <v>1</v>
      </c>
      <c r="FA19" s="59">
        <f t="shared" si="17"/>
        <v>0</v>
      </c>
      <c r="FB19" s="62">
        <f>[1]skupno!H10</f>
        <v>14.855020711326953</v>
      </c>
      <c r="FC19" s="61">
        <f t="shared" si="18"/>
        <v>0</v>
      </c>
    </row>
    <row r="20" spans="1:159" ht="22.5" customHeight="1" x14ac:dyDescent="0.25">
      <c r="A20" s="52">
        <v>1</v>
      </c>
      <c r="B20" s="102" t="s">
        <v>17</v>
      </c>
      <c r="C20" s="112" t="s">
        <v>70</v>
      </c>
      <c r="D20" s="55">
        <v>12</v>
      </c>
      <c r="E20" s="55">
        <v>200</v>
      </c>
      <c r="F20" s="56"/>
      <c r="G20" s="56"/>
      <c r="H20" s="57">
        <f t="shared" si="30"/>
        <v>0</v>
      </c>
      <c r="I20" s="58"/>
      <c r="J20" s="58"/>
      <c r="K20" s="58"/>
      <c r="L20" s="57">
        <f>L2</f>
        <v>1</v>
      </c>
      <c r="M20" s="59">
        <f t="shared" si="19"/>
        <v>0</v>
      </c>
      <c r="N20" s="60">
        <f>[1]skupno!H11</f>
        <v>14.855020711326953</v>
      </c>
      <c r="O20" s="61">
        <f t="shared" si="0"/>
        <v>0</v>
      </c>
      <c r="Q20" s="52">
        <v>2</v>
      </c>
      <c r="R20" s="102" t="s">
        <v>17</v>
      </c>
      <c r="S20" s="112" t="s">
        <v>70</v>
      </c>
      <c r="T20" s="55">
        <v>12</v>
      </c>
      <c r="U20" s="55">
        <v>200</v>
      </c>
      <c r="V20" s="56"/>
      <c r="W20" s="56"/>
      <c r="X20" s="57">
        <f t="shared" si="31"/>
        <v>0</v>
      </c>
      <c r="Y20" s="58"/>
      <c r="Z20" s="58"/>
      <c r="AA20" s="58"/>
      <c r="AB20" s="57">
        <f>AB2</f>
        <v>1</v>
      </c>
      <c r="AC20" s="59">
        <f t="shared" si="1"/>
        <v>0</v>
      </c>
      <c r="AD20" s="60">
        <f>[1]skupno!H11</f>
        <v>14.855020711326953</v>
      </c>
      <c r="AE20" s="61">
        <f t="shared" si="2"/>
        <v>0</v>
      </c>
      <c r="AG20" s="52">
        <v>3</v>
      </c>
      <c r="AH20" s="102" t="s">
        <v>17</v>
      </c>
      <c r="AI20" s="112" t="s">
        <v>70</v>
      </c>
      <c r="AJ20" s="55">
        <v>12</v>
      </c>
      <c r="AK20" s="55">
        <v>200</v>
      </c>
      <c r="AL20" s="56"/>
      <c r="AM20" s="56"/>
      <c r="AN20" s="57">
        <f t="shared" si="32"/>
        <v>0</v>
      </c>
      <c r="AO20" s="58"/>
      <c r="AP20" s="58"/>
      <c r="AQ20" s="58"/>
      <c r="AR20" s="57">
        <f>AR2</f>
        <v>1</v>
      </c>
      <c r="AS20" s="59">
        <f t="shared" si="3"/>
        <v>0</v>
      </c>
      <c r="AT20" s="60">
        <f>[1]skupno!H11</f>
        <v>14.855020711326953</v>
      </c>
      <c r="AU20" s="61">
        <f t="shared" si="4"/>
        <v>0</v>
      </c>
      <c r="AW20" s="52">
        <v>4</v>
      </c>
      <c r="AX20" s="102" t="s">
        <v>17</v>
      </c>
      <c r="AY20" s="112" t="s">
        <v>70</v>
      </c>
      <c r="AZ20" s="55">
        <v>12</v>
      </c>
      <c r="BA20" s="55">
        <v>200</v>
      </c>
      <c r="BB20" s="56"/>
      <c r="BC20" s="56"/>
      <c r="BD20" s="57">
        <f t="shared" si="33"/>
        <v>0</v>
      </c>
      <c r="BE20" s="58"/>
      <c r="BF20" s="58"/>
      <c r="BG20" s="58"/>
      <c r="BH20" s="57">
        <f>BH2</f>
        <v>1</v>
      </c>
      <c r="BI20" s="59">
        <f t="shared" si="5"/>
        <v>0</v>
      </c>
      <c r="BJ20" s="60">
        <f>[1]skupno!H11</f>
        <v>14.855020711326953</v>
      </c>
      <c r="BK20" s="61">
        <f t="shared" si="6"/>
        <v>0</v>
      </c>
      <c r="BM20" s="52">
        <v>5</v>
      </c>
      <c r="BN20" s="102" t="s">
        <v>17</v>
      </c>
      <c r="BO20" s="112" t="s">
        <v>70</v>
      </c>
      <c r="BP20" s="55">
        <v>12</v>
      </c>
      <c r="BQ20" s="55">
        <v>200</v>
      </c>
      <c r="BR20" s="56"/>
      <c r="BS20" s="56"/>
      <c r="BT20" s="57">
        <f t="shared" si="34"/>
        <v>0</v>
      </c>
      <c r="BU20" s="58"/>
      <c r="BV20" s="58"/>
      <c r="BW20" s="58"/>
      <c r="BX20" s="57">
        <f>BX2</f>
        <v>1</v>
      </c>
      <c r="BY20" s="59">
        <f t="shared" si="7"/>
        <v>0</v>
      </c>
      <c r="BZ20" s="60">
        <f>[1]skupno!H11</f>
        <v>14.855020711326953</v>
      </c>
      <c r="CA20" s="61">
        <f t="shared" si="8"/>
        <v>0</v>
      </c>
      <c r="CC20" s="52">
        <v>6</v>
      </c>
      <c r="CD20" s="102" t="s">
        <v>17</v>
      </c>
      <c r="CE20" s="112" t="s">
        <v>70</v>
      </c>
      <c r="CF20" s="55">
        <v>12</v>
      </c>
      <c r="CG20" s="55">
        <v>200</v>
      </c>
      <c r="CH20" s="56"/>
      <c r="CI20" s="56"/>
      <c r="CJ20" s="57">
        <f t="shared" si="35"/>
        <v>0</v>
      </c>
      <c r="CK20" s="58"/>
      <c r="CL20" s="58"/>
      <c r="CM20" s="58"/>
      <c r="CN20" s="57">
        <f>CN2</f>
        <v>1</v>
      </c>
      <c r="CO20" s="59">
        <f t="shared" si="9"/>
        <v>0</v>
      </c>
      <c r="CP20" s="60">
        <f>[1]skupno!H11</f>
        <v>14.855020711326953</v>
      </c>
      <c r="CQ20" s="61">
        <f t="shared" si="10"/>
        <v>0</v>
      </c>
      <c r="CS20" s="52">
        <v>7</v>
      </c>
      <c r="CT20" s="102" t="s">
        <v>17</v>
      </c>
      <c r="CU20" s="112" t="s">
        <v>70</v>
      </c>
      <c r="CV20" s="55">
        <v>12</v>
      </c>
      <c r="CW20" s="55">
        <v>200</v>
      </c>
      <c r="CX20" s="56"/>
      <c r="CY20" s="56"/>
      <c r="CZ20" s="57">
        <f t="shared" si="36"/>
        <v>0</v>
      </c>
      <c r="DA20" s="58"/>
      <c r="DB20" s="58"/>
      <c r="DC20" s="58"/>
      <c r="DD20" s="57">
        <f>DD2</f>
        <v>1</v>
      </c>
      <c r="DE20" s="59">
        <f t="shared" si="11"/>
        <v>0</v>
      </c>
      <c r="DF20" s="60">
        <f>[1]skupno!H11</f>
        <v>14.855020711326953</v>
      </c>
      <c r="DG20" s="61">
        <f t="shared" si="12"/>
        <v>0</v>
      </c>
      <c r="DI20" s="52">
        <v>8</v>
      </c>
      <c r="DJ20" s="102" t="s">
        <v>17</v>
      </c>
      <c r="DK20" s="112" t="s">
        <v>70</v>
      </c>
      <c r="DL20" s="55">
        <v>12</v>
      </c>
      <c r="DM20" s="55">
        <v>200</v>
      </c>
      <c r="DN20" s="56"/>
      <c r="DO20" s="56"/>
      <c r="DP20" s="57">
        <f t="shared" si="37"/>
        <v>0</v>
      </c>
      <c r="DQ20" s="58"/>
      <c r="DR20" s="58"/>
      <c r="DS20" s="58"/>
      <c r="DT20" s="57">
        <f>DT2</f>
        <v>1</v>
      </c>
      <c r="DU20" s="59">
        <f t="shared" si="13"/>
        <v>0</v>
      </c>
      <c r="DV20" s="60">
        <f>[1]skupno!H11</f>
        <v>14.855020711326953</v>
      </c>
      <c r="DW20" s="61">
        <f t="shared" si="14"/>
        <v>0</v>
      </c>
      <c r="DY20" s="52">
        <v>9</v>
      </c>
      <c r="DZ20" s="102" t="s">
        <v>17</v>
      </c>
      <c r="EA20" s="112" t="s">
        <v>70</v>
      </c>
      <c r="EB20" s="55">
        <v>12</v>
      </c>
      <c r="EC20" s="55">
        <v>200</v>
      </c>
      <c r="ED20" s="56"/>
      <c r="EE20" s="56"/>
      <c r="EF20" s="57">
        <f t="shared" si="38"/>
        <v>0</v>
      </c>
      <c r="EG20" s="58"/>
      <c r="EH20" s="58"/>
      <c r="EI20" s="58"/>
      <c r="EJ20" s="57">
        <f>EJ2</f>
        <v>1</v>
      </c>
      <c r="EK20" s="59">
        <f t="shared" si="15"/>
        <v>0</v>
      </c>
      <c r="EL20" s="60">
        <f>[1]skupno!H11</f>
        <v>14.855020711326953</v>
      </c>
      <c r="EM20" s="61">
        <f t="shared" si="16"/>
        <v>0</v>
      </c>
      <c r="EO20" s="52">
        <v>10</v>
      </c>
      <c r="EP20" s="102" t="s">
        <v>17</v>
      </c>
      <c r="EQ20" s="112" t="s">
        <v>70</v>
      </c>
      <c r="ER20" s="55">
        <v>12</v>
      </c>
      <c r="ES20" s="55">
        <v>200</v>
      </c>
      <c r="ET20" s="56"/>
      <c r="EU20" s="56"/>
      <c r="EV20" s="57">
        <f t="shared" si="39"/>
        <v>0</v>
      </c>
      <c r="EW20" s="58"/>
      <c r="EX20" s="58"/>
      <c r="EY20" s="58"/>
      <c r="EZ20" s="57">
        <f>EZ2</f>
        <v>1</v>
      </c>
      <c r="FA20" s="59">
        <f t="shared" si="17"/>
        <v>0</v>
      </c>
      <c r="FB20" s="60">
        <f>[1]skupno!H11</f>
        <v>14.855020711326953</v>
      </c>
      <c r="FC20" s="61">
        <f t="shared" si="18"/>
        <v>0</v>
      </c>
    </row>
    <row r="21" spans="1:159" ht="22.5" customHeight="1" thickBot="1" x14ac:dyDescent="0.3">
      <c r="A21" s="52">
        <v>1</v>
      </c>
      <c r="B21" s="63" t="s">
        <v>17</v>
      </c>
      <c r="C21" s="64" t="s">
        <v>71</v>
      </c>
      <c r="D21" s="65">
        <v>12</v>
      </c>
      <c r="E21" s="65">
        <v>200</v>
      </c>
      <c r="F21" s="66"/>
      <c r="G21" s="66"/>
      <c r="H21" s="67">
        <f t="shared" si="30"/>
        <v>0</v>
      </c>
      <c r="I21" s="68"/>
      <c r="J21" s="68"/>
      <c r="K21" s="68"/>
      <c r="L21" s="67">
        <f>L2</f>
        <v>1</v>
      </c>
      <c r="M21" s="69">
        <f t="shared" si="19"/>
        <v>0</v>
      </c>
      <c r="N21" s="70">
        <f>[1]skupno!H11</f>
        <v>14.855020711326953</v>
      </c>
      <c r="O21" s="71">
        <f t="shared" si="0"/>
        <v>0</v>
      </c>
      <c r="Q21" s="52">
        <v>2</v>
      </c>
      <c r="R21" s="63" t="s">
        <v>17</v>
      </c>
      <c r="S21" s="64" t="s">
        <v>71</v>
      </c>
      <c r="T21" s="65">
        <v>12</v>
      </c>
      <c r="U21" s="65">
        <v>200</v>
      </c>
      <c r="V21" s="66"/>
      <c r="W21" s="66"/>
      <c r="X21" s="67">
        <f t="shared" si="31"/>
        <v>0</v>
      </c>
      <c r="Y21" s="68"/>
      <c r="Z21" s="68"/>
      <c r="AA21" s="68"/>
      <c r="AB21" s="67">
        <f>AB2</f>
        <v>1</v>
      </c>
      <c r="AC21" s="69">
        <f t="shared" si="1"/>
        <v>0</v>
      </c>
      <c r="AD21" s="70">
        <f>[1]skupno!H11</f>
        <v>14.855020711326953</v>
      </c>
      <c r="AE21" s="71">
        <f t="shared" si="2"/>
        <v>0</v>
      </c>
      <c r="AG21" s="52">
        <v>3</v>
      </c>
      <c r="AH21" s="63" t="s">
        <v>17</v>
      </c>
      <c r="AI21" s="64" t="s">
        <v>71</v>
      </c>
      <c r="AJ21" s="65">
        <v>12</v>
      </c>
      <c r="AK21" s="65">
        <v>200</v>
      </c>
      <c r="AL21" s="66"/>
      <c r="AM21" s="66"/>
      <c r="AN21" s="67">
        <f t="shared" si="32"/>
        <v>0</v>
      </c>
      <c r="AO21" s="68"/>
      <c r="AP21" s="68"/>
      <c r="AQ21" s="68"/>
      <c r="AR21" s="67">
        <f>AR2</f>
        <v>1</v>
      </c>
      <c r="AS21" s="69">
        <f t="shared" si="3"/>
        <v>0</v>
      </c>
      <c r="AT21" s="70">
        <f>[1]skupno!H11</f>
        <v>14.855020711326953</v>
      </c>
      <c r="AU21" s="71">
        <f t="shared" si="4"/>
        <v>0</v>
      </c>
      <c r="AW21" s="52">
        <v>4</v>
      </c>
      <c r="AX21" s="63" t="s">
        <v>17</v>
      </c>
      <c r="AY21" s="64" t="s">
        <v>71</v>
      </c>
      <c r="AZ21" s="65">
        <v>12</v>
      </c>
      <c r="BA21" s="65">
        <v>200</v>
      </c>
      <c r="BB21" s="66"/>
      <c r="BC21" s="66"/>
      <c r="BD21" s="67">
        <f t="shared" si="33"/>
        <v>0</v>
      </c>
      <c r="BE21" s="68"/>
      <c r="BF21" s="68"/>
      <c r="BG21" s="68"/>
      <c r="BH21" s="67">
        <f>BH2</f>
        <v>1</v>
      </c>
      <c r="BI21" s="69">
        <f t="shared" si="5"/>
        <v>0</v>
      </c>
      <c r="BJ21" s="70">
        <f>[1]skupno!H11</f>
        <v>14.855020711326953</v>
      </c>
      <c r="BK21" s="71">
        <f t="shared" si="6"/>
        <v>0</v>
      </c>
      <c r="BM21" s="52">
        <v>5</v>
      </c>
      <c r="BN21" s="63" t="s">
        <v>17</v>
      </c>
      <c r="BO21" s="64" t="s">
        <v>71</v>
      </c>
      <c r="BP21" s="65">
        <v>12</v>
      </c>
      <c r="BQ21" s="65">
        <v>200</v>
      </c>
      <c r="BR21" s="66"/>
      <c r="BS21" s="66"/>
      <c r="BT21" s="67">
        <f t="shared" si="34"/>
        <v>0</v>
      </c>
      <c r="BU21" s="68"/>
      <c r="BV21" s="68"/>
      <c r="BW21" s="68"/>
      <c r="BX21" s="67">
        <f>BX2</f>
        <v>1</v>
      </c>
      <c r="BY21" s="69">
        <f t="shared" si="7"/>
        <v>0</v>
      </c>
      <c r="BZ21" s="70">
        <f>[1]skupno!H11</f>
        <v>14.855020711326953</v>
      </c>
      <c r="CA21" s="71">
        <f t="shared" si="8"/>
        <v>0</v>
      </c>
      <c r="CC21" s="52">
        <v>6</v>
      </c>
      <c r="CD21" s="63" t="s">
        <v>17</v>
      </c>
      <c r="CE21" s="64" t="s">
        <v>71</v>
      </c>
      <c r="CF21" s="65">
        <v>12</v>
      </c>
      <c r="CG21" s="65">
        <v>200</v>
      </c>
      <c r="CH21" s="66"/>
      <c r="CI21" s="66"/>
      <c r="CJ21" s="67">
        <f t="shared" si="35"/>
        <v>0</v>
      </c>
      <c r="CK21" s="68"/>
      <c r="CL21" s="68"/>
      <c r="CM21" s="68"/>
      <c r="CN21" s="67">
        <f>CN2</f>
        <v>1</v>
      </c>
      <c r="CO21" s="69">
        <f t="shared" si="9"/>
        <v>0</v>
      </c>
      <c r="CP21" s="70">
        <f>[1]skupno!H11</f>
        <v>14.855020711326953</v>
      </c>
      <c r="CQ21" s="71">
        <f t="shared" si="10"/>
        <v>0</v>
      </c>
      <c r="CS21" s="52">
        <v>7</v>
      </c>
      <c r="CT21" s="63" t="s">
        <v>17</v>
      </c>
      <c r="CU21" s="116" t="s">
        <v>72</v>
      </c>
      <c r="CV21" s="65">
        <v>12</v>
      </c>
      <c r="CW21" s="117">
        <v>200</v>
      </c>
      <c r="CX21" s="118">
        <v>1</v>
      </c>
      <c r="CY21" s="118">
        <v>15</v>
      </c>
      <c r="CZ21" s="67">
        <f t="shared" si="36"/>
        <v>1</v>
      </c>
      <c r="DA21" s="68">
        <v>0</v>
      </c>
      <c r="DB21" s="68">
        <v>1</v>
      </c>
      <c r="DC21" s="68">
        <v>0</v>
      </c>
      <c r="DD21" s="67">
        <f>DD2</f>
        <v>1</v>
      </c>
      <c r="DE21" s="69">
        <f t="shared" si="11"/>
        <v>200</v>
      </c>
      <c r="DF21" s="70">
        <f>[1]skupno!H11</f>
        <v>14.855020711326953</v>
      </c>
      <c r="DG21" s="71">
        <f t="shared" si="12"/>
        <v>2971.0041422653903</v>
      </c>
      <c r="DI21" s="52">
        <v>8</v>
      </c>
      <c r="DJ21" s="63" t="s">
        <v>17</v>
      </c>
      <c r="DK21" s="64" t="s">
        <v>71</v>
      </c>
      <c r="DL21" s="65">
        <v>12</v>
      </c>
      <c r="DM21" s="65">
        <v>200</v>
      </c>
      <c r="DN21" s="66"/>
      <c r="DO21" s="66"/>
      <c r="DP21" s="67">
        <f t="shared" si="37"/>
        <v>0</v>
      </c>
      <c r="DQ21" s="68"/>
      <c r="DR21" s="68"/>
      <c r="DS21" s="68"/>
      <c r="DT21" s="67">
        <f>DT2</f>
        <v>1</v>
      </c>
      <c r="DU21" s="69">
        <f t="shared" si="13"/>
        <v>0</v>
      </c>
      <c r="DV21" s="70">
        <f>[1]skupno!H11</f>
        <v>14.855020711326953</v>
      </c>
      <c r="DW21" s="71">
        <f t="shared" si="14"/>
        <v>0</v>
      </c>
      <c r="DY21" s="52">
        <v>9</v>
      </c>
      <c r="DZ21" s="63" t="s">
        <v>17</v>
      </c>
      <c r="EA21" s="64" t="s">
        <v>71</v>
      </c>
      <c r="EB21" s="65">
        <v>12</v>
      </c>
      <c r="EC21" s="65">
        <v>200</v>
      </c>
      <c r="ED21" s="66"/>
      <c r="EE21" s="66"/>
      <c r="EF21" s="67">
        <f t="shared" si="38"/>
        <v>0</v>
      </c>
      <c r="EG21" s="68"/>
      <c r="EH21" s="68"/>
      <c r="EI21" s="68"/>
      <c r="EJ21" s="67">
        <f>EJ2</f>
        <v>1</v>
      </c>
      <c r="EK21" s="69">
        <f t="shared" si="15"/>
        <v>0</v>
      </c>
      <c r="EL21" s="70">
        <f>[1]skupno!H11</f>
        <v>14.855020711326953</v>
      </c>
      <c r="EM21" s="71">
        <f t="shared" si="16"/>
        <v>0</v>
      </c>
      <c r="EO21" s="52">
        <v>10</v>
      </c>
      <c r="EP21" s="63" t="s">
        <v>17</v>
      </c>
      <c r="EQ21" s="64" t="s">
        <v>71</v>
      </c>
      <c r="ER21" s="65">
        <v>12</v>
      </c>
      <c r="ES21" s="65">
        <v>200</v>
      </c>
      <c r="ET21" s="66"/>
      <c r="EU21" s="66"/>
      <c r="EV21" s="67">
        <f t="shared" si="39"/>
        <v>0</v>
      </c>
      <c r="EW21" s="68"/>
      <c r="EX21" s="68"/>
      <c r="EY21" s="68"/>
      <c r="EZ21" s="67">
        <f>EZ2</f>
        <v>1</v>
      </c>
      <c r="FA21" s="69">
        <f t="shared" si="17"/>
        <v>0</v>
      </c>
      <c r="FB21" s="70">
        <f>[1]skupno!H11</f>
        <v>14.855020711326953</v>
      </c>
      <c r="FC21" s="71">
        <f t="shared" si="18"/>
        <v>0</v>
      </c>
    </row>
    <row r="22" spans="1:159" ht="22.5" customHeight="1" thickTop="1" thickBot="1" x14ac:dyDescent="0.3">
      <c r="A22" s="52">
        <v>1</v>
      </c>
      <c r="B22" s="119" t="s">
        <v>21</v>
      </c>
      <c r="C22" s="120" t="s">
        <v>73</v>
      </c>
      <c r="D22" s="121">
        <v>12</v>
      </c>
      <c r="E22" s="121">
        <v>240</v>
      </c>
      <c r="F22" s="122"/>
      <c r="G22" s="122"/>
      <c r="H22" s="123">
        <f t="shared" si="30"/>
        <v>0</v>
      </c>
      <c r="I22" s="124"/>
      <c r="J22" s="124"/>
      <c r="K22" s="124"/>
      <c r="L22" s="123">
        <f>L2</f>
        <v>1</v>
      </c>
      <c r="M22" s="125">
        <f>SUM((E22*F22*H22*I22*L22)+(E22*F22*H22*J22*L22)+(E22*F22*H22*K22*L22))</f>
        <v>0</v>
      </c>
      <c r="N22" s="126">
        <f>[1]skupno!H13</f>
        <v>125</v>
      </c>
      <c r="O22" s="127">
        <f t="shared" si="0"/>
        <v>0</v>
      </c>
      <c r="Q22" s="52">
        <v>2</v>
      </c>
      <c r="R22" s="119" t="s">
        <v>21</v>
      </c>
      <c r="S22" s="120" t="s">
        <v>73</v>
      </c>
      <c r="T22" s="121">
        <v>12</v>
      </c>
      <c r="U22" s="121">
        <v>240</v>
      </c>
      <c r="V22" s="122"/>
      <c r="W22" s="122"/>
      <c r="X22" s="123">
        <f t="shared" si="31"/>
        <v>0</v>
      </c>
      <c r="Y22" s="124"/>
      <c r="Z22" s="124"/>
      <c r="AA22" s="124"/>
      <c r="AB22" s="123">
        <f>AB2</f>
        <v>1</v>
      </c>
      <c r="AC22" s="125">
        <f>SUM((U22*V22*X22*Y22*AB22)+(U22*V22*X22*Z22*AB22)+(U22*V22*X22*AA22*AB22))</f>
        <v>0</v>
      </c>
      <c r="AD22" s="126">
        <f>[1]skupno!H13</f>
        <v>125</v>
      </c>
      <c r="AE22" s="127">
        <f t="shared" si="2"/>
        <v>0</v>
      </c>
      <c r="AG22" s="52">
        <v>3</v>
      </c>
      <c r="AH22" s="119" t="s">
        <v>21</v>
      </c>
      <c r="AI22" s="120" t="s">
        <v>73</v>
      </c>
      <c r="AJ22" s="121">
        <v>12</v>
      </c>
      <c r="AK22" s="121">
        <v>240</v>
      </c>
      <c r="AL22" s="122"/>
      <c r="AM22" s="122"/>
      <c r="AN22" s="123">
        <f t="shared" si="32"/>
        <v>0</v>
      </c>
      <c r="AO22" s="124"/>
      <c r="AP22" s="124"/>
      <c r="AQ22" s="124"/>
      <c r="AR22" s="123">
        <f>AR2</f>
        <v>1</v>
      </c>
      <c r="AS22" s="125">
        <f>SUM((AK22*AL22*AN22*AO22*AR22)+(AK22*AL22*AN22*AP22*AR22)+(AK22*AL22*AN22*AQ22*AR22))</f>
        <v>0</v>
      </c>
      <c r="AT22" s="126">
        <f>[1]skupno!H13</f>
        <v>125</v>
      </c>
      <c r="AU22" s="127">
        <f t="shared" si="4"/>
        <v>0</v>
      </c>
      <c r="AW22" s="52">
        <v>4</v>
      </c>
      <c r="AX22" s="119" t="s">
        <v>21</v>
      </c>
      <c r="AY22" s="120" t="s">
        <v>73</v>
      </c>
      <c r="AZ22" s="121">
        <v>12</v>
      </c>
      <c r="BA22" s="121">
        <v>240</v>
      </c>
      <c r="BB22" s="122"/>
      <c r="BC22" s="122"/>
      <c r="BD22" s="123">
        <f t="shared" si="33"/>
        <v>0</v>
      </c>
      <c r="BE22" s="124"/>
      <c r="BF22" s="124"/>
      <c r="BG22" s="124"/>
      <c r="BH22" s="123">
        <f>BH2</f>
        <v>1</v>
      </c>
      <c r="BI22" s="125">
        <f>SUM((BA22*BB22*BD22*BE22*BH22)+(BA22*BB22*BD22*BF22*BH22)+(BA22*BB22*BD22*BG22*BH22))</f>
        <v>0</v>
      </c>
      <c r="BJ22" s="126">
        <f>[1]skupno!H13</f>
        <v>125</v>
      </c>
      <c r="BK22" s="127">
        <f t="shared" si="6"/>
        <v>0</v>
      </c>
      <c r="BM22" s="52">
        <v>5</v>
      </c>
      <c r="BN22" s="119" t="s">
        <v>21</v>
      </c>
      <c r="BO22" s="120" t="s">
        <v>73</v>
      </c>
      <c r="BP22" s="121">
        <v>12</v>
      </c>
      <c r="BQ22" s="121">
        <v>240</v>
      </c>
      <c r="BR22" s="122"/>
      <c r="BS22" s="122"/>
      <c r="BT22" s="123">
        <f t="shared" si="34"/>
        <v>0</v>
      </c>
      <c r="BU22" s="124"/>
      <c r="BV22" s="124"/>
      <c r="BW22" s="124"/>
      <c r="BX22" s="123">
        <f>BX2</f>
        <v>1</v>
      </c>
      <c r="BY22" s="125">
        <f>SUM((BQ22*BR22*BT22*BU22*BX22)+(BQ22*BR22*BT22*BV22*BX22)+(BQ22*BR22*BT22*BW22*BX22))</f>
        <v>0</v>
      </c>
      <c r="BZ22" s="126">
        <f>[1]skupno!H13</f>
        <v>125</v>
      </c>
      <c r="CA22" s="127">
        <f t="shared" si="8"/>
        <v>0</v>
      </c>
      <c r="CC22" s="52">
        <v>6</v>
      </c>
      <c r="CD22" s="119" t="s">
        <v>21</v>
      </c>
      <c r="CE22" s="120" t="s">
        <v>73</v>
      </c>
      <c r="CF22" s="121">
        <v>12</v>
      </c>
      <c r="CG22" s="121">
        <v>240</v>
      </c>
      <c r="CH22" s="122"/>
      <c r="CI22" s="122"/>
      <c r="CJ22" s="123">
        <f t="shared" si="35"/>
        <v>0</v>
      </c>
      <c r="CK22" s="124"/>
      <c r="CL22" s="124"/>
      <c r="CM22" s="124"/>
      <c r="CN22" s="123">
        <f>CN2</f>
        <v>1</v>
      </c>
      <c r="CO22" s="125">
        <f>SUM((CG22*CH22*CJ22*CK22*CN22)+(CG22*CH22*CJ22*CL22*CN22)+(CG22*CH22*CJ22*CM22*CN22))</f>
        <v>0</v>
      </c>
      <c r="CP22" s="126">
        <f>[1]skupno!H13</f>
        <v>125</v>
      </c>
      <c r="CQ22" s="127">
        <f t="shared" si="10"/>
        <v>0</v>
      </c>
      <c r="CS22" s="52">
        <v>7</v>
      </c>
      <c r="CT22" s="119" t="s">
        <v>21</v>
      </c>
      <c r="CU22" s="128" t="s">
        <v>74</v>
      </c>
      <c r="CV22" s="121">
        <v>12</v>
      </c>
      <c r="CW22" s="129">
        <v>240</v>
      </c>
      <c r="CX22" s="130">
        <v>1</v>
      </c>
      <c r="CY22" s="130">
        <v>20</v>
      </c>
      <c r="CZ22" s="123">
        <f t="shared" si="36"/>
        <v>1</v>
      </c>
      <c r="DA22" s="124">
        <v>0</v>
      </c>
      <c r="DB22" s="124">
        <v>0</v>
      </c>
      <c r="DC22" s="124">
        <v>1</v>
      </c>
      <c r="DD22" s="123">
        <f>DD2</f>
        <v>1</v>
      </c>
      <c r="DE22" s="125">
        <f>SUM((CW22*CX22*CZ22*DA22*DD22)+(CW22*CX22*CZ22*DB22*DD22)+(CW22*CX22*CZ22*DC22*DD22))</f>
        <v>240</v>
      </c>
      <c r="DF22" s="126">
        <f>[1]skupno!H13</f>
        <v>125</v>
      </c>
      <c r="DG22" s="127">
        <f t="shared" si="12"/>
        <v>30000</v>
      </c>
      <c r="DI22" s="52">
        <v>8</v>
      </c>
      <c r="DJ22" s="119" t="s">
        <v>21</v>
      </c>
      <c r="DK22" s="120" t="s">
        <v>73</v>
      </c>
      <c r="DL22" s="121">
        <v>12</v>
      </c>
      <c r="DM22" s="121">
        <v>240</v>
      </c>
      <c r="DN22" s="122"/>
      <c r="DO22" s="122"/>
      <c r="DP22" s="123">
        <f t="shared" si="37"/>
        <v>0</v>
      </c>
      <c r="DQ22" s="124"/>
      <c r="DR22" s="124"/>
      <c r="DS22" s="124"/>
      <c r="DT22" s="123">
        <f>DT2</f>
        <v>1</v>
      </c>
      <c r="DU22" s="125">
        <f>SUM((DM22*DN22*DP22*DQ22*DT22)+(DM22*DN22*DP22*DR22*DT22)+(DM22*DN22*DP22*DS22*DT22))</f>
        <v>0</v>
      </c>
      <c r="DV22" s="126">
        <f>[1]skupno!H13</f>
        <v>125</v>
      </c>
      <c r="DW22" s="127">
        <f t="shared" si="14"/>
        <v>0</v>
      </c>
      <c r="DY22" s="52">
        <v>9</v>
      </c>
      <c r="DZ22" s="119" t="s">
        <v>21</v>
      </c>
      <c r="EA22" s="120" t="s">
        <v>73</v>
      </c>
      <c r="EB22" s="121">
        <v>12</v>
      </c>
      <c r="EC22" s="121">
        <v>240</v>
      </c>
      <c r="ED22" s="122"/>
      <c r="EE22" s="122"/>
      <c r="EF22" s="123">
        <f t="shared" si="38"/>
        <v>0</v>
      </c>
      <c r="EG22" s="124"/>
      <c r="EH22" s="124"/>
      <c r="EI22" s="124"/>
      <c r="EJ22" s="123">
        <f>EJ2</f>
        <v>1</v>
      </c>
      <c r="EK22" s="125">
        <f>SUM((EC22*ED22*EF22*EG22*EJ22)+(EC22*ED22*EF22*EH22*EJ22)+(EC22*ED22*EF22*EI22*EJ22))</f>
        <v>0</v>
      </c>
      <c r="EL22" s="126">
        <f>[1]skupno!H13</f>
        <v>125</v>
      </c>
      <c r="EM22" s="127">
        <f t="shared" si="16"/>
        <v>0</v>
      </c>
      <c r="EO22" s="52">
        <v>10</v>
      </c>
      <c r="EP22" s="119" t="s">
        <v>21</v>
      </c>
      <c r="EQ22" s="120" t="s">
        <v>73</v>
      </c>
      <c r="ER22" s="121">
        <v>12</v>
      </c>
      <c r="ES22" s="121">
        <v>240</v>
      </c>
      <c r="ET22" s="122"/>
      <c r="EU22" s="122"/>
      <c r="EV22" s="123">
        <f t="shared" si="39"/>
        <v>0</v>
      </c>
      <c r="EW22" s="124"/>
      <c r="EX22" s="124"/>
      <c r="EY22" s="124"/>
      <c r="EZ22" s="123">
        <f>EZ2</f>
        <v>1</v>
      </c>
      <c r="FA22" s="125">
        <f>SUM((ES22*ET22*EV22*EW22*EZ22)+(ES22*ET22*EV22*EX22*EZ22)+(ES22*ET22*EV22*EY22*EZ22))</f>
        <v>0</v>
      </c>
      <c r="FB22" s="126">
        <f>[1]skupno!H13</f>
        <v>125</v>
      </c>
      <c r="FC22" s="127">
        <f t="shared" si="18"/>
        <v>0</v>
      </c>
    </row>
    <row r="23" spans="1:159" ht="22.5" customHeight="1" thickTop="1" x14ac:dyDescent="0.25">
      <c r="A23" s="52">
        <v>1</v>
      </c>
      <c r="B23" s="102" t="s">
        <v>24</v>
      </c>
      <c r="C23" s="109" t="s">
        <v>75</v>
      </c>
      <c r="D23" s="103">
        <v>15</v>
      </c>
      <c r="E23" s="131">
        <v>90</v>
      </c>
      <c r="F23" s="111">
        <v>1</v>
      </c>
      <c r="G23" s="111">
        <v>20</v>
      </c>
      <c r="H23" s="105">
        <f t="shared" si="30"/>
        <v>1</v>
      </c>
      <c r="I23" s="106">
        <v>0</v>
      </c>
      <c r="J23" s="106">
        <v>0.25</v>
      </c>
      <c r="K23" s="106">
        <v>0.5</v>
      </c>
      <c r="L23" s="105">
        <v>1</v>
      </c>
      <c r="M23" s="107">
        <f t="shared" ref="M23:M27" si="40">SUM((E23*F23*H23*I23*L23)+(E23*F23*H23*J23*L23)+(E23*F23*H23*K23*L23))</f>
        <v>67.5</v>
      </c>
      <c r="N23" s="60">
        <f>[1]skupno!H15</f>
        <v>16.051364365971107</v>
      </c>
      <c r="O23" s="108">
        <f t="shared" si="0"/>
        <v>1083.4670947030497</v>
      </c>
      <c r="Q23" s="52">
        <v>2</v>
      </c>
      <c r="R23" s="102" t="s">
        <v>24</v>
      </c>
      <c r="S23" s="109" t="s">
        <v>75</v>
      </c>
      <c r="T23" s="103">
        <v>15</v>
      </c>
      <c r="U23" s="131">
        <v>85</v>
      </c>
      <c r="V23" s="104">
        <v>1</v>
      </c>
      <c r="W23" s="104">
        <v>15</v>
      </c>
      <c r="X23" s="105">
        <f t="shared" si="31"/>
        <v>1</v>
      </c>
      <c r="Y23" s="106">
        <v>0</v>
      </c>
      <c r="Z23" s="106">
        <v>0.25</v>
      </c>
      <c r="AA23" s="106">
        <v>0.5</v>
      </c>
      <c r="AB23" s="105">
        <v>1</v>
      </c>
      <c r="AC23" s="107">
        <f t="shared" ref="AC23:AC27" si="41">SUM((U23*V23*X23*Y23*AB23)+(U23*V23*X23*Z23*AB23)+(U23*V23*X23*AA23*AB23))</f>
        <v>63.75</v>
      </c>
      <c r="AD23" s="60">
        <f>[1]skupno!H15</f>
        <v>16.051364365971107</v>
      </c>
      <c r="AE23" s="108">
        <f t="shared" si="2"/>
        <v>1023.2744783306581</v>
      </c>
      <c r="AG23" s="52">
        <v>3</v>
      </c>
      <c r="AH23" s="102" t="s">
        <v>24</v>
      </c>
      <c r="AI23" s="109" t="s">
        <v>75</v>
      </c>
      <c r="AJ23" s="103">
        <v>15</v>
      </c>
      <c r="AK23" s="131">
        <v>70</v>
      </c>
      <c r="AL23" s="111">
        <v>1</v>
      </c>
      <c r="AM23" s="111">
        <v>17</v>
      </c>
      <c r="AN23" s="105">
        <f t="shared" si="32"/>
        <v>1</v>
      </c>
      <c r="AO23" s="106">
        <v>0</v>
      </c>
      <c r="AP23" s="106">
        <v>0</v>
      </c>
      <c r="AQ23" s="106">
        <v>0.5</v>
      </c>
      <c r="AR23" s="105">
        <v>1</v>
      </c>
      <c r="AS23" s="107">
        <f t="shared" ref="AS23:AS27" si="42">SUM((AK23*AL23*AN23*AO23*AR23)+(AK23*AL23*AN23*AP23*AR23)+(AK23*AL23*AN23*AQ23*AR23))</f>
        <v>35</v>
      </c>
      <c r="AT23" s="60">
        <f>[1]skupno!H15</f>
        <v>16.051364365971107</v>
      </c>
      <c r="AU23" s="108">
        <f t="shared" si="4"/>
        <v>561.79775280898878</v>
      </c>
      <c r="AW23" s="52">
        <v>4</v>
      </c>
      <c r="AX23" s="102" t="s">
        <v>24</v>
      </c>
      <c r="AY23" s="109" t="s">
        <v>76</v>
      </c>
      <c r="AZ23" s="103">
        <v>15</v>
      </c>
      <c r="BA23" s="131">
        <v>90</v>
      </c>
      <c r="BB23" s="104">
        <v>1</v>
      </c>
      <c r="BC23" s="104">
        <v>10</v>
      </c>
      <c r="BD23" s="105">
        <f t="shared" si="33"/>
        <v>0.66666666666666663</v>
      </c>
      <c r="BE23" s="106">
        <v>0</v>
      </c>
      <c r="BF23" s="106">
        <v>0.25</v>
      </c>
      <c r="BG23" s="106">
        <v>0.5</v>
      </c>
      <c r="BH23" s="105">
        <v>1</v>
      </c>
      <c r="BI23" s="107">
        <f t="shared" ref="BI23:BI27" si="43">SUM((BA23*BB23*BD23*BE23*BH23)+(BA23*BB23*BD23*BF23*BH23)+(BA23*BB23*BD23*BG23*BH23))</f>
        <v>45</v>
      </c>
      <c r="BJ23" s="60">
        <f>[1]skupno!H15</f>
        <v>16.051364365971107</v>
      </c>
      <c r="BK23" s="108">
        <f t="shared" si="6"/>
        <v>722.31139646869985</v>
      </c>
      <c r="BM23" s="52">
        <v>5</v>
      </c>
      <c r="BN23" s="102" t="s">
        <v>24</v>
      </c>
      <c r="BO23" s="109" t="s">
        <v>75</v>
      </c>
      <c r="BP23" s="103">
        <v>15</v>
      </c>
      <c r="BQ23" s="131">
        <v>90</v>
      </c>
      <c r="BR23" s="111">
        <v>1</v>
      </c>
      <c r="BS23" s="111">
        <v>19</v>
      </c>
      <c r="BT23" s="105">
        <f t="shared" si="34"/>
        <v>1</v>
      </c>
      <c r="BU23" s="106">
        <v>0</v>
      </c>
      <c r="BV23" s="106">
        <v>0.25</v>
      </c>
      <c r="BW23" s="106">
        <v>0.5</v>
      </c>
      <c r="BX23" s="105">
        <v>1</v>
      </c>
      <c r="BY23" s="107">
        <f t="shared" ref="BY23:BY27" si="44">SUM((BQ23*BR23*BT23*BU23*BX23)+(BQ23*BR23*BT23*BV23*BX23)+(BQ23*BR23*BT23*BW23*BX23))</f>
        <v>67.5</v>
      </c>
      <c r="BZ23" s="60">
        <f>[1]skupno!H15</f>
        <v>16.051364365971107</v>
      </c>
      <c r="CA23" s="108">
        <f t="shared" si="8"/>
        <v>1083.4670947030497</v>
      </c>
      <c r="CC23" s="52">
        <v>6</v>
      </c>
      <c r="CD23" s="102" t="s">
        <v>24</v>
      </c>
      <c r="CE23" s="109" t="s">
        <v>75</v>
      </c>
      <c r="CF23" s="103">
        <v>15</v>
      </c>
      <c r="CG23" s="131">
        <v>90</v>
      </c>
      <c r="CH23" s="104">
        <v>1</v>
      </c>
      <c r="CI23" s="104">
        <v>16</v>
      </c>
      <c r="CJ23" s="105">
        <f t="shared" si="35"/>
        <v>1</v>
      </c>
      <c r="CK23" s="106">
        <v>0</v>
      </c>
      <c r="CL23" s="106">
        <v>0</v>
      </c>
      <c r="CM23" s="106">
        <v>0.5</v>
      </c>
      <c r="CN23" s="105">
        <v>1</v>
      </c>
      <c r="CO23" s="107">
        <f t="shared" ref="CO23:CO27" si="45">SUM((CG23*CH23*CJ23*CK23*CN23)+(CG23*CH23*CJ23*CL23*CN23)+(CG23*CH23*CJ23*CM23*CN23))</f>
        <v>45</v>
      </c>
      <c r="CP23" s="60">
        <f>[1]skupno!H15</f>
        <v>16.051364365971107</v>
      </c>
      <c r="CQ23" s="108">
        <f t="shared" si="10"/>
        <v>722.31139646869985</v>
      </c>
      <c r="CS23" s="52">
        <v>7</v>
      </c>
      <c r="CT23" s="102" t="s">
        <v>24</v>
      </c>
      <c r="CU23" s="54" t="s">
        <v>77</v>
      </c>
      <c r="CV23" s="103">
        <v>15</v>
      </c>
      <c r="CW23" s="103">
        <v>60</v>
      </c>
      <c r="CX23" s="104"/>
      <c r="CY23" s="104"/>
      <c r="CZ23" s="105">
        <f t="shared" si="36"/>
        <v>0</v>
      </c>
      <c r="DA23" s="106"/>
      <c r="DB23" s="106"/>
      <c r="DC23" s="106"/>
      <c r="DD23" s="105">
        <v>1</v>
      </c>
      <c r="DE23" s="107">
        <f t="shared" ref="DE23:DE27" si="46">SUM((CW23*CX23*CZ23*DA23*DD23)+(CW23*CX23*CZ23*DB23*DD23)+(CW23*CX23*CZ23*DC23*DD23))</f>
        <v>0</v>
      </c>
      <c r="DF23" s="60">
        <f>[1]skupno!H15</f>
        <v>16.051364365971107</v>
      </c>
      <c r="DG23" s="108">
        <f t="shared" si="12"/>
        <v>0</v>
      </c>
      <c r="DI23" s="52">
        <v>8</v>
      </c>
      <c r="DJ23" s="102" t="s">
        <v>24</v>
      </c>
      <c r="DK23" s="109" t="s">
        <v>75</v>
      </c>
      <c r="DL23" s="103">
        <v>15</v>
      </c>
      <c r="DM23" s="131">
        <v>90</v>
      </c>
      <c r="DN23" s="111">
        <v>1</v>
      </c>
      <c r="DO23" s="111">
        <v>23</v>
      </c>
      <c r="DP23" s="105">
        <f t="shared" si="37"/>
        <v>1</v>
      </c>
      <c r="DQ23" s="106">
        <v>0</v>
      </c>
      <c r="DR23" s="106">
        <v>0.25</v>
      </c>
      <c r="DS23" s="106">
        <v>0.5</v>
      </c>
      <c r="DT23" s="105">
        <v>1</v>
      </c>
      <c r="DU23" s="107">
        <f t="shared" ref="DU23:DU27" si="47">SUM((DM23*DN23*DP23*DQ23*DT23)+(DM23*DN23*DP23*DR23*DT23)+(DM23*DN23*DP23*DS23*DT23))</f>
        <v>67.5</v>
      </c>
      <c r="DV23" s="60">
        <f>[1]skupno!H15</f>
        <v>16.051364365971107</v>
      </c>
      <c r="DW23" s="108">
        <f t="shared" si="14"/>
        <v>1083.4670947030497</v>
      </c>
      <c r="DY23" s="52">
        <v>9</v>
      </c>
      <c r="DZ23" s="102" t="s">
        <v>24</v>
      </c>
      <c r="EA23" s="109" t="s">
        <v>75</v>
      </c>
      <c r="EB23" s="103">
        <v>15</v>
      </c>
      <c r="EC23" s="131">
        <v>70</v>
      </c>
      <c r="ED23" s="111">
        <v>1</v>
      </c>
      <c r="EE23" s="111">
        <v>20</v>
      </c>
      <c r="EF23" s="105">
        <f t="shared" si="38"/>
        <v>1</v>
      </c>
      <c r="EG23" s="106">
        <v>0</v>
      </c>
      <c r="EH23" s="106">
        <v>0</v>
      </c>
      <c r="EI23" s="106">
        <v>0.5</v>
      </c>
      <c r="EJ23" s="105">
        <v>1</v>
      </c>
      <c r="EK23" s="107">
        <f t="shared" ref="EK23:EK27" si="48">SUM((EC23*ED23*EF23*EG23*EJ23)+(EC23*ED23*EF23*EH23*EJ23)+(EC23*ED23*EF23*EI23*EJ23))</f>
        <v>35</v>
      </c>
      <c r="EL23" s="60">
        <f>[1]skupno!H15</f>
        <v>16.051364365971107</v>
      </c>
      <c r="EM23" s="108">
        <f t="shared" si="16"/>
        <v>561.79775280898878</v>
      </c>
      <c r="EO23" s="52">
        <v>10</v>
      </c>
      <c r="EP23" s="102" t="s">
        <v>24</v>
      </c>
      <c r="EQ23" s="54" t="s">
        <v>77</v>
      </c>
      <c r="ER23" s="103">
        <v>15</v>
      </c>
      <c r="ES23" s="103">
        <v>60</v>
      </c>
      <c r="ET23" s="104"/>
      <c r="EU23" s="104"/>
      <c r="EV23" s="105">
        <f t="shared" si="39"/>
        <v>0</v>
      </c>
      <c r="EW23" s="106"/>
      <c r="EX23" s="106"/>
      <c r="EY23" s="106"/>
      <c r="EZ23" s="105">
        <v>1</v>
      </c>
      <c r="FA23" s="107">
        <f t="shared" ref="FA23:FA27" si="49">SUM((ES23*ET23*EV23*EW23*EZ23)+(ES23*ET23*EV23*EX23*EZ23)+(ES23*ET23*EV23*EY23*EZ23))</f>
        <v>0</v>
      </c>
      <c r="FB23" s="60">
        <f>[1]skupno!H15</f>
        <v>16.051364365971107</v>
      </c>
      <c r="FC23" s="108">
        <f t="shared" si="18"/>
        <v>0</v>
      </c>
    </row>
    <row r="24" spans="1:159" ht="22.5" customHeight="1" x14ac:dyDescent="0.25">
      <c r="A24" s="52">
        <v>1</v>
      </c>
      <c r="B24" s="53" t="s">
        <v>24</v>
      </c>
      <c r="C24" s="113" t="s">
        <v>78</v>
      </c>
      <c r="D24" s="55">
        <v>15</v>
      </c>
      <c r="E24" s="132">
        <v>90</v>
      </c>
      <c r="F24" s="115">
        <v>1</v>
      </c>
      <c r="G24" s="115">
        <v>20</v>
      </c>
      <c r="H24" s="57">
        <f t="shared" si="30"/>
        <v>1</v>
      </c>
      <c r="I24" s="58">
        <v>0</v>
      </c>
      <c r="J24" s="58">
        <v>0.25</v>
      </c>
      <c r="K24" s="58">
        <v>0.5</v>
      </c>
      <c r="L24" s="57">
        <v>1</v>
      </c>
      <c r="M24" s="59">
        <f t="shared" si="40"/>
        <v>67.5</v>
      </c>
      <c r="N24" s="62">
        <f>[1]skupno!H15</f>
        <v>16.051364365971107</v>
      </c>
      <c r="O24" s="61">
        <f t="shared" si="0"/>
        <v>1083.4670947030497</v>
      </c>
      <c r="Q24" s="52">
        <v>2</v>
      </c>
      <c r="R24" s="53" t="s">
        <v>24</v>
      </c>
      <c r="S24" s="112" t="s">
        <v>79</v>
      </c>
      <c r="T24" s="55">
        <v>15</v>
      </c>
      <c r="U24" s="55">
        <v>60</v>
      </c>
      <c r="V24" s="56"/>
      <c r="W24" s="56"/>
      <c r="X24" s="57">
        <f t="shared" si="31"/>
        <v>0</v>
      </c>
      <c r="Y24" s="58"/>
      <c r="Z24" s="58"/>
      <c r="AA24" s="58"/>
      <c r="AB24" s="57">
        <v>1</v>
      </c>
      <c r="AC24" s="59">
        <f t="shared" si="41"/>
        <v>0</v>
      </c>
      <c r="AD24" s="62">
        <f>[1]skupno!H15</f>
        <v>16.051364365971107</v>
      </c>
      <c r="AE24" s="61">
        <f t="shared" si="2"/>
        <v>0</v>
      </c>
      <c r="AG24" s="52">
        <v>3</v>
      </c>
      <c r="AH24" s="53" t="s">
        <v>24</v>
      </c>
      <c r="AI24" s="112" t="s">
        <v>79</v>
      </c>
      <c r="AJ24" s="55">
        <v>15</v>
      </c>
      <c r="AK24" s="55">
        <v>60</v>
      </c>
      <c r="AL24" s="56"/>
      <c r="AM24" s="56"/>
      <c r="AN24" s="57">
        <f t="shared" si="32"/>
        <v>0</v>
      </c>
      <c r="AO24" s="58"/>
      <c r="AP24" s="58"/>
      <c r="AQ24" s="58"/>
      <c r="AR24" s="57">
        <v>1</v>
      </c>
      <c r="AS24" s="59">
        <f t="shared" si="42"/>
        <v>0</v>
      </c>
      <c r="AT24" s="62">
        <f>[1]skupno!H15</f>
        <v>16.051364365971107</v>
      </c>
      <c r="AU24" s="61">
        <f t="shared" si="4"/>
        <v>0</v>
      </c>
      <c r="AW24" s="52">
        <v>4</v>
      </c>
      <c r="AX24" s="53" t="s">
        <v>24</v>
      </c>
      <c r="AY24" s="112" t="s">
        <v>79</v>
      </c>
      <c r="AZ24" s="55">
        <v>15</v>
      </c>
      <c r="BA24" s="55">
        <v>60</v>
      </c>
      <c r="BB24" s="56"/>
      <c r="BC24" s="56"/>
      <c r="BD24" s="57">
        <f t="shared" si="33"/>
        <v>0</v>
      </c>
      <c r="BE24" s="58"/>
      <c r="BF24" s="58"/>
      <c r="BG24" s="58"/>
      <c r="BH24" s="57">
        <v>1</v>
      </c>
      <c r="BI24" s="59">
        <f t="shared" si="43"/>
        <v>0</v>
      </c>
      <c r="BJ24" s="62">
        <f>[1]skupno!H15</f>
        <v>16.051364365971107</v>
      </c>
      <c r="BK24" s="61">
        <f t="shared" si="6"/>
        <v>0</v>
      </c>
      <c r="BM24" s="52">
        <v>5</v>
      </c>
      <c r="BN24" s="53" t="s">
        <v>24</v>
      </c>
      <c r="BO24" s="112" t="s">
        <v>79</v>
      </c>
      <c r="BP24" s="55">
        <v>15</v>
      </c>
      <c r="BQ24" s="55">
        <v>60</v>
      </c>
      <c r="BR24" s="56"/>
      <c r="BS24" s="56"/>
      <c r="BT24" s="57">
        <f t="shared" si="34"/>
        <v>0</v>
      </c>
      <c r="BU24" s="58"/>
      <c r="BV24" s="58"/>
      <c r="BW24" s="58"/>
      <c r="BX24" s="57">
        <v>1</v>
      </c>
      <c r="BY24" s="59">
        <f t="shared" si="44"/>
        <v>0</v>
      </c>
      <c r="BZ24" s="62">
        <f>[1]skupno!H15</f>
        <v>16.051364365971107</v>
      </c>
      <c r="CA24" s="61">
        <f t="shared" si="8"/>
        <v>0</v>
      </c>
      <c r="CC24" s="52">
        <v>6</v>
      </c>
      <c r="CD24" s="53" t="s">
        <v>24</v>
      </c>
      <c r="CE24" s="113" t="s">
        <v>80</v>
      </c>
      <c r="CF24" s="55">
        <v>15</v>
      </c>
      <c r="CG24" s="114">
        <v>60</v>
      </c>
      <c r="CH24" s="56">
        <v>1</v>
      </c>
      <c r="CI24" s="56">
        <v>14</v>
      </c>
      <c r="CJ24" s="57">
        <f t="shared" si="35"/>
        <v>0.93333333333333335</v>
      </c>
      <c r="CK24" s="58">
        <v>0</v>
      </c>
      <c r="CL24" s="58">
        <v>0</v>
      </c>
      <c r="CM24" s="58">
        <v>0.2</v>
      </c>
      <c r="CN24" s="57">
        <v>1</v>
      </c>
      <c r="CO24" s="59">
        <f t="shared" si="45"/>
        <v>11.200000000000001</v>
      </c>
      <c r="CP24" s="62">
        <f>[1]skupno!H15</f>
        <v>16.051364365971107</v>
      </c>
      <c r="CQ24" s="61">
        <f t="shared" si="10"/>
        <v>179.77528089887642</v>
      </c>
      <c r="CS24" s="52">
        <v>7</v>
      </c>
      <c r="CT24" s="53" t="s">
        <v>24</v>
      </c>
      <c r="CU24" s="112" t="s">
        <v>79</v>
      </c>
      <c r="CV24" s="55">
        <v>15</v>
      </c>
      <c r="CW24" s="55">
        <v>60</v>
      </c>
      <c r="CX24" s="56"/>
      <c r="CY24" s="56"/>
      <c r="CZ24" s="57">
        <f t="shared" si="36"/>
        <v>0</v>
      </c>
      <c r="DA24" s="58"/>
      <c r="DB24" s="58"/>
      <c r="DC24" s="58"/>
      <c r="DD24" s="57">
        <v>1</v>
      </c>
      <c r="DE24" s="59">
        <f t="shared" si="46"/>
        <v>0</v>
      </c>
      <c r="DF24" s="62">
        <f>[1]skupno!H15</f>
        <v>16.051364365971107</v>
      </c>
      <c r="DG24" s="61">
        <f t="shared" si="12"/>
        <v>0</v>
      </c>
      <c r="DI24" s="52">
        <v>8</v>
      </c>
      <c r="DJ24" s="53" t="s">
        <v>24</v>
      </c>
      <c r="DK24" s="113" t="s">
        <v>78</v>
      </c>
      <c r="DL24" s="55">
        <v>15</v>
      </c>
      <c r="DM24" s="132">
        <v>90</v>
      </c>
      <c r="DN24" s="115">
        <v>1</v>
      </c>
      <c r="DO24" s="115">
        <v>21</v>
      </c>
      <c r="DP24" s="57">
        <f t="shared" si="37"/>
        <v>1</v>
      </c>
      <c r="DQ24" s="58">
        <v>0</v>
      </c>
      <c r="DR24" s="58">
        <v>0.25</v>
      </c>
      <c r="DS24" s="58">
        <v>0.5</v>
      </c>
      <c r="DT24" s="57">
        <v>1</v>
      </c>
      <c r="DU24" s="59">
        <f t="shared" si="47"/>
        <v>67.5</v>
      </c>
      <c r="DV24" s="62">
        <f>[1]skupno!H15</f>
        <v>16.051364365971107</v>
      </c>
      <c r="DW24" s="61">
        <f t="shared" si="14"/>
        <v>1083.4670947030497</v>
      </c>
      <c r="DY24" s="52">
        <v>9</v>
      </c>
      <c r="DZ24" s="53" t="s">
        <v>24</v>
      </c>
      <c r="EA24" s="112" t="s">
        <v>79</v>
      </c>
      <c r="EB24" s="55">
        <v>15</v>
      </c>
      <c r="EC24" s="55">
        <v>60</v>
      </c>
      <c r="ED24" s="56"/>
      <c r="EE24" s="56"/>
      <c r="EF24" s="57">
        <f t="shared" si="38"/>
        <v>0</v>
      </c>
      <c r="EG24" s="58"/>
      <c r="EH24" s="58"/>
      <c r="EI24" s="58"/>
      <c r="EJ24" s="57">
        <v>1</v>
      </c>
      <c r="EK24" s="59">
        <f t="shared" si="48"/>
        <v>0</v>
      </c>
      <c r="EL24" s="62">
        <f>[1]skupno!H15</f>
        <v>16.051364365971107</v>
      </c>
      <c r="EM24" s="61">
        <f t="shared" si="16"/>
        <v>0</v>
      </c>
      <c r="EO24" s="52">
        <v>10</v>
      </c>
      <c r="EP24" s="53" t="s">
        <v>24</v>
      </c>
      <c r="EQ24" s="112" t="s">
        <v>79</v>
      </c>
      <c r="ER24" s="55">
        <v>15</v>
      </c>
      <c r="ES24" s="55">
        <v>60</v>
      </c>
      <c r="ET24" s="56"/>
      <c r="EU24" s="56"/>
      <c r="EV24" s="57">
        <f t="shared" si="39"/>
        <v>0</v>
      </c>
      <c r="EW24" s="58"/>
      <c r="EX24" s="58"/>
      <c r="EY24" s="58"/>
      <c r="EZ24" s="57">
        <v>1</v>
      </c>
      <c r="FA24" s="59">
        <f t="shared" si="49"/>
        <v>0</v>
      </c>
      <c r="FB24" s="62">
        <f>[1]skupno!H15</f>
        <v>16.051364365971107</v>
      </c>
      <c r="FC24" s="61">
        <f t="shared" si="18"/>
        <v>0</v>
      </c>
    </row>
    <row r="25" spans="1:159" ht="22.5" customHeight="1" thickBot="1" x14ac:dyDescent="0.3">
      <c r="A25" s="52">
        <v>1</v>
      </c>
      <c r="B25" s="63" t="s">
        <v>24</v>
      </c>
      <c r="C25" s="133" t="s">
        <v>81</v>
      </c>
      <c r="D25" s="65">
        <v>15</v>
      </c>
      <c r="E25" s="65">
        <v>60</v>
      </c>
      <c r="F25" s="66"/>
      <c r="G25" s="66"/>
      <c r="H25" s="67">
        <f t="shared" si="30"/>
        <v>0</v>
      </c>
      <c r="I25" s="68"/>
      <c r="J25" s="68"/>
      <c r="K25" s="68"/>
      <c r="L25" s="67">
        <v>1</v>
      </c>
      <c r="M25" s="69">
        <f t="shared" si="40"/>
        <v>0</v>
      </c>
      <c r="N25" s="134">
        <f>[1]skupno!H15</f>
        <v>16.051364365971107</v>
      </c>
      <c r="O25" s="71">
        <f t="shared" si="0"/>
        <v>0</v>
      </c>
      <c r="Q25" s="52">
        <v>2</v>
      </c>
      <c r="R25" s="63" t="s">
        <v>24</v>
      </c>
      <c r="S25" s="133" t="s">
        <v>81</v>
      </c>
      <c r="T25" s="65">
        <v>15</v>
      </c>
      <c r="U25" s="65">
        <v>60</v>
      </c>
      <c r="V25" s="66"/>
      <c r="W25" s="66"/>
      <c r="X25" s="67">
        <f t="shared" si="31"/>
        <v>0</v>
      </c>
      <c r="Y25" s="68"/>
      <c r="Z25" s="68"/>
      <c r="AA25" s="68"/>
      <c r="AB25" s="67">
        <v>1</v>
      </c>
      <c r="AC25" s="69">
        <f t="shared" si="41"/>
        <v>0</v>
      </c>
      <c r="AD25" s="134">
        <f>[1]skupno!H15</f>
        <v>16.051364365971107</v>
      </c>
      <c r="AE25" s="71">
        <f t="shared" si="2"/>
        <v>0</v>
      </c>
      <c r="AG25" s="52">
        <v>3</v>
      </c>
      <c r="AH25" s="63" t="s">
        <v>24</v>
      </c>
      <c r="AI25" s="133" t="s">
        <v>81</v>
      </c>
      <c r="AJ25" s="65">
        <v>15</v>
      </c>
      <c r="AK25" s="65">
        <v>60</v>
      </c>
      <c r="AL25" s="66"/>
      <c r="AM25" s="66"/>
      <c r="AN25" s="67">
        <f t="shared" si="32"/>
        <v>0</v>
      </c>
      <c r="AO25" s="68"/>
      <c r="AP25" s="68"/>
      <c r="AQ25" s="68"/>
      <c r="AR25" s="67">
        <v>1</v>
      </c>
      <c r="AS25" s="69">
        <f t="shared" si="42"/>
        <v>0</v>
      </c>
      <c r="AT25" s="134">
        <f>[1]skupno!H15</f>
        <v>16.051364365971107</v>
      </c>
      <c r="AU25" s="71">
        <f t="shared" si="4"/>
        <v>0</v>
      </c>
      <c r="AW25" s="52">
        <v>4</v>
      </c>
      <c r="AX25" s="63" t="s">
        <v>24</v>
      </c>
      <c r="AY25" s="133" t="s">
        <v>81</v>
      </c>
      <c r="AZ25" s="65">
        <v>15</v>
      </c>
      <c r="BA25" s="65">
        <v>60</v>
      </c>
      <c r="BB25" s="66"/>
      <c r="BC25" s="66"/>
      <c r="BD25" s="67">
        <f t="shared" si="33"/>
        <v>0</v>
      </c>
      <c r="BE25" s="68"/>
      <c r="BF25" s="68"/>
      <c r="BG25" s="68"/>
      <c r="BH25" s="67">
        <v>1</v>
      </c>
      <c r="BI25" s="69">
        <f t="shared" si="43"/>
        <v>0</v>
      </c>
      <c r="BJ25" s="134">
        <f>[1]skupno!H15</f>
        <v>16.051364365971107</v>
      </c>
      <c r="BK25" s="71">
        <f t="shared" si="6"/>
        <v>0</v>
      </c>
      <c r="BM25" s="52">
        <v>5</v>
      </c>
      <c r="BN25" s="63" t="s">
        <v>24</v>
      </c>
      <c r="BO25" s="133" t="s">
        <v>81</v>
      </c>
      <c r="BP25" s="65">
        <v>15</v>
      </c>
      <c r="BQ25" s="65">
        <v>60</v>
      </c>
      <c r="BR25" s="66"/>
      <c r="BS25" s="66"/>
      <c r="BT25" s="67">
        <f t="shared" si="34"/>
        <v>0</v>
      </c>
      <c r="BU25" s="68"/>
      <c r="BV25" s="68"/>
      <c r="BW25" s="68"/>
      <c r="BX25" s="67">
        <v>1</v>
      </c>
      <c r="BY25" s="69">
        <f t="shared" si="44"/>
        <v>0</v>
      </c>
      <c r="BZ25" s="134">
        <f>[1]skupno!H15</f>
        <v>16.051364365971107</v>
      </c>
      <c r="CA25" s="71">
        <f t="shared" si="8"/>
        <v>0</v>
      </c>
      <c r="CC25" s="52">
        <v>6</v>
      </c>
      <c r="CD25" s="63" t="s">
        <v>24</v>
      </c>
      <c r="CE25" s="135" t="s">
        <v>82</v>
      </c>
      <c r="CF25" s="65">
        <v>15</v>
      </c>
      <c r="CG25" s="117">
        <v>60</v>
      </c>
      <c r="CH25" s="66">
        <v>1</v>
      </c>
      <c r="CI25" s="66">
        <v>13</v>
      </c>
      <c r="CJ25" s="67">
        <f t="shared" si="35"/>
        <v>0.8666666666666667</v>
      </c>
      <c r="CK25" s="68">
        <v>0</v>
      </c>
      <c r="CL25" s="68">
        <v>0</v>
      </c>
      <c r="CM25" s="68">
        <v>0.2</v>
      </c>
      <c r="CN25" s="67">
        <v>1</v>
      </c>
      <c r="CO25" s="69">
        <f t="shared" si="45"/>
        <v>10.4</v>
      </c>
      <c r="CP25" s="134">
        <f>[1]skupno!H15</f>
        <v>16.051364365971107</v>
      </c>
      <c r="CQ25" s="71">
        <f t="shared" si="10"/>
        <v>166.93418940609953</v>
      </c>
      <c r="CS25" s="52">
        <v>7</v>
      </c>
      <c r="CT25" s="63" t="s">
        <v>24</v>
      </c>
      <c r="CU25" s="133" t="s">
        <v>81</v>
      </c>
      <c r="CV25" s="65">
        <v>15</v>
      </c>
      <c r="CW25" s="65">
        <v>60</v>
      </c>
      <c r="CX25" s="66"/>
      <c r="CY25" s="66"/>
      <c r="CZ25" s="67">
        <f t="shared" si="36"/>
        <v>0</v>
      </c>
      <c r="DA25" s="68"/>
      <c r="DB25" s="68"/>
      <c r="DC25" s="68"/>
      <c r="DD25" s="67">
        <v>1</v>
      </c>
      <c r="DE25" s="69">
        <f t="shared" si="46"/>
        <v>0</v>
      </c>
      <c r="DF25" s="134">
        <f>[1]skupno!H15</f>
        <v>16.051364365971107</v>
      </c>
      <c r="DG25" s="71">
        <f t="shared" si="12"/>
        <v>0</v>
      </c>
      <c r="DI25" s="52">
        <v>8</v>
      </c>
      <c r="DJ25" s="63" t="s">
        <v>24</v>
      </c>
      <c r="DK25" s="135" t="s">
        <v>83</v>
      </c>
      <c r="DL25" s="65">
        <v>15</v>
      </c>
      <c r="DM25" s="136">
        <v>45</v>
      </c>
      <c r="DN25" s="118">
        <v>1</v>
      </c>
      <c r="DO25" s="118">
        <v>17</v>
      </c>
      <c r="DP25" s="67">
        <f t="shared" si="37"/>
        <v>1</v>
      </c>
      <c r="DQ25" s="68">
        <v>0</v>
      </c>
      <c r="DR25" s="68">
        <v>0</v>
      </c>
      <c r="DS25" s="68">
        <v>0.2</v>
      </c>
      <c r="DT25" s="67">
        <v>1</v>
      </c>
      <c r="DU25" s="69">
        <f t="shared" si="47"/>
        <v>9</v>
      </c>
      <c r="DV25" s="134">
        <f>[1]skupno!H15</f>
        <v>16.051364365971107</v>
      </c>
      <c r="DW25" s="71">
        <f t="shared" si="14"/>
        <v>144.46227929373995</v>
      </c>
      <c r="DY25" s="52">
        <v>9</v>
      </c>
      <c r="DZ25" s="63" t="s">
        <v>24</v>
      </c>
      <c r="EA25" s="133" t="s">
        <v>81</v>
      </c>
      <c r="EB25" s="65">
        <v>15</v>
      </c>
      <c r="EC25" s="65">
        <v>60</v>
      </c>
      <c r="ED25" s="66"/>
      <c r="EE25" s="66"/>
      <c r="EF25" s="67">
        <f t="shared" si="38"/>
        <v>0</v>
      </c>
      <c r="EG25" s="68"/>
      <c r="EH25" s="68"/>
      <c r="EI25" s="68"/>
      <c r="EJ25" s="67">
        <v>1</v>
      </c>
      <c r="EK25" s="69">
        <f t="shared" si="48"/>
        <v>0</v>
      </c>
      <c r="EL25" s="134">
        <f>[1]skupno!H15</f>
        <v>16.051364365971107</v>
      </c>
      <c r="EM25" s="71">
        <f t="shared" si="16"/>
        <v>0</v>
      </c>
      <c r="EO25" s="52">
        <v>10</v>
      </c>
      <c r="EP25" s="63" t="s">
        <v>24</v>
      </c>
      <c r="EQ25" s="133" t="s">
        <v>81</v>
      </c>
      <c r="ER25" s="65">
        <v>15</v>
      </c>
      <c r="ES25" s="65">
        <v>60</v>
      </c>
      <c r="ET25" s="66"/>
      <c r="EU25" s="66"/>
      <c r="EV25" s="67">
        <f t="shared" si="39"/>
        <v>0</v>
      </c>
      <c r="EW25" s="68"/>
      <c r="EX25" s="68"/>
      <c r="EY25" s="68"/>
      <c r="EZ25" s="67">
        <v>1</v>
      </c>
      <c r="FA25" s="69">
        <f t="shared" si="49"/>
        <v>0</v>
      </c>
      <c r="FB25" s="134">
        <f>[1]skupno!H15</f>
        <v>16.051364365971107</v>
      </c>
      <c r="FC25" s="71">
        <f t="shared" si="18"/>
        <v>0</v>
      </c>
    </row>
    <row r="26" spans="1:159" ht="22.5" customHeight="1" thickTop="1" x14ac:dyDescent="0.25">
      <c r="A26" s="52">
        <v>1</v>
      </c>
      <c r="B26" s="102" t="s">
        <v>26</v>
      </c>
      <c r="C26" s="54" t="s">
        <v>84</v>
      </c>
      <c r="D26" s="103">
        <v>10</v>
      </c>
      <c r="E26" s="103">
        <v>60</v>
      </c>
      <c r="F26" s="104"/>
      <c r="G26" s="104"/>
      <c r="H26" s="105">
        <f t="shared" si="30"/>
        <v>0</v>
      </c>
      <c r="I26" s="106"/>
      <c r="J26" s="106"/>
      <c r="K26" s="106"/>
      <c r="L26" s="105">
        <v>1</v>
      </c>
      <c r="M26" s="107">
        <f t="shared" si="40"/>
        <v>0</v>
      </c>
      <c r="N26" s="60">
        <f>[1]skupno!H16</f>
        <v>16.051364365971107</v>
      </c>
      <c r="O26" s="108">
        <f>M26*N26</f>
        <v>0</v>
      </c>
      <c r="Q26" s="52">
        <v>2</v>
      </c>
      <c r="R26" s="102" t="s">
        <v>26</v>
      </c>
      <c r="S26" s="54" t="s">
        <v>84</v>
      </c>
      <c r="T26" s="103">
        <v>10</v>
      </c>
      <c r="U26" s="103">
        <v>60</v>
      </c>
      <c r="V26" s="104"/>
      <c r="W26" s="104"/>
      <c r="X26" s="105">
        <f t="shared" si="31"/>
        <v>0</v>
      </c>
      <c r="Y26" s="106"/>
      <c r="Z26" s="106"/>
      <c r="AA26" s="106"/>
      <c r="AB26" s="105">
        <v>1</v>
      </c>
      <c r="AC26" s="107">
        <f t="shared" si="41"/>
        <v>0</v>
      </c>
      <c r="AD26" s="60">
        <f>[1]skupno!H16</f>
        <v>16.051364365971107</v>
      </c>
      <c r="AE26" s="108">
        <f>AC26*AD26</f>
        <v>0</v>
      </c>
      <c r="AG26" s="52">
        <v>3</v>
      </c>
      <c r="AH26" s="102" t="s">
        <v>26</v>
      </c>
      <c r="AI26" s="54" t="s">
        <v>84</v>
      </c>
      <c r="AJ26" s="103">
        <v>10</v>
      </c>
      <c r="AK26" s="103">
        <v>60</v>
      </c>
      <c r="AL26" s="104"/>
      <c r="AM26" s="104"/>
      <c r="AN26" s="105">
        <f t="shared" si="32"/>
        <v>0</v>
      </c>
      <c r="AO26" s="106"/>
      <c r="AP26" s="106"/>
      <c r="AQ26" s="106"/>
      <c r="AR26" s="105">
        <v>1</v>
      </c>
      <c r="AS26" s="107">
        <f t="shared" si="42"/>
        <v>0</v>
      </c>
      <c r="AT26" s="60">
        <f>[1]skupno!H16</f>
        <v>16.051364365971107</v>
      </c>
      <c r="AU26" s="108">
        <f>AS26*AT26</f>
        <v>0</v>
      </c>
      <c r="AW26" s="52">
        <v>4</v>
      </c>
      <c r="AX26" s="102" t="s">
        <v>26</v>
      </c>
      <c r="AY26" s="54" t="s">
        <v>84</v>
      </c>
      <c r="AZ26" s="103">
        <v>10</v>
      </c>
      <c r="BA26" s="103">
        <v>60</v>
      </c>
      <c r="BB26" s="104"/>
      <c r="BC26" s="104"/>
      <c r="BD26" s="105">
        <f t="shared" si="33"/>
        <v>0</v>
      </c>
      <c r="BE26" s="106"/>
      <c r="BF26" s="106"/>
      <c r="BG26" s="106"/>
      <c r="BH26" s="105">
        <v>1</v>
      </c>
      <c r="BI26" s="107">
        <f t="shared" si="43"/>
        <v>0</v>
      </c>
      <c r="BJ26" s="60">
        <f>[1]skupno!H16</f>
        <v>16.051364365971107</v>
      </c>
      <c r="BK26" s="108">
        <f>BI26*BJ26</f>
        <v>0</v>
      </c>
      <c r="BM26" s="52">
        <v>5</v>
      </c>
      <c r="BN26" s="102" t="s">
        <v>26</v>
      </c>
      <c r="BO26" s="54" t="s">
        <v>84</v>
      </c>
      <c r="BP26" s="103">
        <v>10</v>
      </c>
      <c r="BQ26" s="103">
        <v>60</v>
      </c>
      <c r="BR26" s="104"/>
      <c r="BS26" s="104"/>
      <c r="BT26" s="105">
        <f t="shared" si="34"/>
        <v>0</v>
      </c>
      <c r="BU26" s="106"/>
      <c r="BV26" s="106"/>
      <c r="BW26" s="106"/>
      <c r="BX26" s="105">
        <v>1</v>
      </c>
      <c r="BY26" s="107">
        <f t="shared" si="44"/>
        <v>0</v>
      </c>
      <c r="BZ26" s="60">
        <f>[1]skupno!H16</f>
        <v>16.051364365971107</v>
      </c>
      <c r="CA26" s="108">
        <f>BY26*BZ26</f>
        <v>0</v>
      </c>
      <c r="CC26" s="52">
        <v>6</v>
      </c>
      <c r="CD26" s="102" t="s">
        <v>26</v>
      </c>
      <c r="CE26" s="54" t="s">
        <v>84</v>
      </c>
      <c r="CF26" s="103">
        <v>10</v>
      </c>
      <c r="CG26" s="103">
        <v>60</v>
      </c>
      <c r="CH26" s="104"/>
      <c r="CI26" s="104"/>
      <c r="CJ26" s="105">
        <f t="shared" si="35"/>
        <v>0</v>
      </c>
      <c r="CK26" s="106"/>
      <c r="CL26" s="106"/>
      <c r="CM26" s="106"/>
      <c r="CN26" s="105">
        <v>1</v>
      </c>
      <c r="CO26" s="107">
        <f t="shared" si="45"/>
        <v>0</v>
      </c>
      <c r="CP26" s="60">
        <f>[1]skupno!H16</f>
        <v>16.051364365971107</v>
      </c>
      <c r="CQ26" s="108">
        <f>CO26*CP26</f>
        <v>0</v>
      </c>
      <c r="CS26" s="52">
        <v>7</v>
      </c>
      <c r="CT26" s="102" t="s">
        <v>26</v>
      </c>
      <c r="CU26" s="54" t="s">
        <v>84</v>
      </c>
      <c r="CV26" s="103">
        <v>10</v>
      </c>
      <c r="CW26" s="103">
        <v>60</v>
      </c>
      <c r="CX26" s="104"/>
      <c r="CY26" s="104"/>
      <c r="CZ26" s="105">
        <f t="shared" si="36"/>
        <v>0</v>
      </c>
      <c r="DA26" s="106"/>
      <c r="DB26" s="106"/>
      <c r="DC26" s="106"/>
      <c r="DD26" s="105">
        <v>1</v>
      </c>
      <c r="DE26" s="107">
        <f t="shared" si="46"/>
        <v>0</v>
      </c>
      <c r="DF26" s="60">
        <f>[1]skupno!H16</f>
        <v>16.051364365971107</v>
      </c>
      <c r="DG26" s="108">
        <f>DE26*DF26</f>
        <v>0</v>
      </c>
      <c r="DI26" s="52">
        <v>8</v>
      </c>
      <c r="DJ26" s="102" t="s">
        <v>26</v>
      </c>
      <c r="DK26" s="54" t="s">
        <v>84</v>
      </c>
      <c r="DL26" s="103">
        <v>10</v>
      </c>
      <c r="DM26" s="103">
        <v>60</v>
      </c>
      <c r="DN26" s="104"/>
      <c r="DO26" s="104"/>
      <c r="DP26" s="105">
        <f t="shared" si="37"/>
        <v>0</v>
      </c>
      <c r="DQ26" s="106"/>
      <c r="DR26" s="106"/>
      <c r="DS26" s="106"/>
      <c r="DT26" s="105">
        <v>1</v>
      </c>
      <c r="DU26" s="107">
        <f t="shared" si="47"/>
        <v>0</v>
      </c>
      <c r="DV26" s="60">
        <f>[1]skupno!H16</f>
        <v>16.051364365971107</v>
      </c>
      <c r="DW26" s="108">
        <f>DU26*DV26</f>
        <v>0</v>
      </c>
      <c r="DY26" s="52">
        <v>9</v>
      </c>
      <c r="DZ26" s="102" t="s">
        <v>26</v>
      </c>
      <c r="EA26" s="54" t="s">
        <v>84</v>
      </c>
      <c r="EB26" s="103">
        <v>10</v>
      </c>
      <c r="EC26" s="103">
        <v>60</v>
      </c>
      <c r="ED26" s="104"/>
      <c r="EE26" s="104"/>
      <c r="EF26" s="105">
        <f t="shared" si="38"/>
        <v>0</v>
      </c>
      <c r="EG26" s="106"/>
      <c r="EH26" s="106"/>
      <c r="EI26" s="106"/>
      <c r="EJ26" s="105">
        <v>1</v>
      </c>
      <c r="EK26" s="107">
        <f t="shared" si="48"/>
        <v>0</v>
      </c>
      <c r="EL26" s="60">
        <f>[1]skupno!H16</f>
        <v>16.051364365971107</v>
      </c>
      <c r="EM26" s="108">
        <f>EK26*EL26</f>
        <v>0</v>
      </c>
      <c r="EO26" s="52">
        <v>10</v>
      </c>
      <c r="EP26" s="102" t="s">
        <v>26</v>
      </c>
      <c r="EQ26" s="54" t="s">
        <v>84</v>
      </c>
      <c r="ER26" s="103">
        <v>10</v>
      </c>
      <c r="ES26" s="103">
        <v>60</v>
      </c>
      <c r="ET26" s="104"/>
      <c r="EU26" s="104"/>
      <c r="EV26" s="105">
        <f t="shared" si="39"/>
        <v>0</v>
      </c>
      <c r="EW26" s="106"/>
      <c r="EX26" s="106"/>
      <c r="EY26" s="106"/>
      <c r="EZ26" s="105">
        <v>1</v>
      </c>
      <c r="FA26" s="107">
        <f t="shared" si="49"/>
        <v>0</v>
      </c>
      <c r="FB26" s="60">
        <f>[1]skupno!H16</f>
        <v>16.051364365971107</v>
      </c>
      <c r="FC26" s="108">
        <f>FA26*FB26</f>
        <v>0</v>
      </c>
    </row>
    <row r="27" spans="1:159" ht="22.5" customHeight="1" thickBot="1" x14ac:dyDescent="0.3">
      <c r="A27" s="52">
        <v>1</v>
      </c>
      <c r="B27" s="63" t="s">
        <v>26</v>
      </c>
      <c r="C27" s="64" t="s">
        <v>85</v>
      </c>
      <c r="D27" s="65">
        <v>10</v>
      </c>
      <c r="E27" s="65">
        <v>60</v>
      </c>
      <c r="F27" s="66"/>
      <c r="G27" s="66"/>
      <c r="H27" s="67">
        <f t="shared" si="30"/>
        <v>0</v>
      </c>
      <c r="I27" s="68"/>
      <c r="J27" s="68"/>
      <c r="K27" s="68"/>
      <c r="L27" s="67">
        <v>1</v>
      </c>
      <c r="M27" s="69">
        <f t="shared" si="40"/>
        <v>0</v>
      </c>
      <c r="N27" s="70">
        <f>[1]skupno!H16</f>
        <v>16.051364365971107</v>
      </c>
      <c r="O27" s="71">
        <f>M27*N27</f>
        <v>0</v>
      </c>
      <c r="Q27" s="52">
        <v>2</v>
      </c>
      <c r="R27" s="63" t="s">
        <v>26</v>
      </c>
      <c r="S27" s="64" t="s">
        <v>85</v>
      </c>
      <c r="T27" s="65">
        <v>10</v>
      </c>
      <c r="U27" s="65">
        <v>60</v>
      </c>
      <c r="V27" s="66"/>
      <c r="W27" s="66"/>
      <c r="X27" s="67">
        <f t="shared" si="31"/>
        <v>0</v>
      </c>
      <c r="Y27" s="68"/>
      <c r="Z27" s="68"/>
      <c r="AA27" s="68"/>
      <c r="AB27" s="67">
        <v>1</v>
      </c>
      <c r="AC27" s="69">
        <f t="shared" si="41"/>
        <v>0</v>
      </c>
      <c r="AD27" s="70">
        <f>[1]skupno!H16</f>
        <v>16.051364365971107</v>
      </c>
      <c r="AE27" s="71">
        <f>AC27*AD27</f>
        <v>0</v>
      </c>
      <c r="AG27" s="52">
        <v>3</v>
      </c>
      <c r="AH27" s="63" t="s">
        <v>26</v>
      </c>
      <c r="AI27" s="64" t="s">
        <v>85</v>
      </c>
      <c r="AJ27" s="65">
        <v>10</v>
      </c>
      <c r="AK27" s="65">
        <v>60</v>
      </c>
      <c r="AL27" s="66"/>
      <c r="AM27" s="66"/>
      <c r="AN27" s="67">
        <f t="shared" si="32"/>
        <v>0</v>
      </c>
      <c r="AO27" s="68"/>
      <c r="AP27" s="68"/>
      <c r="AQ27" s="68"/>
      <c r="AR27" s="67">
        <v>1</v>
      </c>
      <c r="AS27" s="69">
        <f t="shared" si="42"/>
        <v>0</v>
      </c>
      <c r="AT27" s="70">
        <f>[1]skupno!H16</f>
        <v>16.051364365971107</v>
      </c>
      <c r="AU27" s="71">
        <f>AS27*AT27</f>
        <v>0</v>
      </c>
      <c r="AW27" s="52">
        <v>4</v>
      </c>
      <c r="AX27" s="63" t="s">
        <v>26</v>
      </c>
      <c r="AY27" s="64" t="s">
        <v>85</v>
      </c>
      <c r="AZ27" s="65">
        <v>10</v>
      </c>
      <c r="BA27" s="65">
        <v>60</v>
      </c>
      <c r="BB27" s="66"/>
      <c r="BC27" s="66"/>
      <c r="BD27" s="67">
        <f t="shared" si="33"/>
        <v>0</v>
      </c>
      <c r="BE27" s="68"/>
      <c r="BF27" s="68"/>
      <c r="BG27" s="68"/>
      <c r="BH27" s="67">
        <v>1</v>
      </c>
      <c r="BI27" s="69">
        <f t="shared" si="43"/>
        <v>0</v>
      </c>
      <c r="BJ27" s="70">
        <f>[1]skupno!H16</f>
        <v>16.051364365971107</v>
      </c>
      <c r="BK27" s="71">
        <f>BI27*BJ27</f>
        <v>0</v>
      </c>
      <c r="BM27" s="52">
        <v>5</v>
      </c>
      <c r="BN27" s="63" t="s">
        <v>26</v>
      </c>
      <c r="BO27" s="64" t="s">
        <v>85</v>
      </c>
      <c r="BP27" s="65">
        <v>10</v>
      </c>
      <c r="BQ27" s="65">
        <v>60</v>
      </c>
      <c r="BR27" s="66"/>
      <c r="BS27" s="66"/>
      <c r="BT27" s="67">
        <f t="shared" si="34"/>
        <v>0</v>
      </c>
      <c r="BU27" s="68"/>
      <c r="BV27" s="68"/>
      <c r="BW27" s="68"/>
      <c r="BX27" s="67">
        <v>1</v>
      </c>
      <c r="BY27" s="69">
        <f t="shared" si="44"/>
        <v>0</v>
      </c>
      <c r="BZ27" s="70">
        <f>[1]skupno!H16</f>
        <v>16.051364365971107</v>
      </c>
      <c r="CA27" s="71">
        <f>BY27*BZ27</f>
        <v>0</v>
      </c>
      <c r="CC27" s="52">
        <v>6</v>
      </c>
      <c r="CD27" s="63" t="s">
        <v>26</v>
      </c>
      <c r="CE27" s="64" t="s">
        <v>85</v>
      </c>
      <c r="CF27" s="65">
        <v>10</v>
      </c>
      <c r="CG27" s="65">
        <v>60</v>
      </c>
      <c r="CH27" s="66"/>
      <c r="CI27" s="66"/>
      <c r="CJ27" s="67">
        <f t="shared" si="35"/>
        <v>0</v>
      </c>
      <c r="CK27" s="68"/>
      <c r="CL27" s="68"/>
      <c r="CM27" s="68"/>
      <c r="CN27" s="67">
        <v>1</v>
      </c>
      <c r="CO27" s="69">
        <f t="shared" si="45"/>
        <v>0</v>
      </c>
      <c r="CP27" s="70">
        <f>[1]skupno!H16</f>
        <v>16.051364365971107</v>
      </c>
      <c r="CQ27" s="71">
        <f>CO27*CP27</f>
        <v>0</v>
      </c>
      <c r="CS27" s="52">
        <v>7</v>
      </c>
      <c r="CT27" s="63" t="s">
        <v>26</v>
      </c>
      <c r="CU27" s="64" t="s">
        <v>85</v>
      </c>
      <c r="CV27" s="65">
        <v>10</v>
      </c>
      <c r="CW27" s="65">
        <v>60</v>
      </c>
      <c r="CX27" s="66"/>
      <c r="CY27" s="66"/>
      <c r="CZ27" s="67">
        <f t="shared" si="36"/>
        <v>0</v>
      </c>
      <c r="DA27" s="68"/>
      <c r="DB27" s="68"/>
      <c r="DC27" s="68"/>
      <c r="DD27" s="67">
        <v>1</v>
      </c>
      <c r="DE27" s="69">
        <f t="shared" si="46"/>
        <v>0</v>
      </c>
      <c r="DF27" s="70">
        <f>[1]skupno!H16</f>
        <v>16.051364365971107</v>
      </c>
      <c r="DG27" s="71">
        <f>DE27*DF27</f>
        <v>0</v>
      </c>
      <c r="DI27" s="52">
        <v>8</v>
      </c>
      <c r="DJ27" s="63" t="s">
        <v>26</v>
      </c>
      <c r="DK27" s="64" t="s">
        <v>85</v>
      </c>
      <c r="DL27" s="65">
        <v>10</v>
      </c>
      <c r="DM27" s="65">
        <v>60</v>
      </c>
      <c r="DN27" s="66"/>
      <c r="DO27" s="66"/>
      <c r="DP27" s="67">
        <f t="shared" si="37"/>
        <v>0</v>
      </c>
      <c r="DQ27" s="68"/>
      <c r="DR27" s="68"/>
      <c r="DS27" s="68"/>
      <c r="DT27" s="67">
        <v>1</v>
      </c>
      <c r="DU27" s="69">
        <f t="shared" si="47"/>
        <v>0</v>
      </c>
      <c r="DV27" s="70">
        <f>[1]skupno!H16</f>
        <v>16.051364365971107</v>
      </c>
      <c r="DW27" s="71">
        <f>DU27*DV27</f>
        <v>0</v>
      </c>
      <c r="DY27" s="52">
        <v>9</v>
      </c>
      <c r="DZ27" s="63" t="s">
        <v>26</v>
      </c>
      <c r="EA27" s="64" t="s">
        <v>85</v>
      </c>
      <c r="EB27" s="65">
        <v>10</v>
      </c>
      <c r="EC27" s="65">
        <v>60</v>
      </c>
      <c r="ED27" s="66"/>
      <c r="EE27" s="66"/>
      <c r="EF27" s="67">
        <f t="shared" si="38"/>
        <v>0</v>
      </c>
      <c r="EG27" s="68"/>
      <c r="EH27" s="68"/>
      <c r="EI27" s="68"/>
      <c r="EJ27" s="67">
        <v>1</v>
      </c>
      <c r="EK27" s="69">
        <f t="shared" si="48"/>
        <v>0</v>
      </c>
      <c r="EL27" s="70">
        <f>[1]skupno!H16</f>
        <v>16.051364365971107</v>
      </c>
      <c r="EM27" s="71">
        <f>EK27*EL27</f>
        <v>0</v>
      </c>
      <c r="EO27" s="52">
        <v>10</v>
      </c>
      <c r="EP27" s="63" t="s">
        <v>26</v>
      </c>
      <c r="EQ27" s="64" t="s">
        <v>85</v>
      </c>
      <c r="ER27" s="65">
        <v>10</v>
      </c>
      <c r="ES27" s="65">
        <v>60</v>
      </c>
      <c r="ET27" s="66"/>
      <c r="EU27" s="66"/>
      <c r="EV27" s="67">
        <f t="shared" si="39"/>
        <v>0</v>
      </c>
      <c r="EW27" s="68"/>
      <c r="EX27" s="68"/>
      <c r="EY27" s="68"/>
      <c r="EZ27" s="67">
        <v>1</v>
      </c>
      <c r="FA27" s="69">
        <f t="shared" si="49"/>
        <v>0</v>
      </c>
      <c r="FB27" s="70">
        <f>[1]skupno!H16</f>
        <v>16.051364365971107</v>
      </c>
      <c r="FC27" s="71">
        <f>FA27*FB27</f>
        <v>0</v>
      </c>
    </row>
    <row r="28" spans="1:159" ht="9.9" customHeight="1" thickTop="1" x14ac:dyDescent="0.25">
      <c r="A28" s="52"/>
      <c r="B28" s="52"/>
      <c r="N28" s="137"/>
      <c r="Q28" s="52"/>
      <c r="R28" s="52"/>
      <c r="T28" s="47"/>
      <c r="AD28" s="137"/>
      <c r="AG28" s="52"/>
      <c r="AH28" s="52"/>
      <c r="AJ28" s="47"/>
      <c r="AT28" s="137"/>
      <c r="AW28" s="52"/>
      <c r="AX28" s="52"/>
      <c r="AZ28" s="47"/>
      <c r="BJ28" s="137"/>
      <c r="BM28" s="52"/>
      <c r="BN28" s="52"/>
      <c r="BP28" s="47"/>
      <c r="BZ28" s="137"/>
      <c r="CD28" s="52"/>
      <c r="CF28" s="47"/>
      <c r="CP28" s="137"/>
      <c r="CT28" s="52"/>
      <c r="CV28" s="47"/>
      <c r="DF28" s="137"/>
      <c r="DJ28" s="52"/>
      <c r="DL28" s="47"/>
      <c r="DV28" s="137"/>
      <c r="DZ28" s="52"/>
      <c r="EB28" s="47"/>
      <c r="EL28" s="137"/>
      <c r="EP28" s="52"/>
      <c r="ER28" s="47"/>
      <c r="FB28" s="137"/>
    </row>
    <row r="29" spans="1:159" ht="15" customHeight="1" x14ac:dyDescent="0.25">
      <c r="A29" s="138"/>
      <c r="B29" s="138"/>
      <c r="C29" s="139"/>
      <c r="D29" s="375" t="s">
        <v>35</v>
      </c>
      <c r="E29" s="375"/>
      <c r="F29" s="376" t="s">
        <v>36</v>
      </c>
      <c r="G29" s="376"/>
      <c r="H29" s="376" t="s">
        <v>37</v>
      </c>
      <c r="I29" s="376"/>
      <c r="J29" s="376"/>
      <c r="K29" s="376"/>
      <c r="L29" s="376"/>
      <c r="N29" s="140"/>
      <c r="O29" s="141"/>
      <c r="Q29" s="138"/>
      <c r="R29" s="138"/>
      <c r="S29" s="139"/>
      <c r="T29" s="375" t="s">
        <v>35</v>
      </c>
      <c r="U29" s="375"/>
      <c r="V29" s="376" t="s">
        <v>36</v>
      </c>
      <c r="W29" s="376"/>
      <c r="X29" s="376" t="s">
        <v>37</v>
      </c>
      <c r="Y29" s="376"/>
      <c r="Z29" s="376"/>
      <c r="AA29" s="376"/>
      <c r="AB29" s="376"/>
      <c r="AD29" s="140"/>
      <c r="AE29" s="141"/>
      <c r="AG29" s="138"/>
      <c r="AH29" s="138"/>
      <c r="AI29" s="139"/>
      <c r="AJ29" s="375" t="s">
        <v>35</v>
      </c>
      <c r="AK29" s="375"/>
      <c r="AL29" s="376" t="s">
        <v>36</v>
      </c>
      <c r="AM29" s="376"/>
      <c r="AN29" s="376" t="s">
        <v>37</v>
      </c>
      <c r="AO29" s="376"/>
      <c r="AP29" s="376"/>
      <c r="AQ29" s="376"/>
      <c r="AR29" s="376"/>
      <c r="AT29" s="140"/>
      <c r="AU29" s="141"/>
      <c r="AW29" s="138"/>
      <c r="AX29" s="138"/>
      <c r="AY29" s="139"/>
      <c r="AZ29" s="375" t="s">
        <v>35</v>
      </c>
      <c r="BA29" s="375"/>
      <c r="BB29" s="376" t="s">
        <v>36</v>
      </c>
      <c r="BC29" s="376"/>
      <c r="BD29" s="376" t="s">
        <v>37</v>
      </c>
      <c r="BE29" s="376"/>
      <c r="BF29" s="376"/>
      <c r="BG29" s="376"/>
      <c r="BH29" s="376"/>
      <c r="BJ29" s="140"/>
      <c r="BK29" s="141"/>
      <c r="BM29" s="138"/>
      <c r="BN29" s="138"/>
      <c r="BO29" s="139"/>
      <c r="BP29" s="375" t="s">
        <v>35</v>
      </c>
      <c r="BQ29" s="375"/>
      <c r="BR29" s="376" t="s">
        <v>36</v>
      </c>
      <c r="BS29" s="376"/>
      <c r="BT29" s="376" t="s">
        <v>37</v>
      </c>
      <c r="BU29" s="376"/>
      <c r="BV29" s="376"/>
      <c r="BW29" s="376"/>
      <c r="BX29" s="376"/>
      <c r="BZ29" s="140"/>
      <c r="CA29" s="141"/>
      <c r="CD29" s="138"/>
      <c r="CE29" s="139"/>
      <c r="CF29" s="375" t="s">
        <v>35</v>
      </c>
      <c r="CG29" s="375"/>
      <c r="CH29" s="376" t="s">
        <v>36</v>
      </c>
      <c r="CI29" s="376"/>
      <c r="CJ29" s="376" t="s">
        <v>37</v>
      </c>
      <c r="CK29" s="376"/>
      <c r="CL29" s="376"/>
      <c r="CM29" s="376"/>
      <c r="CN29" s="376"/>
      <c r="CP29" s="140"/>
      <c r="CQ29" s="141"/>
      <c r="CT29" s="138"/>
      <c r="CU29" s="139"/>
      <c r="CV29" s="375" t="s">
        <v>35</v>
      </c>
      <c r="CW29" s="375"/>
      <c r="CX29" s="376" t="s">
        <v>36</v>
      </c>
      <c r="CY29" s="376"/>
      <c r="CZ29" s="376" t="s">
        <v>37</v>
      </c>
      <c r="DA29" s="376"/>
      <c r="DB29" s="376"/>
      <c r="DC29" s="376"/>
      <c r="DD29" s="376"/>
      <c r="DF29" s="140"/>
      <c r="DG29" s="141"/>
      <c r="DJ29" s="138"/>
      <c r="DK29" s="139"/>
      <c r="DL29" s="375" t="s">
        <v>35</v>
      </c>
      <c r="DM29" s="375"/>
      <c r="DN29" s="376" t="s">
        <v>36</v>
      </c>
      <c r="DO29" s="376"/>
      <c r="DP29" s="376" t="s">
        <v>37</v>
      </c>
      <c r="DQ29" s="376"/>
      <c r="DR29" s="376"/>
      <c r="DS29" s="376"/>
      <c r="DT29" s="376"/>
      <c r="DV29" s="140"/>
      <c r="DW29" s="141"/>
      <c r="DZ29" s="138"/>
      <c r="EA29" s="139"/>
      <c r="EB29" s="375" t="s">
        <v>35</v>
      </c>
      <c r="EC29" s="375"/>
      <c r="ED29" s="376" t="s">
        <v>36</v>
      </c>
      <c r="EE29" s="376"/>
      <c r="EF29" s="376" t="s">
        <v>37</v>
      </c>
      <c r="EG29" s="376"/>
      <c r="EH29" s="376"/>
      <c r="EI29" s="376"/>
      <c r="EJ29" s="376"/>
      <c r="EL29" s="140"/>
      <c r="EM29" s="141"/>
      <c r="EP29" s="138"/>
      <c r="EQ29" s="139"/>
      <c r="ER29" s="375" t="s">
        <v>35</v>
      </c>
      <c r="ES29" s="375"/>
      <c r="ET29" s="376" t="s">
        <v>36</v>
      </c>
      <c r="EU29" s="376"/>
      <c r="EV29" s="376" t="s">
        <v>37</v>
      </c>
      <c r="EW29" s="376"/>
      <c r="EX29" s="376"/>
      <c r="EY29" s="376"/>
      <c r="EZ29" s="376"/>
      <c r="FB29" s="140"/>
      <c r="FC29" s="141"/>
    </row>
    <row r="30" spans="1:159" ht="22.5" customHeight="1" x14ac:dyDescent="0.25">
      <c r="A30" s="138"/>
      <c r="B30" s="377" t="s">
        <v>86</v>
      </c>
      <c r="C30" s="377"/>
      <c r="D30" s="142" t="s">
        <v>87</v>
      </c>
      <c r="E30" s="142" t="s">
        <v>88</v>
      </c>
      <c r="F30" s="143" t="s">
        <v>89</v>
      </c>
      <c r="G30" s="142" t="s">
        <v>42</v>
      </c>
      <c r="H30" s="142" t="s">
        <v>87</v>
      </c>
      <c r="I30" s="142" t="s">
        <v>90</v>
      </c>
      <c r="J30" s="142" t="s">
        <v>91</v>
      </c>
      <c r="K30" s="142" t="s">
        <v>92</v>
      </c>
      <c r="L30" s="142" t="s">
        <v>47</v>
      </c>
      <c r="M30" s="50" t="s">
        <v>93</v>
      </c>
      <c r="N30" s="144" t="s">
        <v>49</v>
      </c>
      <c r="O30" s="145" t="s">
        <v>94</v>
      </c>
      <c r="Q30" s="138"/>
      <c r="R30" s="377" t="s">
        <v>86</v>
      </c>
      <c r="S30" s="377"/>
      <c r="T30" s="142" t="s">
        <v>87</v>
      </c>
      <c r="U30" s="142" t="s">
        <v>88</v>
      </c>
      <c r="V30" s="143" t="s">
        <v>89</v>
      </c>
      <c r="W30" s="142" t="s">
        <v>42</v>
      </c>
      <c r="X30" s="142" t="s">
        <v>87</v>
      </c>
      <c r="Y30" s="142" t="s">
        <v>90</v>
      </c>
      <c r="Z30" s="142" t="s">
        <v>91</v>
      </c>
      <c r="AA30" s="142" t="s">
        <v>92</v>
      </c>
      <c r="AB30" s="142" t="s">
        <v>47</v>
      </c>
      <c r="AC30" s="50" t="s">
        <v>93</v>
      </c>
      <c r="AD30" s="144" t="s">
        <v>49</v>
      </c>
      <c r="AE30" s="145" t="s">
        <v>94</v>
      </c>
      <c r="AG30" s="138"/>
      <c r="AH30" s="377" t="s">
        <v>86</v>
      </c>
      <c r="AI30" s="377"/>
      <c r="AJ30" s="142" t="s">
        <v>87</v>
      </c>
      <c r="AK30" s="142" t="s">
        <v>88</v>
      </c>
      <c r="AL30" s="143" t="s">
        <v>89</v>
      </c>
      <c r="AM30" s="142" t="s">
        <v>42</v>
      </c>
      <c r="AN30" s="142" t="s">
        <v>87</v>
      </c>
      <c r="AO30" s="142" t="s">
        <v>90</v>
      </c>
      <c r="AP30" s="142" t="s">
        <v>91</v>
      </c>
      <c r="AQ30" s="142" t="s">
        <v>92</v>
      </c>
      <c r="AR30" s="142" t="s">
        <v>47</v>
      </c>
      <c r="AS30" s="50" t="s">
        <v>93</v>
      </c>
      <c r="AT30" s="144" t="s">
        <v>49</v>
      </c>
      <c r="AU30" s="145" t="s">
        <v>94</v>
      </c>
      <c r="AW30" s="138"/>
      <c r="AX30" s="377" t="s">
        <v>86</v>
      </c>
      <c r="AY30" s="377"/>
      <c r="AZ30" s="142" t="s">
        <v>87</v>
      </c>
      <c r="BA30" s="142" t="s">
        <v>88</v>
      </c>
      <c r="BB30" s="143" t="s">
        <v>89</v>
      </c>
      <c r="BC30" s="142" t="s">
        <v>42</v>
      </c>
      <c r="BD30" s="142" t="s">
        <v>87</v>
      </c>
      <c r="BE30" s="142" t="s">
        <v>90</v>
      </c>
      <c r="BF30" s="142" t="s">
        <v>91</v>
      </c>
      <c r="BG30" s="142" t="s">
        <v>92</v>
      </c>
      <c r="BH30" s="142" t="s">
        <v>47</v>
      </c>
      <c r="BI30" s="50" t="s">
        <v>93</v>
      </c>
      <c r="BJ30" s="144" t="s">
        <v>49</v>
      </c>
      <c r="BK30" s="145" t="s">
        <v>94</v>
      </c>
      <c r="BM30" s="138"/>
      <c r="BN30" s="377" t="s">
        <v>86</v>
      </c>
      <c r="BO30" s="377"/>
      <c r="BP30" s="142" t="s">
        <v>87</v>
      </c>
      <c r="BQ30" s="142" t="s">
        <v>88</v>
      </c>
      <c r="BR30" s="143" t="s">
        <v>89</v>
      </c>
      <c r="BS30" s="142" t="s">
        <v>42</v>
      </c>
      <c r="BT30" s="142" t="s">
        <v>87</v>
      </c>
      <c r="BU30" s="142" t="s">
        <v>90</v>
      </c>
      <c r="BV30" s="142" t="s">
        <v>91</v>
      </c>
      <c r="BW30" s="142" t="s">
        <v>92</v>
      </c>
      <c r="BX30" s="142" t="s">
        <v>47</v>
      </c>
      <c r="BY30" s="50" t="s">
        <v>93</v>
      </c>
      <c r="BZ30" s="144" t="s">
        <v>49</v>
      </c>
      <c r="CA30" s="145" t="s">
        <v>94</v>
      </c>
      <c r="CD30" s="377" t="s">
        <v>86</v>
      </c>
      <c r="CE30" s="377"/>
      <c r="CF30" s="142" t="s">
        <v>87</v>
      </c>
      <c r="CG30" s="142" t="s">
        <v>88</v>
      </c>
      <c r="CH30" s="143" t="s">
        <v>89</v>
      </c>
      <c r="CI30" s="142" t="s">
        <v>42</v>
      </c>
      <c r="CJ30" s="142" t="s">
        <v>87</v>
      </c>
      <c r="CK30" s="142" t="s">
        <v>90</v>
      </c>
      <c r="CL30" s="142" t="s">
        <v>91</v>
      </c>
      <c r="CM30" s="142" t="s">
        <v>92</v>
      </c>
      <c r="CN30" s="142" t="s">
        <v>47</v>
      </c>
      <c r="CO30" s="50" t="s">
        <v>93</v>
      </c>
      <c r="CP30" s="144" t="s">
        <v>49</v>
      </c>
      <c r="CQ30" s="145" t="s">
        <v>94</v>
      </c>
      <c r="CT30" s="377" t="s">
        <v>86</v>
      </c>
      <c r="CU30" s="377"/>
      <c r="CV30" s="142" t="s">
        <v>87</v>
      </c>
      <c r="CW30" s="142" t="s">
        <v>88</v>
      </c>
      <c r="CX30" s="143" t="s">
        <v>89</v>
      </c>
      <c r="CY30" s="142" t="s">
        <v>42</v>
      </c>
      <c r="CZ30" s="142" t="s">
        <v>87</v>
      </c>
      <c r="DA30" s="142" t="s">
        <v>90</v>
      </c>
      <c r="DB30" s="142" t="s">
        <v>91</v>
      </c>
      <c r="DC30" s="142" t="s">
        <v>92</v>
      </c>
      <c r="DD30" s="142" t="s">
        <v>47</v>
      </c>
      <c r="DE30" s="50" t="s">
        <v>93</v>
      </c>
      <c r="DF30" s="144" t="s">
        <v>49</v>
      </c>
      <c r="DG30" s="145" t="s">
        <v>94</v>
      </c>
      <c r="DJ30" s="377" t="s">
        <v>86</v>
      </c>
      <c r="DK30" s="377"/>
      <c r="DL30" s="142" t="s">
        <v>87</v>
      </c>
      <c r="DM30" s="142" t="s">
        <v>88</v>
      </c>
      <c r="DN30" s="143" t="s">
        <v>89</v>
      </c>
      <c r="DO30" s="142" t="s">
        <v>42</v>
      </c>
      <c r="DP30" s="142" t="s">
        <v>87</v>
      </c>
      <c r="DQ30" s="142" t="s">
        <v>90</v>
      </c>
      <c r="DR30" s="142" t="s">
        <v>91</v>
      </c>
      <c r="DS30" s="142" t="s">
        <v>92</v>
      </c>
      <c r="DT30" s="142" t="s">
        <v>47</v>
      </c>
      <c r="DU30" s="50" t="s">
        <v>93</v>
      </c>
      <c r="DV30" s="144" t="s">
        <v>49</v>
      </c>
      <c r="DW30" s="145" t="s">
        <v>94</v>
      </c>
      <c r="DZ30" s="377" t="s">
        <v>86</v>
      </c>
      <c r="EA30" s="377"/>
      <c r="EB30" s="142" t="s">
        <v>87</v>
      </c>
      <c r="EC30" s="142" t="s">
        <v>88</v>
      </c>
      <c r="ED30" s="143" t="s">
        <v>89</v>
      </c>
      <c r="EE30" s="142" t="s">
        <v>42</v>
      </c>
      <c r="EF30" s="142" t="s">
        <v>87</v>
      </c>
      <c r="EG30" s="142" t="s">
        <v>90</v>
      </c>
      <c r="EH30" s="142" t="s">
        <v>91</v>
      </c>
      <c r="EI30" s="142" t="s">
        <v>92</v>
      </c>
      <c r="EJ30" s="142" t="s">
        <v>47</v>
      </c>
      <c r="EK30" s="50" t="s">
        <v>93</v>
      </c>
      <c r="EL30" s="144" t="s">
        <v>49</v>
      </c>
      <c r="EM30" s="145" t="s">
        <v>94</v>
      </c>
      <c r="EP30" s="377" t="s">
        <v>86</v>
      </c>
      <c r="EQ30" s="377"/>
      <c r="ER30" s="142" t="s">
        <v>87</v>
      </c>
      <c r="ES30" s="142" t="s">
        <v>88</v>
      </c>
      <c r="ET30" s="143" t="s">
        <v>89</v>
      </c>
      <c r="EU30" s="142" t="s">
        <v>42</v>
      </c>
      <c r="EV30" s="142" t="s">
        <v>87</v>
      </c>
      <c r="EW30" s="142" t="s">
        <v>90</v>
      </c>
      <c r="EX30" s="142" t="s">
        <v>91</v>
      </c>
      <c r="EY30" s="142" t="s">
        <v>92</v>
      </c>
      <c r="EZ30" s="142" t="s">
        <v>47</v>
      </c>
      <c r="FA30" s="50" t="s">
        <v>93</v>
      </c>
      <c r="FB30" s="144" t="s">
        <v>49</v>
      </c>
      <c r="FC30" s="145" t="s">
        <v>94</v>
      </c>
    </row>
    <row r="31" spans="1:159" ht="22.5" customHeight="1" x14ac:dyDescent="0.25">
      <c r="A31" s="52">
        <v>1</v>
      </c>
      <c r="B31" s="146" t="s">
        <v>29</v>
      </c>
      <c r="C31" s="113" t="s">
        <v>95</v>
      </c>
      <c r="D31" s="55">
        <v>1</v>
      </c>
      <c r="E31" s="55">
        <v>3</v>
      </c>
      <c r="F31" s="115">
        <v>1</v>
      </c>
      <c r="G31" s="115">
        <v>23</v>
      </c>
      <c r="H31" s="147">
        <f>IF(F31/D31&lt;1,F31/D31,IF(F31/D31=1,1,IF(F31/D31&gt;1,1,0)))</f>
        <v>1</v>
      </c>
      <c r="I31" s="58"/>
      <c r="J31" s="58"/>
      <c r="K31" s="58">
        <v>1</v>
      </c>
      <c r="L31" s="147">
        <v>1</v>
      </c>
      <c r="M31" s="59">
        <f>IF(E31*G31*H31*I31*L31+E31*G31*H31*J31*L31+E31*G31*H31*K31*L31&lt;100,E31*G31*H31*I31*L31+E31*G31*H31*J31*L31+E31*G31*H31*K31*L31,IF(E31*G31*H31*I31*L31+E31*G31*H31*J31*L31+E31*G31*H31*K31*L31=100,100,IF(E31*G31*H31*I31*L31+E31*G31*H31*J31*L31+E31*G31*H31*K31*L31&gt;100,100,0)))</f>
        <v>69</v>
      </c>
      <c r="N31" s="62">
        <f>[1]skupno!H20</f>
        <v>1.4910536779324055</v>
      </c>
      <c r="O31" s="148">
        <f>M31*N31</f>
        <v>102.88270377733598</v>
      </c>
      <c r="Q31" s="52">
        <v>2</v>
      </c>
      <c r="R31" s="146" t="s">
        <v>29</v>
      </c>
      <c r="S31" s="113" t="s">
        <v>95</v>
      </c>
      <c r="T31" s="55">
        <v>1</v>
      </c>
      <c r="U31" s="55">
        <v>3</v>
      </c>
      <c r="V31" s="115">
        <v>1</v>
      </c>
      <c r="W31" s="115">
        <v>9</v>
      </c>
      <c r="X31" s="147">
        <f>IF(V31/T31&lt;1,V31/T31,IF(V31/T31=1,1,IF(V31/T31&gt;1,1,0)))</f>
        <v>1</v>
      </c>
      <c r="Y31" s="58"/>
      <c r="Z31" s="58"/>
      <c r="AA31" s="58">
        <v>1</v>
      </c>
      <c r="AB31" s="147">
        <v>1</v>
      </c>
      <c r="AC31" s="59">
        <f>IF(U31*W31*X31*Y31*AB31+U31*W31*X31*Z31*AB31+U31*W31*X31*AA31*AB31&lt;100,U31*W31*X31*Y31*AB31+U31*W31*X31*Z31*AB31+U31*W31*X31*AA31*AB31,IF(U31*W31*X31*Y31*AB31+U31*W31*X31*Z31*AB31+U31*W31*X31*AA31*AB31=100,100,IF(U31*W31*X31*Y31*AB31+U31*W31*X31*Z31*AB31+U31*W31*X31*AA31*AB31&gt;100,100,0)))</f>
        <v>27</v>
      </c>
      <c r="AD31" s="62">
        <f>[1]skupno!H20</f>
        <v>1.4910536779324055</v>
      </c>
      <c r="AE31" s="148">
        <f>AC31*AD31</f>
        <v>40.258449304174945</v>
      </c>
      <c r="AG31" s="52">
        <v>3</v>
      </c>
      <c r="AH31" s="146" t="s">
        <v>29</v>
      </c>
      <c r="AI31" s="113" t="s">
        <v>95</v>
      </c>
      <c r="AJ31" s="55">
        <v>1</v>
      </c>
      <c r="AK31" s="55">
        <v>3</v>
      </c>
      <c r="AL31" s="115">
        <v>1</v>
      </c>
      <c r="AM31" s="115">
        <v>30</v>
      </c>
      <c r="AN31" s="147">
        <f>IF(AL31/AJ31&lt;1,AL31/AJ31,IF(AL31/AJ31=1,1,IF(AL31/AJ31&gt;1,1,0)))</f>
        <v>1</v>
      </c>
      <c r="AO31" s="58"/>
      <c r="AP31" s="58"/>
      <c r="AQ31" s="58">
        <v>1</v>
      </c>
      <c r="AR31" s="147">
        <v>1</v>
      </c>
      <c r="AS31" s="59">
        <f>IF(AK31*AM31*AN31*AO31*AR31+AK31*AM31*AN31*AP31*AR31+AK31*AM31*AN31*AQ31*AR31&lt;100,AK31*AM31*AN31*AO31*AR31+AK31*AM31*AN31*AP31*AR31+AK31*AM31*AN31*AQ31*AR31,IF(AK31*AM31*AN31*AO31*AR31+AK31*AM31*AN31*AP31*AR31+AK31*AM31*AN31*AQ31*AR31=100,100,IF(AK31*AM31*AN31*AO31*AR31+AK31*AM31*AN31*AP31*AR31+AK31*AM31*AN31*AQ31*AR31&gt;100,100,0)))</f>
        <v>90</v>
      </c>
      <c r="AT31" s="62">
        <f>[1]skupno!H20</f>
        <v>1.4910536779324055</v>
      </c>
      <c r="AU31" s="148">
        <f>AS31*AT31</f>
        <v>134.19483101391648</v>
      </c>
      <c r="AW31" s="52">
        <v>4</v>
      </c>
      <c r="AX31" s="146" t="s">
        <v>29</v>
      </c>
      <c r="AY31" s="113" t="s">
        <v>95</v>
      </c>
      <c r="AZ31" s="55">
        <v>1</v>
      </c>
      <c r="BA31" s="55">
        <v>3</v>
      </c>
      <c r="BB31" s="115">
        <v>1</v>
      </c>
      <c r="BC31" s="115">
        <v>6</v>
      </c>
      <c r="BD31" s="147">
        <f>IF(BB31/AZ31&lt;1,BB31/AZ31,IF(BB31/AZ31=1,1,IF(BB31/AZ31&gt;1,1,0)))</f>
        <v>1</v>
      </c>
      <c r="BE31" s="58"/>
      <c r="BF31" s="58"/>
      <c r="BG31" s="58">
        <v>1</v>
      </c>
      <c r="BH31" s="147">
        <v>1</v>
      </c>
      <c r="BI31" s="59">
        <f>IF(BA31*BC31*BD31*BE31*BH31+BA31*BC31*BD31*BF31*BH31+BA31*BC31*BD31*BG31*BH31&lt;100,BA31*BC31*BD31*BE31*BH31+BA31*BC31*BD31*BF31*BH31+BA31*BC31*BD31*BG31*BH31,IF(BA31*BC31*BD31*BE31*BH31+BA31*BC31*BD31*BF31*BH31+BA31*BC31*BD31*BG31*BH31=100,100,IF(BA31*BC31*BD31*BE31*BH31+BA31*BC31*BD31*BF31*BH31+BA31*BC31*BD31*BG31*BH31&gt;100,100,0)))</f>
        <v>18</v>
      </c>
      <c r="BJ31" s="62">
        <f>[1]skupno!H20</f>
        <v>1.4910536779324055</v>
      </c>
      <c r="BK31" s="148">
        <f>BI31*BJ31</f>
        <v>26.8389662027833</v>
      </c>
      <c r="BM31" s="52">
        <v>5</v>
      </c>
      <c r="BN31" s="146" t="s">
        <v>29</v>
      </c>
      <c r="BO31" s="149" t="s">
        <v>95</v>
      </c>
      <c r="BP31" s="55">
        <v>1</v>
      </c>
      <c r="BQ31" s="55">
        <v>3</v>
      </c>
      <c r="BR31" s="115">
        <v>1</v>
      </c>
      <c r="BS31" s="115">
        <v>10</v>
      </c>
      <c r="BT31" s="147">
        <f>IF(BR31/BP31&lt;1,BR31/BP31,IF(BR31/BP31=1,1,IF(BR31/BP31&gt;1,1,0)))</f>
        <v>1</v>
      </c>
      <c r="BU31" s="58"/>
      <c r="BV31" s="58"/>
      <c r="BW31" s="58">
        <v>1</v>
      </c>
      <c r="BX31" s="147">
        <v>1</v>
      </c>
      <c r="BY31" s="59">
        <f>IF(BQ31*BS31*BT31*BU31*BX31+BQ31*BS31*BT31*BV31*BX31+BQ31*BS31*BT31*BW31*BX31&lt;100,BQ31*BS31*BT31*BU31*BX31+BQ31*BS31*BT31*BV31*BX31+BQ31*BS31*BT31*BW31*BX31,IF(BQ31*BS31*BT31*BU31*BX31+BQ31*BS31*BT31*BV31*BX31+BQ31*BS31*BT31*BW31*BX31=100,100,IF(BQ31*BS31*BT31*BU31*BX31+BQ31*BS31*BT31*BV31*BX31+BQ31*BS31*BT31*BW31*BX31&gt;100,100,0)))</f>
        <v>30</v>
      </c>
      <c r="BZ31" s="62">
        <f>[1]skupno!H20</f>
        <v>1.4910536779324055</v>
      </c>
      <c r="CA31" s="148">
        <f>BY31*BZ31</f>
        <v>44.731610337972164</v>
      </c>
      <c r="CC31" s="52">
        <v>6</v>
      </c>
      <c r="CD31" s="146" t="s">
        <v>29</v>
      </c>
      <c r="CE31" s="113" t="s">
        <v>95</v>
      </c>
      <c r="CF31" s="55">
        <v>1</v>
      </c>
      <c r="CG31" s="55">
        <v>3</v>
      </c>
      <c r="CH31" s="115">
        <v>1</v>
      </c>
      <c r="CI31" s="115">
        <v>20</v>
      </c>
      <c r="CJ31" s="147">
        <f>IF(CH31/CF31&lt;1,CH31/CF31,IF(CH31/CF31=1,1,IF(CH31/CF31&gt;1,1,0)))</f>
        <v>1</v>
      </c>
      <c r="CK31" s="58"/>
      <c r="CL31" s="58"/>
      <c r="CM31" s="58">
        <v>1</v>
      </c>
      <c r="CN31" s="147">
        <v>1</v>
      </c>
      <c r="CO31" s="59">
        <f>IF(CG31*CI31*CJ31*CK31*CN31+CG31*CI31*CJ31*CL31*CN31+CG31*CI31*CJ31*CM31*CN31&lt;100,CG31*CI31*CJ31*CK31*CN31+CG31*CI31*CJ31*CL31*CN31+CG31*CI31*CJ31*CM31*CN31,IF(CG31*CI31*CJ31*CK31*CN31+CG31*CI31*CJ31*CL31*CN31+CG31*CI31*CJ31*CM31*CN31=100,100,IF(CG31*CI31*CJ31*CK31*CN31+CG31*CI31*CJ31*CL31*CN31+CG31*CI31*CJ31*CM31*CN31&gt;100,100,0)))</f>
        <v>60</v>
      </c>
      <c r="CP31" s="62">
        <f>[1]skupno!H20</f>
        <v>1.4910536779324055</v>
      </c>
      <c r="CQ31" s="148">
        <f>CO31*CP31</f>
        <v>89.463220675944328</v>
      </c>
      <c r="CS31" s="52">
        <v>7</v>
      </c>
      <c r="CT31" s="146" t="s">
        <v>29</v>
      </c>
      <c r="CU31" s="113" t="s">
        <v>95</v>
      </c>
      <c r="CV31" s="55">
        <v>1</v>
      </c>
      <c r="CW31" s="55">
        <v>3</v>
      </c>
      <c r="CX31" s="115">
        <v>1</v>
      </c>
      <c r="CY31" s="115">
        <v>8</v>
      </c>
      <c r="CZ31" s="147">
        <f>IF(CX31/CV31&lt;1,CX31/CV31,IF(CX31/CV31=1,1,IF(CX31/CV31&gt;1,1,0)))</f>
        <v>1</v>
      </c>
      <c r="DA31" s="58"/>
      <c r="DB31" s="58"/>
      <c r="DC31" s="58">
        <v>1</v>
      </c>
      <c r="DD31" s="147">
        <v>1</v>
      </c>
      <c r="DE31" s="59">
        <f>IF(CW31*CY31*CZ31*DA31*DD31+CW31*CY31*CZ31*DB31*DD31+CW31*CY31*CZ31*DC31*DD31&lt;100,CW31*CY31*CZ31*DA31*DD31+CW31*CY31*CZ31*DB31*DD31+CW31*CY31*CZ31*DC31*DD31,IF(CW31*CY31*CZ31*DA31*DD31+CW31*CY31*CZ31*DB31*DD31+CW31*CY31*CZ31*DC31*DD31=100,100,IF(CW31*CY31*CZ31*DA31*DD31+CW31*CY31*CZ31*DB31*DD31+CW31*CY31*CZ31*DC31*DD31&gt;100,100,0)))</f>
        <v>24</v>
      </c>
      <c r="DF31" s="62">
        <f>[1]skupno!H20</f>
        <v>1.4910536779324055</v>
      </c>
      <c r="DG31" s="148">
        <f>DE31*DF31</f>
        <v>35.785288270377734</v>
      </c>
      <c r="DI31" s="52">
        <v>8</v>
      </c>
      <c r="DJ31" s="146" t="s">
        <v>29</v>
      </c>
      <c r="DK31" s="113" t="s">
        <v>95</v>
      </c>
      <c r="DL31" s="55">
        <v>1</v>
      </c>
      <c r="DM31" s="55">
        <v>3</v>
      </c>
      <c r="DN31" s="115">
        <v>1</v>
      </c>
      <c r="DO31" s="115">
        <v>33</v>
      </c>
      <c r="DP31" s="147">
        <f>IF(DN31/DL31&lt;1,DN31/DL31,IF(DN31/DL31=1,1,IF(DN31/DL31&gt;1,1,0)))</f>
        <v>1</v>
      </c>
      <c r="DQ31" s="58"/>
      <c r="DR31" s="58"/>
      <c r="DS31" s="58">
        <v>1</v>
      </c>
      <c r="DT31" s="147">
        <v>1</v>
      </c>
      <c r="DU31" s="59">
        <f>IF(DM31*DO31*DP31*DQ31*DT31+DM31*DO31*DP31*DR31*DT31+DM31*DO31*DP31*DS31*DT31&lt;100,DM31*DO31*DP31*DQ31*DT31+DM31*DO31*DP31*DR31*DT31+DM31*DO31*DP31*DS31*DT31,IF(DM31*DO31*DP31*DQ31*DT31+DM31*DO31*DP31*DR31*DT31+DM31*DO31*DP31*DS31*DT31=100,100,IF(DM31*DO31*DP31*DQ31*DT31+DM31*DO31*DP31*DR31*DT31+DM31*DO31*DP31*DS31*DT31&gt;100,100,0)))</f>
        <v>99</v>
      </c>
      <c r="DV31" s="62">
        <f>[1]skupno!H20</f>
        <v>1.4910536779324055</v>
      </c>
      <c r="DW31" s="148">
        <f>DU31*DV31</f>
        <v>147.61431411530813</v>
      </c>
      <c r="DY31" s="52">
        <v>9</v>
      </c>
      <c r="DZ31" s="146" t="s">
        <v>29</v>
      </c>
      <c r="EA31" s="113" t="s">
        <v>95</v>
      </c>
      <c r="EB31" s="55">
        <v>1</v>
      </c>
      <c r="EC31" s="55">
        <v>3</v>
      </c>
      <c r="ED31" s="115">
        <v>1</v>
      </c>
      <c r="EE31" s="115">
        <v>21</v>
      </c>
      <c r="EF31" s="147">
        <f>IF(ED31/EB31&lt;1,ED31/EB31,IF(ED31/EB31=1,1,IF(ED31/EB31&gt;1,1,0)))</f>
        <v>1</v>
      </c>
      <c r="EG31" s="58"/>
      <c r="EH31" s="58"/>
      <c r="EI31" s="58">
        <v>1</v>
      </c>
      <c r="EJ31" s="147">
        <v>1</v>
      </c>
      <c r="EK31" s="59">
        <f>IF(EC31*EE31*EF31*EG31*EJ31+EC31*EE31*EF31*EH31*EJ31+EC31*EE31*EF31*EI31*EJ31&lt;100,EC31*EE31*EF31*EG31*EJ31+EC31*EE31*EF31*EH31*EJ31+EC31*EE31*EF31*EI31*EJ31,IF(EC31*EE31*EF31*EG31*EJ31+EC31*EE31*EF31*EH31*EJ31+EC31*EE31*EF31*EI31*EJ31=100,100,IF(EC31*EE31*EF31*EG31*EJ31+EC31*EE31*EF31*EH31*EJ31+EC31*EE31*EF31*EI31*EJ31&gt;100,100,0)))</f>
        <v>63</v>
      </c>
      <c r="EL31" s="62">
        <f>[1]skupno!H20</f>
        <v>1.4910536779324055</v>
      </c>
      <c r="EM31" s="148">
        <f>EK31*EL31</f>
        <v>93.936381709741553</v>
      </c>
      <c r="EO31" s="52">
        <v>10</v>
      </c>
      <c r="EP31" s="146" t="s">
        <v>29</v>
      </c>
      <c r="EQ31" s="113" t="s">
        <v>95</v>
      </c>
      <c r="ER31" s="55">
        <v>1</v>
      </c>
      <c r="ES31" s="55">
        <v>3</v>
      </c>
      <c r="ET31" s="56">
        <v>1</v>
      </c>
      <c r="EU31" s="56">
        <v>2</v>
      </c>
      <c r="EV31" s="147">
        <f>IF(ET31/ER31&lt;1,ET31/ER31,IF(ET31/ER31=1,1,IF(ET31/ER31&gt;1,1,0)))</f>
        <v>1</v>
      </c>
      <c r="EW31" s="58"/>
      <c r="EX31" s="58"/>
      <c r="EY31" s="58">
        <v>1</v>
      </c>
      <c r="EZ31" s="147">
        <v>1</v>
      </c>
      <c r="FA31" s="59">
        <f>IF(ES31*EU31*EV31*EW31*EZ31+ES31*EU31*EV31*EX31*EZ31+ES31*EU31*EV31*EY31*EZ31&lt;100,ES31*EU31*EV31*EW31*EZ31+ES31*EU31*EV31*EX31*EZ31+ES31*EU31*EV31*EY31*EZ31,IF(ES31*EU31*EV31*EW31*EZ31+ES31*EU31*EV31*EX31*EZ31+ES31*EU31*EV31*EY31*EZ31=100,100,IF(ES31*EU31*EV31*EW31*EZ31+ES31*EU31*EV31*EX31*EZ31+ES31*EU31*EV31*EY31*EZ31&gt;100,100,0)))</f>
        <v>6</v>
      </c>
      <c r="FB31" s="62">
        <f>[1]skupno!H20</f>
        <v>1.4910536779324055</v>
      </c>
      <c r="FC31" s="148">
        <f>FA31*FB31</f>
        <v>8.9463220675944335</v>
      </c>
    </row>
    <row r="32" spans="1:159" ht="22.5" customHeight="1" x14ac:dyDescent="0.25">
      <c r="A32" s="52">
        <v>1</v>
      </c>
      <c r="B32" s="146" t="s">
        <v>29</v>
      </c>
      <c r="C32" s="113" t="s">
        <v>96</v>
      </c>
      <c r="D32" s="55">
        <v>1</v>
      </c>
      <c r="E32" s="55">
        <v>1</v>
      </c>
      <c r="F32" s="115">
        <v>1</v>
      </c>
      <c r="G32" s="115">
        <v>42</v>
      </c>
      <c r="H32" s="147">
        <f>IF(F32/D32&lt;1,F32/D32,IF(F32/D32=1,1,IF(F32/D32&gt;1,1,0)))</f>
        <v>1</v>
      </c>
      <c r="I32" s="58"/>
      <c r="J32" s="58"/>
      <c r="K32" s="58">
        <v>1</v>
      </c>
      <c r="L32" s="147">
        <v>1</v>
      </c>
      <c r="M32" s="59">
        <f t="shared" ref="M32:M33" si="50">IF(E32*G32*H32*I32*L32+E32*G32*H32*J32*L32+E32*G32*H32*K32*L32&lt;100,E32*G32*H32*I32*L32+E32*G32*H32*J32*L32+E32*G32*H32*K32*L32,IF(E32*G32*H32*I32*L32+E32*G32*H32*J32*L32+E32*G32*H32*K32*L32=100,100,IF(E32*G32*H32*I32*L32+E32*G32*H32*J32*L32+E32*G32*H32*K32*L32&gt;100,100,0)))</f>
        <v>42</v>
      </c>
      <c r="N32" s="62">
        <f>[1]skupno!H20</f>
        <v>1.4910536779324055</v>
      </c>
      <c r="O32" s="148">
        <f>M32*N32</f>
        <v>62.624254473161031</v>
      </c>
      <c r="Q32" s="52">
        <v>2</v>
      </c>
      <c r="R32" s="146" t="s">
        <v>29</v>
      </c>
      <c r="S32" s="113" t="s">
        <v>96</v>
      </c>
      <c r="T32" s="55">
        <v>1</v>
      </c>
      <c r="U32" s="55">
        <v>1</v>
      </c>
      <c r="V32" s="115">
        <v>1</v>
      </c>
      <c r="W32" s="115">
        <v>24</v>
      </c>
      <c r="X32" s="147">
        <f>IF(V32/T32&lt;1,V32/T32,IF(V32/T32=1,1,IF(V32/T32&gt;1,1,0)))</f>
        <v>1</v>
      </c>
      <c r="Y32" s="58"/>
      <c r="Z32" s="58"/>
      <c r="AA32" s="58">
        <v>1</v>
      </c>
      <c r="AB32" s="147">
        <v>1</v>
      </c>
      <c r="AC32" s="59">
        <f t="shared" ref="AC32:AC33" si="51">IF(U32*W32*X32*Y32*AB32+U32*W32*X32*Z32*AB32+U32*W32*X32*AA32*AB32&lt;100,U32*W32*X32*Y32*AB32+U32*W32*X32*Z32*AB32+U32*W32*X32*AA32*AB32,IF(U32*W32*X32*Y32*AB32+U32*W32*X32*Z32*AB32+U32*W32*X32*AA32*AB32=100,100,IF(U32*W32*X32*Y32*AB32+U32*W32*X32*Z32*AB32+U32*W32*X32*AA32*AB32&gt;100,100,0)))</f>
        <v>24</v>
      </c>
      <c r="AD32" s="62">
        <f>[1]skupno!H20</f>
        <v>1.4910536779324055</v>
      </c>
      <c r="AE32" s="148">
        <f>AC32*AD32</f>
        <v>35.785288270377734</v>
      </c>
      <c r="AG32" s="52">
        <v>3</v>
      </c>
      <c r="AH32" s="146" t="s">
        <v>29</v>
      </c>
      <c r="AI32" s="113" t="s">
        <v>96</v>
      </c>
      <c r="AJ32" s="55">
        <v>1</v>
      </c>
      <c r="AK32" s="55">
        <v>1</v>
      </c>
      <c r="AL32" s="115">
        <v>1</v>
      </c>
      <c r="AM32" s="115">
        <v>25</v>
      </c>
      <c r="AN32" s="147">
        <f>IF(AL32/AJ32&lt;1,AL32/AJ32,IF(AL32/AJ32=1,1,IF(AL32/AJ32&gt;1,1,0)))</f>
        <v>1</v>
      </c>
      <c r="AO32" s="58"/>
      <c r="AP32" s="58"/>
      <c r="AQ32" s="58">
        <v>1</v>
      </c>
      <c r="AR32" s="147">
        <v>1</v>
      </c>
      <c r="AS32" s="59">
        <f t="shared" ref="AS32:AS33" si="52">IF(AK32*AM32*AN32*AO32*AR32+AK32*AM32*AN32*AP32*AR32+AK32*AM32*AN32*AQ32*AR32&lt;100,AK32*AM32*AN32*AO32*AR32+AK32*AM32*AN32*AP32*AR32+AK32*AM32*AN32*AQ32*AR32,IF(AK32*AM32*AN32*AO32*AR32+AK32*AM32*AN32*AP32*AR32+AK32*AM32*AN32*AQ32*AR32=100,100,IF(AK32*AM32*AN32*AO32*AR32+AK32*AM32*AN32*AP32*AR32+AK32*AM32*AN32*AQ32*AR32&gt;100,100,0)))</f>
        <v>25</v>
      </c>
      <c r="AT32" s="62">
        <f>[1]skupno!H20</f>
        <v>1.4910536779324055</v>
      </c>
      <c r="AU32" s="148">
        <f>AS32*AT32</f>
        <v>37.27634194831014</v>
      </c>
      <c r="AW32" s="52">
        <v>4</v>
      </c>
      <c r="AX32" s="146" t="s">
        <v>29</v>
      </c>
      <c r="AY32" s="113" t="s">
        <v>96</v>
      </c>
      <c r="AZ32" s="55">
        <v>1</v>
      </c>
      <c r="BA32" s="55">
        <v>1</v>
      </c>
      <c r="BB32" s="115">
        <v>1</v>
      </c>
      <c r="BC32" s="115">
        <v>8</v>
      </c>
      <c r="BD32" s="147">
        <f>IF(BB32/AZ32&lt;1,BB32/AZ32,IF(BB32/AZ32=1,1,IF(BB32/AZ32&gt;1,1,0)))</f>
        <v>1</v>
      </c>
      <c r="BE32" s="58"/>
      <c r="BF32" s="58"/>
      <c r="BG32" s="58">
        <v>1</v>
      </c>
      <c r="BH32" s="147">
        <v>1</v>
      </c>
      <c r="BI32" s="59">
        <f t="shared" ref="BI32:BI33" si="53">IF(BA32*BC32*BD32*BE32*BH32+BA32*BC32*BD32*BF32*BH32+BA32*BC32*BD32*BG32*BH32&lt;100,BA32*BC32*BD32*BE32*BH32+BA32*BC32*BD32*BF32*BH32+BA32*BC32*BD32*BG32*BH32,IF(BA32*BC32*BD32*BE32*BH32+BA32*BC32*BD32*BF32*BH32+BA32*BC32*BD32*BG32*BH32=100,100,IF(BA32*BC32*BD32*BE32*BH32+BA32*BC32*BD32*BF32*BH32+BA32*BC32*BD32*BG32*BH32&gt;100,100,0)))</f>
        <v>8</v>
      </c>
      <c r="BJ32" s="62">
        <f>[1]skupno!H20</f>
        <v>1.4910536779324055</v>
      </c>
      <c r="BK32" s="148">
        <f>BI32*BJ32</f>
        <v>11.928429423459244</v>
      </c>
      <c r="BM32" s="52">
        <v>5</v>
      </c>
      <c r="BN32" s="146" t="s">
        <v>29</v>
      </c>
      <c r="BO32" s="149" t="s">
        <v>96</v>
      </c>
      <c r="BP32" s="55">
        <v>1</v>
      </c>
      <c r="BQ32" s="55">
        <v>1</v>
      </c>
      <c r="BR32" s="115">
        <v>1</v>
      </c>
      <c r="BS32" s="115">
        <v>28</v>
      </c>
      <c r="BT32" s="147">
        <f>IF(BR32/BP32&lt;1,BR32/BP32,IF(BR32/BP32=1,1,IF(BR32/BP32&gt;1,1,0)))</f>
        <v>1</v>
      </c>
      <c r="BU32" s="58"/>
      <c r="BV32" s="58"/>
      <c r="BW32" s="58">
        <v>1</v>
      </c>
      <c r="BX32" s="147">
        <v>1</v>
      </c>
      <c r="BY32" s="59">
        <f t="shared" ref="BY32:BY33" si="54">IF(BQ32*BS32*BT32*BU32*BX32+BQ32*BS32*BT32*BV32*BX32+BQ32*BS32*BT32*BW32*BX32&lt;100,BQ32*BS32*BT32*BU32*BX32+BQ32*BS32*BT32*BV32*BX32+BQ32*BS32*BT32*BW32*BX32,IF(BQ32*BS32*BT32*BU32*BX32+BQ32*BS32*BT32*BV32*BX32+BQ32*BS32*BT32*BW32*BX32=100,100,IF(BQ32*BS32*BT32*BU32*BX32+BQ32*BS32*BT32*BV32*BX32+BQ32*BS32*BT32*BW32*BX32&gt;100,100,0)))</f>
        <v>28</v>
      </c>
      <c r="BZ32" s="62">
        <f>[1]skupno!H20</f>
        <v>1.4910536779324055</v>
      </c>
      <c r="CA32" s="148">
        <f>BY32*BZ32</f>
        <v>41.749502982107352</v>
      </c>
      <c r="CC32" s="52">
        <v>6</v>
      </c>
      <c r="CD32" s="146" t="s">
        <v>29</v>
      </c>
      <c r="CE32" s="113" t="s">
        <v>96</v>
      </c>
      <c r="CF32" s="55">
        <v>1</v>
      </c>
      <c r="CG32" s="55">
        <v>1</v>
      </c>
      <c r="CH32" s="115">
        <v>1</v>
      </c>
      <c r="CI32" s="115">
        <v>53</v>
      </c>
      <c r="CJ32" s="147">
        <f>IF(CH32/CF32&lt;1,CH32/CF32,IF(CH32/CF32=1,1,IF(CH32/CF32&gt;1,1,0)))</f>
        <v>1</v>
      </c>
      <c r="CK32" s="58"/>
      <c r="CL32" s="58"/>
      <c r="CM32" s="58">
        <v>1</v>
      </c>
      <c r="CN32" s="147">
        <v>1</v>
      </c>
      <c r="CO32" s="59">
        <f t="shared" ref="CO32:CO33" si="55">IF(CG32*CI32*CJ32*CK32*CN32+CG32*CI32*CJ32*CL32*CN32+CG32*CI32*CJ32*CM32*CN32&lt;100,CG32*CI32*CJ32*CK32*CN32+CG32*CI32*CJ32*CL32*CN32+CG32*CI32*CJ32*CM32*CN32,IF(CG32*CI32*CJ32*CK32*CN32+CG32*CI32*CJ32*CL32*CN32+CG32*CI32*CJ32*CM32*CN32=100,100,IF(CG32*CI32*CJ32*CK32*CN32+CG32*CI32*CJ32*CL32*CN32+CG32*CI32*CJ32*CM32*CN32&gt;100,100,0)))</f>
        <v>53</v>
      </c>
      <c r="CP32" s="62">
        <f>[1]skupno!H20</f>
        <v>1.4910536779324055</v>
      </c>
      <c r="CQ32" s="148">
        <f>CO32*CP32</f>
        <v>79.025844930417492</v>
      </c>
      <c r="CS32" s="52">
        <v>7</v>
      </c>
      <c r="CT32" s="146" t="s">
        <v>29</v>
      </c>
      <c r="CU32" s="113" t="s">
        <v>96</v>
      </c>
      <c r="CV32" s="55">
        <v>1</v>
      </c>
      <c r="CW32" s="55">
        <v>1</v>
      </c>
      <c r="CX32" s="115">
        <v>1</v>
      </c>
      <c r="CY32" s="115">
        <v>101</v>
      </c>
      <c r="CZ32" s="147">
        <f>IF(CX32/CV32&lt;1,CX32/CV32,IF(CX32/CV32=1,1,IF(CX32/CV32&gt;1,1,0)))</f>
        <v>1</v>
      </c>
      <c r="DA32" s="58"/>
      <c r="DB32" s="58"/>
      <c r="DC32" s="58">
        <v>1</v>
      </c>
      <c r="DD32" s="147">
        <v>1</v>
      </c>
      <c r="DE32" s="59">
        <f t="shared" ref="DE32:DE33" si="56">IF(CW32*CY32*CZ32*DA32*DD32+CW32*CY32*CZ32*DB32*DD32+CW32*CY32*CZ32*DC32*DD32&lt;100,CW32*CY32*CZ32*DA32*DD32+CW32*CY32*CZ32*DB32*DD32+CW32*CY32*CZ32*DC32*DD32,IF(CW32*CY32*CZ32*DA32*DD32+CW32*CY32*CZ32*DB32*DD32+CW32*CY32*CZ32*DC32*DD32=100,100,IF(CW32*CY32*CZ32*DA32*DD32+CW32*CY32*CZ32*DB32*DD32+CW32*CY32*CZ32*DC32*DD32&gt;100,100,0)))</f>
        <v>100</v>
      </c>
      <c r="DF32" s="62">
        <f>[1]skupno!H20</f>
        <v>1.4910536779324055</v>
      </c>
      <c r="DG32" s="148">
        <f>DE32*DF32</f>
        <v>149.10536779324056</v>
      </c>
      <c r="DI32" s="52">
        <v>8</v>
      </c>
      <c r="DJ32" s="146" t="s">
        <v>29</v>
      </c>
      <c r="DK32" s="113" t="s">
        <v>96</v>
      </c>
      <c r="DL32" s="55">
        <v>1</v>
      </c>
      <c r="DM32" s="55">
        <v>1</v>
      </c>
      <c r="DN32" s="115">
        <v>1</v>
      </c>
      <c r="DO32" s="115">
        <v>79</v>
      </c>
      <c r="DP32" s="147">
        <f>IF(DN32/DL32&lt;1,DN32/DL32,IF(DN32/DL32=1,1,IF(DN32/DL32&gt;1,1,0)))</f>
        <v>1</v>
      </c>
      <c r="DQ32" s="58"/>
      <c r="DR32" s="58"/>
      <c r="DS32" s="58">
        <v>1</v>
      </c>
      <c r="DT32" s="147">
        <v>1</v>
      </c>
      <c r="DU32" s="59">
        <f t="shared" ref="DU32:DU33" si="57">IF(DM32*DO32*DP32*DQ32*DT32+DM32*DO32*DP32*DR32*DT32+DM32*DO32*DP32*DS32*DT32&lt;100,DM32*DO32*DP32*DQ32*DT32+DM32*DO32*DP32*DR32*DT32+DM32*DO32*DP32*DS32*DT32,IF(DM32*DO32*DP32*DQ32*DT32+DM32*DO32*DP32*DR32*DT32+DM32*DO32*DP32*DS32*DT32=100,100,IF(DM32*DO32*DP32*DQ32*DT32+DM32*DO32*DP32*DR32*DT32+DM32*DO32*DP32*DS32*DT32&gt;100,100,0)))</f>
        <v>79</v>
      </c>
      <c r="DV32" s="62">
        <f>[1]skupno!H20</f>
        <v>1.4910536779324055</v>
      </c>
      <c r="DW32" s="148">
        <f>DU32*DV32</f>
        <v>117.79324055666004</v>
      </c>
      <c r="DY32" s="52">
        <v>9</v>
      </c>
      <c r="DZ32" s="146" t="s">
        <v>29</v>
      </c>
      <c r="EA32" s="113" t="s">
        <v>96</v>
      </c>
      <c r="EB32" s="55">
        <v>1</v>
      </c>
      <c r="EC32" s="55">
        <v>1</v>
      </c>
      <c r="ED32" s="115">
        <v>1</v>
      </c>
      <c r="EE32" s="115">
        <v>20</v>
      </c>
      <c r="EF32" s="147">
        <f>IF(ED32/EB32&lt;1,ED32/EB32,IF(ED32/EB32=1,1,IF(ED32/EB32&gt;1,1,0)))</f>
        <v>1</v>
      </c>
      <c r="EG32" s="58"/>
      <c r="EH32" s="58"/>
      <c r="EI32" s="58">
        <v>1</v>
      </c>
      <c r="EJ32" s="147">
        <v>1</v>
      </c>
      <c r="EK32" s="59">
        <f t="shared" ref="EK32:EK33" si="58">IF(EC32*EE32*EF32*EG32*EJ32+EC32*EE32*EF32*EH32*EJ32+EC32*EE32*EF32*EI32*EJ32&lt;100,EC32*EE32*EF32*EG32*EJ32+EC32*EE32*EF32*EH32*EJ32+EC32*EE32*EF32*EI32*EJ32,IF(EC32*EE32*EF32*EG32*EJ32+EC32*EE32*EF32*EH32*EJ32+EC32*EE32*EF32*EI32*EJ32=100,100,IF(EC32*EE32*EF32*EG32*EJ32+EC32*EE32*EF32*EH32*EJ32+EC32*EE32*EF32*EI32*EJ32&gt;100,100,0)))</f>
        <v>20</v>
      </c>
      <c r="EL32" s="62">
        <f>[1]skupno!H20</f>
        <v>1.4910536779324055</v>
      </c>
      <c r="EM32" s="148">
        <f>EK32*EL32</f>
        <v>29.821073558648109</v>
      </c>
      <c r="EO32" s="52">
        <v>10</v>
      </c>
      <c r="EP32" s="146" t="s">
        <v>29</v>
      </c>
      <c r="EQ32" s="113" t="s">
        <v>96</v>
      </c>
      <c r="ER32" s="55">
        <v>1</v>
      </c>
      <c r="ES32" s="55">
        <v>1</v>
      </c>
      <c r="ET32" s="56">
        <v>1</v>
      </c>
      <c r="EU32" s="56">
        <v>13</v>
      </c>
      <c r="EV32" s="147">
        <f>IF(ET32/ER32&lt;1,ET32/ER32,IF(ET32/ER32=1,1,IF(ET32/ER32&gt;1,1,0)))</f>
        <v>1</v>
      </c>
      <c r="EW32" s="58"/>
      <c r="EX32" s="58"/>
      <c r="EY32" s="58">
        <v>1</v>
      </c>
      <c r="EZ32" s="147">
        <v>1</v>
      </c>
      <c r="FA32" s="59">
        <f t="shared" ref="FA32:FA33" si="59">IF(ES32*EU32*EV32*EW32*EZ32+ES32*EU32*EV32*EX32*EZ32+ES32*EU32*EV32*EY32*EZ32&lt;100,ES32*EU32*EV32*EW32*EZ32+ES32*EU32*EV32*EX32*EZ32+ES32*EU32*EV32*EY32*EZ32,IF(ES32*EU32*EV32*EW32*EZ32+ES32*EU32*EV32*EX32*EZ32+ES32*EU32*EV32*EY32*EZ32=100,100,IF(ES32*EU32*EV32*EW32*EZ32+ES32*EU32*EV32*EX32*EZ32+ES32*EU32*EV32*EY32*EZ32&gt;100,100,0)))</f>
        <v>13</v>
      </c>
      <c r="FB32" s="62">
        <f>[1]skupno!H20</f>
        <v>1.4910536779324055</v>
      </c>
      <c r="FC32" s="148">
        <f>FA32*FB32</f>
        <v>19.383697813121273</v>
      </c>
    </row>
    <row r="33" spans="1:159" ht="22.5" customHeight="1" x14ac:dyDescent="0.25">
      <c r="A33" s="52">
        <v>1</v>
      </c>
      <c r="B33" s="146" t="s">
        <v>29</v>
      </c>
      <c r="C33" s="112" t="s">
        <v>97</v>
      </c>
      <c r="D33" s="55">
        <v>1</v>
      </c>
      <c r="E33" s="55">
        <v>2</v>
      </c>
      <c r="F33" s="56"/>
      <c r="G33" s="56"/>
      <c r="H33" s="147">
        <f>IF(F33/D33&lt;1,F33/D33,IF(F33/D33=1,1,IF(F33/D33&gt;1,1,0)))</f>
        <v>0</v>
      </c>
      <c r="I33" s="58"/>
      <c r="J33" s="58"/>
      <c r="K33" s="58"/>
      <c r="L33" s="147">
        <v>1</v>
      </c>
      <c r="M33" s="59">
        <f t="shared" si="50"/>
        <v>0</v>
      </c>
      <c r="N33" s="62">
        <f>[1]skupno!H20</f>
        <v>1.4910536779324055</v>
      </c>
      <c r="O33" s="148">
        <f>M33*N33</f>
        <v>0</v>
      </c>
      <c r="Q33" s="52">
        <v>2</v>
      </c>
      <c r="R33" s="146" t="s">
        <v>29</v>
      </c>
      <c r="S33" s="112" t="s">
        <v>97</v>
      </c>
      <c r="T33" s="55">
        <v>1</v>
      </c>
      <c r="U33" s="55">
        <v>2</v>
      </c>
      <c r="V33" s="56"/>
      <c r="W33" s="56"/>
      <c r="X33" s="147">
        <f>IF(V33/T33&lt;1,V33/T33,IF(V33/T33=1,1,IF(V33/T33&gt;1,1,0)))</f>
        <v>0</v>
      </c>
      <c r="Y33" s="58"/>
      <c r="Z33" s="58"/>
      <c r="AA33" s="58"/>
      <c r="AB33" s="147">
        <v>1</v>
      </c>
      <c r="AC33" s="59">
        <f t="shared" si="51"/>
        <v>0</v>
      </c>
      <c r="AD33" s="62">
        <f>[1]skupno!H20</f>
        <v>1.4910536779324055</v>
      </c>
      <c r="AE33" s="148">
        <f>AC33*AD33</f>
        <v>0</v>
      </c>
      <c r="AG33" s="52">
        <v>3</v>
      </c>
      <c r="AH33" s="146" t="s">
        <v>29</v>
      </c>
      <c r="AI33" s="112" t="s">
        <v>97</v>
      </c>
      <c r="AJ33" s="55">
        <v>1</v>
      </c>
      <c r="AK33" s="55">
        <v>2</v>
      </c>
      <c r="AL33" s="56"/>
      <c r="AM33" s="56"/>
      <c r="AN33" s="147">
        <f>IF(AL33/AJ33&lt;1,AL33/AJ33,IF(AL33/AJ33=1,1,IF(AL33/AJ33&gt;1,1,0)))</f>
        <v>0</v>
      </c>
      <c r="AO33" s="58"/>
      <c r="AP33" s="58"/>
      <c r="AQ33" s="58"/>
      <c r="AR33" s="147">
        <v>1</v>
      </c>
      <c r="AS33" s="59">
        <f t="shared" si="52"/>
        <v>0</v>
      </c>
      <c r="AT33" s="62">
        <f>[1]skupno!H20</f>
        <v>1.4910536779324055</v>
      </c>
      <c r="AU33" s="148">
        <f>AS33*AT33</f>
        <v>0</v>
      </c>
      <c r="AW33" s="52">
        <v>4</v>
      </c>
      <c r="AX33" s="146" t="s">
        <v>29</v>
      </c>
      <c r="AY33" s="112" t="s">
        <v>97</v>
      </c>
      <c r="AZ33" s="55">
        <v>1</v>
      </c>
      <c r="BA33" s="55">
        <v>2</v>
      </c>
      <c r="BB33" s="56"/>
      <c r="BC33" s="56"/>
      <c r="BD33" s="147">
        <f>IF(BB33/AZ33&lt;1,BB33/AZ33,IF(BB33/AZ33=1,1,IF(BB33/AZ33&gt;1,1,0)))</f>
        <v>0</v>
      </c>
      <c r="BE33" s="58"/>
      <c r="BF33" s="58"/>
      <c r="BG33" s="58"/>
      <c r="BH33" s="147">
        <v>1</v>
      </c>
      <c r="BI33" s="59">
        <f t="shared" si="53"/>
        <v>0</v>
      </c>
      <c r="BJ33" s="62">
        <f>[1]skupno!H20</f>
        <v>1.4910536779324055</v>
      </c>
      <c r="BK33" s="148">
        <f>BI33*BJ33</f>
        <v>0</v>
      </c>
      <c r="BM33" s="52">
        <v>5</v>
      </c>
      <c r="BN33" s="146" t="s">
        <v>29</v>
      </c>
      <c r="BO33" s="112" t="s">
        <v>97</v>
      </c>
      <c r="BP33" s="55">
        <v>1</v>
      </c>
      <c r="BQ33" s="55">
        <v>2</v>
      </c>
      <c r="BR33" s="56"/>
      <c r="BS33" s="56"/>
      <c r="BT33" s="147">
        <f>IF(BR33/BP33&lt;1,BR33/BP33,IF(BR33/BP33=1,1,IF(BR33/BP33&gt;1,1,0)))</f>
        <v>0</v>
      </c>
      <c r="BU33" s="58"/>
      <c r="BV33" s="58"/>
      <c r="BW33" s="58"/>
      <c r="BX33" s="147">
        <v>1</v>
      </c>
      <c r="BY33" s="59">
        <f t="shared" si="54"/>
        <v>0</v>
      </c>
      <c r="BZ33" s="62">
        <f>[1]skupno!H20</f>
        <v>1.4910536779324055</v>
      </c>
      <c r="CA33" s="148">
        <f>BY33*BZ33</f>
        <v>0</v>
      </c>
      <c r="CC33" s="52">
        <v>6</v>
      </c>
      <c r="CD33" s="146" t="s">
        <v>29</v>
      </c>
      <c r="CE33" s="112" t="s">
        <v>97</v>
      </c>
      <c r="CF33" s="55">
        <v>1</v>
      </c>
      <c r="CG33" s="55">
        <v>2</v>
      </c>
      <c r="CH33" s="56"/>
      <c r="CI33" s="56"/>
      <c r="CJ33" s="147">
        <f>IF(CH33/CF33&lt;1,CH33/CF33,IF(CH33/CF33=1,1,IF(CH33/CF33&gt;1,1,0)))</f>
        <v>0</v>
      </c>
      <c r="CK33" s="58"/>
      <c r="CL33" s="58"/>
      <c r="CM33" s="58"/>
      <c r="CN33" s="147">
        <v>1</v>
      </c>
      <c r="CO33" s="59">
        <f t="shared" si="55"/>
        <v>0</v>
      </c>
      <c r="CP33" s="62">
        <f>[1]skupno!H20</f>
        <v>1.4910536779324055</v>
      </c>
      <c r="CQ33" s="148">
        <f>CO33*CP33</f>
        <v>0</v>
      </c>
      <c r="CS33" s="52">
        <v>7</v>
      </c>
      <c r="CT33" s="146" t="s">
        <v>29</v>
      </c>
      <c r="CU33" s="113" t="s">
        <v>97</v>
      </c>
      <c r="CV33" s="55">
        <v>1</v>
      </c>
      <c r="CW33" s="55">
        <v>2</v>
      </c>
      <c r="CX33" s="115">
        <v>1</v>
      </c>
      <c r="CY33" s="115">
        <v>43</v>
      </c>
      <c r="CZ33" s="147">
        <f>IF(CX33/CV33&lt;1,CX33/CV33,IF(CX33/CV33=1,1,IF(CX33/CV33&gt;1,1,0)))</f>
        <v>1</v>
      </c>
      <c r="DA33" s="58"/>
      <c r="DB33" s="58"/>
      <c r="DC33" s="58">
        <v>1</v>
      </c>
      <c r="DD33" s="147">
        <v>1</v>
      </c>
      <c r="DE33" s="59">
        <f t="shared" si="56"/>
        <v>86</v>
      </c>
      <c r="DF33" s="62">
        <f>[1]skupno!H20</f>
        <v>1.4910536779324055</v>
      </c>
      <c r="DG33" s="148">
        <f>DE33*DF33</f>
        <v>128.23061630218686</v>
      </c>
      <c r="DI33" s="52">
        <v>8</v>
      </c>
      <c r="DJ33" s="146" t="s">
        <v>29</v>
      </c>
      <c r="DK33" s="112" t="s">
        <v>97</v>
      </c>
      <c r="DL33" s="55">
        <v>1</v>
      </c>
      <c r="DM33" s="55">
        <v>2</v>
      </c>
      <c r="DN33" s="56"/>
      <c r="DO33" s="56"/>
      <c r="DP33" s="147">
        <f>IF(DN33/DL33&lt;1,DN33/DL33,IF(DN33/DL33=1,1,IF(DN33/DL33&gt;1,1,0)))</f>
        <v>0</v>
      </c>
      <c r="DQ33" s="58"/>
      <c r="DR33" s="58"/>
      <c r="DS33" s="58"/>
      <c r="DT33" s="147">
        <v>1</v>
      </c>
      <c r="DU33" s="59">
        <f t="shared" si="57"/>
        <v>0</v>
      </c>
      <c r="DV33" s="62">
        <f>[1]skupno!H20</f>
        <v>1.4910536779324055</v>
      </c>
      <c r="DW33" s="148">
        <f>DU33*DV33</f>
        <v>0</v>
      </c>
      <c r="DY33" s="52">
        <v>9</v>
      </c>
      <c r="DZ33" s="146" t="s">
        <v>29</v>
      </c>
      <c r="EA33" s="112" t="s">
        <v>97</v>
      </c>
      <c r="EB33" s="55">
        <v>1</v>
      </c>
      <c r="EC33" s="55">
        <v>2</v>
      </c>
      <c r="ED33" s="56"/>
      <c r="EE33" s="56"/>
      <c r="EF33" s="147">
        <f>IF(ED33/EB33&lt;1,ED33/EB33,IF(ED33/EB33=1,1,IF(ED33/EB33&gt;1,1,0)))</f>
        <v>0</v>
      </c>
      <c r="EG33" s="58"/>
      <c r="EH33" s="58"/>
      <c r="EI33" s="58"/>
      <c r="EJ33" s="147">
        <v>1</v>
      </c>
      <c r="EK33" s="59">
        <f t="shared" si="58"/>
        <v>0</v>
      </c>
      <c r="EL33" s="62">
        <f>[1]skupno!H20</f>
        <v>1.4910536779324055</v>
      </c>
      <c r="EM33" s="148">
        <f>EK33*EL33</f>
        <v>0</v>
      </c>
      <c r="EO33" s="52">
        <v>10</v>
      </c>
      <c r="EP33" s="146" t="s">
        <v>29</v>
      </c>
      <c r="EQ33" s="113" t="s">
        <v>97</v>
      </c>
      <c r="ER33" s="55">
        <v>1</v>
      </c>
      <c r="ES33" s="55">
        <v>2</v>
      </c>
      <c r="ET33" s="56">
        <v>1</v>
      </c>
      <c r="EU33" s="56">
        <v>21</v>
      </c>
      <c r="EV33" s="147">
        <f>IF(ET33/ER33&lt;1,ET33/ER33,IF(ET33/ER33=1,1,IF(ET33/ER33&gt;1,1,0)))</f>
        <v>1</v>
      </c>
      <c r="EW33" s="58"/>
      <c r="EX33" s="58"/>
      <c r="EY33" s="58">
        <v>1</v>
      </c>
      <c r="EZ33" s="147">
        <v>1</v>
      </c>
      <c r="FA33" s="59">
        <f t="shared" si="59"/>
        <v>42</v>
      </c>
      <c r="FB33" s="62">
        <f>[1]skupno!H20</f>
        <v>1.4910536779324055</v>
      </c>
      <c r="FC33" s="148">
        <f>FA33*FB33</f>
        <v>62.624254473161031</v>
      </c>
    </row>
    <row r="34" spans="1:159" ht="15" customHeight="1" x14ac:dyDescent="0.25">
      <c r="N34" s="137"/>
      <c r="T34" s="47"/>
      <c r="AD34" s="137"/>
      <c r="AJ34" s="47"/>
      <c r="AT34" s="137"/>
      <c r="AZ34" s="47"/>
      <c r="BJ34" s="137"/>
      <c r="BP34" s="47"/>
      <c r="BZ34" s="137"/>
      <c r="CF34" s="47"/>
      <c r="CP34" s="137"/>
      <c r="CV34" s="47"/>
      <c r="DF34" s="137"/>
      <c r="DL34" s="47"/>
      <c r="DV34" s="137"/>
      <c r="EB34" s="47"/>
      <c r="EL34" s="137"/>
      <c r="ER34" s="47"/>
      <c r="FB34" s="137"/>
    </row>
    <row r="35" spans="1:159" ht="27.6" x14ac:dyDescent="0.25">
      <c r="D35" s="378" t="str">
        <f>'VR-IZV'!B2</f>
        <v>KMN GORNJI PETROVCI</v>
      </c>
      <c r="E35" s="378"/>
      <c r="F35" s="378"/>
      <c r="G35" s="378"/>
      <c r="H35" s="378"/>
      <c r="I35" s="378"/>
      <c r="J35" s="150" t="s">
        <v>98</v>
      </c>
      <c r="K35" s="150" t="s">
        <v>99</v>
      </c>
      <c r="L35" s="150" t="s">
        <v>100</v>
      </c>
      <c r="M35" s="151" t="s">
        <v>48</v>
      </c>
      <c r="N35" s="152" t="s">
        <v>49</v>
      </c>
      <c r="O35" s="5" t="s">
        <v>101</v>
      </c>
      <c r="T35" s="378" t="str">
        <f>'VR-IZV'!R2</f>
        <v>KMN KOŠAROVCI</v>
      </c>
      <c r="U35" s="378"/>
      <c r="V35" s="378"/>
      <c r="W35" s="378"/>
      <c r="X35" s="378"/>
      <c r="Y35" s="378"/>
      <c r="Z35" s="150" t="s">
        <v>98</v>
      </c>
      <c r="AA35" s="150" t="s">
        <v>99</v>
      </c>
      <c r="AB35" s="150" t="s">
        <v>100</v>
      </c>
      <c r="AC35" s="151" t="s">
        <v>48</v>
      </c>
      <c r="AD35" s="152" t="s">
        <v>49</v>
      </c>
      <c r="AE35" s="5" t="s">
        <v>101</v>
      </c>
      <c r="AJ35" s="378" t="str">
        <f>'VR-IZV'!AH2</f>
        <v>KMN STANJEVCI</v>
      </c>
      <c r="AK35" s="378"/>
      <c r="AL35" s="378"/>
      <c r="AM35" s="378"/>
      <c r="AN35" s="378"/>
      <c r="AO35" s="378"/>
      <c r="AP35" s="150" t="s">
        <v>98</v>
      </c>
      <c r="AQ35" s="150" t="s">
        <v>99</v>
      </c>
      <c r="AR35" s="150" t="s">
        <v>100</v>
      </c>
      <c r="AS35" s="151" t="s">
        <v>48</v>
      </c>
      <c r="AT35" s="152" t="s">
        <v>49</v>
      </c>
      <c r="AU35" s="5" t="s">
        <v>101</v>
      </c>
      <c r="AY35" s="43"/>
      <c r="AZ35" s="378" t="str">
        <f>'VR-IZV'!AX2</f>
        <v>SHOTOKAN KARATE-DO</v>
      </c>
      <c r="BA35" s="378"/>
      <c r="BB35" s="378"/>
      <c r="BC35" s="378"/>
      <c r="BD35" s="378"/>
      <c r="BE35" s="378"/>
      <c r="BF35" s="150" t="s">
        <v>98</v>
      </c>
      <c r="BG35" s="150" t="s">
        <v>99</v>
      </c>
      <c r="BH35" s="150" t="s">
        <v>100</v>
      </c>
      <c r="BI35" s="151" t="s">
        <v>48</v>
      </c>
      <c r="BJ35" s="152" t="s">
        <v>49</v>
      </c>
      <c r="BK35" s="5" t="s">
        <v>101</v>
      </c>
      <c r="BP35" s="378" t="str">
        <f>'VR-IZV'!BN2</f>
        <v>ŠD LUCOVA</v>
      </c>
      <c r="BQ35" s="378"/>
      <c r="BR35" s="378"/>
      <c r="BS35" s="378"/>
      <c r="BT35" s="378"/>
      <c r="BU35" s="378"/>
      <c r="BV35" s="150" t="s">
        <v>98</v>
      </c>
      <c r="BW35" s="150" t="s">
        <v>99</v>
      </c>
      <c r="BX35" s="150" t="s">
        <v>100</v>
      </c>
      <c r="BY35" s="151" t="s">
        <v>48</v>
      </c>
      <c r="BZ35" s="152" t="s">
        <v>49</v>
      </c>
      <c r="CA35" s="5" t="s">
        <v>101</v>
      </c>
      <c r="CF35" s="378" t="str">
        <f>'VR-IZV'!CD2</f>
        <v>ŠD NERADNOVCI</v>
      </c>
      <c r="CG35" s="378"/>
      <c r="CH35" s="378"/>
      <c r="CI35" s="378"/>
      <c r="CJ35" s="378"/>
      <c r="CK35" s="378"/>
      <c r="CL35" s="150" t="s">
        <v>98</v>
      </c>
      <c r="CM35" s="150" t="s">
        <v>99</v>
      </c>
      <c r="CN35" s="150" t="s">
        <v>100</v>
      </c>
      <c r="CO35" s="151" t="s">
        <v>48</v>
      </c>
      <c r="CP35" s="152" t="s">
        <v>49</v>
      </c>
      <c r="CQ35" s="5" t="s">
        <v>101</v>
      </c>
      <c r="CV35" s="378" t="str">
        <f>'VR-IZV'!CT2</f>
        <v>ŠD NOGOMETNI KLUB KRIŽEVCI</v>
      </c>
      <c r="CW35" s="378"/>
      <c r="CX35" s="378"/>
      <c r="CY35" s="378"/>
      <c r="CZ35" s="378"/>
      <c r="DA35" s="378"/>
      <c r="DB35" s="150" t="s">
        <v>98</v>
      </c>
      <c r="DC35" s="150" t="s">
        <v>99</v>
      </c>
      <c r="DD35" s="150" t="s">
        <v>100</v>
      </c>
      <c r="DE35" s="151" t="s">
        <v>48</v>
      </c>
      <c r="DF35" s="152" t="s">
        <v>49</v>
      </c>
      <c r="DG35" s="5" t="s">
        <v>101</v>
      </c>
      <c r="DL35" s="378" t="str">
        <f>'VR-IZV'!DJ2</f>
        <v>ŠD SREBRNI BREG MARTINJE</v>
      </c>
      <c r="DM35" s="378"/>
      <c r="DN35" s="378"/>
      <c r="DO35" s="378"/>
      <c r="DP35" s="378"/>
      <c r="DQ35" s="378"/>
      <c r="DR35" s="150" t="s">
        <v>98</v>
      </c>
      <c r="DS35" s="150" t="s">
        <v>99</v>
      </c>
      <c r="DT35" s="150" t="s">
        <v>100</v>
      </c>
      <c r="DU35" s="151" t="s">
        <v>48</v>
      </c>
      <c r="DV35" s="152" t="s">
        <v>49</v>
      </c>
      <c r="DW35" s="5" t="s">
        <v>101</v>
      </c>
      <c r="EB35" s="378" t="str">
        <f>'VR-IZV'!DZ2</f>
        <v>ŠKTD ADRIJANCI</v>
      </c>
      <c r="EC35" s="378"/>
      <c r="ED35" s="378"/>
      <c r="EE35" s="378"/>
      <c r="EF35" s="378"/>
      <c r="EG35" s="378"/>
      <c r="EH35" s="150" t="s">
        <v>98</v>
      </c>
      <c r="EI35" s="150" t="s">
        <v>99</v>
      </c>
      <c r="EJ35" s="150" t="s">
        <v>100</v>
      </c>
      <c r="EK35" s="151" t="s">
        <v>48</v>
      </c>
      <c r="EL35" s="152" t="s">
        <v>49</v>
      </c>
      <c r="EM35" s="5" t="s">
        <v>101</v>
      </c>
      <c r="ER35" s="378" t="str">
        <f>'VR-IZV'!EP2</f>
        <v>ŽNK GORIČKO STANJEVCI</v>
      </c>
      <c r="ES35" s="378"/>
      <c r="ET35" s="378"/>
      <c r="EU35" s="378"/>
      <c r="EV35" s="378"/>
      <c r="EW35" s="378"/>
      <c r="EX35" s="150" t="s">
        <v>98</v>
      </c>
      <c r="EY35" s="150" t="s">
        <v>99</v>
      </c>
      <c r="EZ35" s="150" t="s">
        <v>100</v>
      </c>
      <c r="FA35" s="151" t="s">
        <v>48</v>
      </c>
      <c r="FB35" s="152" t="s">
        <v>49</v>
      </c>
      <c r="FC35" s="5" t="s">
        <v>101</v>
      </c>
    </row>
    <row r="36" spans="1:159" ht="23.1" customHeight="1" x14ac:dyDescent="0.25">
      <c r="D36" s="53" t="s">
        <v>11</v>
      </c>
      <c r="E36" s="379" t="s">
        <v>102</v>
      </c>
      <c r="F36" s="379"/>
      <c r="G36" s="379"/>
      <c r="H36" s="379"/>
      <c r="I36" s="379"/>
      <c r="J36" s="153">
        <f>E6*F6+E7*F7+E8*F8+E9*F9+E10*F10+E11*F11</f>
        <v>0</v>
      </c>
      <c r="K36" s="153">
        <f>SUM('VR-IZV'!F6:F11)</f>
        <v>0</v>
      </c>
      <c r="L36" s="153">
        <f>SUM('VR-IZV'!G6:G11)</f>
        <v>0</v>
      </c>
      <c r="M36" s="154">
        <f>SUM('VR-IZV'!M6:M11)</f>
        <v>0</v>
      </c>
      <c r="N36" s="155">
        <f>N6</f>
        <v>14.855020711326953</v>
      </c>
      <c r="O36" s="61">
        <f>SUM('VR-IZV'!O6:O11)</f>
        <v>0</v>
      </c>
      <c r="T36" s="53" t="s">
        <v>11</v>
      </c>
      <c r="U36" s="379" t="s">
        <v>102</v>
      </c>
      <c r="V36" s="379"/>
      <c r="W36" s="379"/>
      <c r="X36" s="379"/>
      <c r="Y36" s="379"/>
      <c r="Z36" s="153">
        <f>U6*V6+U7*V7+U8*V8+U9*V9+U10*V10+U11*V11</f>
        <v>0</v>
      </c>
      <c r="AA36" s="153">
        <f>SUM('VR-IZV'!V6:V11)</f>
        <v>0</v>
      </c>
      <c r="AB36" s="153">
        <f>SUM('VR-IZV'!W6:W11)</f>
        <v>0</v>
      </c>
      <c r="AC36" s="154">
        <f>SUM('VR-IZV'!AC6:AC11)</f>
        <v>0</v>
      </c>
      <c r="AD36" s="155">
        <f>AD6</f>
        <v>14.855020711326953</v>
      </c>
      <c r="AE36" s="61">
        <f>SUM('VR-IZV'!AE6:AE11)</f>
        <v>0</v>
      </c>
      <c r="AJ36" s="53" t="s">
        <v>11</v>
      </c>
      <c r="AK36" s="379" t="s">
        <v>102</v>
      </c>
      <c r="AL36" s="379"/>
      <c r="AM36" s="379"/>
      <c r="AN36" s="379"/>
      <c r="AO36" s="379"/>
      <c r="AP36" s="153">
        <f>AK6*AL6+AK7*AL7+AK8*AL8+AK9*AL9+AK10*AL10+AK11*AL11</f>
        <v>0</v>
      </c>
      <c r="AQ36" s="153">
        <f>SUM('VR-IZV'!AL6:AL11)</f>
        <v>0</v>
      </c>
      <c r="AR36" s="153">
        <f>SUM('VR-IZV'!AM6:AM11)</f>
        <v>0</v>
      </c>
      <c r="AS36" s="154">
        <f>SUM('VR-IZV'!AS6:AS11)</f>
        <v>0</v>
      </c>
      <c r="AT36" s="155">
        <f>AT6</f>
        <v>14.855020711326953</v>
      </c>
      <c r="AU36" s="61">
        <f>SUM('VR-IZV'!AU6:AU11)</f>
        <v>0</v>
      </c>
      <c r="AZ36" s="53" t="s">
        <v>11</v>
      </c>
      <c r="BA36" s="379" t="s">
        <v>102</v>
      </c>
      <c r="BB36" s="379"/>
      <c r="BC36" s="379"/>
      <c r="BD36" s="379"/>
      <c r="BE36" s="379"/>
      <c r="BF36" s="153">
        <f>BA6*BB6+BA7*BB7+BA8*BB8+BA9*BB9+BA10*BB10+BA11*BB11</f>
        <v>60</v>
      </c>
      <c r="BG36" s="153">
        <f>SUM('VR-IZV'!BB6:BB11)</f>
        <v>1</v>
      </c>
      <c r="BH36" s="153">
        <f>SUM('VR-IZV'!BC6:BC11)</f>
        <v>0</v>
      </c>
      <c r="BI36" s="154">
        <f>SUM('VR-IZV'!BI6:BI11)</f>
        <v>0</v>
      </c>
      <c r="BJ36" s="155">
        <f>BJ6</f>
        <v>14.855020711326953</v>
      </c>
      <c r="BK36" s="61">
        <f>SUM('VR-IZV'!BK6:BK11)</f>
        <v>0</v>
      </c>
      <c r="BP36" s="53" t="s">
        <v>11</v>
      </c>
      <c r="BQ36" s="379" t="s">
        <v>102</v>
      </c>
      <c r="BR36" s="379"/>
      <c r="BS36" s="379"/>
      <c r="BT36" s="379"/>
      <c r="BU36" s="379"/>
      <c r="BV36" s="153">
        <f>BQ6*BR6+BQ7*BR7+BQ8*BR8+BQ9*BR9+BQ10*BR10+BQ11*BR11</f>
        <v>0</v>
      </c>
      <c r="BW36" s="153">
        <f>SUM('VR-IZV'!BR6:BR11)</f>
        <v>0</v>
      </c>
      <c r="BX36" s="153">
        <f>SUM('VR-IZV'!BS6:BS11)</f>
        <v>0</v>
      </c>
      <c r="BY36" s="154">
        <f>SUM('VR-IZV'!BY6:BY11)</f>
        <v>0</v>
      </c>
      <c r="BZ36" s="155">
        <f>BZ6</f>
        <v>14.855020711326953</v>
      </c>
      <c r="CA36" s="61">
        <f>SUM('VR-IZV'!CA6:CA11)</f>
        <v>0</v>
      </c>
      <c r="CF36" s="53" t="s">
        <v>11</v>
      </c>
      <c r="CG36" s="379" t="s">
        <v>102</v>
      </c>
      <c r="CH36" s="379"/>
      <c r="CI36" s="379"/>
      <c r="CJ36" s="379"/>
      <c r="CK36" s="379"/>
      <c r="CL36" s="153">
        <f>CG6*CH6+CG7*CH7+CG8*CH8+CG9*CH9+CG10*CH10+CG11*CH11</f>
        <v>0</v>
      </c>
      <c r="CM36" s="153">
        <f>SUM('VR-IZV'!CH6:CH11)</f>
        <v>0</v>
      </c>
      <c r="CN36" s="153">
        <f>SUM('VR-IZV'!CI6:CI11)</f>
        <v>0</v>
      </c>
      <c r="CO36" s="154">
        <f>SUM('VR-IZV'!CO6:CO11)</f>
        <v>0</v>
      </c>
      <c r="CP36" s="155">
        <f>CP6</f>
        <v>14.855020711326953</v>
      </c>
      <c r="CQ36" s="61">
        <f>SUM('VR-IZV'!CQ6:CQ11)</f>
        <v>0</v>
      </c>
      <c r="CV36" s="53" t="s">
        <v>11</v>
      </c>
      <c r="CW36" s="379" t="s">
        <v>102</v>
      </c>
      <c r="CX36" s="379"/>
      <c r="CY36" s="379"/>
      <c r="CZ36" s="379"/>
      <c r="DA36" s="379"/>
      <c r="DB36" s="153">
        <f>CW6*CX6+CW7*CX7+CW8*CX8+CW9*CX9+CW10*CX10+CW11*CX11</f>
        <v>0</v>
      </c>
      <c r="DC36" s="153">
        <f>SUM('VR-IZV'!CX6:CX11)</f>
        <v>0</v>
      </c>
      <c r="DD36" s="153">
        <f>SUM('VR-IZV'!CY6:CY11)</f>
        <v>0</v>
      </c>
      <c r="DE36" s="154">
        <f>SUM('VR-IZV'!DE6:DE11)</f>
        <v>0</v>
      </c>
      <c r="DF36" s="155">
        <f>DF6</f>
        <v>14.855020711326953</v>
      </c>
      <c r="DG36" s="61">
        <f>SUM('VR-IZV'!DG6:DG11)</f>
        <v>0</v>
      </c>
      <c r="DL36" s="53" t="s">
        <v>11</v>
      </c>
      <c r="DM36" s="379" t="s">
        <v>102</v>
      </c>
      <c r="DN36" s="379"/>
      <c r="DO36" s="379"/>
      <c r="DP36" s="379"/>
      <c r="DQ36" s="379"/>
      <c r="DR36" s="153">
        <f>DM6*DN6+DM7*DN7+DM8*DN8+DM9*DN9+DM10*DN10+DM11*DN11</f>
        <v>0</v>
      </c>
      <c r="DS36" s="153">
        <f>SUM('VR-IZV'!DN6:DN11)</f>
        <v>0</v>
      </c>
      <c r="DT36" s="153">
        <f>SUM('VR-IZV'!DO6:DO11)</f>
        <v>0</v>
      </c>
      <c r="DU36" s="154">
        <f>SUM('VR-IZV'!DU6:DU11)</f>
        <v>0</v>
      </c>
      <c r="DV36" s="155">
        <f>DV6</f>
        <v>14.855020711326953</v>
      </c>
      <c r="DW36" s="61">
        <f>SUM('VR-IZV'!DW6:DW11)</f>
        <v>0</v>
      </c>
      <c r="EB36" s="53" t="s">
        <v>11</v>
      </c>
      <c r="EC36" s="379" t="s">
        <v>102</v>
      </c>
      <c r="ED36" s="379"/>
      <c r="EE36" s="379"/>
      <c r="EF36" s="379"/>
      <c r="EG36" s="379"/>
      <c r="EH36" s="153">
        <f>EC6*ED6+EC7*ED7+EC8*ED8+EC9*ED9+EC10*ED10+EC11*ED11</f>
        <v>0</v>
      </c>
      <c r="EI36" s="153">
        <f>SUM('VR-IZV'!ED6:ED11)</f>
        <v>0</v>
      </c>
      <c r="EJ36" s="153">
        <f>SUM('VR-IZV'!EE6:EE11)</f>
        <v>0</v>
      </c>
      <c r="EK36" s="154">
        <f>SUM('VR-IZV'!EK6:EK11)</f>
        <v>0</v>
      </c>
      <c r="EL36" s="155">
        <f>EL6</f>
        <v>14.855020711326953</v>
      </c>
      <c r="EM36" s="61">
        <f>SUM('VR-IZV'!EM6:EM11)</f>
        <v>0</v>
      </c>
      <c r="ER36" s="53" t="s">
        <v>11</v>
      </c>
      <c r="ES36" s="379" t="s">
        <v>102</v>
      </c>
      <c r="ET36" s="379"/>
      <c r="EU36" s="379"/>
      <c r="EV36" s="379"/>
      <c r="EW36" s="379"/>
      <c r="EX36" s="153">
        <f>ES6*ET6+ES7*ET7+ES8*ET8+ES9*ET9+ES10*ET10+ES11*ET11</f>
        <v>0</v>
      </c>
      <c r="EY36" s="153">
        <f>SUM('VR-IZV'!ET6:ET11)</f>
        <v>0</v>
      </c>
      <c r="EZ36" s="153">
        <f>SUM('VR-IZV'!EU6:EU11)</f>
        <v>0</v>
      </c>
      <c r="FA36" s="154">
        <f>SUM('VR-IZV'!FA6:FA11)</f>
        <v>0</v>
      </c>
      <c r="FB36" s="155">
        <f>FB6</f>
        <v>14.855020711326953</v>
      </c>
      <c r="FC36" s="61">
        <f>SUM('VR-IZV'!FC6:FC11)</f>
        <v>0</v>
      </c>
    </row>
    <row r="37" spans="1:159" ht="23.1" customHeight="1" x14ac:dyDescent="0.25">
      <c r="D37" s="80" t="s">
        <v>15</v>
      </c>
      <c r="E37" s="380" t="s">
        <v>103</v>
      </c>
      <c r="F37" s="380"/>
      <c r="G37" s="380"/>
      <c r="H37" s="380"/>
      <c r="I37" s="380"/>
      <c r="J37" s="156">
        <f>E12*F12+E13*F13+E14*F14+E15*F15+E16*F16+E17*F17</f>
        <v>0</v>
      </c>
      <c r="K37" s="156">
        <f>SUM(F12:F17)</f>
        <v>0</v>
      </c>
      <c r="L37" s="157">
        <f>SUM(G12:G17)</f>
        <v>0</v>
      </c>
      <c r="M37" s="158">
        <f>SUM(M12:M17)</f>
        <v>0</v>
      </c>
      <c r="N37" s="159">
        <f>N12</f>
        <v>14.855020711326953</v>
      </c>
      <c r="O37" s="87">
        <f>SUM(O12:O17)</f>
        <v>0</v>
      </c>
      <c r="T37" s="80" t="s">
        <v>15</v>
      </c>
      <c r="U37" s="380" t="s">
        <v>103</v>
      </c>
      <c r="V37" s="380"/>
      <c r="W37" s="380"/>
      <c r="X37" s="380"/>
      <c r="Y37" s="380"/>
      <c r="Z37" s="156">
        <f>U12*V12+U13*V13+U14*V14+U15*V15+U16*V16+U17*V17</f>
        <v>0</v>
      </c>
      <c r="AA37" s="156">
        <f>SUM(V12:V17)</f>
        <v>0</v>
      </c>
      <c r="AB37" s="157">
        <f>SUM(W12:W17)</f>
        <v>0</v>
      </c>
      <c r="AC37" s="158">
        <f>SUM(AC12:AC17)</f>
        <v>0</v>
      </c>
      <c r="AD37" s="159">
        <f>AD12</f>
        <v>14.855020711326953</v>
      </c>
      <c r="AE37" s="87">
        <f>SUM(AE12:AE17)</f>
        <v>0</v>
      </c>
      <c r="AJ37" s="80" t="s">
        <v>15</v>
      </c>
      <c r="AK37" s="380" t="s">
        <v>103</v>
      </c>
      <c r="AL37" s="380"/>
      <c r="AM37" s="380"/>
      <c r="AN37" s="380"/>
      <c r="AO37" s="380"/>
      <c r="AP37" s="156">
        <f>AK12*AL12+AK13*AL13+AK14*AL14+AK15*AL15+AK16*AL16+AK17*AL17</f>
        <v>0</v>
      </c>
      <c r="AQ37" s="156">
        <f>SUM(AL12:AL17)</f>
        <v>0</v>
      </c>
      <c r="AR37" s="157">
        <f>SUM(AM12:AM17)</f>
        <v>0</v>
      </c>
      <c r="AS37" s="158">
        <f>SUM(AS12:AS17)</f>
        <v>0</v>
      </c>
      <c r="AT37" s="159">
        <f>AT12</f>
        <v>14.855020711326953</v>
      </c>
      <c r="AU37" s="87">
        <f>SUM(AU12:AU17)</f>
        <v>0</v>
      </c>
      <c r="AZ37" s="80" t="s">
        <v>15</v>
      </c>
      <c r="BA37" s="380" t="s">
        <v>103</v>
      </c>
      <c r="BB37" s="380"/>
      <c r="BC37" s="380"/>
      <c r="BD37" s="380"/>
      <c r="BE37" s="380"/>
      <c r="BF37" s="156">
        <f>BA12*BB12+BA13*BB13+BA14*BB14+BA15*BB15+BA16*BB16+BA17*BB17</f>
        <v>0</v>
      </c>
      <c r="BG37" s="156">
        <f>SUM(BB12:BB17)</f>
        <v>0</v>
      </c>
      <c r="BH37" s="157">
        <f>SUM(BC12:BC17)</f>
        <v>0</v>
      </c>
      <c r="BI37" s="158">
        <f>SUM(BI12:BI17)</f>
        <v>0</v>
      </c>
      <c r="BJ37" s="159">
        <f>BJ12</f>
        <v>14.855020711326953</v>
      </c>
      <c r="BK37" s="87">
        <f>SUM(BK12:BK17)</f>
        <v>0</v>
      </c>
      <c r="BP37" s="80" t="s">
        <v>15</v>
      </c>
      <c r="BQ37" s="380" t="s">
        <v>103</v>
      </c>
      <c r="BR37" s="380"/>
      <c r="BS37" s="380"/>
      <c r="BT37" s="380"/>
      <c r="BU37" s="380"/>
      <c r="BV37" s="156">
        <f>BQ12*BR12+BQ13*BR13+BQ14*BR14+BQ15*BR15+BQ16*BR16+BQ17*BR17</f>
        <v>0</v>
      </c>
      <c r="BW37" s="156">
        <f>SUM(BR12:BR17)</f>
        <v>0</v>
      </c>
      <c r="BX37" s="157">
        <f>SUM(BS12:BS17)</f>
        <v>0</v>
      </c>
      <c r="BY37" s="158">
        <f>SUM(BY12:BY17)</f>
        <v>0</v>
      </c>
      <c r="BZ37" s="159">
        <f>BZ12</f>
        <v>14.855020711326953</v>
      </c>
      <c r="CA37" s="87">
        <f>SUM(CA12:CA17)</f>
        <v>0</v>
      </c>
      <c r="CF37" s="80" t="s">
        <v>15</v>
      </c>
      <c r="CG37" s="380" t="s">
        <v>103</v>
      </c>
      <c r="CH37" s="380"/>
      <c r="CI37" s="380"/>
      <c r="CJ37" s="380"/>
      <c r="CK37" s="380"/>
      <c r="CL37" s="156">
        <f>CG12*CH12+CG13*CH13+CG14*CH14+CG15*CH15+CG16*CH16+CG17*CH17</f>
        <v>0</v>
      </c>
      <c r="CM37" s="156">
        <f>SUM(CH12:CH17)</f>
        <v>0</v>
      </c>
      <c r="CN37" s="157">
        <f>SUM(CI12:CI17)</f>
        <v>0</v>
      </c>
      <c r="CO37" s="158">
        <f>SUM(CO12:CO17)</f>
        <v>0</v>
      </c>
      <c r="CP37" s="159">
        <f>CP12</f>
        <v>14.855020711326953</v>
      </c>
      <c r="CQ37" s="87">
        <f>SUM(CQ12:CQ17)</f>
        <v>0</v>
      </c>
      <c r="CV37" s="80" t="s">
        <v>15</v>
      </c>
      <c r="CW37" s="380" t="s">
        <v>103</v>
      </c>
      <c r="CX37" s="380"/>
      <c r="CY37" s="380"/>
      <c r="CZ37" s="380"/>
      <c r="DA37" s="380"/>
      <c r="DB37" s="156">
        <f>CW12*CX12+CW13*CX13+CW14*CX14+CW15*CX15+CW16*CX16+CW17*CX17</f>
        <v>330</v>
      </c>
      <c r="DC37" s="156">
        <f>SUM(CX12:CX17)</f>
        <v>3</v>
      </c>
      <c r="DD37" s="157">
        <f>SUM(CY12:CY17)</f>
        <v>33</v>
      </c>
      <c r="DE37" s="158">
        <f>SUM(DE12:DE17)</f>
        <v>165</v>
      </c>
      <c r="DF37" s="159">
        <f>DF12</f>
        <v>14.855020711326953</v>
      </c>
      <c r="DG37" s="87">
        <f>SUM(DG12:DG17)</f>
        <v>2451.0784173689472</v>
      </c>
      <c r="DL37" s="80" t="s">
        <v>15</v>
      </c>
      <c r="DM37" s="380" t="s">
        <v>103</v>
      </c>
      <c r="DN37" s="380"/>
      <c r="DO37" s="380"/>
      <c r="DP37" s="380"/>
      <c r="DQ37" s="380"/>
      <c r="DR37" s="156">
        <f>DM12*DN12+DM13*DN13+DM14*DN14+DM15*DN15+DM16*DN16+DM17*DN17</f>
        <v>0</v>
      </c>
      <c r="DS37" s="156">
        <f>SUM(DN12:DN17)</f>
        <v>0</v>
      </c>
      <c r="DT37" s="157">
        <f>SUM(DO12:DO17)</f>
        <v>0</v>
      </c>
      <c r="DU37" s="158">
        <f>SUM(DU12:DU17)</f>
        <v>0</v>
      </c>
      <c r="DV37" s="159">
        <f>DV12</f>
        <v>14.855020711326953</v>
      </c>
      <c r="DW37" s="87">
        <f>SUM(DW12:DW17)</f>
        <v>0</v>
      </c>
      <c r="EB37" s="80" t="s">
        <v>15</v>
      </c>
      <c r="EC37" s="380" t="s">
        <v>103</v>
      </c>
      <c r="ED37" s="380"/>
      <c r="EE37" s="380"/>
      <c r="EF37" s="380"/>
      <c r="EG37" s="380"/>
      <c r="EH37" s="156">
        <f>EC12*ED12+EC13*ED13+EC14*ED14+EC15*ED15+EC16*ED16+EC17*ED17</f>
        <v>0</v>
      </c>
      <c r="EI37" s="156">
        <f>SUM(ED12:ED17)</f>
        <v>0</v>
      </c>
      <c r="EJ37" s="157">
        <f>SUM(EE12:EE17)</f>
        <v>0</v>
      </c>
      <c r="EK37" s="158">
        <f>SUM(EK12:EK17)</f>
        <v>0</v>
      </c>
      <c r="EL37" s="159">
        <f>EL12</f>
        <v>14.855020711326953</v>
      </c>
      <c r="EM37" s="87">
        <f>SUM(EM12:EM17)</f>
        <v>0</v>
      </c>
      <c r="ER37" s="80" t="s">
        <v>15</v>
      </c>
      <c r="ES37" s="380" t="s">
        <v>103</v>
      </c>
      <c r="ET37" s="380"/>
      <c r="EU37" s="380"/>
      <c r="EV37" s="380"/>
      <c r="EW37" s="380"/>
      <c r="EX37" s="156">
        <f>ES12*ET12+ES13*ET13+ES14*ET14+ES15*ET15+ES16*ET16+ES17*ET17</f>
        <v>210</v>
      </c>
      <c r="EY37" s="156">
        <f>SUM(ET12:ET17)</f>
        <v>2</v>
      </c>
      <c r="EZ37" s="157">
        <f>SUM(EU12:EU17)</f>
        <v>12</v>
      </c>
      <c r="FA37" s="158">
        <f>SUM(FA12:FA17)</f>
        <v>70.125</v>
      </c>
      <c r="FB37" s="159">
        <f>FB12</f>
        <v>14.855020711326953</v>
      </c>
      <c r="FC37" s="87">
        <f>SUM(FC12:FC17)</f>
        <v>1041.7083273818025</v>
      </c>
    </row>
    <row r="38" spans="1:159" ht="23.1" customHeight="1" x14ac:dyDescent="0.25">
      <c r="D38" s="53" t="s">
        <v>17</v>
      </c>
      <c r="E38" s="379" t="s">
        <v>104</v>
      </c>
      <c r="F38" s="379"/>
      <c r="G38" s="379"/>
      <c r="H38" s="379"/>
      <c r="I38" s="379"/>
      <c r="J38" s="153">
        <f>E18*F18+E19*F19+E20*F20+E21*F21</f>
        <v>0</v>
      </c>
      <c r="K38" s="153">
        <f>SUM('VR-IZV'!F18:F21)</f>
        <v>0</v>
      </c>
      <c r="L38" s="153">
        <f>SUM('VR-IZV'!G18:G21)</f>
        <v>0</v>
      </c>
      <c r="M38" s="160">
        <f>SUM('VR-IZV'!M18:M21)</f>
        <v>0</v>
      </c>
      <c r="N38" s="155">
        <f>N18</f>
        <v>14.855020711326953</v>
      </c>
      <c r="O38" s="61">
        <f>SUM('VR-IZV'!O18:O21)</f>
        <v>0</v>
      </c>
      <c r="T38" s="53" t="s">
        <v>17</v>
      </c>
      <c r="U38" s="379" t="s">
        <v>104</v>
      </c>
      <c r="V38" s="379"/>
      <c r="W38" s="379"/>
      <c r="X38" s="379"/>
      <c r="Y38" s="379"/>
      <c r="Z38" s="153">
        <f>U18*V18+U19*V19+U20*V20+U21*V21</f>
        <v>0</v>
      </c>
      <c r="AA38" s="153">
        <f>SUM('VR-IZV'!V18:V21)</f>
        <v>0</v>
      </c>
      <c r="AB38" s="153">
        <f>SUM('VR-IZV'!W18:W21)</f>
        <v>0</v>
      </c>
      <c r="AC38" s="160">
        <f>SUM('VR-IZV'!AC18:AC21)</f>
        <v>0</v>
      </c>
      <c r="AD38" s="155">
        <f>AD18</f>
        <v>14.855020711326953</v>
      </c>
      <c r="AE38" s="61">
        <f>SUM('VR-IZV'!AE18:AE21)</f>
        <v>0</v>
      </c>
      <c r="AJ38" s="53" t="s">
        <v>17</v>
      </c>
      <c r="AK38" s="379" t="s">
        <v>104</v>
      </c>
      <c r="AL38" s="379"/>
      <c r="AM38" s="379"/>
      <c r="AN38" s="379"/>
      <c r="AO38" s="379"/>
      <c r="AP38" s="153">
        <f>AK18*AL18+AK19*AL19+AK20*AL20+AK21*AL21</f>
        <v>0</v>
      </c>
      <c r="AQ38" s="153">
        <f>SUM('VR-IZV'!AL18:AL21)</f>
        <v>0</v>
      </c>
      <c r="AR38" s="153">
        <f>SUM('VR-IZV'!AM18:AM21)</f>
        <v>0</v>
      </c>
      <c r="AS38" s="160">
        <f>SUM('VR-IZV'!AS18:AS21)</f>
        <v>0</v>
      </c>
      <c r="AT38" s="155">
        <f>AT18</f>
        <v>14.855020711326953</v>
      </c>
      <c r="AU38" s="61">
        <f>SUM('VR-IZV'!AU18:AU21)</f>
        <v>0</v>
      </c>
      <c r="AZ38" s="53" t="s">
        <v>17</v>
      </c>
      <c r="BA38" s="379" t="s">
        <v>104</v>
      </c>
      <c r="BB38" s="379"/>
      <c r="BC38" s="379"/>
      <c r="BD38" s="379"/>
      <c r="BE38" s="379"/>
      <c r="BF38" s="153">
        <f>BA18*BB18+BA19*BB19+BA20*BB20+BA21*BB21</f>
        <v>0</v>
      </c>
      <c r="BG38" s="153">
        <f>SUM('VR-IZV'!BB18:BB21)</f>
        <v>0</v>
      </c>
      <c r="BH38" s="153">
        <f>SUM('VR-IZV'!BC18:BC21)</f>
        <v>0</v>
      </c>
      <c r="BI38" s="160">
        <f>SUM('VR-IZV'!BI18:BI21)</f>
        <v>0</v>
      </c>
      <c r="BJ38" s="155">
        <f>BJ18</f>
        <v>14.855020711326953</v>
      </c>
      <c r="BK38" s="61">
        <f>SUM('VR-IZV'!BK18:BK21)</f>
        <v>0</v>
      </c>
      <c r="BP38" s="53" t="s">
        <v>17</v>
      </c>
      <c r="BQ38" s="379" t="s">
        <v>104</v>
      </c>
      <c r="BR38" s="379"/>
      <c r="BS38" s="379"/>
      <c r="BT38" s="379"/>
      <c r="BU38" s="379"/>
      <c r="BV38" s="153">
        <f>BQ18*BR18+BQ19*BR19+BQ20*BR20+BQ21*BR21</f>
        <v>0</v>
      </c>
      <c r="BW38" s="153">
        <f>SUM('VR-IZV'!BR18:BR21)</f>
        <v>0</v>
      </c>
      <c r="BX38" s="153">
        <f>SUM('VR-IZV'!BS18:BS21)</f>
        <v>0</v>
      </c>
      <c r="BY38" s="160">
        <f>SUM('VR-IZV'!BY18:BY21)</f>
        <v>0</v>
      </c>
      <c r="BZ38" s="155">
        <f>BZ18</f>
        <v>14.855020711326953</v>
      </c>
      <c r="CA38" s="61">
        <f>SUM('VR-IZV'!CA18:CA21)</f>
        <v>0</v>
      </c>
      <c r="CF38" s="53" t="s">
        <v>17</v>
      </c>
      <c r="CG38" s="379" t="s">
        <v>104</v>
      </c>
      <c r="CH38" s="379"/>
      <c r="CI38" s="379"/>
      <c r="CJ38" s="379"/>
      <c r="CK38" s="379"/>
      <c r="CL38" s="153">
        <f>CG18*CH18+CG19*CH19+CG20*CH20+CG21*CH21</f>
        <v>0</v>
      </c>
      <c r="CM38" s="153">
        <f>SUM('VR-IZV'!CH18:CH21)</f>
        <v>0</v>
      </c>
      <c r="CN38" s="153">
        <f>SUM('VR-IZV'!CI18:CI21)</f>
        <v>0</v>
      </c>
      <c r="CO38" s="160">
        <f>SUM('VR-IZV'!CO18:CO21)</f>
        <v>0</v>
      </c>
      <c r="CP38" s="155">
        <f>CP18</f>
        <v>14.855020711326953</v>
      </c>
      <c r="CQ38" s="61">
        <f>SUM('VR-IZV'!CQ18:CQ21)</f>
        <v>0</v>
      </c>
      <c r="CV38" s="53" t="s">
        <v>17</v>
      </c>
      <c r="CW38" s="379" t="s">
        <v>104</v>
      </c>
      <c r="CX38" s="379"/>
      <c r="CY38" s="379"/>
      <c r="CZ38" s="379"/>
      <c r="DA38" s="379"/>
      <c r="DB38" s="153">
        <f>CW18*CX18+CW19*CX19+CW20*CX20+CW21*CX21</f>
        <v>520</v>
      </c>
      <c r="DC38" s="153">
        <f>SUM('VR-IZV'!CX18:CX21)</f>
        <v>3</v>
      </c>
      <c r="DD38" s="153">
        <f>SUM('VR-IZV'!CY18:CY21)</f>
        <v>37</v>
      </c>
      <c r="DE38" s="160">
        <f>SUM('VR-IZV'!DE18:DE21)</f>
        <v>493.33333333333337</v>
      </c>
      <c r="DF38" s="155">
        <f>DF18</f>
        <v>14.855020711326953</v>
      </c>
      <c r="DG38" s="61">
        <f>SUM('VR-IZV'!DG18:DG21)</f>
        <v>7328.47688425463</v>
      </c>
      <c r="DL38" s="53" t="s">
        <v>17</v>
      </c>
      <c r="DM38" s="379" t="s">
        <v>104</v>
      </c>
      <c r="DN38" s="379"/>
      <c r="DO38" s="379"/>
      <c r="DP38" s="379"/>
      <c r="DQ38" s="379"/>
      <c r="DR38" s="153">
        <f>DM18*DN18+DM19*DN19+DM20*DN20+DM21*DN21</f>
        <v>0</v>
      </c>
      <c r="DS38" s="153">
        <f>SUM('VR-IZV'!DN18:DN21)</f>
        <v>0</v>
      </c>
      <c r="DT38" s="153">
        <f>SUM('VR-IZV'!DO18:DO21)</f>
        <v>0</v>
      </c>
      <c r="DU38" s="160">
        <f>SUM('VR-IZV'!DU18:DU21)</f>
        <v>0</v>
      </c>
      <c r="DV38" s="155">
        <f>DV18</f>
        <v>14.855020711326953</v>
      </c>
      <c r="DW38" s="61">
        <f>SUM('VR-IZV'!DW18:DW21)</f>
        <v>0</v>
      </c>
      <c r="EB38" s="53" t="s">
        <v>17</v>
      </c>
      <c r="EC38" s="379" t="s">
        <v>104</v>
      </c>
      <c r="ED38" s="379"/>
      <c r="EE38" s="379"/>
      <c r="EF38" s="379"/>
      <c r="EG38" s="379"/>
      <c r="EH38" s="153">
        <f>EC18*ED18+EC19*ED19+EC20*ED20+EC21*ED21</f>
        <v>0</v>
      </c>
      <c r="EI38" s="153">
        <f>SUM('VR-IZV'!ED18:ED21)</f>
        <v>0</v>
      </c>
      <c r="EJ38" s="153">
        <f>SUM('VR-IZV'!EE18:EE21)</f>
        <v>0</v>
      </c>
      <c r="EK38" s="160">
        <f>SUM('VR-IZV'!EK18:EK21)</f>
        <v>0</v>
      </c>
      <c r="EL38" s="155">
        <f>EL18</f>
        <v>14.855020711326953</v>
      </c>
      <c r="EM38" s="61">
        <f>SUM('VR-IZV'!EM18:EM21)</f>
        <v>0</v>
      </c>
      <c r="ER38" s="53" t="s">
        <v>17</v>
      </c>
      <c r="ES38" s="379" t="s">
        <v>104</v>
      </c>
      <c r="ET38" s="379"/>
      <c r="EU38" s="379"/>
      <c r="EV38" s="379"/>
      <c r="EW38" s="379"/>
      <c r="EX38" s="153">
        <f>ES18*ET18+ES19*ET19+ES20*ET20+ES21*ET21</f>
        <v>160</v>
      </c>
      <c r="EY38" s="153">
        <f>SUM('VR-IZV'!ET18:ET21)</f>
        <v>1</v>
      </c>
      <c r="EZ38" s="153">
        <f>SUM('VR-IZV'!EU18:EU21)</f>
        <v>11</v>
      </c>
      <c r="FA38" s="160">
        <f>SUM('VR-IZV'!FA18:FA21)</f>
        <v>146.66666666666666</v>
      </c>
      <c r="FB38" s="155">
        <f>FB18</f>
        <v>14.855020711326953</v>
      </c>
      <c r="FC38" s="61">
        <f>SUM('VR-IZV'!FC18:FC21)</f>
        <v>2178.7363709946194</v>
      </c>
    </row>
    <row r="39" spans="1:159" ht="23.1" customHeight="1" x14ac:dyDescent="0.25">
      <c r="D39" s="53" t="s">
        <v>21</v>
      </c>
      <c r="E39" s="379" t="s">
        <v>104</v>
      </c>
      <c r="F39" s="379"/>
      <c r="G39" s="379"/>
      <c r="H39" s="379"/>
      <c r="I39" s="379"/>
      <c r="J39" s="153">
        <f>E22*F22</f>
        <v>0</v>
      </c>
      <c r="K39" s="153">
        <f>SUM('VR-IZV'!F22:F22)</f>
        <v>0</v>
      </c>
      <c r="L39" s="153">
        <f>SUM('VR-IZV'!G22:G22)</f>
        <v>0</v>
      </c>
      <c r="M39" s="160">
        <f>SUM('VR-IZV'!M22:M22)</f>
        <v>0</v>
      </c>
      <c r="N39" s="155">
        <f>N22</f>
        <v>125</v>
      </c>
      <c r="O39" s="61">
        <f>SUM('VR-IZV'!O22:O22)</f>
        <v>0</v>
      </c>
      <c r="T39" s="53" t="s">
        <v>21</v>
      </c>
      <c r="U39" s="379" t="s">
        <v>104</v>
      </c>
      <c r="V39" s="379"/>
      <c r="W39" s="379"/>
      <c r="X39" s="379"/>
      <c r="Y39" s="379"/>
      <c r="Z39" s="153">
        <f>U22*V22</f>
        <v>0</v>
      </c>
      <c r="AA39" s="153">
        <f>SUM('VR-IZV'!V22:V22)</f>
        <v>0</v>
      </c>
      <c r="AB39" s="153">
        <f>SUM('VR-IZV'!W22:W22)</f>
        <v>0</v>
      </c>
      <c r="AC39" s="160">
        <f>SUM('VR-IZV'!AC22:AC22)</f>
        <v>0</v>
      </c>
      <c r="AD39" s="155">
        <f>AD22</f>
        <v>125</v>
      </c>
      <c r="AE39" s="61">
        <f>SUM('VR-IZV'!AE22:AE22)</f>
        <v>0</v>
      </c>
      <c r="AJ39" s="53" t="s">
        <v>21</v>
      </c>
      <c r="AK39" s="379" t="s">
        <v>104</v>
      </c>
      <c r="AL39" s="379"/>
      <c r="AM39" s="379"/>
      <c r="AN39" s="379"/>
      <c r="AO39" s="379"/>
      <c r="AP39" s="153">
        <f>AK22*AL22</f>
        <v>0</v>
      </c>
      <c r="AQ39" s="153">
        <f>SUM('VR-IZV'!AL22:AL22)</f>
        <v>0</v>
      </c>
      <c r="AR39" s="153">
        <f>SUM('VR-IZV'!AM22:AM22)</f>
        <v>0</v>
      </c>
      <c r="AS39" s="160">
        <f>SUM('VR-IZV'!AS22:AS22)</f>
        <v>0</v>
      </c>
      <c r="AT39" s="155">
        <f>AT22</f>
        <v>125</v>
      </c>
      <c r="AU39" s="61">
        <f>SUM('VR-IZV'!AU22:AU22)</f>
        <v>0</v>
      </c>
      <c r="AZ39" s="53" t="s">
        <v>21</v>
      </c>
      <c r="BA39" s="379" t="s">
        <v>104</v>
      </c>
      <c r="BB39" s="379"/>
      <c r="BC39" s="379"/>
      <c r="BD39" s="379"/>
      <c r="BE39" s="379"/>
      <c r="BF39" s="153">
        <f>BA22*BB22</f>
        <v>0</v>
      </c>
      <c r="BG39" s="153">
        <f>SUM('VR-IZV'!BB22:BB22)</f>
        <v>0</v>
      </c>
      <c r="BH39" s="153">
        <f>SUM('VR-IZV'!BC22:BC22)</f>
        <v>0</v>
      </c>
      <c r="BI39" s="160">
        <f>SUM('VR-IZV'!BI22:BI22)</f>
        <v>0</v>
      </c>
      <c r="BJ39" s="155">
        <f>BJ22</f>
        <v>125</v>
      </c>
      <c r="BK39" s="61">
        <f>SUM('VR-IZV'!BK22:BK22)</f>
        <v>0</v>
      </c>
      <c r="BP39" s="53" t="s">
        <v>21</v>
      </c>
      <c r="BQ39" s="379" t="s">
        <v>104</v>
      </c>
      <c r="BR39" s="379"/>
      <c r="BS39" s="379"/>
      <c r="BT39" s="379"/>
      <c r="BU39" s="379"/>
      <c r="BV39" s="153">
        <f>BQ22*BR22</f>
        <v>0</v>
      </c>
      <c r="BW39" s="153">
        <f>SUM('VR-IZV'!BR22:BR22)</f>
        <v>0</v>
      </c>
      <c r="BX39" s="153">
        <f>SUM('VR-IZV'!BS22:BS22)</f>
        <v>0</v>
      </c>
      <c r="BY39" s="160">
        <f>SUM('VR-IZV'!BY22:BY22)</f>
        <v>0</v>
      </c>
      <c r="BZ39" s="155">
        <f>BZ22</f>
        <v>125</v>
      </c>
      <c r="CA39" s="61">
        <f>SUM('VR-IZV'!CA22:CA22)</f>
        <v>0</v>
      </c>
      <c r="CF39" s="53" t="s">
        <v>21</v>
      </c>
      <c r="CG39" s="379" t="s">
        <v>104</v>
      </c>
      <c r="CH39" s="379"/>
      <c r="CI39" s="379"/>
      <c r="CJ39" s="379"/>
      <c r="CK39" s="379"/>
      <c r="CL39" s="153">
        <f>CG22*CH22</f>
        <v>0</v>
      </c>
      <c r="CM39" s="153">
        <f>SUM('VR-IZV'!CH22:CH22)</f>
        <v>0</v>
      </c>
      <c r="CN39" s="153">
        <f>SUM('VR-IZV'!CI22:CI22)</f>
        <v>0</v>
      </c>
      <c r="CO39" s="160">
        <f>SUM('VR-IZV'!CO22:CO22)</f>
        <v>0</v>
      </c>
      <c r="CP39" s="155">
        <f>CP22</f>
        <v>125</v>
      </c>
      <c r="CQ39" s="61">
        <f>SUM('VR-IZV'!CQ22:CQ22)</f>
        <v>0</v>
      </c>
      <c r="CV39" s="53" t="s">
        <v>21</v>
      </c>
      <c r="CW39" s="379" t="s">
        <v>104</v>
      </c>
      <c r="CX39" s="379"/>
      <c r="CY39" s="379"/>
      <c r="CZ39" s="379"/>
      <c r="DA39" s="379"/>
      <c r="DB39" s="153">
        <f>CW22*CX22</f>
        <v>240</v>
      </c>
      <c r="DC39" s="153">
        <f>SUM('VR-IZV'!CX22:CX22)</f>
        <v>1</v>
      </c>
      <c r="DD39" s="153">
        <f>SUM('VR-IZV'!CY22:CY22)</f>
        <v>20</v>
      </c>
      <c r="DE39" s="160">
        <f>SUM('VR-IZV'!DE22:DE22)</f>
        <v>240</v>
      </c>
      <c r="DF39" s="155">
        <f>DF22</f>
        <v>125</v>
      </c>
      <c r="DG39" s="61">
        <f>SUM('VR-IZV'!DG22:DG22)</f>
        <v>30000</v>
      </c>
      <c r="DL39" s="53" t="s">
        <v>21</v>
      </c>
      <c r="DM39" s="379" t="s">
        <v>104</v>
      </c>
      <c r="DN39" s="379"/>
      <c r="DO39" s="379"/>
      <c r="DP39" s="379"/>
      <c r="DQ39" s="379"/>
      <c r="DR39" s="153">
        <f>DM22*DN22</f>
        <v>0</v>
      </c>
      <c r="DS39" s="153">
        <f>SUM('VR-IZV'!DN22:DN22)</f>
        <v>0</v>
      </c>
      <c r="DT39" s="153">
        <f>SUM('VR-IZV'!DO22:DO22)</f>
        <v>0</v>
      </c>
      <c r="DU39" s="160">
        <f>SUM('VR-IZV'!DU22:DU22)</f>
        <v>0</v>
      </c>
      <c r="DV39" s="155">
        <f>DV22</f>
        <v>125</v>
      </c>
      <c r="DW39" s="61">
        <f>SUM('VR-IZV'!DW22:DW22)</f>
        <v>0</v>
      </c>
      <c r="EB39" s="53" t="s">
        <v>21</v>
      </c>
      <c r="EC39" s="379" t="s">
        <v>104</v>
      </c>
      <c r="ED39" s="379"/>
      <c r="EE39" s="379"/>
      <c r="EF39" s="379"/>
      <c r="EG39" s="379"/>
      <c r="EH39" s="153">
        <f>EC22*ED22</f>
        <v>0</v>
      </c>
      <c r="EI39" s="153">
        <f>SUM('VR-IZV'!ED22:ED22)</f>
        <v>0</v>
      </c>
      <c r="EJ39" s="153">
        <f>SUM('VR-IZV'!EE22:EE22)</f>
        <v>0</v>
      </c>
      <c r="EK39" s="160">
        <f>SUM('VR-IZV'!EK22:EK22)</f>
        <v>0</v>
      </c>
      <c r="EL39" s="155">
        <f>EL22</f>
        <v>125</v>
      </c>
      <c r="EM39" s="61">
        <f>SUM('VR-IZV'!EM22:EM22)</f>
        <v>0</v>
      </c>
      <c r="ER39" s="53" t="s">
        <v>21</v>
      </c>
      <c r="ES39" s="379" t="s">
        <v>104</v>
      </c>
      <c r="ET39" s="379"/>
      <c r="EU39" s="379"/>
      <c r="EV39" s="379"/>
      <c r="EW39" s="379"/>
      <c r="EX39" s="153">
        <f>ES22*ET22</f>
        <v>0</v>
      </c>
      <c r="EY39" s="153">
        <f>SUM('VR-IZV'!ET22:ET22)</f>
        <v>0</v>
      </c>
      <c r="EZ39" s="153">
        <f>SUM('VR-IZV'!EU22:EU22)</f>
        <v>0</v>
      </c>
      <c r="FA39" s="160">
        <f>SUM('VR-IZV'!FA22:FA22)</f>
        <v>0</v>
      </c>
      <c r="FB39" s="155">
        <f>FB22</f>
        <v>125</v>
      </c>
      <c r="FC39" s="61">
        <f>SUM('VR-IZV'!FC22:FC22)</f>
        <v>0</v>
      </c>
    </row>
    <row r="40" spans="1:159" ht="23.1" customHeight="1" x14ac:dyDescent="0.25">
      <c r="D40" s="53" t="s">
        <v>24</v>
      </c>
      <c r="E40" s="379" t="s">
        <v>105</v>
      </c>
      <c r="F40" s="379"/>
      <c r="G40" s="379"/>
      <c r="H40" s="379"/>
      <c r="I40" s="379"/>
      <c r="J40" s="153">
        <f>E23*F23+E24*F24+E25*F25</f>
        <v>180</v>
      </c>
      <c r="K40" s="153">
        <f>SUM('VR-IZV'!F23:F25)</f>
        <v>2</v>
      </c>
      <c r="L40" s="153">
        <f>SUM('VR-IZV'!G23:G25)</f>
        <v>40</v>
      </c>
      <c r="M40" s="160">
        <f>SUM('VR-IZV'!M23:M25)</f>
        <v>135</v>
      </c>
      <c r="N40" s="155">
        <f>N23</f>
        <v>16.051364365971107</v>
      </c>
      <c r="O40" s="61">
        <f>SUM('VR-IZV'!O23:O25)</f>
        <v>2166.9341894060994</v>
      </c>
      <c r="T40" s="53" t="s">
        <v>24</v>
      </c>
      <c r="U40" s="379" t="s">
        <v>105</v>
      </c>
      <c r="V40" s="379"/>
      <c r="W40" s="379"/>
      <c r="X40" s="379"/>
      <c r="Y40" s="379"/>
      <c r="Z40" s="153">
        <f>U23*V23+U24*V24+U25*V25</f>
        <v>85</v>
      </c>
      <c r="AA40" s="153">
        <f>SUM('VR-IZV'!V23:V25)</f>
        <v>1</v>
      </c>
      <c r="AB40" s="153">
        <f>SUM('VR-IZV'!W23:W25)</f>
        <v>15</v>
      </c>
      <c r="AC40" s="160">
        <f>SUM('VR-IZV'!AC23:AC25)</f>
        <v>63.75</v>
      </c>
      <c r="AD40" s="155">
        <f>AD23</f>
        <v>16.051364365971107</v>
      </c>
      <c r="AE40" s="61">
        <f>SUM('VR-IZV'!AE23:AE25)</f>
        <v>1023.2744783306581</v>
      </c>
      <c r="AJ40" s="53" t="s">
        <v>24</v>
      </c>
      <c r="AK40" s="379" t="s">
        <v>105</v>
      </c>
      <c r="AL40" s="379"/>
      <c r="AM40" s="379"/>
      <c r="AN40" s="379"/>
      <c r="AO40" s="379"/>
      <c r="AP40" s="153">
        <f>AK23*AL23+AK24*AL24+AK25*AL25</f>
        <v>70</v>
      </c>
      <c r="AQ40" s="153">
        <f>SUM('VR-IZV'!AL23:AL25)</f>
        <v>1</v>
      </c>
      <c r="AR40" s="153">
        <f>SUM('VR-IZV'!AM23:AM25)</f>
        <v>17</v>
      </c>
      <c r="AS40" s="160">
        <f>SUM('VR-IZV'!AS23:AS25)</f>
        <v>35</v>
      </c>
      <c r="AT40" s="155">
        <f>AT23</f>
        <v>16.051364365971107</v>
      </c>
      <c r="AU40" s="61">
        <f>SUM('VR-IZV'!AU23:AU25)</f>
        <v>561.79775280898878</v>
      </c>
      <c r="AZ40" s="53" t="s">
        <v>24</v>
      </c>
      <c r="BA40" s="379" t="s">
        <v>105</v>
      </c>
      <c r="BB40" s="379"/>
      <c r="BC40" s="379"/>
      <c r="BD40" s="379"/>
      <c r="BE40" s="379"/>
      <c r="BF40" s="153">
        <f>BA23*BB23+BA24*BB24+BA25*BB25</f>
        <v>90</v>
      </c>
      <c r="BG40" s="153">
        <f>SUM('VR-IZV'!BB23:BB25)</f>
        <v>1</v>
      </c>
      <c r="BH40" s="153">
        <f>SUM('VR-IZV'!BC23:BC25)</f>
        <v>10</v>
      </c>
      <c r="BI40" s="160">
        <f>SUM('VR-IZV'!BI23:BI25)</f>
        <v>45</v>
      </c>
      <c r="BJ40" s="155">
        <f>BJ23</f>
        <v>16.051364365971107</v>
      </c>
      <c r="BK40" s="61">
        <f>SUM('VR-IZV'!BK23:BK25)</f>
        <v>722.31139646869985</v>
      </c>
      <c r="BP40" s="53" t="s">
        <v>24</v>
      </c>
      <c r="BQ40" s="379" t="s">
        <v>105</v>
      </c>
      <c r="BR40" s="379"/>
      <c r="BS40" s="379"/>
      <c r="BT40" s="379"/>
      <c r="BU40" s="379"/>
      <c r="BV40" s="153">
        <f>BQ23*BR23+BQ24*BR24+BQ25*BR25</f>
        <v>90</v>
      </c>
      <c r="BW40" s="153">
        <f>SUM('VR-IZV'!BR23:BR25)</f>
        <v>1</v>
      </c>
      <c r="BX40" s="153">
        <f>SUM('VR-IZV'!BS23:BS25)</f>
        <v>19</v>
      </c>
      <c r="BY40" s="160">
        <f>SUM('VR-IZV'!BY23:BY25)</f>
        <v>67.5</v>
      </c>
      <c r="BZ40" s="155">
        <f>BZ23</f>
        <v>16.051364365971107</v>
      </c>
      <c r="CA40" s="61">
        <f>SUM('VR-IZV'!CA23:CA25)</f>
        <v>1083.4670947030497</v>
      </c>
      <c r="CF40" s="53" t="s">
        <v>24</v>
      </c>
      <c r="CG40" s="379" t="s">
        <v>105</v>
      </c>
      <c r="CH40" s="379"/>
      <c r="CI40" s="379"/>
      <c r="CJ40" s="379"/>
      <c r="CK40" s="379"/>
      <c r="CL40" s="153">
        <f>CG23*CH23+CG24*CH24+CG25*CH25</f>
        <v>210</v>
      </c>
      <c r="CM40" s="153">
        <f>SUM('VR-IZV'!CH23:CH25)</f>
        <v>3</v>
      </c>
      <c r="CN40" s="153">
        <f>SUM('VR-IZV'!CI23:CI25)</f>
        <v>43</v>
      </c>
      <c r="CO40" s="160">
        <f>SUM('VR-IZV'!CO23:CO25)</f>
        <v>66.600000000000009</v>
      </c>
      <c r="CP40" s="155">
        <f>CP23</f>
        <v>16.051364365971107</v>
      </c>
      <c r="CQ40" s="61">
        <f>SUM('VR-IZV'!CQ23:CQ25)</f>
        <v>1069.0208667736758</v>
      </c>
      <c r="CV40" s="53" t="s">
        <v>24</v>
      </c>
      <c r="CW40" s="379" t="s">
        <v>105</v>
      </c>
      <c r="CX40" s="379"/>
      <c r="CY40" s="379"/>
      <c r="CZ40" s="379"/>
      <c r="DA40" s="379"/>
      <c r="DB40" s="153">
        <f>CW23*CX23+CW24*CX24+CW25*CX25</f>
        <v>0</v>
      </c>
      <c r="DC40" s="153">
        <f>SUM('VR-IZV'!CX23:CX25)</f>
        <v>0</v>
      </c>
      <c r="DD40" s="153">
        <f>SUM('VR-IZV'!CY23:CY25)</f>
        <v>0</v>
      </c>
      <c r="DE40" s="160">
        <f>SUM('VR-IZV'!DE23:DE25)</f>
        <v>0</v>
      </c>
      <c r="DF40" s="155">
        <f>DF23</f>
        <v>16.051364365971107</v>
      </c>
      <c r="DG40" s="61">
        <f>SUM('VR-IZV'!DG23:DG25)</f>
        <v>0</v>
      </c>
      <c r="DL40" s="53" t="s">
        <v>24</v>
      </c>
      <c r="DM40" s="379" t="s">
        <v>105</v>
      </c>
      <c r="DN40" s="379"/>
      <c r="DO40" s="379"/>
      <c r="DP40" s="379"/>
      <c r="DQ40" s="379"/>
      <c r="DR40" s="153">
        <f>DM23*DN23+DM24*DN24+DM25*DN25</f>
        <v>225</v>
      </c>
      <c r="DS40" s="153">
        <f>SUM('VR-IZV'!DN23:DN25)</f>
        <v>3</v>
      </c>
      <c r="DT40" s="153">
        <f>SUM('VR-IZV'!DO23:DO25)</f>
        <v>61</v>
      </c>
      <c r="DU40" s="160">
        <f>SUM('VR-IZV'!DU23:DU25)</f>
        <v>144</v>
      </c>
      <c r="DV40" s="155">
        <f>DV23</f>
        <v>16.051364365971107</v>
      </c>
      <c r="DW40" s="61">
        <f>SUM('VR-IZV'!DW23:DW25)</f>
        <v>2311.3964686998393</v>
      </c>
      <c r="EB40" s="53" t="s">
        <v>24</v>
      </c>
      <c r="EC40" s="379" t="s">
        <v>105</v>
      </c>
      <c r="ED40" s="379"/>
      <c r="EE40" s="379"/>
      <c r="EF40" s="379"/>
      <c r="EG40" s="379"/>
      <c r="EH40" s="153">
        <f>EC23*ED23+EC24*ED24+EC25*ED25</f>
        <v>70</v>
      </c>
      <c r="EI40" s="153">
        <f>SUM('VR-IZV'!ED23:ED25)</f>
        <v>1</v>
      </c>
      <c r="EJ40" s="153">
        <f>SUM('VR-IZV'!EE23:EE25)</f>
        <v>20</v>
      </c>
      <c r="EK40" s="160">
        <f>SUM('VR-IZV'!EK23:EK25)</f>
        <v>35</v>
      </c>
      <c r="EL40" s="155">
        <f>EL23</f>
        <v>16.051364365971107</v>
      </c>
      <c r="EM40" s="61">
        <f>SUM('VR-IZV'!EM23:EM25)</f>
        <v>561.79775280898878</v>
      </c>
      <c r="ER40" s="53" t="s">
        <v>24</v>
      </c>
      <c r="ES40" s="379" t="s">
        <v>105</v>
      </c>
      <c r="ET40" s="379"/>
      <c r="EU40" s="379"/>
      <c r="EV40" s="379"/>
      <c r="EW40" s="379"/>
      <c r="EX40" s="153">
        <f>ES23*ET23+ES24*ET24+ES25*ET25</f>
        <v>0</v>
      </c>
      <c r="EY40" s="153">
        <f>SUM('VR-IZV'!ET23:ET25)</f>
        <v>0</v>
      </c>
      <c r="EZ40" s="153">
        <f>SUM('VR-IZV'!EU23:EU25)</f>
        <v>0</v>
      </c>
      <c r="FA40" s="160">
        <f>SUM('VR-IZV'!FA23:FA25)</f>
        <v>0</v>
      </c>
      <c r="FB40" s="155">
        <f>FB23</f>
        <v>16.051364365971107</v>
      </c>
      <c r="FC40" s="61">
        <f>SUM('VR-IZV'!FC23:FC25)</f>
        <v>0</v>
      </c>
    </row>
    <row r="41" spans="1:159" ht="23.1" customHeight="1" x14ac:dyDescent="0.25">
      <c r="D41" s="53" t="s">
        <v>26</v>
      </c>
      <c r="E41" s="379" t="s">
        <v>105</v>
      </c>
      <c r="F41" s="379"/>
      <c r="G41" s="379"/>
      <c r="H41" s="379"/>
      <c r="I41" s="379"/>
      <c r="J41" s="153">
        <f>E26*F26+E27*F27</f>
        <v>0</v>
      </c>
      <c r="K41" s="153">
        <f>SUM('VR-IZV'!F26:F27)</f>
        <v>0</v>
      </c>
      <c r="L41" s="153">
        <f>SUM('VR-IZV'!G26:G27)</f>
        <v>0</v>
      </c>
      <c r="M41" s="160">
        <f>SUM('VR-IZV'!M26:M27)</f>
        <v>0</v>
      </c>
      <c r="N41" s="155">
        <f>N26</f>
        <v>16.051364365971107</v>
      </c>
      <c r="O41" s="61">
        <f>SUM('VR-IZV'!O26:O27)</f>
        <v>0</v>
      </c>
      <c r="T41" s="53" t="s">
        <v>26</v>
      </c>
      <c r="U41" s="379" t="s">
        <v>105</v>
      </c>
      <c r="V41" s="379"/>
      <c r="W41" s="379"/>
      <c r="X41" s="379"/>
      <c r="Y41" s="379"/>
      <c r="Z41" s="153">
        <f>U26*V26+U27*V27</f>
        <v>0</v>
      </c>
      <c r="AA41" s="153">
        <f>SUM('VR-IZV'!V26:V27)</f>
        <v>0</v>
      </c>
      <c r="AB41" s="153">
        <f>SUM('VR-IZV'!W26:W27)</f>
        <v>0</v>
      </c>
      <c r="AC41" s="160">
        <f>SUM('VR-IZV'!AC26:AC27)</f>
        <v>0</v>
      </c>
      <c r="AD41" s="155">
        <f>AD26</f>
        <v>16.051364365971107</v>
      </c>
      <c r="AE41" s="61">
        <f>SUM('VR-IZV'!AE26:AE27)</f>
        <v>0</v>
      </c>
      <c r="AJ41" s="53" t="s">
        <v>26</v>
      </c>
      <c r="AK41" s="379" t="s">
        <v>105</v>
      </c>
      <c r="AL41" s="379"/>
      <c r="AM41" s="379"/>
      <c r="AN41" s="379"/>
      <c r="AO41" s="379"/>
      <c r="AP41" s="153">
        <f>AK26*AL26+AK27*AL27</f>
        <v>0</v>
      </c>
      <c r="AQ41" s="153">
        <f>SUM('VR-IZV'!AL26:AL27)</f>
        <v>0</v>
      </c>
      <c r="AR41" s="153">
        <f>SUM('VR-IZV'!AM26:AM27)</f>
        <v>0</v>
      </c>
      <c r="AS41" s="160">
        <f>SUM('VR-IZV'!AS26:AS27)</f>
        <v>0</v>
      </c>
      <c r="AT41" s="155">
        <f>AT26</f>
        <v>16.051364365971107</v>
      </c>
      <c r="AU41" s="61">
        <f>SUM('VR-IZV'!AU26:AU27)</f>
        <v>0</v>
      </c>
      <c r="AZ41" s="53" t="s">
        <v>26</v>
      </c>
      <c r="BA41" s="379" t="s">
        <v>105</v>
      </c>
      <c r="BB41" s="379"/>
      <c r="BC41" s="379"/>
      <c r="BD41" s="379"/>
      <c r="BE41" s="379"/>
      <c r="BF41" s="153">
        <f>BA26*BB26+BA27*BB27</f>
        <v>0</v>
      </c>
      <c r="BG41" s="153">
        <f>SUM('VR-IZV'!BB26:BB27)</f>
        <v>0</v>
      </c>
      <c r="BH41" s="153">
        <f>SUM('VR-IZV'!BC26:BC27)</f>
        <v>0</v>
      </c>
      <c r="BI41" s="160">
        <f>SUM('VR-IZV'!BI26:BI27)</f>
        <v>0</v>
      </c>
      <c r="BJ41" s="155">
        <f>BJ26</f>
        <v>16.051364365971107</v>
      </c>
      <c r="BK41" s="61">
        <f>SUM('VR-IZV'!BK26:BK27)</f>
        <v>0</v>
      </c>
      <c r="BP41" s="53" t="s">
        <v>26</v>
      </c>
      <c r="BQ41" s="379" t="s">
        <v>105</v>
      </c>
      <c r="BR41" s="379"/>
      <c r="BS41" s="379"/>
      <c r="BT41" s="379"/>
      <c r="BU41" s="379"/>
      <c r="BV41" s="153">
        <f>BQ26*BR26+BQ27*BR27</f>
        <v>0</v>
      </c>
      <c r="BW41" s="153">
        <f>SUM('VR-IZV'!BR26:BR27)</f>
        <v>0</v>
      </c>
      <c r="BX41" s="153">
        <f>SUM('VR-IZV'!BS26:BS27)</f>
        <v>0</v>
      </c>
      <c r="BY41" s="160">
        <f>SUM('VR-IZV'!BY26:BY27)</f>
        <v>0</v>
      </c>
      <c r="BZ41" s="155">
        <f>BZ26</f>
        <v>16.051364365971107</v>
      </c>
      <c r="CA41" s="61">
        <f>SUM('VR-IZV'!CA26:CA27)</f>
        <v>0</v>
      </c>
      <c r="CF41" s="53" t="s">
        <v>26</v>
      </c>
      <c r="CG41" s="379" t="s">
        <v>105</v>
      </c>
      <c r="CH41" s="379"/>
      <c r="CI41" s="379"/>
      <c r="CJ41" s="379"/>
      <c r="CK41" s="379"/>
      <c r="CL41" s="153">
        <f>CG26*CH26+CG27*CH27</f>
        <v>0</v>
      </c>
      <c r="CM41" s="153">
        <f>SUM('VR-IZV'!CH26:CH27)</f>
        <v>0</v>
      </c>
      <c r="CN41" s="153">
        <f>SUM('VR-IZV'!CI26:CI27)</f>
        <v>0</v>
      </c>
      <c r="CO41" s="160">
        <f>SUM('VR-IZV'!CO26:CO27)</f>
        <v>0</v>
      </c>
      <c r="CP41" s="155">
        <f>CP26</f>
        <v>16.051364365971107</v>
      </c>
      <c r="CQ41" s="61">
        <f>SUM('VR-IZV'!CQ26:CQ27)</f>
        <v>0</v>
      </c>
      <c r="CV41" s="53" t="s">
        <v>26</v>
      </c>
      <c r="CW41" s="379" t="s">
        <v>105</v>
      </c>
      <c r="CX41" s="379"/>
      <c r="CY41" s="379"/>
      <c r="CZ41" s="379"/>
      <c r="DA41" s="379"/>
      <c r="DB41" s="153">
        <f>CW26*CX26+CW27*CX27</f>
        <v>0</v>
      </c>
      <c r="DC41" s="153">
        <f>SUM('VR-IZV'!CX26:CX27)</f>
        <v>0</v>
      </c>
      <c r="DD41" s="153">
        <f>SUM('VR-IZV'!CY26:CY27)</f>
        <v>0</v>
      </c>
      <c r="DE41" s="160">
        <f>SUM('VR-IZV'!DE26:DE27)</f>
        <v>0</v>
      </c>
      <c r="DF41" s="155">
        <f>DF26</f>
        <v>16.051364365971107</v>
      </c>
      <c r="DG41" s="61">
        <f>SUM('VR-IZV'!DG26:DG27)</f>
        <v>0</v>
      </c>
      <c r="DL41" s="53" t="s">
        <v>26</v>
      </c>
      <c r="DM41" s="379" t="s">
        <v>105</v>
      </c>
      <c r="DN41" s="379"/>
      <c r="DO41" s="379"/>
      <c r="DP41" s="379"/>
      <c r="DQ41" s="379"/>
      <c r="DR41" s="153">
        <f>DM26*DN26+DM27*DN27</f>
        <v>0</v>
      </c>
      <c r="DS41" s="153">
        <f>SUM('VR-IZV'!DN26:DN27)</f>
        <v>0</v>
      </c>
      <c r="DT41" s="153">
        <f>SUM('VR-IZV'!DO26:DO27)</f>
        <v>0</v>
      </c>
      <c r="DU41" s="160">
        <f>SUM('VR-IZV'!DU26:DU27)</f>
        <v>0</v>
      </c>
      <c r="DV41" s="155">
        <f>DV26</f>
        <v>16.051364365971107</v>
      </c>
      <c r="DW41" s="61">
        <f>SUM('VR-IZV'!DW26:DW27)</f>
        <v>0</v>
      </c>
      <c r="EB41" s="53" t="s">
        <v>26</v>
      </c>
      <c r="EC41" s="379" t="s">
        <v>105</v>
      </c>
      <c r="ED41" s="379"/>
      <c r="EE41" s="379"/>
      <c r="EF41" s="379"/>
      <c r="EG41" s="379"/>
      <c r="EH41" s="153">
        <f>EC26*ED26+EC27*ED27</f>
        <v>0</v>
      </c>
      <c r="EI41" s="153">
        <f>SUM('VR-IZV'!ED26:ED27)</f>
        <v>0</v>
      </c>
      <c r="EJ41" s="153">
        <f>SUM('VR-IZV'!EE26:EE27)</f>
        <v>0</v>
      </c>
      <c r="EK41" s="160">
        <f>SUM('VR-IZV'!EK26:EK27)</f>
        <v>0</v>
      </c>
      <c r="EL41" s="155">
        <f>EL26</f>
        <v>16.051364365971107</v>
      </c>
      <c r="EM41" s="61">
        <f>SUM('VR-IZV'!EM26:EM27)</f>
        <v>0</v>
      </c>
      <c r="ER41" s="53" t="s">
        <v>26</v>
      </c>
      <c r="ES41" s="379" t="s">
        <v>105</v>
      </c>
      <c r="ET41" s="379"/>
      <c r="EU41" s="379"/>
      <c r="EV41" s="379"/>
      <c r="EW41" s="379"/>
      <c r="EX41" s="153">
        <f>ES26*ET26+ES27*ET27</f>
        <v>0</v>
      </c>
      <c r="EY41" s="153">
        <f>SUM('VR-IZV'!ET26:ET27)</f>
        <v>0</v>
      </c>
      <c r="EZ41" s="153">
        <f>SUM('VR-IZV'!EU26:EU27)</f>
        <v>0</v>
      </c>
      <c r="FA41" s="160">
        <f>SUM('VR-IZV'!FA26:FA27)</f>
        <v>0</v>
      </c>
      <c r="FB41" s="155">
        <f>FB26</f>
        <v>16.051364365971107</v>
      </c>
      <c r="FC41" s="61">
        <f>SUM('VR-IZV'!FC26:FC27)</f>
        <v>0</v>
      </c>
    </row>
    <row r="42" spans="1:159" ht="23.1" customHeight="1" x14ac:dyDescent="0.25">
      <c r="D42" s="381" t="s">
        <v>106</v>
      </c>
      <c r="E42" s="381"/>
      <c r="F42" s="381"/>
      <c r="G42" s="381"/>
      <c r="H42" s="381"/>
      <c r="I42" s="381"/>
      <c r="J42" s="161">
        <f>SUM(J36:J41)</f>
        <v>180</v>
      </c>
      <c r="K42" s="162">
        <f>SUM(K36:K41)</f>
        <v>2</v>
      </c>
      <c r="L42" s="162">
        <f>SUM(L36:L41)</f>
        <v>40</v>
      </c>
      <c r="M42" s="163">
        <f>SUM(M36:M41)</f>
        <v>135</v>
      </c>
      <c r="N42" s="164"/>
      <c r="O42" s="61">
        <f>SUM(O36:O41)</f>
        <v>2166.9341894060994</v>
      </c>
      <c r="T42" s="381" t="s">
        <v>106</v>
      </c>
      <c r="U42" s="381"/>
      <c r="V42" s="381"/>
      <c r="W42" s="381"/>
      <c r="X42" s="381"/>
      <c r="Y42" s="381"/>
      <c r="Z42" s="161">
        <f>SUM(Z36:Z41)</f>
        <v>85</v>
      </c>
      <c r="AA42" s="162">
        <f>SUM(AA36:AA41)</f>
        <v>1</v>
      </c>
      <c r="AB42" s="162">
        <f>SUM(AB36:AB41)</f>
        <v>15</v>
      </c>
      <c r="AC42" s="163">
        <f>SUM(AC36:AC41)</f>
        <v>63.75</v>
      </c>
      <c r="AD42" s="164"/>
      <c r="AE42" s="61">
        <f>SUM(AE36:AE41)</f>
        <v>1023.2744783306581</v>
      </c>
      <c r="AJ42" s="381" t="s">
        <v>106</v>
      </c>
      <c r="AK42" s="381"/>
      <c r="AL42" s="381"/>
      <c r="AM42" s="381"/>
      <c r="AN42" s="381"/>
      <c r="AO42" s="381"/>
      <c r="AP42" s="161">
        <f>SUM(AP36:AP41)</f>
        <v>70</v>
      </c>
      <c r="AQ42" s="162">
        <f>SUM(AQ36:AQ41)</f>
        <v>1</v>
      </c>
      <c r="AR42" s="162">
        <f>SUM(AR36:AR41)</f>
        <v>17</v>
      </c>
      <c r="AS42" s="163">
        <f>SUM(AS36:AS41)</f>
        <v>35</v>
      </c>
      <c r="AT42" s="164"/>
      <c r="AU42" s="61">
        <f>SUM(AU36:AU41)</f>
        <v>561.79775280898878</v>
      </c>
      <c r="AZ42" s="381" t="s">
        <v>106</v>
      </c>
      <c r="BA42" s="381"/>
      <c r="BB42" s="381"/>
      <c r="BC42" s="381"/>
      <c r="BD42" s="381"/>
      <c r="BE42" s="381"/>
      <c r="BF42" s="161">
        <f>SUM(BF36:BF41)</f>
        <v>150</v>
      </c>
      <c r="BG42" s="162">
        <f>SUM(BG36:BG41)</f>
        <v>2</v>
      </c>
      <c r="BH42" s="162">
        <f>SUM(BH36:BH41)</f>
        <v>10</v>
      </c>
      <c r="BI42" s="163">
        <f>SUM(BI36:BI41)</f>
        <v>45</v>
      </c>
      <c r="BJ42" s="164"/>
      <c r="BK42" s="61">
        <f>SUM(BK36:BK41)</f>
        <v>722.31139646869985</v>
      </c>
      <c r="BP42" s="381" t="s">
        <v>106</v>
      </c>
      <c r="BQ42" s="381"/>
      <c r="BR42" s="381"/>
      <c r="BS42" s="381"/>
      <c r="BT42" s="381"/>
      <c r="BU42" s="381"/>
      <c r="BV42" s="161">
        <f>SUM(BV36:BV41)</f>
        <v>90</v>
      </c>
      <c r="BW42" s="162">
        <f>SUM(BW36:BW41)</f>
        <v>1</v>
      </c>
      <c r="BX42" s="162">
        <f>SUM(BX36:BX41)</f>
        <v>19</v>
      </c>
      <c r="BY42" s="163">
        <f>SUM(BY36:BY41)</f>
        <v>67.5</v>
      </c>
      <c r="BZ42" s="164"/>
      <c r="CA42" s="61">
        <f>SUM(CA36:CA41)</f>
        <v>1083.4670947030497</v>
      </c>
      <c r="CF42" s="381" t="s">
        <v>106</v>
      </c>
      <c r="CG42" s="381"/>
      <c r="CH42" s="381"/>
      <c r="CI42" s="381"/>
      <c r="CJ42" s="381"/>
      <c r="CK42" s="381"/>
      <c r="CL42" s="161">
        <f>SUM(CL36:CL41)</f>
        <v>210</v>
      </c>
      <c r="CM42" s="162">
        <f>SUM(CM36:CM41)</f>
        <v>3</v>
      </c>
      <c r="CN42" s="162">
        <f>SUM(CN36:CN41)</f>
        <v>43</v>
      </c>
      <c r="CO42" s="163">
        <f>SUM(CO36:CO41)</f>
        <v>66.600000000000009</v>
      </c>
      <c r="CP42" s="164"/>
      <c r="CQ42" s="61">
        <f>SUM(CQ36:CQ41)</f>
        <v>1069.0208667736758</v>
      </c>
      <c r="CV42" s="381" t="s">
        <v>106</v>
      </c>
      <c r="CW42" s="381"/>
      <c r="CX42" s="381"/>
      <c r="CY42" s="381"/>
      <c r="CZ42" s="381"/>
      <c r="DA42" s="381"/>
      <c r="DB42" s="161">
        <f>SUM(DB36:DB41)</f>
        <v>1090</v>
      </c>
      <c r="DC42" s="162">
        <f>SUM(DC36:DC41)</f>
        <v>7</v>
      </c>
      <c r="DD42" s="162">
        <f>SUM(DD36:DD41)</f>
        <v>90</v>
      </c>
      <c r="DE42" s="163">
        <f>SUM(DE36:DE41)</f>
        <v>898.33333333333337</v>
      </c>
      <c r="DF42" s="164"/>
      <c r="DG42" s="61">
        <f>SUM(DG36:DG41)</f>
        <v>39779.555301623579</v>
      </c>
      <c r="DL42" s="381" t="s">
        <v>106</v>
      </c>
      <c r="DM42" s="381"/>
      <c r="DN42" s="381"/>
      <c r="DO42" s="381"/>
      <c r="DP42" s="381"/>
      <c r="DQ42" s="381"/>
      <c r="DR42" s="161">
        <f>SUM(DR36:DR41)</f>
        <v>225</v>
      </c>
      <c r="DS42" s="162">
        <f>SUM(DS36:DS41)</f>
        <v>3</v>
      </c>
      <c r="DT42" s="162">
        <f>SUM(DT36:DT41)</f>
        <v>61</v>
      </c>
      <c r="DU42" s="163">
        <f>SUM(DU36:DU41)</f>
        <v>144</v>
      </c>
      <c r="DV42" s="164"/>
      <c r="DW42" s="61">
        <f>SUM(DW36:DW41)</f>
        <v>2311.3964686998393</v>
      </c>
      <c r="EB42" s="381" t="s">
        <v>106</v>
      </c>
      <c r="EC42" s="381"/>
      <c r="ED42" s="381"/>
      <c r="EE42" s="381"/>
      <c r="EF42" s="381"/>
      <c r="EG42" s="381"/>
      <c r="EH42" s="161">
        <f>SUM(EH36:EH41)</f>
        <v>70</v>
      </c>
      <c r="EI42" s="162">
        <f>SUM(EI36:EI41)</f>
        <v>1</v>
      </c>
      <c r="EJ42" s="162">
        <f>SUM(EJ36:EJ41)</f>
        <v>20</v>
      </c>
      <c r="EK42" s="163">
        <f>SUM(EK36:EK41)</f>
        <v>35</v>
      </c>
      <c r="EL42" s="164"/>
      <c r="EM42" s="61">
        <f>SUM(EM36:EM41)</f>
        <v>561.79775280898878</v>
      </c>
      <c r="ER42" s="381" t="s">
        <v>106</v>
      </c>
      <c r="ES42" s="381"/>
      <c r="ET42" s="381"/>
      <c r="EU42" s="381"/>
      <c r="EV42" s="381"/>
      <c r="EW42" s="381"/>
      <c r="EX42" s="161">
        <f>SUM(EX36:EX41)</f>
        <v>370</v>
      </c>
      <c r="EY42" s="162">
        <f>SUM(EY36:EY41)</f>
        <v>3</v>
      </c>
      <c r="EZ42" s="162">
        <f>SUM(EZ36:EZ41)</f>
        <v>23</v>
      </c>
      <c r="FA42" s="163">
        <f>SUM(FA36:FA41)</f>
        <v>216.79166666666666</v>
      </c>
      <c r="FB42" s="164"/>
      <c r="FC42" s="61">
        <f>SUM(FC36:FC41)</f>
        <v>3220.4446983764219</v>
      </c>
    </row>
    <row r="43" spans="1:159" ht="23.1" customHeight="1" x14ac:dyDescent="0.25">
      <c r="D43" s="146" t="s">
        <v>29</v>
      </c>
      <c r="E43" s="382" t="s">
        <v>107</v>
      </c>
      <c r="F43" s="382"/>
      <c r="G43" s="382"/>
      <c r="H43" s="382"/>
      <c r="I43" s="382"/>
      <c r="J43" s="382"/>
      <c r="K43" s="165">
        <f>IF(SUM(F31:F33)&gt;=1,1,0)</f>
        <v>1</v>
      </c>
      <c r="L43" s="166">
        <v>0</v>
      </c>
      <c r="M43" s="160">
        <f>SUM(M31:M33)</f>
        <v>111</v>
      </c>
      <c r="N43" s="155">
        <f>N31</f>
        <v>1.4910536779324055</v>
      </c>
      <c r="O43" s="148">
        <f>SUM(O31:O33)</f>
        <v>165.50695825049701</v>
      </c>
      <c r="T43" s="146" t="s">
        <v>29</v>
      </c>
      <c r="U43" s="382" t="s">
        <v>107</v>
      </c>
      <c r="V43" s="382"/>
      <c r="W43" s="382"/>
      <c r="X43" s="382"/>
      <c r="Y43" s="382"/>
      <c r="Z43" s="382"/>
      <c r="AA43" s="165">
        <f>IF(SUM(V31:V33)&gt;=1,1,0)</f>
        <v>1</v>
      </c>
      <c r="AB43" s="166">
        <v>0</v>
      </c>
      <c r="AC43" s="160">
        <f>SUM(AC31:AC33)</f>
        <v>51</v>
      </c>
      <c r="AD43" s="155">
        <f>AD31</f>
        <v>1.4910536779324055</v>
      </c>
      <c r="AE43" s="148">
        <f>SUM(AE31:AE33)</f>
        <v>76.043737574552679</v>
      </c>
      <c r="AJ43" s="146" t="s">
        <v>29</v>
      </c>
      <c r="AK43" s="382" t="s">
        <v>107</v>
      </c>
      <c r="AL43" s="382"/>
      <c r="AM43" s="382"/>
      <c r="AN43" s="382"/>
      <c r="AO43" s="382"/>
      <c r="AP43" s="382"/>
      <c r="AQ43" s="165">
        <f>IF(SUM(AL31:AL33)&gt;=1,1,0)</f>
        <v>1</v>
      </c>
      <c r="AR43" s="166">
        <v>0</v>
      </c>
      <c r="AS43" s="160">
        <f>SUM(AS31:AS33)</f>
        <v>115</v>
      </c>
      <c r="AT43" s="155">
        <f>AT31</f>
        <v>1.4910536779324055</v>
      </c>
      <c r="AU43" s="148">
        <f>SUM(AU31:AU33)</f>
        <v>171.47117296222663</v>
      </c>
      <c r="AZ43" s="146" t="s">
        <v>29</v>
      </c>
      <c r="BA43" s="382" t="s">
        <v>107</v>
      </c>
      <c r="BB43" s="382"/>
      <c r="BC43" s="382"/>
      <c r="BD43" s="382"/>
      <c r="BE43" s="382"/>
      <c r="BF43" s="382"/>
      <c r="BG43" s="165">
        <f>IF(SUM(BB31:BB33)&gt;=1,1,0)</f>
        <v>1</v>
      </c>
      <c r="BH43" s="166">
        <v>0</v>
      </c>
      <c r="BI43" s="160">
        <f>SUM(BI31:BI33)</f>
        <v>26</v>
      </c>
      <c r="BJ43" s="155">
        <f>BJ31</f>
        <v>1.4910536779324055</v>
      </c>
      <c r="BK43" s="148">
        <f>SUM(BK31:BK33)</f>
        <v>38.767395626242546</v>
      </c>
      <c r="BP43" s="146" t="s">
        <v>29</v>
      </c>
      <c r="BQ43" s="382" t="s">
        <v>107</v>
      </c>
      <c r="BR43" s="382"/>
      <c r="BS43" s="382"/>
      <c r="BT43" s="382"/>
      <c r="BU43" s="382"/>
      <c r="BV43" s="382"/>
      <c r="BW43" s="165">
        <f>IF(SUM(BR31:BR33)&gt;=1,1,0)</f>
        <v>1</v>
      </c>
      <c r="BX43" s="166">
        <v>0</v>
      </c>
      <c r="BY43" s="160">
        <f>SUM(BY31:BY33)</f>
        <v>58</v>
      </c>
      <c r="BZ43" s="155">
        <f>BZ31</f>
        <v>1.4910536779324055</v>
      </c>
      <c r="CA43" s="148">
        <f>SUM(CA31:CA33)</f>
        <v>86.481113320079515</v>
      </c>
      <c r="CF43" s="146" t="s">
        <v>29</v>
      </c>
      <c r="CG43" s="382" t="s">
        <v>107</v>
      </c>
      <c r="CH43" s="382"/>
      <c r="CI43" s="382"/>
      <c r="CJ43" s="382"/>
      <c r="CK43" s="382"/>
      <c r="CL43" s="382"/>
      <c r="CM43" s="165">
        <f>IF(SUM(CH31:CH33)&gt;=1,1,0)</f>
        <v>1</v>
      </c>
      <c r="CN43" s="166">
        <v>0</v>
      </c>
      <c r="CO43" s="160">
        <f>SUM(CO31:CO33)</f>
        <v>113</v>
      </c>
      <c r="CP43" s="155">
        <f>CP31</f>
        <v>1.4910536779324055</v>
      </c>
      <c r="CQ43" s="148">
        <f>SUM(CQ31:CQ33)</f>
        <v>168.48906560636181</v>
      </c>
      <c r="CV43" s="146" t="s">
        <v>29</v>
      </c>
      <c r="CW43" s="382" t="s">
        <v>107</v>
      </c>
      <c r="CX43" s="382"/>
      <c r="CY43" s="382"/>
      <c r="CZ43" s="382"/>
      <c r="DA43" s="382"/>
      <c r="DB43" s="382"/>
      <c r="DC43" s="165">
        <f>IF(SUM(CX31:CX33)&gt;=1,1,0)</f>
        <v>1</v>
      </c>
      <c r="DD43" s="166">
        <v>0</v>
      </c>
      <c r="DE43" s="160">
        <f>SUM(DE31:DE33)</f>
        <v>210</v>
      </c>
      <c r="DF43" s="155">
        <f>DF31</f>
        <v>1.4910536779324055</v>
      </c>
      <c r="DG43" s="148">
        <f>SUM(DG31:DG33)</f>
        <v>313.12127236580511</v>
      </c>
      <c r="DL43" s="146" t="s">
        <v>29</v>
      </c>
      <c r="DM43" s="382" t="s">
        <v>107</v>
      </c>
      <c r="DN43" s="382"/>
      <c r="DO43" s="382"/>
      <c r="DP43" s="382"/>
      <c r="DQ43" s="382"/>
      <c r="DR43" s="382"/>
      <c r="DS43" s="165">
        <f>IF(SUM(DN31:DN33)&gt;=1,1,0)</f>
        <v>1</v>
      </c>
      <c r="DT43" s="166">
        <v>0</v>
      </c>
      <c r="DU43" s="160">
        <f>SUM(DU31:DU33)</f>
        <v>178</v>
      </c>
      <c r="DV43" s="155">
        <f>DV31</f>
        <v>1.4910536779324055</v>
      </c>
      <c r="DW43" s="148">
        <f>SUM(DW31:DW33)</f>
        <v>265.40755467196817</v>
      </c>
      <c r="EB43" s="146" t="s">
        <v>29</v>
      </c>
      <c r="EC43" s="382" t="s">
        <v>107</v>
      </c>
      <c r="ED43" s="382"/>
      <c r="EE43" s="382"/>
      <c r="EF43" s="382"/>
      <c r="EG43" s="382"/>
      <c r="EH43" s="382"/>
      <c r="EI43" s="165">
        <f>IF(SUM(ED31:ED33)&gt;=1,1,0)</f>
        <v>1</v>
      </c>
      <c r="EJ43" s="166">
        <v>0</v>
      </c>
      <c r="EK43" s="160">
        <f>SUM(EK31:EK33)</f>
        <v>83</v>
      </c>
      <c r="EL43" s="155">
        <f>EL31</f>
        <v>1.4910536779324055</v>
      </c>
      <c r="EM43" s="148">
        <f>SUM(EM31:EM33)</f>
        <v>123.75745526838966</v>
      </c>
      <c r="ER43" s="146" t="s">
        <v>29</v>
      </c>
      <c r="ES43" s="382" t="s">
        <v>107</v>
      </c>
      <c r="ET43" s="382"/>
      <c r="EU43" s="382"/>
      <c r="EV43" s="382"/>
      <c r="EW43" s="382"/>
      <c r="EX43" s="382"/>
      <c r="EY43" s="165">
        <f>IF(SUM(ET31:ET33)&gt;=1,1,0)</f>
        <v>1</v>
      </c>
      <c r="EZ43" s="166">
        <v>0</v>
      </c>
      <c r="FA43" s="160">
        <f>SUM(FA31:FA33)</f>
        <v>61</v>
      </c>
      <c r="FB43" s="155">
        <f>FB31</f>
        <v>1.4910536779324055</v>
      </c>
      <c r="FC43" s="148">
        <f>SUM(FC31:FC33)</f>
        <v>90.954274353876741</v>
      </c>
    </row>
    <row r="44" spans="1:159" ht="23.1" customHeight="1" x14ac:dyDescent="0.25">
      <c r="D44" s="383" t="s">
        <v>108</v>
      </c>
      <c r="E44" s="383"/>
      <c r="F44" s="383"/>
      <c r="G44" s="383"/>
      <c r="H44" s="383"/>
      <c r="I44" s="383"/>
      <c r="J44" s="383"/>
      <c r="K44" s="167">
        <f>SUM(K42:K43)</f>
        <v>3</v>
      </c>
      <c r="L44" s="167">
        <f>SUM(L42:L43)</f>
        <v>40</v>
      </c>
      <c r="M44" s="168">
        <f>SUM(M42:M43)</f>
        <v>246</v>
      </c>
      <c r="N44" s="169"/>
      <c r="O44" s="170">
        <f>SUM(O42:O43)</f>
        <v>2332.4411476565965</v>
      </c>
      <c r="T44" s="383" t="s">
        <v>108</v>
      </c>
      <c r="U44" s="383"/>
      <c r="V44" s="383"/>
      <c r="W44" s="383"/>
      <c r="X44" s="383"/>
      <c r="Y44" s="383"/>
      <c r="Z44" s="383"/>
      <c r="AA44" s="167">
        <f>SUM(AA42:AA43)</f>
        <v>2</v>
      </c>
      <c r="AB44" s="167">
        <f>SUM(AB42:AB43)</f>
        <v>15</v>
      </c>
      <c r="AC44" s="168">
        <f>SUM(AC42:AC43)</f>
        <v>114.75</v>
      </c>
      <c r="AD44" s="169"/>
      <c r="AE44" s="170">
        <f>SUM(AE42:AE43)</f>
        <v>1099.3182159052108</v>
      </c>
      <c r="AJ44" s="383" t="s">
        <v>108</v>
      </c>
      <c r="AK44" s="383"/>
      <c r="AL44" s="383"/>
      <c r="AM44" s="383"/>
      <c r="AN44" s="383"/>
      <c r="AO44" s="383"/>
      <c r="AP44" s="383"/>
      <c r="AQ44" s="167">
        <f>SUM(AQ42:AQ43)</f>
        <v>2</v>
      </c>
      <c r="AR44" s="167">
        <f>SUM(AR42:AR43)</f>
        <v>17</v>
      </c>
      <c r="AS44" s="168">
        <f>SUM(AS42:AS43)</f>
        <v>150</v>
      </c>
      <c r="AT44" s="169"/>
      <c r="AU44" s="170">
        <f>SUM(AU42:AU43)</f>
        <v>733.26892577121544</v>
      </c>
      <c r="AZ44" s="383" t="s">
        <v>108</v>
      </c>
      <c r="BA44" s="383"/>
      <c r="BB44" s="383"/>
      <c r="BC44" s="383"/>
      <c r="BD44" s="383"/>
      <c r="BE44" s="383"/>
      <c r="BF44" s="383"/>
      <c r="BG44" s="167">
        <f>SUM(BG42:BG43)</f>
        <v>3</v>
      </c>
      <c r="BH44" s="167">
        <f>SUM(BH42:BH43)</f>
        <v>10</v>
      </c>
      <c r="BI44" s="168">
        <f>SUM(BI42:BI43)</f>
        <v>71</v>
      </c>
      <c r="BJ44" s="169"/>
      <c r="BK44" s="170">
        <f>SUM(BK42:BK43)</f>
        <v>761.0787920949424</v>
      </c>
      <c r="BP44" s="383" t="s">
        <v>108</v>
      </c>
      <c r="BQ44" s="383"/>
      <c r="BR44" s="383"/>
      <c r="BS44" s="383"/>
      <c r="BT44" s="383"/>
      <c r="BU44" s="383"/>
      <c r="BV44" s="383"/>
      <c r="BW44" s="167">
        <f>SUM(BW42:BW43)</f>
        <v>2</v>
      </c>
      <c r="BX44" s="167">
        <f>SUM(BX42:BX43)</f>
        <v>19</v>
      </c>
      <c r="BY44" s="168">
        <f>SUM(BY42:BY43)</f>
        <v>125.5</v>
      </c>
      <c r="BZ44" s="169"/>
      <c r="CA44" s="170">
        <f>SUM(CA42:CA43)</f>
        <v>1169.9482080231292</v>
      </c>
      <c r="CF44" s="383" t="s">
        <v>108</v>
      </c>
      <c r="CG44" s="383"/>
      <c r="CH44" s="383"/>
      <c r="CI44" s="383"/>
      <c r="CJ44" s="383"/>
      <c r="CK44" s="383"/>
      <c r="CL44" s="383"/>
      <c r="CM44" s="167">
        <f>SUM(CM42:CM43)</f>
        <v>4</v>
      </c>
      <c r="CN44" s="167">
        <f>SUM(CN42:CN43)</f>
        <v>43</v>
      </c>
      <c r="CO44" s="168">
        <f>SUM(CO42:CO43)</f>
        <v>179.60000000000002</v>
      </c>
      <c r="CP44" s="169"/>
      <c r="CQ44" s="170">
        <f>SUM(CQ42:CQ43)</f>
        <v>1237.5099323800378</v>
      </c>
      <c r="CV44" s="383" t="s">
        <v>108</v>
      </c>
      <c r="CW44" s="383"/>
      <c r="CX44" s="383"/>
      <c r="CY44" s="383"/>
      <c r="CZ44" s="383"/>
      <c r="DA44" s="383"/>
      <c r="DB44" s="383"/>
      <c r="DC44" s="167">
        <f>SUM(DC42:DC43)</f>
        <v>8</v>
      </c>
      <c r="DD44" s="167">
        <f>SUM(DD42:DD43)</f>
        <v>90</v>
      </c>
      <c r="DE44" s="168">
        <f>SUM(DE42:DE43)</f>
        <v>1108.3333333333335</v>
      </c>
      <c r="DF44" s="169"/>
      <c r="DG44" s="170">
        <f>SUM(DG42:DG43)</f>
        <v>40092.676573989382</v>
      </c>
      <c r="DL44" s="383" t="s">
        <v>108</v>
      </c>
      <c r="DM44" s="383"/>
      <c r="DN44" s="383"/>
      <c r="DO44" s="383"/>
      <c r="DP44" s="383"/>
      <c r="DQ44" s="383"/>
      <c r="DR44" s="383"/>
      <c r="DS44" s="167">
        <f>SUM(DS42:DS43)</f>
        <v>4</v>
      </c>
      <c r="DT44" s="167">
        <f>SUM(DT42:DT43)</f>
        <v>61</v>
      </c>
      <c r="DU44" s="168">
        <f>SUM(DU42:DU43)</f>
        <v>322</v>
      </c>
      <c r="DV44" s="169"/>
      <c r="DW44" s="170">
        <f>SUM(DW42:DW43)</f>
        <v>2576.8040233718075</v>
      </c>
      <c r="EB44" s="383" t="s">
        <v>108</v>
      </c>
      <c r="EC44" s="383"/>
      <c r="ED44" s="383"/>
      <c r="EE44" s="383"/>
      <c r="EF44" s="383"/>
      <c r="EG44" s="383"/>
      <c r="EH44" s="383"/>
      <c r="EI44" s="167">
        <f>SUM(EI42:EI43)</f>
        <v>2</v>
      </c>
      <c r="EJ44" s="167">
        <f>SUM(EJ42:EJ43)</f>
        <v>20</v>
      </c>
      <c r="EK44" s="168">
        <f>SUM(EK42:EK43)</f>
        <v>118</v>
      </c>
      <c r="EL44" s="169"/>
      <c r="EM44" s="170">
        <f>SUM(EM42:EM43)</f>
        <v>685.55520807737844</v>
      </c>
      <c r="ER44" s="383" t="s">
        <v>108</v>
      </c>
      <c r="ES44" s="383"/>
      <c r="ET44" s="383"/>
      <c r="EU44" s="383"/>
      <c r="EV44" s="383"/>
      <c r="EW44" s="383"/>
      <c r="EX44" s="383"/>
      <c r="EY44" s="167">
        <f>SUM(EY42:EY43)</f>
        <v>4</v>
      </c>
      <c r="EZ44" s="167">
        <f>SUM(EZ42:EZ43)</f>
        <v>23</v>
      </c>
      <c r="FA44" s="168">
        <f>SUM(FA42:FA43)</f>
        <v>277.79166666666663</v>
      </c>
      <c r="FB44" s="169"/>
      <c r="FC44" s="170">
        <f>SUM(FC42:FC43)</f>
        <v>3311.3989727302987</v>
      </c>
    </row>
    <row r="45" spans="1:159" ht="15" customHeight="1" x14ac:dyDescent="0.25"/>
    <row r="46" spans="1:159" ht="30" customHeight="1" x14ac:dyDescent="0.25">
      <c r="B46" s="384" t="str">
        <f>B2</f>
        <v>KMN GORNJI PETROVCI</v>
      </c>
      <c r="C46" s="384"/>
      <c r="D46" s="384"/>
      <c r="E46" s="384"/>
      <c r="F46" s="384"/>
      <c r="G46" s="384"/>
      <c r="H46" s="385" t="s">
        <v>109</v>
      </c>
      <c r="I46" s="385"/>
      <c r="J46" s="385"/>
      <c r="K46" s="385"/>
      <c r="L46" s="385"/>
      <c r="M46" s="385"/>
      <c r="N46" s="386">
        <f>SUM(O6:O27)+SUM(O31:O33)</f>
        <v>2332.4411476565965</v>
      </c>
      <c r="O46" s="384"/>
      <c r="R46" s="384" t="str">
        <f>R2</f>
        <v>KMN KOŠAROVCI</v>
      </c>
      <c r="S46" s="384"/>
      <c r="T46" s="384"/>
      <c r="U46" s="384"/>
      <c r="V46" s="384"/>
      <c r="W46" s="384"/>
      <c r="X46" s="385" t="s">
        <v>109</v>
      </c>
      <c r="Y46" s="385"/>
      <c r="Z46" s="385"/>
      <c r="AA46" s="385"/>
      <c r="AB46" s="385"/>
      <c r="AC46" s="385"/>
      <c r="AD46" s="386">
        <f>SUM(AE6:AE27)+SUM(AE31:AE33)</f>
        <v>1099.3182159052108</v>
      </c>
      <c r="AE46" s="384"/>
      <c r="AH46" s="384" t="str">
        <f>AH2</f>
        <v>KMN STANJEVCI</v>
      </c>
      <c r="AI46" s="384"/>
      <c r="AJ46" s="384"/>
      <c r="AK46" s="384"/>
      <c r="AL46" s="384"/>
      <c r="AM46" s="384"/>
      <c r="AN46" s="385" t="s">
        <v>109</v>
      </c>
      <c r="AO46" s="385"/>
      <c r="AP46" s="385"/>
      <c r="AQ46" s="385"/>
      <c r="AR46" s="385"/>
      <c r="AS46" s="385"/>
      <c r="AT46" s="386">
        <f>SUM(AU6:AU27)+SUM(AU31:AU33)</f>
        <v>733.26892577121544</v>
      </c>
      <c r="AU46" s="384"/>
      <c r="AX46" s="384" t="str">
        <f>AX2</f>
        <v>SHOTOKAN KARATE-DO</v>
      </c>
      <c r="AY46" s="384"/>
      <c r="AZ46" s="384"/>
      <c r="BA46" s="384"/>
      <c r="BB46" s="384"/>
      <c r="BC46" s="384"/>
      <c r="BD46" s="385" t="s">
        <v>109</v>
      </c>
      <c r="BE46" s="385"/>
      <c r="BF46" s="385"/>
      <c r="BG46" s="385"/>
      <c r="BH46" s="385"/>
      <c r="BI46" s="385"/>
      <c r="BJ46" s="386">
        <f>SUM(BK6:BK27)+SUM(BK31:BK33)</f>
        <v>761.0787920949424</v>
      </c>
      <c r="BK46" s="384"/>
      <c r="BN46" s="384" t="str">
        <f>BN2</f>
        <v>ŠD LUCOVA</v>
      </c>
      <c r="BO46" s="384"/>
      <c r="BP46" s="384"/>
      <c r="BQ46" s="384"/>
      <c r="BR46" s="384"/>
      <c r="BS46" s="384"/>
      <c r="BT46" s="385" t="s">
        <v>109</v>
      </c>
      <c r="BU46" s="385"/>
      <c r="BV46" s="385"/>
      <c r="BW46" s="385"/>
      <c r="BX46" s="385"/>
      <c r="BY46" s="385"/>
      <c r="BZ46" s="386">
        <f>SUM(CA6:CA27)+SUM(CA31:CA33)</f>
        <v>1169.9482080231292</v>
      </c>
      <c r="CA46" s="384"/>
      <c r="CD46" s="384" t="str">
        <f>CD2</f>
        <v>ŠD NERADNOVCI</v>
      </c>
      <c r="CE46" s="384"/>
      <c r="CF46" s="384"/>
      <c r="CG46" s="384"/>
      <c r="CH46" s="384"/>
      <c r="CI46" s="384"/>
      <c r="CJ46" s="385" t="s">
        <v>109</v>
      </c>
      <c r="CK46" s="385"/>
      <c r="CL46" s="385"/>
      <c r="CM46" s="385"/>
      <c r="CN46" s="385"/>
      <c r="CO46" s="385"/>
      <c r="CP46" s="386">
        <f>SUM(CQ6:CQ27)+SUM(CQ31:CQ33)</f>
        <v>1237.5099323800378</v>
      </c>
      <c r="CQ46" s="384"/>
      <c r="CT46" s="384" t="str">
        <f>CT2</f>
        <v>ŠD NOGOMETNI KLUB KRIŽEVCI</v>
      </c>
      <c r="CU46" s="384"/>
      <c r="CV46" s="384"/>
      <c r="CW46" s="384"/>
      <c r="CX46" s="384"/>
      <c r="CY46" s="384"/>
      <c r="CZ46" s="385" t="s">
        <v>109</v>
      </c>
      <c r="DA46" s="385"/>
      <c r="DB46" s="385"/>
      <c r="DC46" s="385"/>
      <c r="DD46" s="385"/>
      <c r="DE46" s="385"/>
      <c r="DF46" s="386">
        <f>SUM(DG6:DG27)+SUM(DG31:DG33)</f>
        <v>40092.676573989382</v>
      </c>
      <c r="DG46" s="384"/>
      <c r="DJ46" s="384" t="str">
        <f>DJ2</f>
        <v>ŠD SREBRNI BREG MARTINJE</v>
      </c>
      <c r="DK46" s="384"/>
      <c r="DL46" s="384"/>
      <c r="DM46" s="384"/>
      <c r="DN46" s="384"/>
      <c r="DO46" s="384"/>
      <c r="DP46" s="385" t="s">
        <v>109</v>
      </c>
      <c r="DQ46" s="385"/>
      <c r="DR46" s="385"/>
      <c r="DS46" s="385"/>
      <c r="DT46" s="385"/>
      <c r="DU46" s="385"/>
      <c r="DV46" s="386">
        <f>SUM(DW6:DW27)+SUM(DW31:DW33)</f>
        <v>2576.8040233718075</v>
      </c>
      <c r="DW46" s="384"/>
      <c r="DZ46" s="384" t="str">
        <f>DZ2</f>
        <v>ŠKTD ADRIJANCI</v>
      </c>
      <c r="EA46" s="384"/>
      <c r="EB46" s="384"/>
      <c r="EC46" s="384"/>
      <c r="ED46" s="384"/>
      <c r="EE46" s="384"/>
      <c r="EF46" s="385" t="s">
        <v>109</v>
      </c>
      <c r="EG46" s="385"/>
      <c r="EH46" s="385"/>
      <c r="EI46" s="385"/>
      <c r="EJ46" s="385"/>
      <c r="EK46" s="385"/>
      <c r="EL46" s="386">
        <f>SUM(EM6:EM27)+SUM(EM31:EM33)</f>
        <v>685.55520807737844</v>
      </c>
      <c r="EM46" s="384"/>
      <c r="EP46" s="384" t="str">
        <f>EP2</f>
        <v>ŽNK GORIČKO STANJEVCI</v>
      </c>
      <c r="EQ46" s="384"/>
      <c r="ER46" s="384"/>
      <c r="ES46" s="384"/>
      <c r="ET46" s="384"/>
      <c r="EU46" s="384"/>
      <c r="EV46" s="385" t="s">
        <v>109</v>
      </c>
      <c r="EW46" s="385"/>
      <c r="EX46" s="385"/>
      <c r="EY46" s="385"/>
      <c r="EZ46" s="385"/>
      <c r="FA46" s="385"/>
      <c r="FB46" s="386">
        <f>SUM(FC6:FC27)+SUM(FC31:FC33)</f>
        <v>3311.3989727302987</v>
      </c>
      <c r="FC46" s="384"/>
    </row>
    <row r="47" spans="1:159" ht="15" customHeight="1" x14ac:dyDescent="0.25"/>
    <row r="48" spans="1:15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</sheetData>
  <mergeCells count="240">
    <mergeCell ref="DZ46:EE46"/>
    <mergeCell ref="EF46:EK46"/>
    <mergeCell ref="EL46:EM46"/>
    <mergeCell ref="EP46:EU46"/>
    <mergeCell ref="EV46:FA46"/>
    <mergeCell ref="FB46:FC46"/>
    <mergeCell ref="CT46:CY46"/>
    <mergeCell ref="CZ46:DE46"/>
    <mergeCell ref="DF46:DG46"/>
    <mergeCell ref="DJ46:DO46"/>
    <mergeCell ref="DP46:DU46"/>
    <mergeCell ref="DV46:DW46"/>
    <mergeCell ref="CD46:CI46"/>
    <mergeCell ref="CJ46:CO46"/>
    <mergeCell ref="CP46:CQ46"/>
    <mergeCell ref="AH46:AM46"/>
    <mergeCell ref="AN46:AS46"/>
    <mergeCell ref="AT46:AU46"/>
    <mergeCell ref="AX46:BC46"/>
    <mergeCell ref="BD46:BI46"/>
    <mergeCell ref="BJ46:BK46"/>
    <mergeCell ref="B46:G46"/>
    <mergeCell ref="H46:M46"/>
    <mergeCell ref="N46:O46"/>
    <mergeCell ref="R46:W46"/>
    <mergeCell ref="X46:AC46"/>
    <mergeCell ref="AD46:AE46"/>
    <mergeCell ref="BN46:BS46"/>
    <mergeCell ref="BT46:BY46"/>
    <mergeCell ref="BZ46:CA46"/>
    <mergeCell ref="ES43:EX43"/>
    <mergeCell ref="D44:J44"/>
    <mergeCell ref="T44:Z44"/>
    <mergeCell ref="AJ44:AP44"/>
    <mergeCell ref="AZ44:BF44"/>
    <mergeCell ref="BP44:BV44"/>
    <mergeCell ref="CF44:CL44"/>
    <mergeCell ref="CV44:DB44"/>
    <mergeCell ref="DL44:DR44"/>
    <mergeCell ref="EB44:EH44"/>
    <mergeCell ref="ER44:EX44"/>
    <mergeCell ref="E43:J43"/>
    <mergeCell ref="U43:Z43"/>
    <mergeCell ref="AK43:AP43"/>
    <mergeCell ref="BA43:BF43"/>
    <mergeCell ref="BQ43:BV43"/>
    <mergeCell ref="CG43:CL43"/>
    <mergeCell ref="CW43:DB43"/>
    <mergeCell ref="DM43:DR43"/>
    <mergeCell ref="EC43:EH43"/>
    <mergeCell ref="ES41:EW41"/>
    <mergeCell ref="D42:I42"/>
    <mergeCell ref="T42:Y42"/>
    <mergeCell ref="AJ42:AO42"/>
    <mergeCell ref="AZ42:BE42"/>
    <mergeCell ref="BP42:BU42"/>
    <mergeCell ref="CF42:CK42"/>
    <mergeCell ref="CV42:DA42"/>
    <mergeCell ref="DL42:DQ42"/>
    <mergeCell ref="EB42:EG42"/>
    <mergeCell ref="ER42:EW42"/>
    <mergeCell ref="E41:I41"/>
    <mergeCell ref="U41:Y41"/>
    <mergeCell ref="AK41:AO41"/>
    <mergeCell ref="BA41:BE41"/>
    <mergeCell ref="BQ41:BU41"/>
    <mergeCell ref="CG41:CK41"/>
    <mergeCell ref="CW41:DA41"/>
    <mergeCell ref="DM41:DQ41"/>
    <mergeCell ref="EC41:EG41"/>
    <mergeCell ref="ES39:EW39"/>
    <mergeCell ref="E40:I40"/>
    <mergeCell ref="U40:Y40"/>
    <mergeCell ref="AK40:AO40"/>
    <mergeCell ref="BA40:BE40"/>
    <mergeCell ref="BQ40:BU40"/>
    <mergeCell ref="CG40:CK40"/>
    <mergeCell ref="CW40:DA40"/>
    <mergeCell ref="DM40:DQ40"/>
    <mergeCell ref="EC40:EG40"/>
    <mergeCell ref="ES40:EW40"/>
    <mergeCell ref="E39:I39"/>
    <mergeCell ref="U39:Y39"/>
    <mergeCell ref="AK39:AO39"/>
    <mergeCell ref="BA39:BE39"/>
    <mergeCell ref="BQ39:BU39"/>
    <mergeCell ref="CG39:CK39"/>
    <mergeCell ref="CW39:DA39"/>
    <mergeCell ref="DM39:DQ39"/>
    <mergeCell ref="EC39:EG39"/>
    <mergeCell ref="ES37:EW37"/>
    <mergeCell ref="E38:I38"/>
    <mergeCell ref="U38:Y38"/>
    <mergeCell ref="AK38:AO38"/>
    <mergeCell ref="BA38:BE38"/>
    <mergeCell ref="BQ38:BU38"/>
    <mergeCell ref="CG38:CK38"/>
    <mergeCell ref="CW38:DA38"/>
    <mergeCell ref="DM38:DQ38"/>
    <mergeCell ref="EC38:EG38"/>
    <mergeCell ref="ES38:EW38"/>
    <mergeCell ref="E37:I37"/>
    <mergeCell ref="U37:Y37"/>
    <mergeCell ref="AK37:AO37"/>
    <mergeCell ref="BA37:BE37"/>
    <mergeCell ref="BQ37:BU37"/>
    <mergeCell ref="CG37:CK37"/>
    <mergeCell ref="CW37:DA37"/>
    <mergeCell ref="DM37:DQ37"/>
    <mergeCell ref="EC37:EG37"/>
    <mergeCell ref="ER35:EW35"/>
    <mergeCell ref="E36:I36"/>
    <mergeCell ref="U36:Y36"/>
    <mergeCell ref="AK36:AO36"/>
    <mergeCell ref="BA36:BE36"/>
    <mergeCell ref="BQ36:BU36"/>
    <mergeCell ref="CG36:CK36"/>
    <mergeCell ref="CW36:DA36"/>
    <mergeCell ref="DM36:DQ36"/>
    <mergeCell ref="EC36:EG36"/>
    <mergeCell ref="ES36:EW36"/>
    <mergeCell ref="EP30:EQ30"/>
    <mergeCell ref="D35:I35"/>
    <mergeCell ref="T35:Y35"/>
    <mergeCell ref="AJ35:AO35"/>
    <mergeCell ref="AZ35:BE35"/>
    <mergeCell ref="BP35:BU35"/>
    <mergeCell ref="CF35:CK35"/>
    <mergeCell ref="CV35:DA35"/>
    <mergeCell ref="DL35:DQ35"/>
    <mergeCell ref="EB35:EG35"/>
    <mergeCell ref="B30:C30"/>
    <mergeCell ref="R30:S30"/>
    <mergeCell ref="AH30:AI30"/>
    <mergeCell ref="AX30:AY30"/>
    <mergeCell ref="BN30:BO30"/>
    <mergeCell ref="CD30:CE30"/>
    <mergeCell ref="EB29:EC29"/>
    <mergeCell ref="ED29:EE29"/>
    <mergeCell ref="EF29:EJ29"/>
    <mergeCell ref="BP29:BQ29"/>
    <mergeCell ref="BR29:BS29"/>
    <mergeCell ref="BT29:BX29"/>
    <mergeCell ref="CF29:CG29"/>
    <mergeCell ref="CH29:CI29"/>
    <mergeCell ref="CJ29:CN29"/>
    <mergeCell ref="AJ29:AK29"/>
    <mergeCell ref="AL29:AM29"/>
    <mergeCell ref="AN29:AR29"/>
    <mergeCell ref="AZ29:BA29"/>
    <mergeCell ref="BB29:BC29"/>
    <mergeCell ref="BD29:BH29"/>
    <mergeCell ref="CT30:CU30"/>
    <mergeCell ref="DJ30:DK30"/>
    <mergeCell ref="DZ30:EA30"/>
    <mergeCell ref="ER29:ES29"/>
    <mergeCell ref="ET29:EU29"/>
    <mergeCell ref="EV29:EZ29"/>
    <mergeCell ref="CV29:CW29"/>
    <mergeCell ref="CX29:CY29"/>
    <mergeCell ref="CZ29:DD29"/>
    <mergeCell ref="DL29:DM29"/>
    <mergeCell ref="DN29:DO29"/>
    <mergeCell ref="DP29:DT29"/>
    <mergeCell ref="CT5:CU5"/>
    <mergeCell ref="DJ5:DK5"/>
    <mergeCell ref="DZ5:EA5"/>
    <mergeCell ref="EP5:EQ5"/>
    <mergeCell ref="D29:E29"/>
    <mergeCell ref="F29:G29"/>
    <mergeCell ref="H29:L29"/>
    <mergeCell ref="T29:U29"/>
    <mergeCell ref="V29:W29"/>
    <mergeCell ref="X29:AB29"/>
    <mergeCell ref="B5:C5"/>
    <mergeCell ref="R5:S5"/>
    <mergeCell ref="AH5:AI5"/>
    <mergeCell ref="AX5:AY5"/>
    <mergeCell ref="BN5:BO5"/>
    <mergeCell ref="CD5:CE5"/>
    <mergeCell ref="EB4:EC4"/>
    <mergeCell ref="ED4:EE4"/>
    <mergeCell ref="EF4:EJ4"/>
    <mergeCell ref="BP4:BQ4"/>
    <mergeCell ref="BR4:BS4"/>
    <mergeCell ref="BT4:BX4"/>
    <mergeCell ref="CF4:CG4"/>
    <mergeCell ref="CH4:CI4"/>
    <mergeCell ref="CJ4:CN4"/>
    <mergeCell ref="AJ4:AK4"/>
    <mergeCell ref="AL4:AM4"/>
    <mergeCell ref="AN4:AR4"/>
    <mergeCell ref="AZ4:BA4"/>
    <mergeCell ref="BB4:BC4"/>
    <mergeCell ref="BD4:BH4"/>
    <mergeCell ref="D4:E4"/>
    <mergeCell ref="F4:G4"/>
    <mergeCell ref="H4:L4"/>
    <mergeCell ref="ER4:ES4"/>
    <mergeCell ref="ET4:EU4"/>
    <mergeCell ref="EV4:EZ4"/>
    <mergeCell ref="CV4:CW4"/>
    <mergeCell ref="CX4:CY4"/>
    <mergeCell ref="CZ4:DD4"/>
    <mergeCell ref="DL4:DM4"/>
    <mergeCell ref="DN4:DO4"/>
    <mergeCell ref="DP4:DT4"/>
    <mergeCell ref="T4:U4"/>
    <mergeCell ref="V4:W4"/>
    <mergeCell ref="X4:AB4"/>
    <mergeCell ref="DZ2:EE2"/>
    <mergeCell ref="EF2:EI2"/>
    <mergeCell ref="EK2:EL2"/>
    <mergeCell ref="EP2:EU2"/>
    <mergeCell ref="EV2:EY2"/>
    <mergeCell ref="FA2:FB2"/>
    <mergeCell ref="CT2:CY2"/>
    <mergeCell ref="CZ2:DC2"/>
    <mergeCell ref="DE2:DF2"/>
    <mergeCell ref="DJ2:DO2"/>
    <mergeCell ref="DP2:DS2"/>
    <mergeCell ref="DU2:DV2"/>
    <mergeCell ref="BN2:BS2"/>
    <mergeCell ref="BT2:BW2"/>
    <mergeCell ref="BY2:BZ2"/>
    <mergeCell ref="CD2:CI2"/>
    <mergeCell ref="CJ2:CM2"/>
    <mergeCell ref="CO2:CP2"/>
    <mergeCell ref="AH2:AM2"/>
    <mergeCell ref="AN2:AQ2"/>
    <mergeCell ref="AS2:AT2"/>
    <mergeCell ref="AX2:BC2"/>
    <mergeCell ref="BD2:BG2"/>
    <mergeCell ref="BI2:BJ2"/>
    <mergeCell ref="B2:G2"/>
    <mergeCell ref="H2:K2"/>
    <mergeCell ref="M2:N2"/>
    <mergeCell ref="R2:W2"/>
    <mergeCell ref="X2:AA2"/>
    <mergeCell ref="AC2:AD2"/>
  </mergeCells>
  <pageMargins left="0.19685039370078741" right="0.19685039370078741" top="0.19685039370078741" bottom="0.19685039370078741" header="0.11811023622047245" footer="0.11811023622047245"/>
  <pageSetup paperSize="9" scale="75" fitToWidth="0" orientation="portrait" r:id="rId1"/>
  <headerFooter>
    <oddFooter>&amp;R&amp;"-,Običajno"&amp;7GOL-ŠPORT d.o.o.</oddFooter>
  </headerFooter>
  <ignoredErrors>
    <ignoredError sqref="EY37:FA43 DC37:DE43 DS41:DT41" formulaRange="1"/>
    <ignoredError sqref="EL37:EL43 DV37:DV43 N37:N43 AD37:AD43" formula="1"/>
    <ignoredError sqref="DF37:DF43 FB37:FB43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1:O38"/>
  <sheetViews>
    <sheetView tabSelected="1" view="pageBreakPreview" zoomScaleNormal="100" zoomScaleSheetLayoutView="100" workbookViewId="0">
      <selection activeCell="Z32" sqref="Z32"/>
    </sheetView>
  </sheetViews>
  <sheetFormatPr defaultColWidth="9.109375" defaultRowHeight="13.8" x14ac:dyDescent="0.25"/>
  <cols>
    <col min="1" max="1" width="1.6640625" style="2" customWidth="1"/>
    <col min="2" max="2" width="2.6640625" style="2" customWidth="1"/>
    <col min="3" max="3" width="33.6640625" style="2" customWidth="1"/>
    <col min="4" max="13" width="10.6640625" style="2" customWidth="1"/>
    <col min="14" max="14" width="14.6640625" style="2" customWidth="1"/>
    <col min="15" max="15" width="7.6640625" style="2" customWidth="1"/>
    <col min="16" max="23" width="0.88671875" style="2" customWidth="1"/>
    <col min="24" max="16384" width="9.109375" style="2"/>
  </cols>
  <sheetData>
    <row r="1" spans="2:15" ht="15" customHeight="1" x14ac:dyDescent="0.25"/>
    <row r="2" spans="2:15" ht="30" customHeight="1" x14ac:dyDescent="0.25">
      <c r="C2" s="391" t="s">
        <v>0</v>
      </c>
      <c r="D2" s="392"/>
      <c r="E2" s="366" t="s">
        <v>110</v>
      </c>
      <c r="F2" s="366"/>
      <c r="G2" s="366"/>
      <c r="H2" s="366"/>
      <c r="I2" s="366"/>
      <c r="J2" s="366"/>
      <c r="K2" s="366"/>
      <c r="L2" s="366"/>
      <c r="M2" s="366"/>
      <c r="N2" s="366"/>
      <c r="O2" s="171"/>
    </row>
    <row r="3" spans="2:15" ht="15" customHeight="1" x14ac:dyDescent="0.25">
      <c r="B3" s="172"/>
      <c r="C3" s="173"/>
      <c r="D3" s="173"/>
      <c r="E3" s="174"/>
      <c r="F3" s="175"/>
      <c r="G3" s="176"/>
      <c r="H3" s="176"/>
      <c r="I3" s="176"/>
      <c r="J3" s="176"/>
      <c r="K3" s="176"/>
      <c r="L3" s="176"/>
      <c r="M3" s="176"/>
      <c r="N3" s="177"/>
      <c r="O3" s="178"/>
    </row>
    <row r="4" spans="2:15" ht="28.2" thickBot="1" x14ac:dyDescent="0.3">
      <c r="B4" s="179" t="s">
        <v>111</v>
      </c>
      <c r="C4" s="180" t="s">
        <v>112</v>
      </c>
      <c r="D4" s="181" t="s">
        <v>113</v>
      </c>
      <c r="E4" s="182" t="s">
        <v>114</v>
      </c>
      <c r="F4" s="183" t="s">
        <v>115</v>
      </c>
      <c r="G4" s="184" t="s">
        <v>11</v>
      </c>
      <c r="H4" s="185" t="s">
        <v>15</v>
      </c>
      <c r="I4" s="184" t="s">
        <v>17</v>
      </c>
      <c r="J4" s="184" t="s">
        <v>21</v>
      </c>
      <c r="K4" s="184" t="s">
        <v>24</v>
      </c>
      <c r="L4" s="186" t="s">
        <v>26</v>
      </c>
      <c r="M4" s="187" t="s">
        <v>29</v>
      </c>
      <c r="N4" s="188" t="s">
        <v>116</v>
      </c>
      <c r="O4" s="189" t="s">
        <v>117</v>
      </c>
    </row>
    <row r="5" spans="2:15" ht="23.1" customHeight="1" thickTop="1" x14ac:dyDescent="0.25">
      <c r="B5" s="190" t="s">
        <v>118</v>
      </c>
      <c r="C5" s="191" t="str">
        <f>[1]PRIJAVE!C5</f>
        <v>KMN GORNJI PETROVCI</v>
      </c>
      <c r="D5" s="192">
        <f>'[1]VR-IZV'!J42</f>
        <v>180</v>
      </c>
      <c r="E5" s="193">
        <f>'[1]VR-IZV'!K44</f>
        <v>3</v>
      </c>
      <c r="F5" s="194">
        <f>'[1]VR-IZV'!L44</f>
        <v>40</v>
      </c>
      <c r="G5" s="193">
        <f>'[1]VR-IZV'!M36</f>
        <v>0</v>
      </c>
      <c r="H5" s="195">
        <f>'[1]VR-IZV'!M37</f>
        <v>0</v>
      </c>
      <c r="I5" s="193">
        <f>'[1]VR-IZV'!M38</f>
        <v>0</v>
      </c>
      <c r="J5" s="193">
        <f>'[1]VR-IZV'!M39</f>
        <v>0</v>
      </c>
      <c r="K5" s="193">
        <f>'[1]VR-IZV'!M40</f>
        <v>135</v>
      </c>
      <c r="L5" s="196">
        <f>'[1]VR-IZV'!M41</f>
        <v>0</v>
      </c>
      <c r="M5" s="192">
        <f>'[1]VR-IZV'!M43</f>
        <v>111</v>
      </c>
      <c r="N5" s="197">
        <f t="shared" ref="N5:N14" si="0">SUM(G5:M5)</f>
        <v>246</v>
      </c>
      <c r="O5" s="198">
        <f>N5/N15</f>
        <v>9.0675365604179922E-2</v>
      </c>
    </row>
    <row r="6" spans="2:15" ht="23.1" customHeight="1" x14ac:dyDescent="0.25">
      <c r="B6" s="199" t="s">
        <v>119</v>
      </c>
      <c r="C6" s="200" t="str">
        <f>[1]PRIJAVE!C6</f>
        <v>KMN KOŠAROVCI</v>
      </c>
      <c r="D6" s="201">
        <f>'[1]VR-IZV'!Z42</f>
        <v>85</v>
      </c>
      <c r="E6" s="202">
        <f>'[1]VR-IZV'!AA44</f>
        <v>2</v>
      </c>
      <c r="F6" s="203">
        <f>'[1]VR-IZV'!AB44</f>
        <v>15</v>
      </c>
      <c r="G6" s="202">
        <f>'[1]VR-IZV'!AC36</f>
        <v>0</v>
      </c>
      <c r="H6" s="204">
        <f>'[1]VR-IZV'!AC37</f>
        <v>0</v>
      </c>
      <c r="I6" s="202">
        <f>'[1]VR-IZV'!AC38</f>
        <v>0</v>
      </c>
      <c r="J6" s="202">
        <f>'[1]VR-IZV'!AC39</f>
        <v>0</v>
      </c>
      <c r="K6" s="202">
        <f>'[1]VR-IZV'!AC40</f>
        <v>63.75</v>
      </c>
      <c r="L6" s="205">
        <f>'[1]VR-IZV'!AC41</f>
        <v>0</v>
      </c>
      <c r="M6" s="201">
        <f>'[1]VR-IZV'!AC43</f>
        <v>51</v>
      </c>
      <c r="N6" s="206">
        <f t="shared" si="0"/>
        <v>114.75</v>
      </c>
      <c r="O6" s="207">
        <f>N6/N15</f>
        <v>4.2296740662925388E-2</v>
      </c>
    </row>
    <row r="7" spans="2:15" ht="23.1" customHeight="1" x14ac:dyDescent="0.25">
      <c r="B7" s="190" t="s">
        <v>120</v>
      </c>
      <c r="C7" s="200" t="str">
        <f>[1]PRIJAVE!C7</f>
        <v>KMN STANJEVCI</v>
      </c>
      <c r="D7" s="201">
        <f>'[1]VR-IZV'!AP42</f>
        <v>70</v>
      </c>
      <c r="E7" s="202">
        <f>'[1]VR-IZV'!AQ44</f>
        <v>2</v>
      </c>
      <c r="F7" s="203">
        <f>'[1]VR-IZV'!AR44</f>
        <v>17</v>
      </c>
      <c r="G7" s="193">
        <f>'[1]VR-IZV'!AS36</f>
        <v>0</v>
      </c>
      <c r="H7" s="195">
        <f>'[1]VR-IZV'!AS37</f>
        <v>0</v>
      </c>
      <c r="I7" s="193">
        <f>'[1]VR-IZV'!AS38</f>
        <v>0</v>
      </c>
      <c r="J7" s="193">
        <f>'[1]VR-IZV'!AS39</f>
        <v>0</v>
      </c>
      <c r="K7" s="193">
        <f>'[1]VR-IZV'!AS40</f>
        <v>35</v>
      </c>
      <c r="L7" s="196">
        <f>'[1]VR-IZV'!AS41</f>
        <v>0</v>
      </c>
      <c r="M7" s="192">
        <f>'[1]VR-IZV'!AS43</f>
        <v>115</v>
      </c>
      <c r="N7" s="206">
        <f t="shared" si="0"/>
        <v>150</v>
      </c>
      <c r="O7" s="207">
        <f>N7/N15</f>
        <v>5.5289857075719463E-2</v>
      </c>
    </row>
    <row r="8" spans="2:15" ht="23.1" customHeight="1" x14ac:dyDescent="0.25">
      <c r="B8" s="199" t="s">
        <v>121</v>
      </c>
      <c r="C8" s="200" t="str">
        <f>[1]PRIJAVE!C8</f>
        <v>SHOTOKAN KARATE-DO</v>
      </c>
      <c r="D8" s="201">
        <f>'[1]VR-IZV'!BF42</f>
        <v>150</v>
      </c>
      <c r="E8" s="202">
        <f>'[1]VR-IZV'!BG44</f>
        <v>3</v>
      </c>
      <c r="F8" s="203">
        <f>'[1]VR-IZV'!BH44</f>
        <v>10</v>
      </c>
      <c r="G8" s="202">
        <f>'[1]VR-IZV'!BI36</f>
        <v>0</v>
      </c>
      <c r="H8" s="204">
        <f>'[1]VR-IZV'!BI37</f>
        <v>0</v>
      </c>
      <c r="I8" s="202">
        <f>'[1]VR-IZV'!BI38</f>
        <v>0</v>
      </c>
      <c r="J8" s="202">
        <f>'[1]VR-IZV'!BI39</f>
        <v>0</v>
      </c>
      <c r="K8" s="202">
        <f>'[1]VR-IZV'!BI40</f>
        <v>45</v>
      </c>
      <c r="L8" s="205">
        <f>'[1]VR-IZV'!BI41</f>
        <v>0</v>
      </c>
      <c r="M8" s="201">
        <f>'[1]VR-IZV'!BI43</f>
        <v>26</v>
      </c>
      <c r="N8" s="206">
        <f t="shared" si="0"/>
        <v>71</v>
      </c>
      <c r="O8" s="207">
        <f>N8/N15</f>
        <v>2.6170532349173877E-2</v>
      </c>
    </row>
    <row r="9" spans="2:15" ht="23.1" customHeight="1" x14ac:dyDescent="0.25">
      <c r="B9" s="190" t="s">
        <v>122</v>
      </c>
      <c r="C9" s="200" t="str">
        <f>[1]PRIJAVE!C9</f>
        <v>ŠD LUCOVA</v>
      </c>
      <c r="D9" s="201">
        <f>'[1]VR-IZV'!BV42</f>
        <v>90</v>
      </c>
      <c r="E9" s="202">
        <f>'[1]VR-IZV'!BW44</f>
        <v>2</v>
      </c>
      <c r="F9" s="203">
        <f>'[1]VR-IZV'!BX44</f>
        <v>19</v>
      </c>
      <c r="G9" s="202">
        <f>'[1]VR-IZV'!BY36</f>
        <v>0</v>
      </c>
      <c r="H9" s="204">
        <f>'[1]VR-IZV'!BY37</f>
        <v>0</v>
      </c>
      <c r="I9" s="202">
        <f>'[1]VR-IZV'!BY38</f>
        <v>0</v>
      </c>
      <c r="J9" s="202">
        <f>'[1]VR-IZV'!BY39</f>
        <v>0</v>
      </c>
      <c r="K9" s="202">
        <f>'[1]VR-IZV'!BY40</f>
        <v>67.5</v>
      </c>
      <c r="L9" s="205">
        <f>'[1]VR-IZV'!BY41</f>
        <v>0</v>
      </c>
      <c r="M9" s="201">
        <f>'[1]VR-IZV'!BY43</f>
        <v>58</v>
      </c>
      <c r="N9" s="206">
        <f t="shared" si="0"/>
        <v>125.5</v>
      </c>
      <c r="O9" s="207">
        <f>N9/N15</f>
        <v>4.6259180420018614E-2</v>
      </c>
    </row>
    <row r="10" spans="2:15" ht="23.1" customHeight="1" x14ac:dyDescent="0.25">
      <c r="B10" s="199" t="s">
        <v>123</v>
      </c>
      <c r="C10" s="200" t="str">
        <f>[1]PRIJAVE!C10</f>
        <v>ŠD NERADNOVCI</v>
      </c>
      <c r="D10" s="201">
        <f>'[1]VR-IZV'!CL42</f>
        <v>210</v>
      </c>
      <c r="E10" s="202">
        <f>'[1]VR-IZV'!CM44</f>
        <v>4</v>
      </c>
      <c r="F10" s="203">
        <f>'[1]VR-IZV'!CN44</f>
        <v>43</v>
      </c>
      <c r="G10" s="202">
        <f>'[1]VR-IZV'!CO36</f>
        <v>0</v>
      </c>
      <c r="H10" s="204">
        <f>'[1]VR-IZV'!CO37</f>
        <v>0</v>
      </c>
      <c r="I10" s="202">
        <f>'[1]VR-IZV'!CO38</f>
        <v>0</v>
      </c>
      <c r="J10" s="202">
        <f>'[1]VR-IZV'!CO39</f>
        <v>0</v>
      </c>
      <c r="K10" s="202">
        <f>'[1]VR-IZV'!CO40</f>
        <v>66.600000000000009</v>
      </c>
      <c r="L10" s="205">
        <f>'[1]VR-IZV'!CO41</f>
        <v>0</v>
      </c>
      <c r="M10" s="201">
        <f>'[1]VR-IZV'!CO43</f>
        <v>113</v>
      </c>
      <c r="N10" s="206">
        <f t="shared" si="0"/>
        <v>179.60000000000002</v>
      </c>
      <c r="O10" s="207">
        <f>N10/N15</f>
        <v>6.6200388871994781E-2</v>
      </c>
    </row>
    <row r="11" spans="2:15" ht="23.1" customHeight="1" x14ac:dyDescent="0.25">
      <c r="B11" s="190" t="s">
        <v>124</v>
      </c>
      <c r="C11" s="200" t="str">
        <f>[1]PRIJAVE!C11</f>
        <v>ŠD NOGOMETNI KLUB KRIŽEVCI</v>
      </c>
      <c r="D11" s="201">
        <f>'[1]VR-IZV'!DB42</f>
        <v>1090</v>
      </c>
      <c r="E11" s="202">
        <f>'[1]VR-IZV'!DC44</f>
        <v>8</v>
      </c>
      <c r="F11" s="203">
        <f>'[1]VR-IZV'!DD44</f>
        <v>90</v>
      </c>
      <c r="G11" s="202">
        <f>'[1]VR-IZV'!DE36</f>
        <v>0</v>
      </c>
      <c r="H11" s="204">
        <f>'[1]VR-IZV'!DE37</f>
        <v>165</v>
      </c>
      <c r="I11" s="202">
        <f>'[1]VR-IZV'!DE38</f>
        <v>493.33333333333337</v>
      </c>
      <c r="J11" s="202">
        <f>'[1]VR-IZV'!DE39</f>
        <v>240</v>
      </c>
      <c r="K11" s="202">
        <f>'[1]VR-IZV'!DE40</f>
        <v>0</v>
      </c>
      <c r="L11" s="205">
        <f>'[1]VR-IZV'!DE41</f>
        <v>0</v>
      </c>
      <c r="M11" s="201">
        <f>'[1]VR-IZV'!DE43</f>
        <v>210</v>
      </c>
      <c r="N11" s="206">
        <f t="shared" si="0"/>
        <v>1108.3333333333335</v>
      </c>
      <c r="O11" s="207">
        <f>N11/N15</f>
        <v>0.40853061061503831</v>
      </c>
    </row>
    <row r="12" spans="2:15" ht="23.1" customHeight="1" x14ac:dyDescent="0.25">
      <c r="B12" s="199" t="s">
        <v>125</v>
      </c>
      <c r="C12" s="200" t="str">
        <f>[1]PRIJAVE!C12</f>
        <v>ŠD SREBRNI BREG MARTINJE</v>
      </c>
      <c r="D12" s="201">
        <f>'[1]VR-IZV'!DR42</f>
        <v>225</v>
      </c>
      <c r="E12" s="202">
        <f>'[1]VR-IZV'!DS44</f>
        <v>4</v>
      </c>
      <c r="F12" s="203">
        <f>'[1]VR-IZV'!DT44</f>
        <v>61</v>
      </c>
      <c r="G12" s="202">
        <f>'[1]VR-IZV'!DU36</f>
        <v>0</v>
      </c>
      <c r="H12" s="204">
        <f>'[1]VR-IZV'!DVU37</f>
        <v>0</v>
      </c>
      <c r="I12" s="202">
        <f>'[1]VR-IZV'!DU38</f>
        <v>0</v>
      </c>
      <c r="J12" s="202">
        <f>'[1]VR-IZV'!DU39</f>
        <v>0</v>
      </c>
      <c r="K12" s="202">
        <f>'[1]VR-IZV'!DU40</f>
        <v>144</v>
      </c>
      <c r="L12" s="205">
        <f>'[1]VR-IZV'!DU41</f>
        <v>0</v>
      </c>
      <c r="M12" s="201">
        <f>'[1]VR-IZV'!DU43</f>
        <v>178</v>
      </c>
      <c r="N12" s="206">
        <f t="shared" si="0"/>
        <v>322</v>
      </c>
      <c r="O12" s="207">
        <f>N12/N15</f>
        <v>0.11868889318921111</v>
      </c>
    </row>
    <row r="13" spans="2:15" ht="23.1" customHeight="1" x14ac:dyDescent="0.25">
      <c r="B13" s="190" t="s">
        <v>126</v>
      </c>
      <c r="C13" s="200" t="str">
        <f>[1]PRIJAVE!C13</f>
        <v>ŠKTD ADRIJANCI</v>
      </c>
      <c r="D13" s="201">
        <f>'[1]VR-IZV'!EH42</f>
        <v>70</v>
      </c>
      <c r="E13" s="202">
        <f>'[1]VR-IZV'!EI44</f>
        <v>2</v>
      </c>
      <c r="F13" s="203">
        <f>'[1]VR-IZV'!EJ44</f>
        <v>20</v>
      </c>
      <c r="G13" s="202">
        <f>'[1]VR-IZV'!EK36</f>
        <v>0</v>
      </c>
      <c r="H13" s="204">
        <f>'[1]VR-IZV'!EK37</f>
        <v>0</v>
      </c>
      <c r="I13" s="202">
        <f>'[1]VR-IZV'!EK38</f>
        <v>0</v>
      </c>
      <c r="J13" s="202">
        <f>'[1]VR-IZV'!EK39</f>
        <v>0</v>
      </c>
      <c r="K13" s="202">
        <f>'[1]VR-IZV'!EK40</f>
        <v>35</v>
      </c>
      <c r="L13" s="205">
        <f>'[1]VR-IZV'!EK41</f>
        <v>0</v>
      </c>
      <c r="M13" s="201">
        <f>'[1]VR-IZV'!EK43</f>
        <v>83</v>
      </c>
      <c r="N13" s="206">
        <f t="shared" si="0"/>
        <v>118</v>
      </c>
      <c r="O13" s="207">
        <f>N13/N15</f>
        <v>4.3494687566232641E-2</v>
      </c>
    </row>
    <row r="14" spans="2:15" ht="23.1" customHeight="1" thickBot="1" x14ac:dyDescent="0.3">
      <c r="B14" s="208" t="s">
        <v>127</v>
      </c>
      <c r="C14" s="180" t="str">
        <f>[1]PRIJAVE!C14</f>
        <v>ŽNK GORIČKO STANJEVCI</v>
      </c>
      <c r="D14" s="209">
        <f>'[1]VR-IZV'!EX42</f>
        <v>370</v>
      </c>
      <c r="E14" s="210">
        <f>'[1]VR-IZV'!EY44</f>
        <v>4</v>
      </c>
      <c r="F14" s="211">
        <f>'[1]VR-IZV'!EZ44</f>
        <v>23</v>
      </c>
      <c r="G14" s="212">
        <f>'[1]VR-IZV'!FA36</f>
        <v>0</v>
      </c>
      <c r="H14" s="213">
        <f>'[1]VR-IZV'!FA37</f>
        <v>70.125</v>
      </c>
      <c r="I14" s="210">
        <f>'[1]VR-IZV'!FA38</f>
        <v>146.66666666666666</v>
      </c>
      <c r="J14" s="210">
        <f>'[1]VR-IZV'!FA39</f>
        <v>0</v>
      </c>
      <c r="K14" s="210">
        <f>'[1]VR-IZV'!FA40</f>
        <v>0</v>
      </c>
      <c r="L14" s="212">
        <f>'[1]VR-IZV'!FA41</f>
        <v>0</v>
      </c>
      <c r="M14" s="209">
        <f>'[1]VR-IZV'!FA43</f>
        <v>61</v>
      </c>
      <c r="N14" s="214">
        <f t="shared" si="0"/>
        <v>277.79166666666663</v>
      </c>
      <c r="O14" s="215">
        <f>N14/N15</f>
        <v>0.10239374364550601</v>
      </c>
    </row>
    <row r="15" spans="2:15" ht="24.9" customHeight="1" thickTop="1" x14ac:dyDescent="0.25">
      <c r="B15" s="393" t="s">
        <v>128</v>
      </c>
      <c r="C15" s="394"/>
      <c r="D15" s="216">
        <f t="shared" ref="D15:O15" si="1">SUM(D5:D14)</f>
        <v>2540</v>
      </c>
      <c r="E15" s="216">
        <f t="shared" si="1"/>
        <v>34</v>
      </c>
      <c r="F15" s="217">
        <f t="shared" si="1"/>
        <v>338</v>
      </c>
      <c r="G15" s="15">
        <f t="shared" si="1"/>
        <v>0</v>
      </c>
      <c r="H15" s="218">
        <f t="shared" si="1"/>
        <v>235.125</v>
      </c>
      <c r="I15" s="15">
        <f t="shared" si="1"/>
        <v>640</v>
      </c>
      <c r="J15" s="15">
        <f t="shared" si="1"/>
        <v>240</v>
      </c>
      <c r="K15" s="15">
        <f t="shared" si="1"/>
        <v>591.85</v>
      </c>
      <c r="L15" s="219">
        <f t="shared" si="1"/>
        <v>0</v>
      </c>
      <c r="M15" s="220">
        <f t="shared" si="1"/>
        <v>1006</v>
      </c>
      <c r="N15" s="197">
        <f t="shared" si="1"/>
        <v>2712.9749999999999</v>
      </c>
      <c r="O15" s="198">
        <f t="shared" si="1"/>
        <v>1</v>
      </c>
    </row>
    <row r="16" spans="2:15" ht="19.95" customHeight="1" x14ac:dyDescent="0.25">
      <c r="B16" s="389" t="s">
        <v>117</v>
      </c>
      <c r="C16" s="390"/>
      <c r="D16" s="221"/>
      <c r="E16" s="222"/>
      <c r="F16" s="223"/>
      <c r="G16" s="207">
        <f>G15/N15</f>
        <v>0</v>
      </c>
      <c r="H16" s="224">
        <f>H15/N15</f>
        <v>8.6666850966190256E-2</v>
      </c>
      <c r="I16" s="207">
        <f>I15/N15</f>
        <v>0.23590339018973636</v>
      </c>
      <c r="J16" s="207">
        <f>J15/N15</f>
        <v>8.8463771321151144E-2</v>
      </c>
      <c r="K16" s="207">
        <f>K15/N15</f>
        <v>0.21815534606843043</v>
      </c>
      <c r="L16" s="225">
        <f>L15/N15</f>
        <v>0</v>
      </c>
      <c r="M16" s="226">
        <f>M15/N15</f>
        <v>0.37081064145449183</v>
      </c>
      <c r="N16" s="227">
        <f>SUM(G16:M16)</f>
        <v>1</v>
      </c>
    </row>
    <row r="17" spans="2:15" ht="15" customHeight="1" x14ac:dyDescent="0.25"/>
    <row r="18" spans="2:15" ht="15" customHeight="1" x14ac:dyDescent="0.25">
      <c r="B18" s="172"/>
      <c r="C18" s="173"/>
      <c r="D18" s="173"/>
      <c r="E18" s="174"/>
      <c r="F18" s="175"/>
      <c r="G18" s="228"/>
      <c r="H18" s="228"/>
      <c r="I18" s="228"/>
      <c r="J18" s="228"/>
      <c r="K18" s="228"/>
      <c r="L18" s="228"/>
      <c r="M18" s="228"/>
      <c r="N18" s="229"/>
      <c r="O18" s="178"/>
    </row>
    <row r="19" spans="2:15" ht="31.8" thickBot="1" x14ac:dyDescent="0.3">
      <c r="B19" s="230" t="s">
        <v>111</v>
      </c>
      <c r="C19" s="200" t="str">
        <f>C4</f>
        <v>IZVAJALEC</v>
      </c>
      <c r="D19" s="181" t="s">
        <v>113</v>
      </c>
      <c r="E19" s="182" t="s">
        <v>114</v>
      </c>
      <c r="F19" s="183" t="s">
        <v>115</v>
      </c>
      <c r="G19" s="184" t="s">
        <v>11</v>
      </c>
      <c r="H19" s="185" t="s">
        <v>15</v>
      </c>
      <c r="I19" s="184" t="s">
        <v>17</v>
      </c>
      <c r="J19" s="184" t="s">
        <v>21</v>
      </c>
      <c r="K19" s="184" t="s">
        <v>24</v>
      </c>
      <c r="L19" s="186" t="s">
        <v>26</v>
      </c>
      <c r="M19" s="231" t="s">
        <v>29</v>
      </c>
      <c r="N19" s="232" t="s">
        <v>129</v>
      </c>
      <c r="O19" s="5" t="s">
        <v>117</v>
      </c>
    </row>
    <row r="20" spans="2:15" ht="15" customHeight="1" thickTop="1" x14ac:dyDescent="0.25">
      <c r="B20" s="395" t="s">
        <v>130</v>
      </c>
      <c r="C20" s="396"/>
      <c r="D20" s="397"/>
      <c r="E20" s="397"/>
      <c r="F20" s="398"/>
      <c r="G20" s="233">
        <f>[1]skupno!H8</f>
        <v>14.855020711326953</v>
      </c>
      <c r="H20" s="233">
        <f>[1]skupno!H9</f>
        <v>14.855020711326953</v>
      </c>
      <c r="I20" s="233">
        <f>[1]skupno!H12</f>
        <v>14.855020711326953</v>
      </c>
      <c r="J20" s="233">
        <f>[1]skupno!H14</f>
        <v>125</v>
      </c>
      <c r="K20" s="233">
        <f>[1]skupno!H15</f>
        <v>16.051364365971107</v>
      </c>
      <c r="L20" s="234">
        <f>[1]skupno!H16</f>
        <v>16.051364365971107</v>
      </c>
      <c r="M20" s="235">
        <f>[1]skupno!H20</f>
        <v>1.4910536779324055</v>
      </c>
      <c r="N20" s="399"/>
      <c r="O20" s="400"/>
    </row>
    <row r="21" spans="2:15" ht="23.1" customHeight="1" x14ac:dyDescent="0.25">
      <c r="B21" s="190" t="str">
        <f t="shared" ref="B21:F30" si="2">B5</f>
        <v>1.</v>
      </c>
      <c r="C21" s="191" t="str">
        <f t="shared" si="2"/>
        <v>KMN GORNJI PETROVCI</v>
      </c>
      <c r="D21" s="192">
        <f t="shared" si="2"/>
        <v>180</v>
      </c>
      <c r="E21" s="202">
        <f t="shared" si="2"/>
        <v>3</v>
      </c>
      <c r="F21" s="236">
        <f t="shared" si="2"/>
        <v>40</v>
      </c>
      <c r="G21" s="237">
        <f>'[1]VR-IZV'!O36</f>
        <v>0</v>
      </c>
      <c r="H21" s="238">
        <f>'[1]VR-IZV'!O37</f>
        <v>0</v>
      </c>
      <c r="I21" s="237">
        <f>'[1]VR-IZV'!O38</f>
        <v>0</v>
      </c>
      <c r="J21" s="237">
        <f>'[1]VR-IZV'!O39</f>
        <v>0</v>
      </c>
      <c r="K21" s="237">
        <f>'[1]VR-IZV'!O40</f>
        <v>2166.9341894060994</v>
      </c>
      <c r="L21" s="239">
        <f>'[1]VR-IZV'!O41</f>
        <v>0</v>
      </c>
      <c r="M21" s="240">
        <f>'[1]VR-IZV'!O43</f>
        <v>165.50695825049701</v>
      </c>
      <c r="N21" s="241">
        <f t="shared" ref="N21:N30" si="3">SUM(G21:M21)</f>
        <v>2332.4411476565965</v>
      </c>
      <c r="O21" s="198">
        <f>N21/N31</f>
        <v>4.3193354586233274E-2</v>
      </c>
    </row>
    <row r="22" spans="2:15" ht="23.1" customHeight="1" x14ac:dyDescent="0.25">
      <c r="B22" s="199" t="str">
        <f t="shared" si="2"/>
        <v>2.</v>
      </c>
      <c r="C22" s="200" t="str">
        <f t="shared" si="2"/>
        <v>KMN KOŠAROVCI</v>
      </c>
      <c r="D22" s="201">
        <f t="shared" si="2"/>
        <v>85</v>
      </c>
      <c r="E22" s="242">
        <f t="shared" si="2"/>
        <v>2</v>
      </c>
      <c r="F22" s="236">
        <f t="shared" si="2"/>
        <v>15</v>
      </c>
      <c r="G22" s="243">
        <f>'[1]VR-IZV'!AE36</f>
        <v>0</v>
      </c>
      <c r="H22" s="244">
        <f>'[1]VR-IZV'!AE37</f>
        <v>0</v>
      </c>
      <c r="I22" s="243">
        <f>'[1]VR-IZV'!AE38</f>
        <v>0</v>
      </c>
      <c r="J22" s="243">
        <f>'[1]VR-IZV'!AE39</f>
        <v>0</v>
      </c>
      <c r="K22" s="243">
        <f>'[1]VR-IZV'!AE40</f>
        <v>1023.2744783306581</v>
      </c>
      <c r="L22" s="245">
        <f>'[1]VR-IZV'!AE41</f>
        <v>0</v>
      </c>
      <c r="M22" s="246">
        <f>'[1]VR-IZV'!AE43</f>
        <v>76.043737574552679</v>
      </c>
      <c r="N22" s="247">
        <f t="shared" si="3"/>
        <v>1099.3182159052108</v>
      </c>
      <c r="O22" s="207">
        <f>N22/N31</f>
        <v>2.0357744738985387E-2</v>
      </c>
    </row>
    <row r="23" spans="2:15" ht="23.1" customHeight="1" x14ac:dyDescent="0.25">
      <c r="B23" s="199" t="str">
        <f t="shared" si="2"/>
        <v>3.</v>
      </c>
      <c r="C23" s="200" t="str">
        <f t="shared" si="2"/>
        <v>KMN STANJEVCI</v>
      </c>
      <c r="D23" s="201">
        <f t="shared" si="2"/>
        <v>70</v>
      </c>
      <c r="E23" s="242">
        <f t="shared" si="2"/>
        <v>2</v>
      </c>
      <c r="F23" s="236">
        <f t="shared" si="2"/>
        <v>17</v>
      </c>
      <c r="G23" s="243">
        <f>'[1]VR-IZV'!AU36</f>
        <v>0</v>
      </c>
      <c r="H23" s="244">
        <f>'[1]VR-IZV'!AU37</f>
        <v>0</v>
      </c>
      <c r="I23" s="243">
        <f>'[1]VR-IZV'!AU38</f>
        <v>0</v>
      </c>
      <c r="J23" s="243">
        <f>'[1]VR-IZV'!AU39</f>
        <v>0</v>
      </c>
      <c r="K23" s="243">
        <f>'[1]VR-IZV'!AU40</f>
        <v>561.79775280898878</v>
      </c>
      <c r="L23" s="245">
        <f>'[1]VR-IZV'!AU41</f>
        <v>0</v>
      </c>
      <c r="M23" s="246">
        <f>'[1]VR-IZV'!AU43</f>
        <v>171.47117296222663</v>
      </c>
      <c r="N23" s="247">
        <f t="shared" si="3"/>
        <v>733.26892577121544</v>
      </c>
      <c r="O23" s="207">
        <f>N23/N31</f>
        <v>1.3579054180948435E-2</v>
      </c>
    </row>
    <row r="24" spans="2:15" ht="23.1" customHeight="1" x14ac:dyDescent="0.25">
      <c r="B24" s="199" t="str">
        <f t="shared" si="2"/>
        <v>4.</v>
      </c>
      <c r="C24" s="200" t="str">
        <f t="shared" si="2"/>
        <v>SHOTOKAN KARATE-DO</v>
      </c>
      <c r="D24" s="201">
        <f t="shared" si="2"/>
        <v>150</v>
      </c>
      <c r="E24" s="242">
        <f t="shared" si="2"/>
        <v>3</v>
      </c>
      <c r="F24" s="236">
        <f t="shared" si="2"/>
        <v>10</v>
      </c>
      <c r="G24" s="243">
        <f>'[1]VR-IZV'!BK36</f>
        <v>0</v>
      </c>
      <c r="H24" s="244">
        <f>'[1]VR-IZV'!BK37</f>
        <v>0</v>
      </c>
      <c r="I24" s="243">
        <f>'[1]VR-IZV'!BK38</f>
        <v>0</v>
      </c>
      <c r="J24" s="243">
        <f>'[1]VR-IZV'!BK39</f>
        <v>0</v>
      </c>
      <c r="K24" s="243">
        <f>'[1]VR-IZV'!BK40</f>
        <v>722.31139646869985</v>
      </c>
      <c r="L24" s="245">
        <f>'[1]VR-IZV'!BK41</f>
        <v>0</v>
      </c>
      <c r="M24" s="246">
        <f>'[1]VR-IZV'!BK43</f>
        <v>38.767395626242546</v>
      </c>
      <c r="N24" s="247">
        <f t="shared" si="3"/>
        <v>761.0787920949424</v>
      </c>
      <c r="O24" s="207">
        <f>N24/N31</f>
        <v>1.4094051705461899E-2</v>
      </c>
    </row>
    <row r="25" spans="2:15" ht="23.1" customHeight="1" x14ac:dyDescent="0.25">
      <c r="B25" s="199" t="str">
        <f t="shared" si="2"/>
        <v>5.</v>
      </c>
      <c r="C25" s="200" t="str">
        <f t="shared" si="2"/>
        <v>ŠD LUCOVA</v>
      </c>
      <c r="D25" s="201">
        <f t="shared" si="2"/>
        <v>90</v>
      </c>
      <c r="E25" s="242">
        <f t="shared" si="2"/>
        <v>2</v>
      </c>
      <c r="F25" s="236">
        <f t="shared" si="2"/>
        <v>19</v>
      </c>
      <c r="G25" s="243">
        <f>'[1]VR-IZV'!CA36</f>
        <v>0</v>
      </c>
      <c r="H25" s="244">
        <f>'[1]VR-IZV'!CA37</f>
        <v>0</v>
      </c>
      <c r="I25" s="243">
        <f>'[1]VR-IZV'!CA38</f>
        <v>0</v>
      </c>
      <c r="J25" s="243">
        <f>'[1]VR-IZV'!CA39</f>
        <v>0</v>
      </c>
      <c r="K25" s="243">
        <f>'[1]VR-IZV'!CA40</f>
        <v>1083.4670947030497</v>
      </c>
      <c r="L25" s="245">
        <f>'[1]VR-IZV'!CA41</f>
        <v>0</v>
      </c>
      <c r="M25" s="246">
        <f>'[1]VR-IZV'!CA43</f>
        <v>86.481113320079515</v>
      </c>
      <c r="N25" s="247">
        <f t="shared" si="3"/>
        <v>1169.9482080231292</v>
      </c>
      <c r="O25" s="207">
        <f>N25/N31</f>
        <v>2.1665707555983876E-2</v>
      </c>
    </row>
    <row r="26" spans="2:15" ht="23.1" customHeight="1" x14ac:dyDescent="0.25">
      <c r="B26" s="199" t="str">
        <f t="shared" si="2"/>
        <v>6.</v>
      </c>
      <c r="C26" s="200" t="str">
        <f t="shared" si="2"/>
        <v>ŠD NERADNOVCI</v>
      </c>
      <c r="D26" s="201">
        <f t="shared" si="2"/>
        <v>210</v>
      </c>
      <c r="E26" s="242">
        <f t="shared" si="2"/>
        <v>4</v>
      </c>
      <c r="F26" s="236">
        <f t="shared" si="2"/>
        <v>43</v>
      </c>
      <c r="G26" s="243">
        <f>'[1]VR-IZV'!CQ36</f>
        <v>0</v>
      </c>
      <c r="H26" s="244">
        <f>'[1]VR-IZV'!CQ37</f>
        <v>0</v>
      </c>
      <c r="I26" s="243">
        <f>'[1]VR-IZV'!CQ38</f>
        <v>0</v>
      </c>
      <c r="J26" s="243">
        <f>'[1]VR-IZV'!CQ39</f>
        <v>0</v>
      </c>
      <c r="K26" s="243">
        <f>'[1]VR-IZV'!CQ40</f>
        <v>1069.0208667736758</v>
      </c>
      <c r="L26" s="245">
        <f>'[1]VR-IZV'!CQ41</f>
        <v>0</v>
      </c>
      <c r="M26" s="246">
        <f>'[1]VR-IZV'!CQ43</f>
        <v>168.48906560636181</v>
      </c>
      <c r="N26" s="247">
        <f t="shared" si="3"/>
        <v>1237.5099323800378</v>
      </c>
      <c r="O26" s="207">
        <f>N26/N31</f>
        <v>2.2916850599630331E-2</v>
      </c>
    </row>
    <row r="27" spans="2:15" ht="23.1" customHeight="1" x14ac:dyDescent="0.25">
      <c r="B27" s="199" t="str">
        <f t="shared" si="2"/>
        <v>7.</v>
      </c>
      <c r="C27" s="200" t="str">
        <f t="shared" si="2"/>
        <v>ŠD NOGOMETNI KLUB KRIŽEVCI</v>
      </c>
      <c r="D27" s="201">
        <f t="shared" si="2"/>
        <v>1090</v>
      </c>
      <c r="E27" s="242">
        <f t="shared" si="2"/>
        <v>8</v>
      </c>
      <c r="F27" s="236">
        <f t="shared" si="2"/>
        <v>90</v>
      </c>
      <c r="G27" s="243">
        <f>'[1]VR-IZV'!DG36</f>
        <v>0</v>
      </c>
      <c r="H27" s="244">
        <f>'[1]VR-IZV'!DG37</f>
        <v>2451.0784173689472</v>
      </c>
      <c r="I27" s="243">
        <f>'[1]VR-IZV'!DG38</f>
        <v>7328.47688425463</v>
      </c>
      <c r="J27" s="243">
        <f>'[1]VR-IZV'!DG39</f>
        <v>30000</v>
      </c>
      <c r="K27" s="243">
        <f>'[1]VR-IZV'!DG40</f>
        <v>0</v>
      </c>
      <c r="L27" s="245">
        <f>'[1]VR-IZV'!DG41</f>
        <v>0</v>
      </c>
      <c r="M27" s="246">
        <f>'[1]VR-IZV'!DG43</f>
        <v>313.12127236580511</v>
      </c>
      <c r="N27" s="247">
        <f t="shared" si="3"/>
        <v>40092.676573989382</v>
      </c>
      <c r="O27" s="207">
        <f>N27/N31</f>
        <v>0.74245697359239604</v>
      </c>
    </row>
    <row r="28" spans="2:15" ht="23.1" customHeight="1" x14ac:dyDescent="0.25">
      <c r="B28" s="199" t="str">
        <f t="shared" si="2"/>
        <v>8.</v>
      </c>
      <c r="C28" s="200" t="str">
        <f t="shared" si="2"/>
        <v>ŠD SREBRNI BREG MARTINJE</v>
      </c>
      <c r="D28" s="201">
        <f t="shared" si="2"/>
        <v>225</v>
      </c>
      <c r="E28" s="242">
        <f t="shared" si="2"/>
        <v>4</v>
      </c>
      <c r="F28" s="236">
        <f t="shared" si="2"/>
        <v>61</v>
      </c>
      <c r="G28" s="243">
        <f>'[1]VR-IZV'!DW36</f>
        <v>0</v>
      </c>
      <c r="H28" s="244">
        <f>'[1]VR-IZV'!DW37</f>
        <v>0</v>
      </c>
      <c r="I28" s="243">
        <f>'[1]VR-IZV'!DW38</f>
        <v>0</v>
      </c>
      <c r="J28" s="243">
        <f>'[1]VR-IZV'!DW39</f>
        <v>0</v>
      </c>
      <c r="K28" s="243">
        <f>'[1]VR-IZV'!DW40</f>
        <v>2311.3964686998393</v>
      </c>
      <c r="L28" s="245">
        <f>'[1]VR-IZV'!DW41</f>
        <v>0</v>
      </c>
      <c r="M28" s="246">
        <f>'[1]VR-IZV'!DW43</f>
        <v>265.40755467196817</v>
      </c>
      <c r="N28" s="247">
        <f t="shared" si="3"/>
        <v>2576.8040233718075</v>
      </c>
      <c r="O28" s="207">
        <f>N28/N31</f>
        <v>4.7718593025403849E-2</v>
      </c>
    </row>
    <row r="29" spans="2:15" ht="23.1" customHeight="1" x14ac:dyDescent="0.25">
      <c r="B29" s="199" t="str">
        <f t="shared" si="2"/>
        <v>9.</v>
      </c>
      <c r="C29" s="200" t="str">
        <f t="shared" si="2"/>
        <v>ŠKTD ADRIJANCI</v>
      </c>
      <c r="D29" s="201">
        <f t="shared" si="2"/>
        <v>70</v>
      </c>
      <c r="E29" s="242">
        <f t="shared" si="2"/>
        <v>2</v>
      </c>
      <c r="F29" s="236">
        <f t="shared" si="2"/>
        <v>20</v>
      </c>
      <c r="G29" s="243">
        <f>'[1]VR-IZV'!EM36</f>
        <v>0</v>
      </c>
      <c r="H29" s="244">
        <f>'[1]VR-IZV'!EM37</f>
        <v>0</v>
      </c>
      <c r="I29" s="243">
        <f>'[1]VR-IZV'!EM38</f>
        <v>0</v>
      </c>
      <c r="J29" s="243">
        <f>'[1]VR-IZV'!EM39</f>
        <v>0</v>
      </c>
      <c r="K29" s="243">
        <f>'[1]VR-IZV'!EM40</f>
        <v>561.79775280898878</v>
      </c>
      <c r="L29" s="245">
        <f>'[1]VR-IZV'!EM41</f>
        <v>0</v>
      </c>
      <c r="M29" s="246">
        <f>'[1]VR-IZV'!EM43</f>
        <v>123.75745526838966</v>
      </c>
      <c r="N29" s="247">
        <f t="shared" si="3"/>
        <v>685.55520807737844</v>
      </c>
      <c r="O29" s="207">
        <f>N29/N31</f>
        <v>1.2695466816247751E-2</v>
      </c>
    </row>
    <row r="30" spans="2:15" ht="23.1" customHeight="1" thickBot="1" x14ac:dyDescent="0.3">
      <c r="B30" s="208" t="str">
        <f t="shared" si="2"/>
        <v>10.</v>
      </c>
      <c r="C30" s="180" t="str">
        <f t="shared" si="2"/>
        <v>ŽNK GORIČKO STANJEVCI</v>
      </c>
      <c r="D30" s="209">
        <f t="shared" si="2"/>
        <v>370</v>
      </c>
      <c r="E30" s="248">
        <f t="shared" si="2"/>
        <v>4</v>
      </c>
      <c r="F30" s="249">
        <f t="shared" si="2"/>
        <v>23</v>
      </c>
      <c r="G30" s="250">
        <f>'[1]VR-IZV'!FC36</f>
        <v>0</v>
      </c>
      <c r="H30" s="251">
        <f>'[1]VR-IZV'!FC37</f>
        <v>1041.7083273818025</v>
      </c>
      <c r="I30" s="250">
        <f>'[1]VR-IZV'!FC38</f>
        <v>2178.7363709946194</v>
      </c>
      <c r="J30" s="250">
        <f>'[1]VR-IZV'!FC39</f>
        <v>0</v>
      </c>
      <c r="K30" s="250">
        <f>'[1]VR-IZV'!FC40</f>
        <v>0</v>
      </c>
      <c r="L30" s="252">
        <f>'[1]VR-IZV'!FC41</f>
        <v>0</v>
      </c>
      <c r="M30" s="253">
        <f>'[1]VR-IZV'!FC43</f>
        <v>90.954274353876741</v>
      </c>
      <c r="N30" s="254">
        <f t="shared" si="3"/>
        <v>3311.3989727302987</v>
      </c>
      <c r="O30" s="215">
        <f>N30/N31</f>
        <v>6.1322203198709242E-2</v>
      </c>
    </row>
    <row r="31" spans="2:15" ht="24.9" customHeight="1" thickTop="1" x14ac:dyDescent="0.25">
      <c r="B31" s="387" t="s">
        <v>128</v>
      </c>
      <c r="C31" s="388"/>
      <c r="D31" s="255">
        <f t="shared" ref="D31:O31" si="4">SUM(D21:D30)</f>
        <v>2540</v>
      </c>
      <c r="E31" s="256">
        <f t="shared" si="4"/>
        <v>34</v>
      </c>
      <c r="F31" s="257">
        <f t="shared" si="4"/>
        <v>338</v>
      </c>
      <c r="G31" s="258">
        <f t="shared" si="4"/>
        <v>0</v>
      </c>
      <c r="H31" s="259">
        <f t="shared" si="4"/>
        <v>3492.7867447507497</v>
      </c>
      <c r="I31" s="258">
        <f t="shared" si="4"/>
        <v>9507.2132552492494</v>
      </c>
      <c r="J31" s="258">
        <f t="shared" si="4"/>
        <v>30000</v>
      </c>
      <c r="K31" s="258">
        <f t="shared" si="4"/>
        <v>9500</v>
      </c>
      <c r="L31" s="260">
        <f t="shared" si="4"/>
        <v>0</v>
      </c>
      <c r="M31" s="261">
        <f t="shared" si="4"/>
        <v>1500</v>
      </c>
      <c r="N31" s="241">
        <f t="shared" si="4"/>
        <v>53999.999999999993</v>
      </c>
      <c r="O31" s="198">
        <f t="shared" si="4"/>
        <v>1</v>
      </c>
    </row>
    <row r="32" spans="2:15" ht="19.95" customHeight="1" x14ac:dyDescent="0.25">
      <c r="B32" s="389" t="s">
        <v>117</v>
      </c>
      <c r="C32" s="390"/>
      <c r="D32" s="221"/>
      <c r="E32" s="222"/>
      <c r="F32" s="223"/>
      <c r="G32" s="207">
        <f>G31/N31</f>
        <v>0</v>
      </c>
      <c r="H32" s="224">
        <f>H31/N31</f>
        <v>6.4681236013902785E-2</v>
      </c>
      <c r="I32" s="207">
        <f>I31/N31</f>
        <v>0.17605950472683798</v>
      </c>
      <c r="J32" s="207">
        <f>J31/N31</f>
        <v>0.55555555555555558</v>
      </c>
      <c r="K32" s="207">
        <f>K31/N31</f>
        <v>0.17592592592592596</v>
      </c>
      <c r="L32" s="225">
        <f>L31/N31</f>
        <v>0</v>
      </c>
      <c r="M32" s="262">
        <f>M31/N31</f>
        <v>2.7777777777777783E-2</v>
      </c>
      <c r="N32" s="263">
        <f>SUM(G32:M32)</f>
        <v>1</v>
      </c>
      <c r="O32" s="264"/>
    </row>
    <row r="33" ht="15" customHeight="1" x14ac:dyDescent="0.25"/>
    <row r="34" ht="1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</sheetData>
  <mergeCells count="8">
    <mergeCell ref="B31:C31"/>
    <mergeCell ref="B32:C32"/>
    <mergeCell ref="C2:D2"/>
    <mergeCell ref="E2:N2"/>
    <mergeCell ref="B15:C15"/>
    <mergeCell ref="B16:C16"/>
    <mergeCell ref="B20:F20"/>
    <mergeCell ref="N20:O20"/>
  </mergeCells>
  <pageMargins left="0" right="0" top="0.19685039370078741" bottom="0.19685039370078741" header="0.11811023622047245" footer="0.11811023622047245"/>
  <pageSetup paperSize="9" scale="80" orientation="landscape" r:id="rId1"/>
  <headerFooter>
    <oddFooter>&amp;R&amp;"-,Običajno"&amp;7GOL-ŠPORT d.o.o.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92D050"/>
  </sheetPr>
  <dimension ref="A1:W164"/>
  <sheetViews>
    <sheetView view="pageBreakPreview" zoomScaleNormal="100" zoomScaleSheetLayoutView="100" workbookViewId="0">
      <selection activeCell="O24" sqref="O24"/>
    </sheetView>
  </sheetViews>
  <sheetFormatPr defaultColWidth="9.109375" defaultRowHeight="13.8" x14ac:dyDescent="0.3"/>
  <cols>
    <col min="1" max="1" width="1.6640625" style="265" customWidth="1"/>
    <col min="2" max="2" width="8.6640625" style="265" customWidth="1"/>
    <col min="3" max="3" width="45.6640625" style="265" customWidth="1"/>
    <col min="4" max="6" width="10.33203125" style="265" customWidth="1"/>
    <col min="7" max="11" width="0.109375" style="265" customWidth="1"/>
    <col min="12" max="13" width="10.6640625" style="265" customWidth="1"/>
    <col min="14" max="14" width="15.6640625" style="265" customWidth="1"/>
    <col min="15" max="15" width="9.6640625" style="265" customWidth="1"/>
    <col min="16" max="16" width="1.6640625" style="265" customWidth="1"/>
    <col min="17" max="23" width="0.88671875" style="265" customWidth="1"/>
    <col min="24" max="16384" width="9.109375" style="265"/>
  </cols>
  <sheetData>
    <row r="1" spans="1:23" ht="1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0" customHeight="1" x14ac:dyDescent="0.3">
      <c r="A2" s="2"/>
      <c r="B2" s="2"/>
      <c r="C2" s="407" t="s">
        <v>131</v>
      </c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2"/>
      <c r="P2" s="2"/>
      <c r="Q2" s="2"/>
      <c r="R2" s="2"/>
      <c r="S2" s="2"/>
      <c r="T2" s="2"/>
      <c r="U2" s="2"/>
      <c r="V2" s="2"/>
      <c r="W2" s="2"/>
    </row>
    <row r="3" spans="1:23" ht="10.199999999999999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7.6" x14ac:dyDescent="0.3">
      <c r="A4" s="2"/>
      <c r="B4" s="408" t="s">
        <v>132</v>
      </c>
      <c r="C4" s="408"/>
      <c r="D4" s="4" t="s">
        <v>4</v>
      </c>
      <c r="E4" s="4" t="s">
        <v>5</v>
      </c>
      <c r="F4" s="5" t="s">
        <v>115</v>
      </c>
      <c r="G4" s="266"/>
      <c r="H4" s="266"/>
      <c r="I4" s="266"/>
      <c r="J4" s="266"/>
      <c r="K4" s="266"/>
      <c r="L4" s="153" t="s">
        <v>133</v>
      </c>
      <c r="M4" s="267" t="s">
        <v>49</v>
      </c>
      <c r="N4" s="153" t="s">
        <v>50</v>
      </c>
      <c r="O4" s="5" t="s">
        <v>134</v>
      </c>
      <c r="P4" s="2"/>
      <c r="Q4" s="2"/>
      <c r="R4" s="2"/>
      <c r="S4" s="2"/>
      <c r="T4" s="2"/>
      <c r="U4" s="2"/>
      <c r="V4" s="2"/>
      <c r="W4" s="2"/>
    </row>
    <row r="5" spans="1:23" ht="18" customHeight="1" x14ac:dyDescent="0.3">
      <c r="A5" s="2"/>
      <c r="B5" s="13" t="str">
        <f>[1]skupno!B6</f>
        <v>ŠV-PRO</v>
      </c>
      <c r="C5" s="268" t="str">
        <f>[1]skupno!C6</f>
        <v>celoletni prostočasni programi (5 let)</v>
      </c>
      <c r="D5" s="269">
        <f>D47</f>
        <v>0</v>
      </c>
      <c r="E5" s="269">
        <f>E47</f>
        <v>0</v>
      </c>
      <c r="F5" s="269">
        <f>F47</f>
        <v>0</v>
      </c>
      <c r="G5" s="141"/>
      <c r="H5" s="141"/>
      <c r="I5" s="141"/>
      <c r="J5" s="141"/>
      <c r="K5" s="141"/>
      <c r="L5" s="269">
        <f>L47</f>
        <v>0</v>
      </c>
      <c r="M5" s="270">
        <f>[1]skupno!H6</f>
        <v>14.855020711326953</v>
      </c>
      <c r="N5" s="271">
        <f>N47</f>
        <v>0</v>
      </c>
      <c r="O5" s="207">
        <f>N5/N20</f>
        <v>0</v>
      </c>
      <c r="P5" s="2"/>
      <c r="Q5" s="2"/>
      <c r="R5" s="2"/>
      <c r="S5" s="2"/>
      <c r="T5" s="2"/>
      <c r="U5" s="2"/>
      <c r="V5" s="2"/>
      <c r="W5" s="2"/>
    </row>
    <row r="6" spans="1:23" ht="18" customHeight="1" x14ac:dyDescent="0.3">
      <c r="A6" s="2"/>
      <c r="B6" s="13" t="str">
        <f>[1]skupno!B7</f>
        <v>ŠV-PRO</v>
      </c>
      <c r="C6" s="268" t="str">
        <f>[1]skupno!C7</f>
        <v>celoletni prostočasni programi (15 let)</v>
      </c>
      <c r="D6" s="269">
        <f>D60</f>
        <v>0</v>
      </c>
      <c r="E6" s="269">
        <f>E60</f>
        <v>0</v>
      </c>
      <c r="F6" s="269">
        <f>F60</f>
        <v>0</v>
      </c>
      <c r="G6" s="141"/>
      <c r="H6" s="141"/>
      <c r="I6" s="141"/>
      <c r="J6" s="141"/>
      <c r="K6" s="141"/>
      <c r="L6" s="269">
        <f>L60</f>
        <v>0</v>
      </c>
      <c r="M6" s="270">
        <f>[1]skupno!H7</f>
        <v>14.855020711326953</v>
      </c>
      <c r="N6" s="271">
        <f>N60</f>
        <v>0</v>
      </c>
      <c r="O6" s="207">
        <f>N6/N20</f>
        <v>0</v>
      </c>
      <c r="P6" s="2"/>
      <c r="Q6" s="2"/>
      <c r="R6" s="2"/>
      <c r="S6" s="2"/>
      <c r="T6" s="2"/>
      <c r="U6" s="2"/>
      <c r="V6" s="2"/>
      <c r="W6" s="2"/>
    </row>
    <row r="7" spans="1:23" ht="18" customHeight="1" x14ac:dyDescent="0.3">
      <c r="A7" s="2"/>
      <c r="B7" s="13" t="str">
        <f>[1]skupno!B8</f>
        <v>ŠV-PRO</v>
      </c>
      <c r="C7" s="268" t="str">
        <f>[1]skupno!C8</f>
        <v>celoletni prostočasni programi (19 let)</v>
      </c>
      <c r="D7" s="269">
        <f>D73</f>
        <v>60</v>
      </c>
      <c r="E7" s="269">
        <f>E73</f>
        <v>1</v>
      </c>
      <c r="F7" s="269">
        <f>F73</f>
        <v>0</v>
      </c>
      <c r="G7" s="141"/>
      <c r="H7" s="141"/>
      <c r="I7" s="141"/>
      <c r="J7" s="141"/>
      <c r="K7" s="141"/>
      <c r="L7" s="269">
        <f>L73</f>
        <v>0</v>
      </c>
      <c r="M7" s="270">
        <f>[1]skupno!H8</f>
        <v>14.855020711326953</v>
      </c>
      <c r="N7" s="271">
        <f>N73</f>
        <v>0</v>
      </c>
      <c r="O7" s="207">
        <f>N7/N20</f>
        <v>0</v>
      </c>
      <c r="P7" s="2"/>
      <c r="Q7" s="2"/>
      <c r="R7" s="2"/>
      <c r="S7" s="2"/>
      <c r="T7" s="2"/>
      <c r="U7" s="2"/>
      <c r="V7" s="2"/>
      <c r="W7" s="2"/>
    </row>
    <row r="8" spans="1:23" ht="18" customHeight="1" x14ac:dyDescent="0.3">
      <c r="A8" s="2"/>
      <c r="B8" s="272" t="str">
        <f>[1]skupno!B9</f>
        <v>ŠV-PRI</v>
      </c>
      <c r="C8" s="273" t="str">
        <f>[1]skupno!C9</f>
        <v>celoletni pripravljalni programi (U-7 do U-11)</v>
      </c>
      <c r="D8" s="274">
        <f>D86</f>
        <v>540</v>
      </c>
      <c r="E8" s="274">
        <f>E86</f>
        <v>5</v>
      </c>
      <c r="F8" s="274">
        <f>F86</f>
        <v>45</v>
      </c>
      <c r="G8" s="275"/>
      <c r="H8" s="275"/>
      <c r="I8" s="275"/>
      <c r="J8" s="275"/>
      <c r="K8" s="275"/>
      <c r="L8" s="274">
        <f>L86</f>
        <v>235.125</v>
      </c>
      <c r="M8" s="270">
        <f>[1]skupno!H9</f>
        <v>14.855020711326953</v>
      </c>
      <c r="N8" s="276">
        <f>N86</f>
        <v>3492.7867447507497</v>
      </c>
      <c r="O8" s="224">
        <f>N8/N20</f>
        <v>6.4681236013902771E-2</v>
      </c>
      <c r="P8" s="2"/>
      <c r="Q8" s="2"/>
      <c r="R8" s="2"/>
      <c r="S8" s="2"/>
      <c r="T8" s="2"/>
      <c r="U8" s="2"/>
      <c r="V8" s="2"/>
      <c r="W8" s="2"/>
    </row>
    <row r="9" spans="1:23" ht="18" customHeight="1" x14ac:dyDescent="0.3">
      <c r="A9" s="2"/>
      <c r="B9" s="13" t="str">
        <f>[1]skupno!B10</f>
        <v>ŠV-USM</v>
      </c>
      <c r="C9" s="268" t="str">
        <f>[1]skupno!C10</f>
        <v>celoletni tekmovalni programi (U-13 do U-15)</v>
      </c>
      <c r="D9" s="269">
        <f>D99</f>
        <v>480</v>
      </c>
      <c r="E9" s="269">
        <f>E99</f>
        <v>3</v>
      </c>
      <c r="F9" s="269">
        <f>F99</f>
        <v>33</v>
      </c>
      <c r="G9" s="141"/>
      <c r="H9" s="141"/>
      <c r="I9" s="141"/>
      <c r="J9" s="141"/>
      <c r="K9" s="141"/>
      <c r="L9" s="269">
        <f>L99</f>
        <v>440</v>
      </c>
      <c r="M9" s="270">
        <f>[1]skupno!H10</f>
        <v>14.855020711326953</v>
      </c>
      <c r="N9" s="271">
        <f>N99</f>
        <v>6536.2091129838591</v>
      </c>
      <c r="O9" s="207">
        <f>N9/N20</f>
        <v>0.12104090949970109</v>
      </c>
      <c r="P9" s="2"/>
      <c r="Q9" s="2"/>
      <c r="R9" s="2"/>
      <c r="S9" s="2"/>
      <c r="T9" s="2"/>
      <c r="U9" s="2"/>
      <c r="V9" s="2"/>
      <c r="W9" s="2"/>
    </row>
    <row r="10" spans="1:23" ht="18" customHeight="1" x14ac:dyDescent="0.3">
      <c r="A10" s="2"/>
      <c r="B10" s="13" t="str">
        <f>[1]skupno!B11</f>
        <v>ŠV-USM</v>
      </c>
      <c r="C10" s="268" t="str">
        <f>[1]skupno!C11</f>
        <v>celoletni tekmovalni programi (U-16 do U-19)</v>
      </c>
      <c r="D10" s="269">
        <f>D112</f>
        <v>200</v>
      </c>
      <c r="E10" s="269">
        <f>E112</f>
        <v>1</v>
      </c>
      <c r="F10" s="269">
        <f>F112</f>
        <v>15</v>
      </c>
      <c r="G10" s="141"/>
      <c r="H10" s="141"/>
      <c r="I10" s="141"/>
      <c r="J10" s="141"/>
      <c r="K10" s="141"/>
      <c r="L10" s="269">
        <f>L112</f>
        <v>200</v>
      </c>
      <c r="M10" s="270">
        <f>[1]skupno!H11</f>
        <v>14.855020711326953</v>
      </c>
      <c r="N10" s="271">
        <f>N112</f>
        <v>2971.0041422653903</v>
      </c>
      <c r="O10" s="207">
        <f>N10/N20</f>
        <v>5.5018595227136854E-2</v>
      </c>
      <c r="P10" s="2"/>
      <c r="Q10" s="2"/>
      <c r="R10" s="2"/>
      <c r="S10" s="2"/>
      <c r="T10" s="2"/>
      <c r="U10" s="2"/>
      <c r="V10" s="2"/>
      <c r="W10" s="2"/>
    </row>
    <row r="11" spans="1:23" ht="18" customHeight="1" x14ac:dyDescent="0.3">
      <c r="A11" s="2"/>
      <c r="B11" s="409" t="str">
        <f>[1]skupno!B12</f>
        <v xml:space="preserve">ŠPORT OTROK IN MLADINE SKUPAJ: </v>
      </c>
      <c r="C11" s="409"/>
      <c r="D11" s="277">
        <f>SUM(D5:D10)</f>
        <v>1280</v>
      </c>
      <c r="E11" s="277">
        <f t="shared" ref="E11:F11" si="0">SUM(E5:E10)</f>
        <v>10</v>
      </c>
      <c r="F11" s="277">
        <f t="shared" si="0"/>
        <v>93</v>
      </c>
      <c r="G11" s="278"/>
      <c r="H11" s="278"/>
      <c r="I11" s="278"/>
      <c r="J11" s="278"/>
      <c r="K11" s="278"/>
      <c r="L11" s="277">
        <f>SUM(L5:L10)</f>
        <v>875.125</v>
      </c>
      <c r="M11" s="279">
        <f>[1]skupno!H12</f>
        <v>14.855020711326953</v>
      </c>
      <c r="N11" s="61">
        <f>SUM(N5:N10)</f>
        <v>12999.999999999998</v>
      </c>
      <c r="O11" s="280">
        <f>N11/N20</f>
        <v>0.2407407407407407</v>
      </c>
      <c r="P11" s="2"/>
      <c r="Q11" s="2"/>
      <c r="R11" s="2"/>
      <c r="S11" s="2"/>
      <c r="T11" s="2"/>
      <c r="U11" s="2"/>
      <c r="V11" s="2"/>
      <c r="W11" s="2"/>
    </row>
    <row r="12" spans="1:23" ht="18" customHeight="1" x14ac:dyDescent="0.3">
      <c r="A12" s="2"/>
      <c r="B12" s="13" t="str">
        <f>[1]skupno!B13</f>
        <v>KŠ</v>
      </c>
      <c r="C12" s="281" t="str">
        <f>[1]skupno!C13</f>
        <v>celoletni tekmovalni programi</v>
      </c>
      <c r="D12" s="269">
        <f>D125</f>
        <v>240</v>
      </c>
      <c r="E12" s="269">
        <f>E125</f>
        <v>1</v>
      </c>
      <c r="F12" s="269">
        <f>F125</f>
        <v>20</v>
      </c>
      <c r="G12" s="141"/>
      <c r="H12" s="141"/>
      <c r="I12" s="141"/>
      <c r="J12" s="141"/>
      <c r="K12" s="141"/>
      <c r="L12" s="269">
        <f>L125</f>
        <v>240</v>
      </c>
      <c r="M12" s="270">
        <f>[1]skupno!H13</f>
        <v>125</v>
      </c>
      <c r="N12" s="271">
        <f>N125</f>
        <v>30000</v>
      </c>
      <c r="O12" s="207">
        <f>N12/N20</f>
        <v>0.55555555555555558</v>
      </c>
      <c r="P12" s="2"/>
      <c r="Q12" s="2"/>
      <c r="R12" s="2"/>
      <c r="S12" s="2"/>
      <c r="T12" s="2"/>
      <c r="U12" s="2"/>
      <c r="V12" s="2"/>
      <c r="W12" s="2"/>
    </row>
    <row r="13" spans="1:23" ht="18" customHeight="1" x14ac:dyDescent="0.3">
      <c r="A13" s="2"/>
      <c r="B13" s="409" t="str">
        <f>[1]skupno!B14</f>
        <v xml:space="preserve">KAKOVOSTNI ŠPORT: </v>
      </c>
      <c r="C13" s="409"/>
      <c r="D13" s="277">
        <f>SUM(D12:D12)</f>
        <v>240</v>
      </c>
      <c r="E13" s="277">
        <f>SUM(E12:E12)</f>
        <v>1</v>
      </c>
      <c r="F13" s="277">
        <f>SUM(F12:F12)</f>
        <v>20</v>
      </c>
      <c r="G13" s="278"/>
      <c r="H13" s="278"/>
      <c r="I13" s="278"/>
      <c r="J13" s="278"/>
      <c r="K13" s="278"/>
      <c r="L13" s="277">
        <f>SUM(L12:L12)</f>
        <v>240</v>
      </c>
      <c r="M13" s="279">
        <f>[1]skupno!H14</f>
        <v>125</v>
      </c>
      <c r="N13" s="61">
        <f>SUM(N12:N12)</f>
        <v>30000</v>
      </c>
      <c r="O13" s="280">
        <f>N13/N20</f>
        <v>0.55555555555555558</v>
      </c>
      <c r="P13" s="2"/>
      <c r="Q13" s="2"/>
      <c r="R13" s="2"/>
      <c r="S13" s="2"/>
      <c r="T13" s="2"/>
      <c r="U13" s="2"/>
      <c r="V13" s="2"/>
      <c r="W13" s="2"/>
    </row>
    <row r="14" spans="1:23" ht="18" customHeight="1" x14ac:dyDescent="0.3">
      <c r="A14" s="2"/>
      <c r="B14" s="13" t="str">
        <f>[1]skupno!B15</f>
        <v>RE</v>
      </c>
      <c r="C14" s="281" t="str">
        <f>[1]skupno!C15</f>
        <v xml:space="preserve">celoletni netekmovalni programi </v>
      </c>
      <c r="D14" s="269">
        <f>D138</f>
        <v>1020</v>
      </c>
      <c r="E14" s="269">
        <f>E138</f>
        <v>13</v>
      </c>
      <c r="F14" s="269">
        <f>F138</f>
        <v>225</v>
      </c>
      <c r="G14" s="141"/>
      <c r="H14" s="141"/>
      <c r="I14" s="141"/>
      <c r="J14" s="141"/>
      <c r="K14" s="141"/>
      <c r="L14" s="269">
        <f>L138</f>
        <v>591.85</v>
      </c>
      <c r="M14" s="270">
        <f>[1]skupno!H15</f>
        <v>16.051364365971107</v>
      </c>
      <c r="N14" s="271">
        <f>N138</f>
        <v>9500</v>
      </c>
      <c r="O14" s="207">
        <f>N14/N20</f>
        <v>0.17592592592592593</v>
      </c>
      <c r="P14" s="2"/>
      <c r="Q14" s="2"/>
      <c r="R14" s="2"/>
      <c r="S14" s="2"/>
      <c r="T14" s="2"/>
      <c r="U14" s="2"/>
      <c r="V14" s="2"/>
      <c r="W14" s="2"/>
    </row>
    <row r="15" spans="1:23" ht="18" customHeight="1" x14ac:dyDescent="0.3">
      <c r="A15" s="2"/>
      <c r="B15" s="13" t="str">
        <f>[1]skupno!B16</f>
        <v>ŠSTA</v>
      </c>
      <c r="C15" s="281" t="str">
        <f>[1]skupno!C16</f>
        <v xml:space="preserve">celoletni netekmovalni programi </v>
      </c>
      <c r="D15" s="269">
        <f>D151</f>
        <v>0</v>
      </c>
      <c r="E15" s="269">
        <f>E151</f>
        <v>0</v>
      </c>
      <c r="F15" s="269">
        <f>F151</f>
        <v>0</v>
      </c>
      <c r="G15" s="141"/>
      <c r="H15" s="141"/>
      <c r="I15" s="141"/>
      <c r="J15" s="141"/>
      <c r="K15" s="141"/>
      <c r="L15" s="269">
        <f>L151</f>
        <v>0</v>
      </c>
      <c r="M15" s="270">
        <f>[1]skupno!H16</f>
        <v>16.051364365971107</v>
      </c>
      <c r="N15" s="271">
        <f>N151</f>
        <v>0</v>
      </c>
      <c r="O15" s="207">
        <f>N15/N20</f>
        <v>0</v>
      </c>
      <c r="P15" s="2"/>
      <c r="Q15" s="2"/>
      <c r="R15" s="2"/>
      <c r="S15" s="2"/>
      <c r="T15" s="2"/>
      <c r="U15" s="2"/>
      <c r="V15" s="2"/>
      <c r="W15" s="2"/>
    </row>
    <row r="16" spans="1:23" ht="18" customHeight="1" x14ac:dyDescent="0.3">
      <c r="A16" s="2"/>
      <c r="B16" s="409" t="str">
        <f>[1]skupno!B17</f>
        <v xml:space="preserve">ŠPORTNA REKREACIJA IN ŠPORT STAREJŠIH SKUPAJ: </v>
      </c>
      <c r="C16" s="409"/>
      <c r="D16" s="277">
        <f>SUM(D14:D15)</f>
        <v>1020</v>
      </c>
      <c r="E16" s="277">
        <f t="shared" ref="E16:F16" si="1">SUM(E14:E15)</f>
        <v>13</v>
      </c>
      <c r="F16" s="277">
        <f t="shared" si="1"/>
        <v>225</v>
      </c>
      <c r="G16" s="278"/>
      <c r="H16" s="278"/>
      <c r="I16" s="278"/>
      <c r="J16" s="278"/>
      <c r="K16" s="278"/>
      <c r="L16" s="277">
        <f>SUM(L14:L15)</f>
        <v>591.85</v>
      </c>
      <c r="M16" s="279">
        <f>[1]skupno!H17</f>
        <v>16.051364365971107</v>
      </c>
      <c r="N16" s="61">
        <f>SUM(N14:N15)</f>
        <v>9500</v>
      </c>
      <c r="O16" s="280">
        <f>N16/N20</f>
        <v>0.17592592592592593</v>
      </c>
      <c r="P16" s="2"/>
      <c r="Q16" s="2"/>
      <c r="R16" s="2"/>
      <c r="S16" s="2"/>
      <c r="T16" s="2"/>
      <c r="U16" s="2"/>
      <c r="V16" s="2"/>
      <c r="W16" s="2"/>
    </row>
    <row r="17" spans="1:23" ht="20.100000000000001" customHeight="1" x14ac:dyDescent="0.3">
      <c r="A17" s="2"/>
      <c r="B17" s="401" t="str">
        <f>[1]skupno!B18</f>
        <v>ŠPORTNI PROGRAMI SKUPAJ:</v>
      </c>
      <c r="C17" s="401"/>
      <c r="D17" s="277">
        <f>D11+D13+D16</f>
        <v>2540</v>
      </c>
      <c r="E17" s="277">
        <f t="shared" ref="E17:F17" si="2">E11+E13+E16</f>
        <v>24</v>
      </c>
      <c r="F17" s="277">
        <f t="shared" si="2"/>
        <v>338</v>
      </c>
      <c r="G17" s="278"/>
      <c r="H17" s="278"/>
      <c r="I17" s="278"/>
      <c r="J17" s="278"/>
      <c r="K17" s="278"/>
      <c r="L17" s="277">
        <f>L11+L13+L16</f>
        <v>1706.9749999999999</v>
      </c>
      <c r="M17" s="279">
        <f>[1]skupno!H18</f>
        <v>30.756162216787008</v>
      </c>
      <c r="N17" s="282">
        <f>N11+N13+N16</f>
        <v>52500</v>
      </c>
      <c r="O17" s="280">
        <f>N17/N20</f>
        <v>0.97222222222222221</v>
      </c>
      <c r="P17" s="2"/>
      <c r="Q17" s="2"/>
      <c r="R17" s="2"/>
      <c r="S17" s="2"/>
      <c r="T17" s="2"/>
      <c r="U17" s="2"/>
      <c r="V17" s="2"/>
      <c r="W17" s="2"/>
    </row>
    <row r="18" spans="1:23" ht="18" customHeight="1" x14ac:dyDescent="0.3">
      <c r="A18" s="2"/>
      <c r="B18" s="283" t="str">
        <f>[1]skupno!B19</f>
        <v>DEDR</v>
      </c>
      <c r="C18" s="281" t="str">
        <f>[1]skupno!C19</f>
        <v xml:space="preserve">DELOVANJE ŠPORTNIH DRUŠTEV </v>
      </c>
      <c r="D18" s="284"/>
      <c r="E18" s="269">
        <f>E164</f>
        <v>10</v>
      </c>
      <c r="F18" s="269">
        <f>F164</f>
        <v>0</v>
      </c>
      <c r="G18" s="141"/>
      <c r="H18" s="141"/>
      <c r="I18" s="141"/>
      <c r="J18" s="141"/>
      <c r="K18" s="141"/>
      <c r="L18" s="269">
        <f>L164</f>
        <v>1006</v>
      </c>
      <c r="M18" s="270">
        <f>[1]skupno!H19</f>
        <v>1.4910536779324055</v>
      </c>
      <c r="N18" s="271">
        <f>N164</f>
        <v>1500</v>
      </c>
      <c r="O18" s="207">
        <f>N18/N20</f>
        <v>2.7777777777777776E-2</v>
      </c>
      <c r="P18" s="2"/>
      <c r="Q18" s="2"/>
      <c r="R18" s="2"/>
      <c r="S18" s="2"/>
      <c r="T18" s="2"/>
      <c r="U18" s="2"/>
      <c r="V18" s="2"/>
      <c r="W18" s="2"/>
    </row>
    <row r="19" spans="1:23" ht="18" customHeight="1" x14ac:dyDescent="0.3">
      <c r="A19" s="2"/>
      <c r="B19" s="402" t="str">
        <f>[1]skupno!B20</f>
        <v xml:space="preserve">ORGANIZIRANOST V ŠPORTU </v>
      </c>
      <c r="C19" s="402"/>
      <c r="D19" s="284"/>
      <c r="E19" s="285">
        <f>SUM(E18:E18)</f>
        <v>10</v>
      </c>
      <c r="F19" s="286">
        <f>SUM(F18:F18)</f>
        <v>0</v>
      </c>
      <c r="G19" s="287"/>
      <c r="H19" s="287"/>
      <c r="I19" s="287"/>
      <c r="J19" s="287"/>
      <c r="K19" s="287"/>
      <c r="L19" s="285">
        <f>SUM(L18:L18)</f>
        <v>1006</v>
      </c>
      <c r="M19" s="288">
        <f>[1]skupno!H20</f>
        <v>1.4910536779324055</v>
      </c>
      <c r="N19" s="289">
        <f>SUM(N18:N18)</f>
        <v>1500</v>
      </c>
      <c r="O19" s="290">
        <f>N19/N20</f>
        <v>2.7777777777777776E-2</v>
      </c>
      <c r="P19" s="2"/>
      <c r="Q19" s="2"/>
      <c r="R19" s="2"/>
      <c r="S19" s="2"/>
      <c r="T19" s="2"/>
      <c r="U19" s="2"/>
      <c r="V19" s="2"/>
      <c r="W19" s="2"/>
    </row>
    <row r="20" spans="1:23" ht="20.100000000000001" customHeight="1" x14ac:dyDescent="0.3">
      <c r="A20" s="2"/>
      <c r="B20" s="403" t="s">
        <v>135</v>
      </c>
      <c r="C20" s="404"/>
      <c r="D20" s="202">
        <f>D17</f>
        <v>2540</v>
      </c>
      <c r="E20" s="202">
        <f>E17+E19</f>
        <v>34</v>
      </c>
      <c r="F20" s="202">
        <f>F17+F19</f>
        <v>338</v>
      </c>
      <c r="G20" s="278"/>
      <c r="H20" s="278"/>
      <c r="I20" s="278"/>
      <c r="J20" s="278"/>
      <c r="K20" s="278"/>
      <c r="L20" s="202">
        <f>L17+L19</f>
        <v>2712.9749999999999</v>
      </c>
      <c r="M20" s="270">
        <f>[1]skupno!H21</f>
        <v>19.904348547259005</v>
      </c>
      <c r="N20" s="291">
        <f>N17+N19</f>
        <v>54000</v>
      </c>
      <c r="O20" s="207">
        <f>O17+O19</f>
        <v>1</v>
      </c>
      <c r="P20" s="2"/>
      <c r="Q20" s="2"/>
      <c r="R20" s="2"/>
      <c r="S20" s="2"/>
      <c r="T20" s="2"/>
      <c r="U20" s="2"/>
      <c r="V20" s="2"/>
      <c r="W20" s="2"/>
    </row>
    <row r="21" spans="1:23" ht="1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05" t="s">
        <v>136</v>
      </c>
      <c r="M22" s="406"/>
      <c r="N22" s="406"/>
      <c r="O22" s="410">
        <f>'[1]VR-IZV'!G32+'[1]VR-IZV'!W32+'[1]VR-IZV'!AM32+'[1]VR-IZV'!BC32+'[1]VR-IZV'!BS32+'[1]VR-IZV'!CI32+'[1]VR-IZV'!CY32+'[1]VR-IZV'!DO32+'[1]VR-IZV'!EE32+'[1]VR-IZV'!EU32</f>
        <v>393</v>
      </c>
      <c r="P22" s="2"/>
      <c r="Q22" s="2"/>
      <c r="R22" s="2"/>
      <c r="S22" s="2"/>
      <c r="T22" s="2"/>
      <c r="U22" s="2"/>
      <c r="V22" s="2"/>
      <c r="W22" s="2"/>
    </row>
    <row r="23" spans="1:23" ht="1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405"/>
      <c r="M23" s="406"/>
      <c r="N23" s="406"/>
      <c r="O23" s="410"/>
      <c r="P23" s="2"/>
      <c r="Q23" s="2"/>
      <c r="R23" s="2"/>
      <c r="S23" s="2"/>
      <c r="T23" s="2"/>
      <c r="U23" s="2"/>
      <c r="V23" s="2"/>
      <c r="W23" s="2"/>
    </row>
    <row r="24" spans="1:23" ht="1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30" customHeight="1" x14ac:dyDescent="0.3">
      <c r="A34" s="2"/>
      <c r="B34" s="408" t="s">
        <v>137</v>
      </c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2"/>
      <c r="Q34" s="2"/>
      <c r="R34" s="2"/>
      <c r="S34" s="2"/>
      <c r="T34" s="2"/>
      <c r="U34" s="2"/>
      <c r="V34" s="2"/>
      <c r="W34" s="2"/>
    </row>
    <row r="35" spans="1:23" ht="9.9" customHeight="1" x14ac:dyDescent="0.3">
      <c r="A35" s="2"/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"/>
      <c r="Q35" s="2"/>
      <c r="R35" s="2"/>
      <c r="S35" s="2"/>
      <c r="T35" s="2"/>
      <c r="U35" s="2"/>
      <c r="V35" s="2"/>
      <c r="W35" s="2"/>
    </row>
    <row r="36" spans="1:23" ht="27.6" x14ac:dyDescent="0.3">
      <c r="A36" s="2"/>
      <c r="B36" s="381" t="s">
        <v>138</v>
      </c>
      <c r="C36" s="381"/>
      <c r="D36" s="293" t="s">
        <v>4</v>
      </c>
      <c r="E36" s="293" t="s">
        <v>5</v>
      </c>
      <c r="F36" s="294" t="s">
        <v>115</v>
      </c>
      <c r="G36" s="295"/>
      <c r="H36" s="295"/>
      <c r="I36" s="295"/>
      <c r="J36" s="295"/>
      <c r="K36" s="295"/>
      <c r="L36" s="296" t="s">
        <v>133</v>
      </c>
      <c r="M36" s="297" t="s">
        <v>49</v>
      </c>
      <c r="N36" s="298" t="s">
        <v>50</v>
      </c>
      <c r="O36" s="5" t="s">
        <v>139</v>
      </c>
      <c r="P36" s="2"/>
      <c r="Q36" s="2"/>
      <c r="R36" s="2"/>
      <c r="S36" s="2"/>
      <c r="T36" s="2"/>
      <c r="U36" s="2"/>
      <c r="V36" s="2"/>
      <c r="W36" s="2"/>
    </row>
    <row r="37" spans="1:23" ht="15.9" customHeight="1" x14ac:dyDescent="0.3">
      <c r="A37" s="2"/>
      <c r="B37" s="13" t="s">
        <v>11</v>
      </c>
      <c r="C37" s="281" t="str">
        <f>[1]PRIJAVE!C5</f>
        <v>KMN GORNJI PETROVCI</v>
      </c>
      <c r="D37" s="269">
        <f>'[1]VR-IZV'!E6*'[1]VR-IZV'!F6+'[1]VR-IZV'!E7*'[1]VR-IZV'!F7</f>
        <v>0</v>
      </c>
      <c r="E37" s="269">
        <f>SUM('[1]VR-IZV'!F6:F7)</f>
        <v>0</v>
      </c>
      <c r="F37" s="269">
        <f>SUM('[1]VR-IZV'!G6:G7)</f>
        <v>0</v>
      </c>
      <c r="G37" s="141"/>
      <c r="H37" s="141"/>
      <c r="I37" s="141"/>
      <c r="J37" s="141"/>
      <c r="K37" s="141"/>
      <c r="L37" s="299">
        <f>SUM('[1]VR-IZV'!M6:M7)</f>
        <v>0</v>
      </c>
      <c r="M37" s="300">
        <f>[1]skupno!H6</f>
        <v>14.855020711326953</v>
      </c>
      <c r="N37" s="301">
        <f>SUM('[1]VR-IZV'!O6:O7)</f>
        <v>0</v>
      </c>
      <c r="O37" s="207">
        <f>N37/N20</f>
        <v>0</v>
      </c>
      <c r="P37" s="2"/>
      <c r="Q37" s="2"/>
      <c r="R37" s="2"/>
      <c r="S37" s="2"/>
      <c r="T37" s="2"/>
      <c r="U37" s="2"/>
      <c r="V37" s="2"/>
      <c r="W37" s="2"/>
    </row>
    <row r="38" spans="1:23" ht="15.9" customHeight="1" x14ac:dyDescent="0.3">
      <c r="A38" s="2"/>
      <c r="B38" s="13" t="s">
        <v>11</v>
      </c>
      <c r="C38" s="281" t="str">
        <f>[1]PRIJAVE!C6</f>
        <v>KMN KOŠAROVCI</v>
      </c>
      <c r="D38" s="269">
        <f>'[1]VR-IZV'!U6*'[1]VR-IZV'!V6+'[1]VR-IZV'!U7*'[1]VR-IZV'!V7</f>
        <v>0</v>
      </c>
      <c r="E38" s="269">
        <f>SUM('[1]VR-IZV'!V6:V7)</f>
        <v>0</v>
      </c>
      <c r="F38" s="269">
        <f>SUM('[1]VR-IZV'!W6:W7)</f>
        <v>0</v>
      </c>
      <c r="G38" s="141"/>
      <c r="H38" s="141"/>
      <c r="I38" s="141"/>
      <c r="J38" s="141"/>
      <c r="K38" s="141"/>
      <c r="L38" s="299">
        <f>SUM('[1]VR-IZV'!AC6:AC7)</f>
        <v>0</v>
      </c>
      <c r="M38" s="300">
        <f>[1]skupno!H6</f>
        <v>14.855020711326953</v>
      </c>
      <c r="N38" s="301">
        <f>SUM('[1]VR-IZV'!AE6:AE7)</f>
        <v>0</v>
      </c>
      <c r="O38" s="207">
        <f>N38/N20</f>
        <v>0</v>
      </c>
      <c r="P38" s="2"/>
      <c r="Q38" s="2"/>
      <c r="R38" s="2"/>
      <c r="S38" s="2"/>
      <c r="T38" s="2"/>
      <c r="U38" s="2"/>
      <c r="V38" s="2"/>
      <c r="W38" s="2"/>
    </row>
    <row r="39" spans="1:23" ht="15.9" customHeight="1" x14ac:dyDescent="0.3">
      <c r="A39" s="2"/>
      <c r="B39" s="13" t="s">
        <v>11</v>
      </c>
      <c r="C39" s="281" t="str">
        <f>[1]PRIJAVE!C7</f>
        <v>KMN STANJEVCI</v>
      </c>
      <c r="D39" s="269">
        <f>'[1]VR-IZV'!AK6*'[1]VR-IZV'!AL6+'[1]VR-IZV'!AK7*'[1]VR-IZV'!AL7</f>
        <v>0</v>
      </c>
      <c r="E39" s="269">
        <f>SUM('[1]VR-IZV'!AL6:AL7)</f>
        <v>0</v>
      </c>
      <c r="F39" s="269">
        <f>SUM('[1]VR-IZV'!AM6:AM7)</f>
        <v>0</v>
      </c>
      <c r="G39" s="141"/>
      <c r="H39" s="141"/>
      <c r="I39" s="141"/>
      <c r="J39" s="141"/>
      <c r="K39" s="141"/>
      <c r="L39" s="299">
        <f>SUM('[1]VR-IZV'!AS6:AS7)</f>
        <v>0</v>
      </c>
      <c r="M39" s="300">
        <f>[1]skupno!H6</f>
        <v>14.855020711326953</v>
      </c>
      <c r="N39" s="301">
        <f>SUM('[1]VR-IZV'!AU6:AU7)</f>
        <v>0</v>
      </c>
      <c r="O39" s="207">
        <f>N39/N20</f>
        <v>0</v>
      </c>
      <c r="P39" s="2"/>
      <c r="Q39" s="2"/>
      <c r="R39" s="2"/>
      <c r="S39" s="2"/>
      <c r="T39" s="2"/>
      <c r="U39" s="2"/>
      <c r="V39" s="2"/>
      <c r="W39" s="2"/>
    </row>
    <row r="40" spans="1:23" ht="15.9" customHeight="1" x14ac:dyDescent="0.3">
      <c r="A40" s="2"/>
      <c r="B40" s="13" t="s">
        <v>11</v>
      </c>
      <c r="C40" s="281" t="str">
        <f>[1]PRIJAVE!C8</f>
        <v>SHOTOKAN KARATE-DO</v>
      </c>
      <c r="D40" s="269">
        <f>'[1]VR-IZV'!BA6*'[1]VR-IZV'!BB6+'[1]VR-IZV'!BA7*'[1]VR-IZV'!BB7</f>
        <v>0</v>
      </c>
      <c r="E40" s="269">
        <f>SUM('[1]VR-IZV'!BB6:BB7)</f>
        <v>0</v>
      </c>
      <c r="F40" s="269">
        <f>SUM('[1]VR-IZV'!BC6:BC7)</f>
        <v>0</v>
      </c>
      <c r="G40" s="141"/>
      <c r="H40" s="141"/>
      <c r="I40" s="141"/>
      <c r="J40" s="141"/>
      <c r="K40" s="141"/>
      <c r="L40" s="299">
        <f>SUM('[1]VR-IZV'!BI6:BI7)</f>
        <v>0</v>
      </c>
      <c r="M40" s="300">
        <f>[1]skupno!H6</f>
        <v>14.855020711326953</v>
      </c>
      <c r="N40" s="301">
        <f>SUM('[1]VR-IZV'!BK6:BK7)</f>
        <v>0</v>
      </c>
      <c r="O40" s="207">
        <f>N40/N20</f>
        <v>0</v>
      </c>
      <c r="P40" s="2"/>
      <c r="Q40" s="2"/>
      <c r="R40" s="2"/>
      <c r="S40" s="2"/>
      <c r="T40" s="2"/>
      <c r="U40" s="2"/>
      <c r="V40" s="2"/>
      <c r="W40" s="2"/>
    </row>
    <row r="41" spans="1:23" ht="15.9" customHeight="1" x14ac:dyDescent="0.3">
      <c r="A41" s="2"/>
      <c r="B41" s="13" t="s">
        <v>11</v>
      </c>
      <c r="C41" s="281" t="str">
        <f>[1]PRIJAVE!C9</f>
        <v>ŠD LUCOVA</v>
      </c>
      <c r="D41" s="269">
        <f>'[1]VR-IZV'!BQ6*'[1]VR-IZV'!BR6+'[1]VR-IZV'!BQ7*'[1]VR-IZV'!BR7</f>
        <v>0</v>
      </c>
      <c r="E41" s="269">
        <f>SUM('[1]VR-IZV'!BR6:BR7)</f>
        <v>0</v>
      </c>
      <c r="F41" s="269">
        <f>SUM('[1]VR-IZV'!BS6:BS7)</f>
        <v>0</v>
      </c>
      <c r="G41" s="141"/>
      <c r="H41" s="141"/>
      <c r="I41" s="141"/>
      <c r="J41" s="141"/>
      <c r="K41" s="141"/>
      <c r="L41" s="299">
        <f>SUM('[1]VR-IZV'!BY6:BY7)</f>
        <v>0</v>
      </c>
      <c r="M41" s="300">
        <f>[1]skupno!H6</f>
        <v>14.855020711326953</v>
      </c>
      <c r="N41" s="301">
        <f>SUM('[1]VR-IZV'!CA6:CA7)</f>
        <v>0</v>
      </c>
      <c r="O41" s="207">
        <f>N41/N20</f>
        <v>0</v>
      </c>
      <c r="P41" s="2"/>
      <c r="Q41" s="2"/>
      <c r="R41" s="2"/>
      <c r="S41" s="2"/>
      <c r="T41" s="2"/>
      <c r="U41" s="2"/>
      <c r="V41" s="2"/>
      <c r="W41" s="2"/>
    </row>
    <row r="42" spans="1:23" ht="15.9" customHeight="1" x14ac:dyDescent="0.3">
      <c r="A42" s="2"/>
      <c r="B42" s="13" t="s">
        <v>11</v>
      </c>
      <c r="C42" s="281" t="str">
        <f>[1]PRIJAVE!C10</f>
        <v>ŠD NERADNOVCI</v>
      </c>
      <c r="D42" s="269">
        <f>'[1]VR-IZV'!CG6*'[1]VR-IZV'!CH6+'[1]VR-IZV'!CG7*'[1]VR-IZV'!CH7</f>
        <v>0</v>
      </c>
      <c r="E42" s="269">
        <f>SUM('[1]VR-IZV'!CH6:CH7)</f>
        <v>0</v>
      </c>
      <c r="F42" s="269">
        <f>SUM('[1]VR-IZV'!CI6:CI7)</f>
        <v>0</v>
      </c>
      <c r="G42" s="141"/>
      <c r="H42" s="141"/>
      <c r="I42" s="141"/>
      <c r="J42" s="141"/>
      <c r="K42" s="141"/>
      <c r="L42" s="299">
        <f>SUM('[1]VR-IZV'!CO6:CO7)</f>
        <v>0</v>
      </c>
      <c r="M42" s="300">
        <f>[1]skupno!H6</f>
        <v>14.855020711326953</v>
      </c>
      <c r="N42" s="301">
        <f>SUM('[1]VR-IZV'!CQ6:CQ7)</f>
        <v>0</v>
      </c>
      <c r="O42" s="207">
        <f>N42/N20</f>
        <v>0</v>
      </c>
      <c r="P42" s="2"/>
      <c r="Q42" s="2"/>
      <c r="R42" s="2"/>
      <c r="S42" s="2"/>
      <c r="T42" s="2"/>
      <c r="U42" s="2"/>
      <c r="V42" s="2"/>
      <c r="W42" s="2"/>
    </row>
    <row r="43" spans="1:23" ht="15.9" customHeight="1" x14ac:dyDescent="0.3">
      <c r="A43" s="2"/>
      <c r="B43" s="13" t="s">
        <v>11</v>
      </c>
      <c r="C43" s="281" t="str">
        <f>[1]PRIJAVE!C11</f>
        <v>ŠD NOGOMETNI KLUB KRIŽEVCI</v>
      </c>
      <c r="D43" s="269">
        <f>'[1]VR-IZV'!CW6*'[1]VR-IZV'!CX6+'[1]VR-IZV'!CW7*'[1]VR-IZV'!CX7</f>
        <v>0</v>
      </c>
      <c r="E43" s="269">
        <f>SUM('[1]VR-IZV'!CX6:CX7)</f>
        <v>0</v>
      </c>
      <c r="F43" s="269">
        <f>SUM('[1]VR-IZV'!CY6:CY7)</f>
        <v>0</v>
      </c>
      <c r="G43" s="141"/>
      <c r="H43" s="141"/>
      <c r="I43" s="141"/>
      <c r="J43" s="141"/>
      <c r="K43" s="141"/>
      <c r="L43" s="299">
        <f>SUM('[1]VR-IZV'!DE6:DE7)</f>
        <v>0</v>
      </c>
      <c r="M43" s="300">
        <f>[1]skupno!H6</f>
        <v>14.855020711326953</v>
      </c>
      <c r="N43" s="301">
        <f>SUM('[1]VR-IZV'!DG6:DG7)</f>
        <v>0</v>
      </c>
      <c r="O43" s="207">
        <f>N43/N20</f>
        <v>0</v>
      </c>
      <c r="P43" s="2"/>
      <c r="Q43" s="2"/>
      <c r="R43" s="2"/>
      <c r="S43" s="2"/>
      <c r="T43" s="2"/>
      <c r="U43" s="2"/>
      <c r="V43" s="2"/>
      <c r="W43" s="2"/>
    </row>
    <row r="44" spans="1:23" ht="15.9" customHeight="1" x14ac:dyDescent="0.3">
      <c r="A44" s="2"/>
      <c r="B44" s="13" t="s">
        <v>11</v>
      </c>
      <c r="C44" s="281" t="str">
        <f>[1]PRIJAVE!C12</f>
        <v>ŠD SREBRNI BREG MARTINJE</v>
      </c>
      <c r="D44" s="269">
        <f>'[1]VR-IZV'!DM6*'[1]VR-IZV'!DN6+'[1]VR-IZV'!DM7*'[1]VR-IZV'!DN7</f>
        <v>0</v>
      </c>
      <c r="E44" s="269">
        <f>SUM('[1]VR-IZV'!DN6:DN7)</f>
        <v>0</v>
      </c>
      <c r="F44" s="269">
        <f>SUM('[1]VR-IZV'!DO6:DO7)</f>
        <v>0</v>
      </c>
      <c r="G44" s="141"/>
      <c r="H44" s="141"/>
      <c r="I44" s="141"/>
      <c r="J44" s="141"/>
      <c r="K44" s="141"/>
      <c r="L44" s="299">
        <f>SUM('[1]VR-IZV'!DU6:DU7)</f>
        <v>0</v>
      </c>
      <c r="M44" s="300">
        <f>[1]skupno!H6</f>
        <v>14.855020711326953</v>
      </c>
      <c r="N44" s="301">
        <f>SUM('[1]VR-IZV'!DW6:DW7)</f>
        <v>0</v>
      </c>
      <c r="O44" s="207">
        <f>N44/N20</f>
        <v>0</v>
      </c>
      <c r="P44" s="2"/>
      <c r="Q44" s="2"/>
      <c r="R44" s="2"/>
      <c r="S44" s="2"/>
      <c r="T44" s="2"/>
      <c r="U44" s="2"/>
      <c r="V44" s="2"/>
      <c r="W44" s="2"/>
    </row>
    <row r="45" spans="1:23" ht="15.9" customHeight="1" x14ac:dyDescent="0.3">
      <c r="A45" s="2"/>
      <c r="B45" s="13" t="s">
        <v>11</v>
      </c>
      <c r="C45" s="281" t="str">
        <f>[1]PRIJAVE!C13</f>
        <v>ŠKTD ADRIJANCI</v>
      </c>
      <c r="D45" s="269">
        <f>'[1]VR-IZV'!EC6*'[1]VR-IZV'!ED6+'[1]VR-IZV'!EC7*'[1]VR-IZV'!ED7</f>
        <v>0</v>
      </c>
      <c r="E45" s="269">
        <f>SUM('[1]VR-IZV'!ED6:ED7)</f>
        <v>0</v>
      </c>
      <c r="F45" s="269">
        <f>SUM('[1]VR-IZV'!EE6:EE7)</f>
        <v>0</v>
      </c>
      <c r="G45" s="141"/>
      <c r="H45" s="141"/>
      <c r="I45" s="141"/>
      <c r="J45" s="141"/>
      <c r="K45" s="141"/>
      <c r="L45" s="299">
        <f>SUM('[1]VR-IZV'!EK6:EK7)</f>
        <v>0</v>
      </c>
      <c r="M45" s="300">
        <f>[1]skupno!H6</f>
        <v>14.855020711326953</v>
      </c>
      <c r="N45" s="301">
        <f>SUM('[1]VR-IZV'!EM6:EM7)</f>
        <v>0</v>
      </c>
      <c r="O45" s="207">
        <f>N45/N20</f>
        <v>0</v>
      </c>
      <c r="P45" s="2"/>
      <c r="Q45" s="2"/>
      <c r="R45" s="2"/>
      <c r="S45" s="2"/>
      <c r="T45" s="2"/>
      <c r="U45" s="2"/>
      <c r="V45" s="2"/>
      <c r="W45" s="2"/>
    </row>
    <row r="46" spans="1:23" ht="15.9" customHeight="1" x14ac:dyDescent="0.3">
      <c r="A46" s="2"/>
      <c r="B46" s="13" t="s">
        <v>11</v>
      </c>
      <c r="C46" s="281" t="str">
        <f>[1]PRIJAVE!C14</f>
        <v>ŽNK GORIČKO STANJEVCI</v>
      </c>
      <c r="D46" s="269">
        <f>'[1]VR-IZV'!ES6*'[1]VR-IZV'!ET6+'[1]VR-IZV'!ES7*'[1]VR-IZV'!ET7</f>
        <v>0</v>
      </c>
      <c r="E46" s="269">
        <f>SUM('[1]VR-IZV'!ET6:ET7)</f>
        <v>0</v>
      </c>
      <c r="F46" s="269">
        <f>SUM('[1]VR-IZV'!EU6:EU7)</f>
        <v>0</v>
      </c>
      <c r="G46" s="141"/>
      <c r="H46" s="141"/>
      <c r="I46" s="141"/>
      <c r="J46" s="141"/>
      <c r="K46" s="141"/>
      <c r="L46" s="299">
        <f>SUM('[1]VR-IZV'!FA6:FA7)</f>
        <v>0</v>
      </c>
      <c r="M46" s="300">
        <f>[1]skupno!H6</f>
        <v>14.855020711326953</v>
      </c>
      <c r="N46" s="301">
        <f>SUM('[1]VR-IZV'!FC6:FC7)</f>
        <v>0</v>
      </c>
      <c r="O46" s="207">
        <f>N46/N20</f>
        <v>0</v>
      </c>
      <c r="P46" s="2"/>
      <c r="Q46" s="2"/>
      <c r="R46" s="2"/>
      <c r="S46" s="2"/>
      <c r="T46" s="2"/>
      <c r="U46" s="2"/>
      <c r="V46" s="2"/>
      <c r="W46" s="2"/>
    </row>
    <row r="47" spans="1:23" ht="15.9" customHeight="1" x14ac:dyDescent="0.3">
      <c r="A47" s="2"/>
      <c r="B47" s="409" t="s">
        <v>140</v>
      </c>
      <c r="C47" s="409"/>
      <c r="D47" s="277">
        <f>SUM(D37:D46)</f>
        <v>0</v>
      </c>
      <c r="E47" s="277">
        <f>SUM(E37:E46)</f>
        <v>0</v>
      </c>
      <c r="F47" s="277">
        <f>SUM(F37:F46)</f>
        <v>0</v>
      </c>
      <c r="G47" s="278"/>
      <c r="H47" s="278"/>
      <c r="I47" s="278"/>
      <c r="J47" s="278"/>
      <c r="K47" s="278"/>
      <c r="L47" s="86">
        <f>SUM(L37:L46)</f>
        <v>0</v>
      </c>
      <c r="M47" s="302">
        <f>[1]skupno!H6</f>
        <v>14.855020711326953</v>
      </c>
      <c r="N47" s="61">
        <f>SUM(N37:N46)</f>
        <v>0</v>
      </c>
      <c r="O47" s="303">
        <f>N47/N20</f>
        <v>0</v>
      </c>
      <c r="P47" s="2"/>
      <c r="Q47" s="2"/>
      <c r="R47" s="2"/>
      <c r="S47" s="2"/>
      <c r="T47" s="2"/>
      <c r="U47" s="2"/>
      <c r="V47" s="2"/>
      <c r="W47" s="2"/>
    </row>
    <row r="48" spans="1:23" ht="5.0999999999999996" customHeight="1" x14ac:dyDescent="0.3">
      <c r="A48" s="2"/>
      <c r="B48" s="52"/>
      <c r="C48" s="2"/>
      <c r="D48" s="2"/>
      <c r="E48" s="2"/>
      <c r="F48" s="2"/>
      <c r="G48" s="2"/>
      <c r="H48" s="2"/>
      <c r="I48" s="2"/>
      <c r="J48" s="2"/>
      <c r="K48" s="2"/>
      <c r="L48" s="137"/>
      <c r="M48" s="137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5.5" customHeight="1" x14ac:dyDescent="0.3">
      <c r="A49" s="2"/>
      <c r="B49" s="381" t="s">
        <v>141</v>
      </c>
      <c r="C49" s="381"/>
      <c r="D49" s="293" t="s">
        <v>4</v>
      </c>
      <c r="E49" s="293" t="s">
        <v>5</v>
      </c>
      <c r="F49" s="294" t="s">
        <v>115</v>
      </c>
      <c r="G49" s="295"/>
      <c r="H49" s="295"/>
      <c r="I49" s="295"/>
      <c r="J49" s="295"/>
      <c r="K49" s="295"/>
      <c r="L49" s="296" t="s">
        <v>133</v>
      </c>
      <c r="M49" s="297" t="s">
        <v>49</v>
      </c>
      <c r="N49" s="298" t="s">
        <v>50</v>
      </c>
      <c r="O49" s="5" t="s">
        <v>139</v>
      </c>
      <c r="P49" s="2"/>
      <c r="Q49" s="2"/>
      <c r="R49" s="2"/>
      <c r="S49" s="2"/>
      <c r="T49" s="2"/>
      <c r="U49" s="2"/>
      <c r="V49" s="2"/>
      <c r="W49" s="2"/>
    </row>
    <row r="50" spans="1:23" ht="15.9" customHeight="1" x14ac:dyDescent="0.3">
      <c r="A50" s="2"/>
      <c r="B50" s="13" t="s">
        <v>11</v>
      </c>
      <c r="C50" s="281" t="str">
        <f>[1]PRIJAVE!C5</f>
        <v>KMN GORNJI PETROVCI</v>
      </c>
      <c r="D50" s="269">
        <f>'[1]VR-IZV'!E8*'[1]VR-IZV'!F8+'[1]VR-IZV'!E9*'[1]VR-IZV'!F9</f>
        <v>0</v>
      </c>
      <c r="E50" s="269">
        <f>SUM('[1]VR-IZV'!F8:F9)</f>
        <v>0</v>
      </c>
      <c r="F50" s="269">
        <f>SUM('[1]VR-IZV'!G8:G9)</f>
        <v>0</v>
      </c>
      <c r="G50" s="141"/>
      <c r="H50" s="141"/>
      <c r="I50" s="141"/>
      <c r="J50" s="141"/>
      <c r="K50" s="141"/>
      <c r="L50" s="299">
        <f>SUM('[1]VR-IZV'!M8:M9)</f>
        <v>0</v>
      </c>
      <c r="M50" s="300">
        <f>[1]skupno!H7</f>
        <v>14.855020711326953</v>
      </c>
      <c r="N50" s="301">
        <f>SUM('[1]VR-IZV'!O8:O9)</f>
        <v>0</v>
      </c>
      <c r="O50" s="207">
        <f>N50/N20</f>
        <v>0</v>
      </c>
      <c r="P50" s="2"/>
      <c r="Q50" s="2"/>
      <c r="R50" s="2"/>
      <c r="S50" s="2"/>
      <c r="T50" s="2"/>
      <c r="U50" s="2"/>
      <c r="V50" s="2"/>
      <c r="W50" s="2"/>
    </row>
    <row r="51" spans="1:23" ht="15.9" customHeight="1" x14ac:dyDescent="0.3">
      <c r="A51" s="2"/>
      <c r="B51" s="13" t="s">
        <v>11</v>
      </c>
      <c r="C51" s="281" t="str">
        <f>[1]PRIJAVE!C6</f>
        <v>KMN KOŠAROVCI</v>
      </c>
      <c r="D51" s="269">
        <f>'[1]VR-IZV'!U8*'[1]VR-IZV'!V8+'[1]VR-IZV'!U9*'[1]VR-IZV'!V9</f>
        <v>0</v>
      </c>
      <c r="E51" s="269">
        <f>SUM('[1]VR-IZV'!V8:V9)</f>
        <v>0</v>
      </c>
      <c r="F51" s="269">
        <f>SUM('[1]VR-IZV'!W8:W9)</f>
        <v>0</v>
      </c>
      <c r="G51" s="141"/>
      <c r="H51" s="141"/>
      <c r="I51" s="141"/>
      <c r="J51" s="141"/>
      <c r="K51" s="141"/>
      <c r="L51" s="299">
        <f>SUM('[1]VR-IZV'!AC8:AC9)</f>
        <v>0</v>
      </c>
      <c r="M51" s="300">
        <f>[1]skupno!H7</f>
        <v>14.855020711326953</v>
      </c>
      <c r="N51" s="301">
        <f>SUM('[1]VR-IZV'!AE8:AE9)</f>
        <v>0</v>
      </c>
      <c r="O51" s="207">
        <f>N51/N20</f>
        <v>0</v>
      </c>
      <c r="P51" s="2"/>
      <c r="Q51" s="2"/>
      <c r="R51" s="2"/>
      <c r="S51" s="2"/>
      <c r="T51" s="2"/>
      <c r="U51" s="2"/>
      <c r="V51" s="2"/>
      <c r="W51" s="2"/>
    </row>
    <row r="52" spans="1:23" ht="15.9" customHeight="1" x14ac:dyDescent="0.3">
      <c r="A52" s="2"/>
      <c r="B52" s="13" t="s">
        <v>11</v>
      </c>
      <c r="C52" s="281" t="str">
        <f>[1]PRIJAVE!C7</f>
        <v>KMN STANJEVCI</v>
      </c>
      <c r="D52" s="269">
        <f>'[1]VR-IZV'!AK8*'[1]VR-IZV'!AL8+'[1]VR-IZV'!AK9*'[1]VR-IZV'!AL9</f>
        <v>0</v>
      </c>
      <c r="E52" s="269">
        <f>SUM('[1]VR-IZV'!AL8:AL9)</f>
        <v>0</v>
      </c>
      <c r="F52" s="269">
        <f>SUM('[1]VR-IZV'!AM8:AM9)</f>
        <v>0</v>
      </c>
      <c r="G52" s="141"/>
      <c r="H52" s="141"/>
      <c r="I52" s="141"/>
      <c r="J52" s="141"/>
      <c r="K52" s="141"/>
      <c r="L52" s="299">
        <f>SUM('[1]VR-IZV'!AS8:AS9)</f>
        <v>0</v>
      </c>
      <c r="M52" s="300">
        <f>[1]skupno!H7</f>
        <v>14.855020711326953</v>
      </c>
      <c r="N52" s="301">
        <f>SUM('[1]VR-IZV'!AU8:AU9)</f>
        <v>0</v>
      </c>
      <c r="O52" s="207">
        <f>N52/N20</f>
        <v>0</v>
      </c>
      <c r="P52" s="2"/>
      <c r="Q52" s="2"/>
      <c r="R52" s="2"/>
      <c r="S52" s="2"/>
      <c r="T52" s="2"/>
      <c r="U52" s="2"/>
      <c r="V52" s="2"/>
      <c r="W52" s="2"/>
    </row>
    <row r="53" spans="1:23" ht="15.9" customHeight="1" x14ac:dyDescent="0.3">
      <c r="A53" s="2"/>
      <c r="B53" s="13" t="s">
        <v>11</v>
      </c>
      <c r="C53" s="281" t="str">
        <f>[1]PRIJAVE!C8</f>
        <v>SHOTOKAN KARATE-DO</v>
      </c>
      <c r="D53" s="269">
        <f>'[1]VR-IZV'!BA8*'[1]VR-IZV'!BB8+'[1]VR-IZV'!BA9*'[1]VR-IZV'!BB9</f>
        <v>0</v>
      </c>
      <c r="E53" s="269">
        <f>SUM('[1]VR-IZV'!BB8:BB9)</f>
        <v>0</v>
      </c>
      <c r="F53" s="269">
        <f>SUM('[1]VR-IZV'!BC8:BC9)</f>
        <v>0</v>
      </c>
      <c r="G53" s="141"/>
      <c r="H53" s="141"/>
      <c r="I53" s="141"/>
      <c r="J53" s="141"/>
      <c r="K53" s="141"/>
      <c r="L53" s="299">
        <f>SUM('[1]VR-IZV'!BI8:BI9)</f>
        <v>0</v>
      </c>
      <c r="M53" s="300">
        <f>[1]skupno!H7</f>
        <v>14.855020711326953</v>
      </c>
      <c r="N53" s="301">
        <f>SUM('[1]VR-IZV'!BK8:BK9)</f>
        <v>0</v>
      </c>
      <c r="O53" s="207">
        <f>N53/N20</f>
        <v>0</v>
      </c>
      <c r="P53" s="2"/>
      <c r="Q53" s="2"/>
      <c r="R53" s="2"/>
      <c r="S53" s="2"/>
      <c r="T53" s="2"/>
      <c r="U53" s="2"/>
      <c r="V53" s="2"/>
      <c r="W53" s="2"/>
    </row>
    <row r="54" spans="1:23" ht="15.9" customHeight="1" x14ac:dyDescent="0.3">
      <c r="A54" s="2"/>
      <c r="B54" s="13" t="s">
        <v>11</v>
      </c>
      <c r="C54" s="281" t="str">
        <f>[1]PRIJAVE!C9</f>
        <v>ŠD LUCOVA</v>
      </c>
      <c r="D54" s="269">
        <f>'[1]VR-IZV'!BQ8*'[1]VR-IZV'!BR8+'[1]VR-IZV'!BQ9*'[1]VR-IZV'!BR9</f>
        <v>0</v>
      </c>
      <c r="E54" s="269">
        <f>SUM('[1]VR-IZV'!BR8:BR9)</f>
        <v>0</v>
      </c>
      <c r="F54" s="269">
        <f>SUM('[1]VR-IZV'!BS8:BS9)</f>
        <v>0</v>
      </c>
      <c r="G54" s="141"/>
      <c r="H54" s="141"/>
      <c r="I54" s="141"/>
      <c r="J54" s="141"/>
      <c r="K54" s="141"/>
      <c r="L54" s="299">
        <f>SUM('[1]VR-IZV'!BY8:BY9)</f>
        <v>0</v>
      </c>
      <c r="M54" s="300">
        <f>[1]skupno!H7</f>
        <v>14.855020711326953</v>
      </c>
      <c r="N54" s="301">
        <f>SUM('[1]VR-IZV'!CA8:CA9)</f>
        <v>0</v>
      </c>
      <c r="O54" s="207">
        <f>N54/N20</f>
        <v>0</v>
      </c>
      <c r="P54" s="2"/>
      <c r="Q54" s="2"/>
      <c r="R54" s="2"/>
      <c r="S54" s="2"/>
      <c r="T54" s="2"/>
      <c r="U54" s="2"/>
      <c r="V54" s="2"/>
      <c r="W54" s="2"/>
    </row>
    <row r="55" spans="1:23" ht="15.9" customHeight="1" x14ac:dyDescent="0.3">
      <c r="A55" s="2"/>
      <c r="B55" s="13" t="s">
        <v>11</v>
      </c>
      <c r="C55" s="281" t="str">
        <f>[1]PRIJAVE!C10</f>
        <v>ŠD NERADNOVCI</v>
      </c>
      <c r="D55" s="269">
        <f>'[1]VR-IZV'!CG8*'[1]VR-IZV'!CH8+'[1]VR-IZV'!CG9*'[1]VR-IZV'!CH9</f>
        <v>0</v>
      </c>
      <c r="E55" s="269">
        <f>SUM('[1]VR-IZV'!CH8:CH9)</f>
        <v>0</v>
      </c>
      <c r="F55" s="269">
        <f>SUM('[1]VR-IZV'!CI8:CI9)</f>
        <v>0</v>
      </c>
      <c r="G55" s="141"/>
      <c r="H55" s="141"/>
      <c r="I55" s="141"/>
      <c r="J55" s="141"/>
      <c r="K55" s="141"/>
      <c r="L55" s="299">
        <f>SUM('[1]VR-IZV'!CO8:CO9)</f>
        <v>0</v>
      </c>
      <c r="M55" s="300">
        <f>[1]skupno!H7</f>
        <v>14.855020711326953</v>
      </c>
      <c r="N55" s="301">
        <f>SUM('[1]VR-IZV'!CQ8:CQ9)</f>
        <v>0</v>
      </c>
      <c r="O55" s="207">
        <f>N55/N20</f>
        <v>0</v>
      </c>
      <c r="P55" s="2"/>
      <c r="Q55" s="2"/>
      <c r="R55" s="2"/>
      <c r="S55" s="2"/>
      <c r="T55" s="2"/>
      <c r="U55" s="2"/>
      <c r="V55" s="2"/>
      <c r="W55" s="2"/>
    </row>
    <row r="56" spans="1:23" ht="15.9" customHeight="1" x14ac:dyDescent="0.3">
      <c r="A56" s="2"/>
      <c r="B56" s="13" t="s">
        <v>11</v>
      </c>
      <c r="C56" s="281" t="str">
        <f>[1]PRIJAVE!C11</f>
        <v>ŠD NOGOMETNI KLUB KRIŽEVCI</v>
      </c>
      <c r="D56" s="269">
        <f>'[1]VR-IZV'!CW8*'[1]VR-IZV'!CX8+'[1]VR-IZV'!CW9*'[1]VR-IZV'!CX9</f>
        <v>0</v>
      </c>
      <c r="E56" s="269">
        <f>SUM('[1]VR-IZV'!CX8:CX9)</f>
        <v>0</v>
      </c>
      <c r="F56" s="269">
        <f>SUM('[1]VR-IZV'!CY8:CY9)</f>
        <v>0</v>
      </c>
      <c r="G56" s="141"/>
      <c r="H56" s="141"/>
      <c r="I56" s="141"/>
      <c r="J56" s="141"/>
      <c r="K56" s="141"/>
      <c r="L56" s="299">
        <f>SUM('[1]VR-IZV'!DE8:DE9)</f>
        <v>0</v>
      </c>
      <c r="M56" s="300">
        <f>[1]skupno!H7</f>
        <v>14.855020711326953</v>
      </c>
      <c r="N56" s="301">
        <f>SUM('[1]VR-IZV'!DG8:DG9)</f>
        <v>0</v>
      </c>
      <c r="O56" s="207">
        <f>N56/N20</f>
        <v>0</v>
      </c>
      <c r="P56" s="2"/>
      <c r="Q56" s="2"/>
      <c r="R56" s="2"/>
      <c r="S56" s="2"/>
      <c r="T56" s="2"/>
      <c r="U56" s="2"/>
      <c r="V56" s="2"/>
      <c r="W56" s="2"/>
    </row>
    <row r="57" spans="1:23" ht="15.9" customHeight="1" x14ac:dyDescent="0.3">
      <c r="A57" s="2"/>
      <c r="B57" s="13" t="s">
        <v>11</v>
      </c>
      <c r="C57" s="281" t="str">
        <f>[1]PRIJAVE!C12</f>
        <v>ŠD SREBRNI BREG MARTINJE</v>
      </c>
      <c r="D57" s="269">
        <f>'[1]VR-IZV'!DM8*'[1]VR-IZV'!DN8+'[1]VR-IZV'!DM9*'[1]VR-IZV'!DN9</f>
        <v>0</v>
      </c>
      <c r="E57" s="269">
        <f>SUM('[1]VR-IZV'!DN8:DN9)</f>
        <v>0</v>
      </c>
      <c r="F57" s="269">
        <f>SUM('[1]VR-IZV'!DO8:DO9)</f>
        <v>0</v>
      </c>
      <c r="G57" s="141"/>
      <c r="H57" s="141"/>
      <c r="I57" s="141"/>
      <c r="J57" s="141"/>
      <c r="K57" s="141"/>
      <c r="L57" s="299">
        <f>SUM('[1]VR-IZV'!DU8:DU9)</f>
        <v>0</v>
      </c>
      <c r="M57" s="300">
        <f>[1]skupno!H7</f>
        <v>14.855020711326953</v>
      </c>
      <c r="N57" s="301">
        <f>SUM('[1]VR-IZV'!DW8:DW9)</f>
        <v>0</v>
      </c>
      <c r="O57" s="207">
        <f>N57/N20</f>
        <v>0</v>
      </c>
      <c r="P57" s="2"/>
      <c r="Q57" s="2"/>
      <c r="R57" s="2"/>
      <c r="S57" s="2"/>
      <c r="T57" s="2"/>
      <c r="U57" s="2"/>
      <c r="V57" s="2"/>
      <c r="W57" s="2"/>
    </row>
    <row r="58" spans="1:23" ht="15.9" customHeight="1" x14ac:dyDescent="0.3">
      <c r="A58" s="2"/>
      <c r="B58" s="13" t="s">
        <v>11</v>
      </c>
      <c r="C58" s="281" t="str">
        <f>[1]PRIJAVE!C13</f>
        <v>ŠKTD ADRIJANCI</v>
      </c>
      <c r="D58" s="269">
        <f>'[1]VR-IZV'!EC8*'[1]VR-IZV'!ED8+'[1]VR-IZV'!EC9*'[1]VR-IZV'!ED9</f>
        <v>0</v>
      </c>
      <c r="E58" s="269">
        <f>SUM('[1]VR-IZV'!ED8:ED9)</f>
        <v>0</v>
      </c>
      <c r="F58" s="269">
        <f>SUM('[1]VR-IZV'!EE8:EE9)</f>
        <v>0</v>
      </c>
      <c r="G58" s="141"/>
      <c r="H58" s="141"/>
      <c r="I58" s="141"/>
      <c r="J58" s="141"/>
      <c r="K58" s="141"/>
      <c r="L58" s="299">
        <f>SUM('[1]VR-IZV'!EK8:EK9)</f>
        <v>0</v>
      </c>
      <c r="M58" s="300">
        <f>[1]skupno!H7</f>
        <v>14.855020711326953</v>
      </c>
      <c r="N58" s="301">
        <f>SUM('[1]VR-IZV'!EM8:EM9)</f>
        <v>0</v>
      </c>
      <c r="O58" s="207">
        <f>N58/N20</f>
        <v>0</v>
      </c>
      <c r="P58" s="2"/>
      <c r="Q58" s="2"/>
      <c r="R58" s="2"/>
      <c r="S58" s="2"/>
      <c r="T58" s="2"/>
      <c r="U58" s="2"/>
      <c r="V58" s="2"/>
      <c r="W58" s="2"/>
    </row>
    <row r="59" spans="1:23" ht="15.9" customHeight="1" x14ac:dyDescent="0.3">
      <c r="A59" s="2"/>
      <c r="B59" s="13" t="s">
        <v>11</v>
      </c>
      <c r="C59" s="281" t="str">
        <f>[1]PRIJAVE!C14</f>
        <v>ŽNK GORIČKO STANJEVCI</v>
      </c>
      <c r="D59" s="269">
        <f>'[1]VR-IZV'!ES8*'[1]VR-IZV'!ET8+'[1]VR-IZV'!ES9*'[1]VR-IZV'!ET9</f>
        <v>0</v>
      </c>
      <c r="E59" s="269">
        <f>SUM('[1]VR-IZV'!ET8:ET9)</f>
        <v>0</v>
      </c>
      <c r="F59" s="269">
        <f>SUM('[1]VR-IZV'!EU8:EU9)</f>
        <v>0</v>
      </c>
      <c r="G59" s="141"/>
      <c r="H59" s="141"/>
      <c r="I59" s="141"/>
      <c r="J59" s="141"/>
      <c r="K59" s="141"/>
      <c r="L59" s="299">
        <f>SUM('[1]VR-IZV'!FA8:FA9)</f>
        <v>0</v>
      </c>
      <c r="M59" s="300">
        <f>[1]skupno!H7</f>
        <v>14.855020711326953</v>
      </c>
      <c r="N59" s="301">
        <f>SUM('[1]VR-IZV'!FC8:FC9)</f>
        <v>0</v>
      </c>
      <c r="O59" s="207">
        <f>N59/N20</f>
        <v>0</v>
      </c>
      <c r="P59" s="2"/>
      <c r="Q59" s="2"/>
      <c r="R59" s="2"/>
      <c r="S59" s="2"/>
      <c r="T59" s="2"/>
      <c r="U59" s="2"/>
      <c r="V59" s="2"/>
      <c r="W59" s="2"/>
    </row>
    <row r="60" spans="1:23" ht="15.9" customHeight="1" x14ac:dyDescent="0.3">
      <c r="A60" s="2"/>
      <c r="B60" s="411" t="s">
        <v>142</v>
      </c>
      <c r="C60" s="412"/>
      <c r="D60" s="277">
        <f>SUM(D50:D59)</f>
        <v>0</v>
      </c>
      <c r="E60" s="277">
        <f>SUM(E50:E59)</f>
        <v>0</v>
      </c>
      <c r="F60" s="277">
        <f>SUM(F50:F59)</f>
        <v>0</v>
      </c>
      <c r="G60" s="278"/>
      <c r="H60" s="278"/>
      <c r="I60" s="278"/>
      <c r="J60" s="278"/>
      <c r="K60" s="278"/>
      <c r="L60" s="86">
        <f>SUM(L50:L59)</f>
        <v>0</v>
      </c>
      <c r="M60" s="302">
        <f>[1]skupno!H7</f>
        <v>14.855020711326953</v>
      </c>
      <c r="N60" s="61">
        <f>SUM(N50:N59)</f>
        <v>0</v>
      </c>
      <c r="O60" s="303">
        <f>N60/N20</f>
        <v>0</v>
      </c>
      <c r="P60" s="2"/>
      <c r="Q60" s="2"/>
      <c r="R60" s="2"/>
      <c r="S60" s="2"/>
      <c r="T60" s="2"/>
      <c r="U60" s="2"/>
      <c r="V60" s="2"/>
      <c r="W60" s="2"/>
    </row>
    <row r="61" spans="1:23" ht="9.9" customHeight="1" x14ac:dyDescent="0.3">
      <c r="A61" s="2"/>
      <c r="B61" s="52"/>
      <c r="C61" s="2"/>
      <c r="D61" s="2"/>
      <c r="E61" s="2"/>
      <c r="F61" s="2"/>
      <c r="G61" s="2"/>
      <c r="H61" s="2"/>
      <c r="I61" s="2"/>
      <c r="J61" s="2"/>
      <c r="K61" s="2"/>
      <c r="L61" s="137"/>
      <c r="M61" s="137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5.5" customHeight="1" x14ac:dyDescent="0.3">
      <c r="A62" s="2"/>
      <c r="B62" s="381" t="s">
        <v>143</v>
      </c>
      <c r="C62" s="381"/>
      <c r="D62" s="293" t="s">
        <v>4</v>
      </c>
      <c r="E62" s="293" t="s">
        <v>5</v>
      </c>
      <c r="F62" s="294" t="s">
        <v>115</v>
      </c>
      <c r="G62" s="295"/>
      <c r="H62" s="295"/>
      <c r="I62" s="295"/>
      <c r="J62" s="295"/>
      <c r="K62" s="295"/>
      <c r="L62" s="296" t="s">
        <v>133</v>
      </c>
      <c r="M62" s="297" t="s">
        <v>49</v>
      </c>
      <c r="N62" s="298" t="s">
        <v>50</v>
      </c>
      <c r="O62" s="5" t="s">
        <v>139</v>
      </c>
      <c r="P62" s="2"/>
      <c r="Q62" s="2"/>
      <c r="R62" s="2"/>
      <c r="S62" s="2"/>
      <c r="T62" s="2"/>
      <c r="U62" s="2"/>
      <c r="V62" s="2"/>
      <c r="W62" s="2"/>
    </row>
    <row r="63" spans="1:23" ht="15.9" customHeight="1" x14ac:dyDescent="0.3">
      <c r="A63" s="2"/>
      <c r="B63" s="13" t="s">
        <v>11</v>
      </c>
      <c r="C63" s="281" t="str">
        <f>[1]PRIJAVE!C5</f>
        <v>KMN GORNJI PETROVCI</v>
      </c>
      <c r="D63" s="269">
        <f>'[1]VR-IZV'!E10*'[1]VR-IZV'!F10+'[1]VR-IZV'!E11*'[1]VR-IZV'!F11</f>
        <v>0</v>
      </c>
      <c r="E63" s="269">
        <f>SUM('[1]VR-IZV'!F10:F11)</f>
        <v>0</v>
      </c>
      <c r="F63" s="269">
        <f>SUM('[1]VR-IZV'!G10:G11)</f>
        <v>0</v>
      </c>
      <c r="G63" s="141"/>
      <c r="H63" s="141"/>
      <c r="I63" s="141"/>
      <c r="J63" s="141"/>
      <c r="K63" s="141"/>
      <c r="L63" s="299">
        <f>SUM('[1]VR-IZV'!M10:M11)</f>
        <v>0</v>
      </c>
      <c r="M63" s="300">
        <f>[1]skupno!H8</f>
        <v>14.855020711326953</v>
      </c>
      <c r="N63" s="301">
        <f>SUM('[1]VR-IZV'!O10:O11)</f>
        <v>0</v>
      </c>
      <c r="O63" s="207">
        <f>N63/N20</f>
        <v>0</v>
      </c>
      <c r="P63" s="2"/>
      <c r="Q63" s="2"/>
      <c r="R63" s="2"/>
      <c r="S63" s="2"/>
      <c r="T63" s="2"/>
      <c r="U63" s="2"/>
      <c r="V63" s="2"/>
      <c r="W63" s="2"/>
    </row>
    <row r="64" spans="1:23" ht="15.9" customHeight="1" x14ac:dyDescent="0.3">
      <c r="A64" s="2"/>
      <c r="B64" s="13" t="s">
        <v>11</v>
      </c>
      <c r="C64" s="281" t="str">
        <f>[1]PRIJAVE!C6</f>
        <v>KMN KOŠAROVCI</v>
      </c>
      <c r="D64" s="269">
        <f>'[1]VR-IZV'!U10*'[1]VR-IZV'!V10+'[1]VR-IZV'!U11*'[1]VR-IZV'!V11</f>
        <v>0</v>
      </c>
      <c r="E64" s="269">
        <f>SUM('[1]VR-IZV'!V10:V11)</f>
        <v>0</v>
      </c>
      <c r="F64" s="269">
        <f>SUM('[1]VR-IZV'!W10:W11)</f>
        <v>0</v>
      </c>
      <c r="G64" s="141"/>
      <c r="H64" s="141"/>
      <c r="I64" s="141"/>
      <c r="J64" s="141"/>
      <c r="K64" s="141"/>
      <c r="L64" s="299">
        <f>SUM('[1]VR-IZV'!AC10:AC11)</f>
        <v>0</v>
      </c>
      <c r="M64" s="300">
        <f>[1]skupno!H8</f>
        <v>14.855020711326953</v>
      </c>
      <c r="N64" s="301">
        <f>SUM('[1]VR-IZV'!AE10:AE11)</f>
        <v>0</v>
      </c>
      <c r="O64" s="207">
        <f>N64/N20</f>
        <v>0</v>
      </c>
      <c r="P64" s="2"/>
      <c r="Q64" s="2"/>
      <c r="R64" s="2"/>
      <c r="S64" s="2"/>
      <c r="T64" s="2"/>
      <c r="U64" s="2"/>
      <c r="V64" s="2"/>
      <c r="W64" s="2"/>
    </row>
    <row r="65" spans="1:23" ht="15.9" customHeight="1" x14ac:dyDescent="0.3">
      <c r="A65" s="2"/>
      <c r="B65" s="13" t="s">
        <v>11</v>
      </c>
      <c r="C65" s="281" t="str">
        <f>[1]PRIJAVE!C7</f>
        <v>KMN STANJEVCI</v>
      </c>
      <c r="D65" s="269">
        <f>'[1]VR-IZV'!AK10*'[1]VR-IZV'!AL10+'[1]VR-IZV'!AK11*'[1]VR-IZV'!AL11</f>
        <v>0</v>
      </c>
      <c r="E65" s="269">
        <f>SUM('[1]VR-IZV'!AL10:AL11)</f>
        <v>0</v>
      </c>
      <c r="F65" s="269">
        <f>SUM('[1]VR-IZV'!AM10:AM11)</f>
        <v>0</v>
      </c>
      <c r="G65" s="141"/>
      <c r="H65" s="141"/>
      <c r="I65" s="141"/>
      <c r="J65" s="141"/>
      <c r="K65" s="141"/>
      <c r="L65" s="299">
        <f>SUM('[1]VR-IZV'!AS10:AS11)</f>
        <v>0</v>
      </c>
      <c r="M65" s="300">
        <f>[1]skupno!H8</f>
        <v>14.855020711326953</v>
      </c>
      <c r="N65" s="301">
        <f>SUM('[1]VR-IZV'!AU10:AU11)</f>
        <v>0</v>
      </c>
      <c r="O65" s="207">
        <f>N65/N20</f>
        <v>0</v>
      </c>
      <c r="P65" s="2"/>
      <c r="Q65" s="2"/>
      <c r="R65" s="2"/>
      <c r="S65" s="2"/>
      <c r="T65" s="2"/>
      <c r="U65" s="2"/>
      <c r="V65" s="2"/>
      <c r="W65" s="2"/>
    </row>
    <row r="66" spans="1:23" ht="15.9" customHeight="1" x14ac:dyDescent="0.3">
      <c r="A66" s="2"/>
      <c r="B66" s="13" t="s">
        <v>11</v>
      </c>
      <c r="C66" s="281" t="str">
        <f>[1]PRIJAVE!C8</f>
        <v>SHOTOKAN KARATE-DO</v>
      </c>
      <c r="D66" s="269">
        <f>'[1]VR-IZV'!BA10*'[1]VR-IZV'!BB10+'[1]VR-IZV'!BA11*'[1]VR-IZV'!BB11</f>
        <v>60</v>
      </c>
      <c r="E66" s="269">
        <f>SUM('[1]VR-IZV'!BB10:BB11)</f>
        <v>1</v>
      </c>
      <c r="F66" s="269">
        <f>SUM('[1]VR-IZV'!BC10:BC11)</f>
        <v>0</v>
      </c>
      <c r="G66" s="141"/>
      <c r="H66" s="141"/>
      <c r="I66" s="141"/>
      <c r="J66" s="141"/>
      <c r="K66" s="141"/>
      <c r="L66" s="299">
        <f>SUM('[1]VR-IZV'!BI10:BI11)</f>
        <v>0</v>
      </c>
      <c r="M66" s="300">
        <f>[1]skupno!H8</f>
        <v>14.855020711326953</v>
      </c>
      <c r="N66" s="301">
        <f>SUM('[1]VR-IZV'!BK10:BK11)</f>
        <v>0</v>
      </c>
      <c r="O66" s="207">
        <f>N66/N20</f>
        <v>0</v>
      </c>
      <c r="P66" s="2"/>
      <c r="Q66" s="2"/>
      <c r="R66" s="2"/>
      <c r="S66" s="2"/>
      <c r="T66" s="2"/>
      <c r="U66" s="2"/>
      <c r="V66" s="2"/>
      <c r="W66" s="2"/>
    </row>
    <row r="67" spans="1:23" ht="15.9" customHeight="1" x14ac:dyDescent="0.3">
      <c r="A67" s="2"/>
      <c r="B67" s="13" t="s">
        <v>11</v>
      </c>
      <c r="C67" s="281" t="str">
        <f>[1]PRIJAVE!C9</f>
        <v>ŠD LUCOVA</v>
      </c>
      <c r="D67" s="269">
        <f>'[1]VR-IZV'!BQ10*'[1]VR-IZV'!BR10+'[1]VR-IZV'!BQ11*'[1]VR-IZV'!BR11</f>
        <v>0</v>
      </c>
      <c r="E67" s="269">
        <f>SUM('[1]VR-IZV'!BR10:BR11)</f>
        <v>0</v>
      </c>
      <c r="F67" s="269">
        <f>SUM('[1]VR-IZV'!BS10:BS11)</f>
        <v>0</v>
      </c>
      <c r="G67" s="141"/>
      <c r="H67" s="141"/>
      <c r="I67" s="141"/>
      <c r="J67" s="141"/>
      <c r="K67" s="141"/>
      <c r="L67" s="299">
        <f>SUM('[1]VR-IZV'!BY10:BY11)</f>
        <v>0</v>
      </c>
      <c r="M67" s="300">
        <f>[1]skupno!H8</f>
        <v>14.855020711326953</v>
      </c>
      <c r="N67" s="301">
        <f>SUM('[1]VR-IZV'!CA10:CA11)</f>
        <v>0</v>
      </c>
      <c r="O67" s="207">
        <f>N67/N20</f>
        <v>0</v>
      </c>
      <c r="P67" s="2"/>
      <c r="Q67" s="2"/>
      <c r="R67" s="2"/>
      <c r="S67" s="2"/>
      <c r="T67" s="2"/>
      <c r="U67" s="2"/>
      <c r="V67" s="2"/>
      <c r="W67" s="2"/>
    </row>
    <row r="68" spans="1:23" ht="15.9" customHeight="1" x14ac:dyDescent="0.3">
      <c r="A68" s="2"/>
      <c r="B68" s="13" t="s">
        <v>11</v>
      </c>
      <c r="C68" s="281" t="str">
        <f>[1]PRIJAVE!C10</f>
        <v>ŠD NERADNOVCI</v>
      </c>
      <c r="D68" s="269">
        <f>'[1]VR-IZV'!CG10*'[1]VR-IZV'!CH10+'[1]VR-IZV'!CG11*'[1]VR-IZV'!CH11</f>
        <v>0</v>
      </c>
      <c r="E68" s="269">
        <f>SUM('[1]VR-IZV'!CH10:CH11)</f>
        <v>0</v>
      </c>
      <c r="F68" s="269">
        <f>SUM('[1]VR-IZV'!CI10:CI11)</f>
        <v>0</v>
      </c>
      <c r="G68" s="141"/>
      <c r="H68" s="141"/>
      <c r="I68" s="141"/>
      <c r="J68" s="141"/>
      <c r="K68" s="141"/>
      <c r="L68" s="299">
        <f>SUM('[1]VR-IZV'!CO10:CO11)</f>
        <v>0</v>
      </c>
      <c r="M68" s="300">
        <f>[1]skupno!H8</f>
        <v>14.855020711326953</v>
      </c>
      <c r="N68" s="301">
        <f>SUM('[1]VR-IZV'!CQ10:CQ11)</f>
        <v>0</v>
      </c>
      <c r="O68" s="207">
        <f>N68/N20</f>
        <v>0</v>
      </c>
      <c r="P68" s="2"/>
      <c r="Q68" s="2"/>
      <c r="R68" s="2"/>
      <c r="S68" s="2"/>
      <c r="T68" s="2"/>
      <c r="U68" s="2"/>
      <c r="V68" s="2"/>
      <c r="W68" s="2"/>
    </row>
    <row r="69" spans="1:23" ht="15.9" customHeight="1" x14ac:dyDescent="0.3">
      <c r="A69" s="2"/>
      <c r="B69" s="13" t="s">
        <v>11</v>
      </c>
      <c r="C69" s="281" t="str">
        <f>[1]PRIJAVE!C11</f>
        <v>ŠD NOGOMETNI KLUB KRIŽEVCI</v>
      </c>
      <c r="D69" s="269">
        <f>'[1]VR-IZV'!CW10*'[1]VR-IZV'!CX10+'[1]VR-IZV'!CW11*'[1]VR-IZV'!CX11</f>
        <v>0</v>
      </c>
      <c r="E69" s="269">
        <f>SUM('[1]VR-IZV'!CX10:CX11)</f>
        <v>0</v>
      </c>
      <c r="F69" s="269">
        <f>SUM('[1]VR-IZV'!CY10:CY11)</f>
        <v>0</v>
      </c>
      <c r="G69" s="141"/>
      <c r="H69" s="141"/>
      <c r="I69" s="141"/>
      <c r="J69" s="141"/>
      <c r="K69" s="141"/>
      <c r="L69" s="299">
        <f>SUM('[1]VR-IZV'!DE10:DE11)</f>
        <v>0</v>
      </c>
      <c r="M69" s="300">
        <f>[1]skupno!H8</f>
        <v>14.855020711326953</v>
      </c>
      <c r="N69" s="301">
        <f>SUM('[1]VR-IZV'!DG10:DG11)</f>
        <v>0</v>
      </c>
      <c r="O69" s="207">
        <f>N69/N20</f>
        <v>0</v>
      </c>
      <c r="P69" s="2"/>
      <c r="Q69" s="2"/>
      <c r="R69" s="2"/>
      <c r="S69" s="2"/>
      <c r="T69" s="2"/>
      <c r="U69" s="2"/>
      <c r="V69" s="2"/>
      <c r="W69" s="2"/>
    </row>
    <row r="70" spans="1:23" ht="15.9" customHeight="1" x14ac:dyDescent="0.3">
      <c r="A70" s="2"/>
      <c r="B70" s="13" t="s">
        <v>11</v>
      </c>
      <c r="C70" s="281" t="str">
        <f>[1]PRIJAVE!C12</f>
        <v>ŠD SREBRNI BREG MARTINJE</v>
      </c>
      <c r="D70" s="269">
        <f>'[1]VR-IZV'!DM10*'[1]VR-IZV'!DN10+'[1]VR-IZV'!DM11*'[1]VR-IZV'!DN11</f>
        <v>0</v>
      </c>
      <c r="E70" s="269">
        <f>SUM('[1]VR-IZV'!DN10:DN11)</f>
        <v>0</v>
      </c>
      <c r="F70" s="269">
        <f>SUM('[1]VR-IZV'!DO10:DO11)</f>
        <v>0</v>
      </c>
      <c r="G70" s="141"/>
      <c r="H70" s="141"/>
      <c r="I70" s="141"/>
      <c r="J70" s="141"/>
      <c r="K70" s="141"/>
      <c r="L70" s="299">
        <f>SUM('[1]VR-IZV'!DU10:DU11)</f>
        <v>0</v>
      </c>
      <c r="M70" s="300">
        <f>[1]skupno!H8</f>
        <v>14.855020711326953</v>
      </c>
      <c r="N70" s="301">
        <f>SUM('[1]VR-IZV'!DW10:DW11)</f>
        <v>0</v>
      </c>
      <c r="O70" s="207">
        <f>N70/N20</f>
        <v>0</v>
      </c>
      <c r="P70" s="2"/>
      <c r="Q70" s="2"/>
      <c r="R70" s="2"/>
      <c r="S70" s="2"/>
      <c r="T70" s="2"/>
      <c r="U70" s="2"/>
      <c r="V70" s="2"/>
      <c r="W70" s="2"/>
    </row>
    <row r="71" spans="1:23" ht="15.9" customHeight="1" x14ac:dyDescent="0.3">
      <c r="A71" s="2"/>
      <c r="B71" s="13" t="s">
        <v>11</v>
      </c>
      <c r="C71" s="281" t="str">
        <f>[1]PRIJAVE!C13</f>
        <v>ŠKTD ADRIJANCI</v>
      </c>
      <c r="D71" s="269">
        <f>'[1]VR-IZV'!EC10*'[1]VR-IZV'!ED10+'[1]VR-IZV'!EC11*'[1]VR-IZV'!ED11</f>
        <v>0</v>
      </c>
      <c r="E71" s="269">
        <f>SUM('[1]VR-IZV'!ED10:ED11)</f>
        <v>0</v>
      </c>
      <c r="F71" s="269">
        <f>SUM('[1]VR-IZV'!EE10:EE11)</f>
        <v>0</v>
      </c>
      <c r="G71" s="141"/>
      <c r="H71" s="141"/>
      <c r="I71" s="141"/>
      <c r="J71" s="141"/>
      <c r="K71" s="141"/>
      <c r="L71" s="299">
        <f>SUM('[1]VR-IZV'!EK10:EK11)</f>
        <v>0</v>
      </c>
      <c r="M71" s="300">
        <f>[1]skupno!H8</f>
        <v>14.855020711326953</v>
      </c>
      <c r="N71" s="301">
        <f>SUM('[1]VR-IZV'!EM10:EM11)</f>
        <v>0</v>
      </c>
      <c r="O71" s="207">
        <f>N71/N20</f>
        <v>0</v>
      </c>
      <c r="P71" s="2"/>
      <c r="Q71" s="2"/>
      <c r="R71" s="2"/>
      <c r="S71" s="2"/>
      <c r="T71" s="2"/>
      <c r="U71" s="2"/>
      <c r="V71" s="2"/>
      <c r="W71" s="2"/>
    </row>
    <row r="72" spans="1:23" ht="15.9" customHeight="1" x14ac:dyDescent="0.3">
      <c r="A72" s="2"/>
      <c r="B72" s="13" t="s">
        <v>11</v>
      </c>
      <c r="C72" s="281" t="str">
        <f>[1]PRIJAVE!C14</f>
        <v>ŽNK GORIČKO STANJEVCI</v>
      </c>
      <c r="D72" s="269">
        <f>'[1]VR-IZV'!ES10*'[1]VR-IZV'!ET10+'[1]VR-IZV'!ES11*'[1]VR-IZV'!ET11</f>
        <v>0</v>
      </c>
      <c r="E72" s="269">
        <f>SUM('[1]VR-IZV'!ET10:ET11)</f>
        <v>0</v>
      </c>
      <c r="F72" s="269">
        <f>SUM('[1]VR-IZV'!EU10:EU11)</f>
        <v>0</v>
      </c>
      <c r="G72" s="141"/>
      <c r="H72" s="141"/>
      <c r="I72" s="141"/>
      <c r="J72" s="141"/>
      <c r="K72" s="141"/>
      <c r="L72" s="299">
        <f>SUM('[1]VR-IZV'!FA10:FA11)</f>
        <v>0</v>
      </c>
      <c r="M72" s="300">
        <f>[1]skupno!H8</f>
        <v>14.855020711326953</v>
      </c>
      <c r="N72" s="301">
        <f>SUM('[1]VR-IZV'!FC10:FC11)</f>
        <v>0</v>
      </c>
      <c r="O72" s="207">
        <f>N72/N20</f>
        <v>0</v>
      </c>
      <c r="P72" s="2"/>
      <c r="Q72" s="2"/>
      <c r="R72" s="2"/>
      <c r="S72" s="2"/>
      <c r="T72" s="2"/>
      <c r="U72" s="2"/>
      <c r="V72" s="2"/>
      <c r="W72" s="2"/>
    </row>
    <row r="73" spans="1:23" ht="15.9" customHeight="1" x14ac:dyDescent="0.3">
      <c r="A73" s="2"/>
      <c r="B73" s="409" t="s">
        <v>144</v>
      </c>
      <c r="C73" s="409"/>
      <c r="D73" s="277">
        <f>SUM(D63:D72)</f>
        <v>60</v>
      </c>
      <c r="E73" s="277">
        <f>SUM(E63:E72)</f>
        <v>1</v>
      </c>
      <c r="F73" s="277">
        <f>SUM(F63:F72)</f>
        <v>0</v>
      </c>
      <c r="G73" s="278"/>
      <c r="H73" s="278"/>
      <c r="I73" s="278"/>
      <c r="J73" s="278"/>
      <c r="K73" s="278"/>
      <c r="L73" s="86">
        <f>SUM(L63:L72)</f>
        <v>0</v>
      </c>
      <c r="M73" s="302">
        <f>[1]skupno!H8</f>
        <v>14.855020711326953</v>
      </c>
      <c r="N73" s="61">
        <f>SUM(N63:N72)</f>
        <v>0</v>
      </c>
      <c r="O73" s="303">
        <f>N73/N20</f>
        <v>0</v>
      </c>
      <c r="P73" s="2"/>
      <c r="Q73" s="2"/>
      <c r="R73" s="2"/>
      <c r="S73" s="2"/>
      <c r="T73" s="2"/>
      <c r="U73" s="2"/>
      <c r="V73" s="2"/>
      <c r="W73" s="2"/>
    </row>
    <row r="74" spans="1:23" ht="5.0999999999999996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37"/>
      <c r="M74" s="137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27.6" x14ac:dyDescent="0.3">
      <c r="A75" s="2"/>
      <c r="B75" s="413" t="s">
        <v>145</v>
      </c>
      <c r="C75" s="413"/>
      <c r="D75" s="304" t="s">
        <v>4</v>
      </c>
      <c r="E75" s="304" t="s">
        <v>5</v>
      </c>
      <c r="F75" s="305" t="s">
        <v>115</v>
      </c>
      <c r="G75" s="306"/>
      <c r="H75" s="306"/>
      <c r="I75" s="306"/>
      <c r="J75" s="306"/>
      <c r="K75" s="306"/>
      <c r="L75" s="296" t="s">
        <v>133</v>
      </c>
      <c r="M75" s="297" t="s">
        <v>49</v>
      </c>
      <c r="N75" s="307" t="s">
        <v>50</v>
      </c>
      <c r="O75" s="308" t="s">
        <v>139</v>
      </c>
      <c r="P75" s="2"/>
      <c r="Q75" s="2"/>
      <c r="R75" s="2"/>
      <c r="S75" s="2"/>
      <c r="T75" s="2"/>
      <c r="U75" s="2"/>
      <c r="V75" s="2"/>
      <c r="W75" s="2"/>
    </row>
    <row r="76" spans="1:23" ht="15.9" customHeight="1" x14ac:dyDescent="0.3">
      <c r="A76" s="2"/>
      <c r="B76" s="309" t="s">
        <v>15</v>
      </c>
      <c r="C76" s="310" t="str">
        <f>[1]PRIJAVE!C5</f>
        <v>KMN GORNJI PETROVCI</v>
      </c>
      <c r="D76" s="311">
        <f>'[1]VR-IZV'!E12*'[1]VR-IZV'!F12+'[1]VR-IZV'!E13*'[1]VR-IZV'!F13+'[1]VR-IZV'!E14*'[1]VR-IZV'!F14+'[1]VR-IZV'!E15*'[1]VR-IZV'!F15+'[1]VR-IZV'!E16*'[1]VR-IZV'!F16+'[1]VR-IZV'!E17*'[1]VR-IZV'!F17</f>
        <v>0</v>
      </c>
      <c r="E76" s="311">
        <f>SUM('[1]VR-IZV'!F12:F17)</f>
        <v>0</v>
      </c>
      <c r="F76" s="311">
        <f>SUM('[1]VR-IZV'!G12:G17)</f>
        <v>0</v>
      </c>
      <c r="G76" s="312"/>
      <c r="H76" s="312"/>
      <c r="I76" s="312"/>
      <c r="J76" s="312"/>
      <c r="K76" s="312"/>
      <c r="L76" s="299">
        <f>SUM('[1]VR-IZV'!M12:M17)</f>
        <v>0</v>
      </c>
      <c r="M76" s="300">
        <f>[1]skupno!H9</f>
        <v>14.855020711326953</v>
      </c>
      <c r="N76" s="313">
        <f>SUM('[1]VR-IZV'!O12:O17)</f>
        <v>0</v>
      </c>
      <c r="O76" s="314">
        <f>N76/N20</f>
        <v>0</v>
      </c>
      <c r="P76" s="2"/>
      <c r="Q76" s="2"/>
      <c r="R76" s="2"/>
      <c r="S76" s="2"/>
      <c r="T76" s="2"/>
      <c r="U76" s="2"/>
      <c r="V76" s="2"/>
      <c r="W76" s="2"/>
    </row>
    <row r="77" spans="1:23" ht="15.9" customHeight="1" x14ac:dyDescent="0.3">
      <c r="A77" s="2"/>
      <c r="B77" s="309" t="s">
        <v>15</v>
      </c>
      <c r="C77" s="310" t="str">
        <f>[1]PRIJAVE!C6</f>
        <v>KMN KOŠAROVCI</v>
      </c>
      <c r="D77" s="311">
        <f>'[1]VR-IZV'!U12*'[1]VR-IZV'!V12+'[1]VR-IZV'!U13*'[1]VR-IZV'!V13+'[1]VR-IZV'!U14*'[1]VR-IZV'!V14+'[1]VR-IZV'!U15*'[1]VR-IZV'!V15+'[1]VR-IZV'!U16*'[1]VR-IZV'!V16+'[1]VR-IZV'!U17*'[1]VR-IZV'!V17</f>
        <v>0</v>
      </c>
      <c r="E77" s="311">
        <f>SUM('[1]VR-IZV'!V12:V17)</f>
        <v>0</v>
      </c>
      <c r="F77" s="311">
        <f>SUM('[1]VR-IZV'!W12:W17)</f>
        <v>0</v>
      </c>
      <c r="G77" s="312"/>
      <c r="H77" s="312"/>
      <c r="I77" s="312"/>
      <c r="J77" s="312"/>
      <c r="K77" s="312"/>
      <c r="L77" s="299">
        <f>SUM('[1]VR-IZV'!AC12:AC17)</f>
        <v>0</v>
      </c>
      <c r="M77" s="300">
        <f>[1]skupno!H9</f>
        <v>14.855020711326953</v>
      </c>
      <c r="N77" s="313">
        <f>SUM('[1]VR-IZV'!AE12:AE17)</f>
        <v>0</v>
      </c>
      <c r="O77" s="314">
        <f>N77/N20</f>
        <v>0</v>
      </c>
      <c r="P77" s="2"/>
      <c r="Q77" s="2"/>
      <c r="R77" s="2"/>
      <c r="S77" s="2"/>
      <c r="T77" s="2"/>
      <c r="U77" s="2"/>
      <c r="V77" s="2"/>
      <c r="W77" s="2"/>
    </row>
    <row r="78" spans="1:23" ht="15.9" customHeight="1" x14ac:dyDescent="0.3">
      <c r="A78" s="2"/>
      <c r="B78" s="309" t="s">
        <v>15</v>
      </c>
      <c r="C78" s="310" t="str">
        <f>[1]PRIJAVE!C7</f>
        <v>KMN STANJEVCI</v>
      </c>
      <c r="D78" s="311">
        <f>'[1]VR-IZV'!AK12*'[1]VR-IZV'!AL12+'[1]VR-IZV'!AK13*'[1]VR-IZV'!AL13+'[1]VR-IZV'!AK14*'[1]VR-IZV'!AL14+'[1]VR-IZV'!AK15*'[1]VR-IZV'!AL15+'[1]VR-IZV'!AK16*'[1]VR-IZV'!AL16+'[1]VR-IZV'!AK17*'[1]VR-IZV'!AL17</f>
        <v>0</v>
      </c>
      <c r="E78" s="311">
        <f>SUM('[1]VR-IZV'!AL12:AL17)</f>
        <v>0</v>
      </c>
      <c r="F78" s="311">
        <f>SUM('[1]VR-IZV'!AM12:AM17)</f>
        <v>0</v>
      </c>
      <c r="G78" s="312"/>
      <c r="H78" s="312"/>
      <c r="I78" s="312"/>
      <c r="J78" s="312"/>
      <c r="K78" s="312"/>
      <c r="L78" s="299">
        <f>SUM('[1]VR-IZV'!AS12:AS17)</f>
        <v>0</v>
      </c>
      <c r="M78" s="300">
        <f>[1]skupno!H9</f>
        <v>14.855020711326953</v>
      </c>
      <c r="N78" s="313">
        <f>SUM('[1]VR-IZV'!AU12:AU17)</f>
        <v>0</v>
      </c>
      <c r="O78" s="314">
        <f>N78/N20</f>
        <v>0</v>
      </c>
      <c r="P78" s="2"/>
      <c r="Q78" s="2"/>
      <c r="R78" s="2"/>
      <c r="S78" s="2"/>
      <c r="T78" s="2"/>
      <c r="U78" s="2"/>
      <c r="V78" s="2"/>
      <c r="W78" s="2"/>
    </row>
    <row r="79" spans="1:23" ht="15.9" customHeight="1" x14ac:dyDescent="0.3">
      <c r="A79" s="2"/>
      <c r="B79" s="309" t="s">
        <v>15</v>
      </c>
      <c r="C79" s="310" t="str">
        <f>[1]PRIJAVE!C8</f>
        <v>SHOTOKAN KARATE-DO</v>
      </c>
      <c r="D79" s="311">
        <f>'[1]VR-IZV'!BA12*'[1]VR-IZV'!BB12+'[1]VR-IZV'!BA13*'[1]VR-IZV'!BB13+'[1]VR-IZV'!BA14*'[1]VR-IZV'!BB14+'[1]VR-IZV'!BA15*'[1]VR-IZV'!BB15+'[1]VR-IZV'!BA16*'[1]VR-IZV'!BB16+'[1]VR-IZV'!BA17*'[1]VR-IZV'!BB17</f>
        <v>0</v>
      </c>
      <c r="E79" s="311">
        <f>SUM('[1]VR-IZV'!BB12:BB17)</f>
        <v>0</v>
      </c>
      <c r="F79" s="311">
        <f>SUM('[1]VR-IZV'!BC12:BC17)</f>
        <v>0</v>
      </c>
      <c r="G79" s="312"/>
      <c r="H79" s="312"/>
      <c r="I79" s="312"/>
      <c r="J79" s="312"/>
      <c r="K79" s="312"/>
      <c r="L79" s="299">
        <f>SUM('[1]VR-IZV'!BI12:BI17)</f>
        <v>0</v>
      </c>
      <c r="M79" s="300">
        <f>[1]skupno!H9</f>
        <v>14.855020711326953</v>
      </c>
      <c r="N79" s="313">
        <f>SUM('[1]VR-IZV'!BK12:BK17)</f>
        <v>0</v>
      </c>
      <c r="O79" s="314">
        <f>N79/N20</f>
        <v>0</v>
      </c>
      <c r="P79" s="2"/>
      <c r="Q79" s="2"/>
      <c r="R79" s="2"/>
      <c r="S79" s="2"/>
      <c r="T79" s="2"/>
      <c r="U79" s="2"/>
      <c r="V79" s="2"/>
      <c r="W79" s="2"/>
    </row>
    <row r="80" spans="1:23" ht="15.9" customHeight="1" x14ac:dyDescent="0.3">
      <c r="A80" s="2"/>
      <c r="B80" s="309" t="s">
        <v>15</v>
      </c>
      <c r="C80" s="310" t="str">
        <f>[1]PRIJAVE!C9</f>
        <v>ŠD LUCOVA</v>
      </c>
      <c r="D80" s="311">
        <f>'[1]VR-IZV'!BQ12*'[1]VR-IZV'!BR12+'[1]VR-IZV'!BQ13*'[1]VR-IZV'!BR13+'[1]VR-IZV'!BQ14*'[1]VR-IZV'!BR14+'[1]VR-IZV'!BQ15*'[1]VR-IZV'!BR15+'[1]VR-IZV'!BQ16*'[1]VR-IZV'!BR16+'[1]VR-IZV'!BQ17*'[1]VR-IZV'!BR17</f>
        <v>0</v>
      </c>
      <c r="E80" s="311">
        <f>SUM('[1]VR-IZV'!BR12:BR17)</f>
        <v>0</v>
      </c>
      <c r="F80" s="311">
        <f>SUM('[1]VR-IZV'!BS12:BS17)</f>
        <v>0</v>
      </c>
      <c r="G80" s="312"/>
      <c r="H80" s="312"/>
      <c r="I80" s="312"/>
      <c r="J80" s="312"/>
      <c r="K80" s="312"/>
      <c r="L80" s="299">
        <f>SUM('[1]VR-IZV'!BY12:BY17)</f>
        <v>0</v>
      </c>
      <c r="M80" s="300">
        <f>[1]skupno!H9</f>
        <v>14.855020711326953</v>
      </c>
      <c r="N80" s="313">
        <f>SUM('[1]VR-IZV'!CA12:CA17)</f>
        <v>0</v>
      </c>
      <c r="O80" s="314">
        <f>N80/N20</f>
        <v>0</v>
      </c>
      <c r="P80" s="2"/>
      <c r="Q80" s="2"/>
      <c r="R80" s="2"/>
      <c r="S80" s="2"/>
      <c r="T80" s="2"/>
      <c r="U80" s="2"/>
      <c r="V80" s="2"/>
      <c r="W80" s="2"/>
    </row>
    <row r="81" spans="1:23" ht="15.9" customHeight="1" x14ac:dyDescent="0.3">
      <c r="A81" s="2"/>
      <c r="B81" s="309" t="s">
        <v>15</v>
      </c>
      <c r="C81" s="310" t="str">
        <f>[1]PRIJAVE!C10</f>
        <v>ŠD NERADNOVCI</v>
      </c>
      <c r="D81" s="311">
        <f>'[1]VR-IZV'!CG12*'[1]VR-IZV'!CH12+'[1]VR-IZV'!CG13*'[1]VR-IZV'!CH13+'[1]VR-IZV'!CG14*'[1]VR-IZV'!CH14+'[1]VR-IZV'!CG15*'[1]VR-IZV'!CH15+'[1]VR-IZV'!CG16*'[1]VR-IZV'!CH16+'[1]VR-IZV'!CG17*'[1]VR-IZV'!CH17</f>
        <v>0</v>
      </c>
      <c r="E81" s="311">
        <f>SUM('[1]VR-IZV'!CH12:CH17)</f>
        <v>0</v>
      </c>
      <c r="F81" s="311">
        <f>SUM('[1]VR-IZV'!CI12:CI17)</f>
        <v>0</v>
      </c>
      <c r="G81" s="312"/>
      <c r="H81" s="312"/>
      <c r="I81" s="312"/>
      <c r="J81" s="312"/>
      <c r="K81" s="312"/>
      <c r="L81" s="299">
        <f>SUM('[1]VR-IZV'!CO12:CO17)</f>
        <v>0</v>
      </c>
      <c r="M81" s="300">
        <f>[1]skupno!H9</f>
        <v>14.855020711326953</v>
      </c>
      <c r="N81" s="313">
        <f>SUM('[1]VR-IZV'!CQ12:CQ17)</f>
        <v>0</v>
      </c>
      <c r="O81" s="314">
        <f>N81/N20</f>
        <v>0</v>
      </c>
      <c r="P81" s="2"/>
      <c r="Q81" s="2"/>
      <c r="R81" s="2"/>
      <c r="S81" s="2"/>
      <c r="T81" s="2"/>
      <c r="U81" s="2"/>
      <c r="V81" s="2"/>
      <c r="W81" s="2"/>
    </row>
    <row r="82" spans="1:23" ht="15.9" customHeight="1" x14ac:dyDescent="0.3">
      <c r="A82" s="2"/>
      <c r="B82" s="309" t="s">
        <v>15</v>
      </c>
      <c r="C82" s="310" t="str">
        <f>[1]PRIJAVE!C11</f>
        <v>ŠD NOGOMETNI KLUB KRIŽEVCI</v>
      </c>
      <c r="D82" s="311">
        <f>'[1]VR-IZV'!CW12*'[1]VR-IZV'!CX12+'[1]VR-IZV'!CW13*'[1]VR-IZV'!CX13+'[1]VR-IZV'!CW14*'[1]VR-IZV'!CX14+'[1]VR-IZV'!CW15*'[1]VR-IZV'!CX15+'[1]VR-IZV'!CW16*'[1]VR-IZV'!CX16+'[1]VR-IZV'!CW17*'[1]VR-IZV'!CX17</f>
        <v>330</v>
      </c>
      <c r="E82" s="311">
        <f>SUM('[1]VR-IZV'!CX12:CX17)</f>
        <v>3</v>
      </c>
      <c r="F82" s="311">
        <f>SUM('[1]VR-IZV'!CY12:CY17)</f>
        <v>33</v>
      </c>
      <c r="G82" s="312"/>
      <c r="H82" s="312"/>
      <c r="I82" s="312"/>
      <c r="J82" s="312"/>
      <c r="K82" s="312"/>
      <c r="L82" s="299">
        <f>SUM('[1]VR-IZV'!DE12:DE17)</f>
        <v>165</v>
      </c>
      <c r="M82" s="300">
        <f>[1]skupno!H9</f>
        <v>14.855020711326953</v>
      </c>
      <c r="N82" s="313">
        <f>SUM('[1]VR-IZV'!DG12:DG17)</f>
        <v>2451.0784173689472</v>
      </c>
      <c r="O82" s="314">
        <f>N82/N20</f>
        <v>4.5390341062387908E-2</v>
      </c>
      <c r="P82" s="2"/>
      <c r="Q82" s="2"/>
      <c r="R82" s="2"/>
      <c r="S82" s="2"/>
      <c r="T82" s="2"/>
      <c r="U82" s="2"/>
      <c r="V82" s="2"/>
      <c r="W82" s="2"/>
    </row>
    <row r="83" spans="1:23" ht="15.9" customHeight="1" x14ac:dyDescent="0.3">
      <c r="A83" s="2"/>
      <c r="B83" s="309" t="s">
        <v>15</v>
      </c>
      <c r="C83" s="310" t="str">
        <f>[1]PRIJAVE!C12</f>
        <v>ŠD SREBRNI BREG MARTINJE</v>
      </c>
      <c r="D83" s="311">
        <f>'[1]VR-IZV'!DM12*'[1]VR-IZV'!DN12+'[1]VR-IZV'!DM13*'[1]VR-IZV'!DN13+'[1]VR-IZV'!DM14*'[1]VR-IZV'!DN14+'[1]VR-IZV'!DM15*'[1]VR-IZV'!DN15+'[1]VR-IZV'!DM16*'[1]VR-IZV'!DN16+'[1]VR-IZV'!DM17*'[1]VR-IZV'!DN17</f>
        <v>0</v>
      </c>
      <c r="E83" s="311">
        <f>SUM('[1]VR-IZV'!DN12:DN17)</f>
        <v>0</v>
      </c>
      <c r="F83" s="311">
        <f>SUM('[1]VR-IZV'!DO12:DO17)</f>
        <v>0</v>
      </c>
      <c r="G83" s="312"/>
      <c r="H83" s="312"/>
      <c r="I83" s="312"/>
      <c r="J83" s="312"/>
      <c r="K83" s="312"/>
      <c r="L83" s="299">
        <f>SUM('[1]VR-IZV'!DU12:DU17)</f>
        <v>0</v>
      </c>
      <c r="M83" s="300">
        <f>[1]skupno!H9</f>
        <v>14.855020711326953</v>
      </c>
      <c r="N83" s="313">
        <f>SUM('[1]VR-IZV'!DW12:DW17)</f>
        <v>0</v>
      </c>
      <c r="O83" s="314">
        <f>N83/N20</f>
        <v>0</v>
      </c>
      <c r="P83" s="2"/>
      <c r="Q83" s="2"/>
      <c r="R83" s="2"/>
      <c r="S83" s="2"/>
      <c r="T83" s="2"/>
      <c r="U83" s="2"/>
      <c r="V83" s="2"/>
      <c r="W83" s="2"/>
    </row>
    <row r="84" spans="1:23" ht="15.9" customHeight="1" x14ac:dyDescent="0.3">
      <c r="A84" s="2"/>
      <c r="B84" s="309" t="s">
        <v>15</v>
      </c>
      <c r="C84" s="310" t="str">
        <f>[1]PRIJAVE!C13</f>
        <v>ŠKTD ADRIJANCI</v>
      </c>
      <c r="D84" s="311">
        <f>'[1]VR-IZV'!EC12*'[1]VR-IZV'!ED12+'[1]VR-IZV'!EC13*'[1]VR-IZV'!ED13+'[1]VR-IZV'!EC14*'[1]VR-IZV'!ED14+'[1]VR-IZV'!EC15*'[1]VR-IZV'!ED15+'[1]VR-IZV'!EC16*'[1]VR-IZV'!ED16+'[1]VR-IZV'!EC17*'[1]VR-IZV'!ED17</f>
        <v>0</v>
      </c>
      <c r="E84" s="311">
        <f>SUM('[1]VR-IZV'!ED12:ED17)</f>
        <v>0</v>
      </c>
      <c r="F84" s="311">
        <f>SUM('[1]VR-IZV'!EE12:EE17)</f>
        <v>0</v>
      </c>
      <c r="G84" s="312"/>
      <c r="H84" s="312"/>
      <c r="I84" s="312"/>
      <c r="J84" s="312"/>
      <c r="K84" s="312"/>
      <c r="L84" s="299">
        <f>SUM('[1]VR-IZV'!EK12:EK17)</f>
        <v>0</v>
      </c>
      <c r="M84" s="300">
        <f>[1]skupno!H9</f>
        <v>14.855020711326953</v>
      </c>
      <c r="N84" s="313">
        <f>SUM('[1]VR-IZV'!EM12:EM17)</f>
        <v>0</v>
      </c>
      <c r="O84" s="314">
        <f>N84/N20</f>
        <v>0</v>
      </c>
      <c r="P84" s="2"/>
      <c r="Q84" s="2"/>
      <c r="R84" s="2"/>
      <c r="S84" s="2"/>
      <c r="T84" s="2"/>
      <c r="U84" s="2"/>
      <c r="V84" s="2"/>
      <c r="W84" s="2"/>
    </row>
    <row r="85" spans="1:23" ht="15.9" customHeight="1" x14ac:dyDescent="0.3">
      <c r="A85" s="2"/>
      <c r="B85" s="309" t="s">
        <v>15</v>
      </c>
      <c r="C85" s="310" t="str">
        <f>[1]PRIJAVE!C14</f>
        <v>ŽNK GORIČKO STANJEVCI</v>
      </c>
      <c r="D85" s="311">
        <f>'[1]VR-IZV'!ES12*'[1]VR-IZV'!ET12+'[1]VR-IZV'!ES13*'[1]VR-IZV'!ET13+'[1]VR-IZV'!ES14*'[1]VR-IZV'!ET14+'[1]VR-IZV'!ES15*'[1]VR-IZV'!ET15+'[1]VR-IZV'!ES16*'[1]VR-IZV'!ET16+'[1]VR-IZV'!ES17*'[1]VR-IZV'!ET17</f>
        <v>210</v>
      </c>
      <c r="E85" s="311">
        <f>SUM('[1]VR-IZV'!ET12:ET17)</f>
        <v>2</v>
      </c>
      <c r="F85" s="311">
        <f>SUM('[1]VR-IZV'!EU12:EU17)</f>
        <v>12</v>
      </c>
      <c r="G85" s="312"/>
      <c r="H85" s="312"/>
      <c r="I85" s="312"/>
      <c r="J85" s="312"/>
      <c r="K85" s="312"/>
      <c r="L85" s="299">
        <f>SUM('[1]VR-IZV'!FA12:FA17)</f>
        <v>70.125</v>
      </c>
      <c r="M85" s="300">
        <f>[1]skupno!H9</f>
        <v>14.855020711326953</v>
      </c>
      <c r="N85" s="313">
        <f>SUM('[1]VR-IZV'!FC12:FC17)</f>
        <v>1041.7083273818025</v>
      </c>
      <c r="O85" s="314">
        <f>N85/N20</f>
        <v>1.9290894951514863E-2</v>
      </c>
      <c r="P85" s="2"/>
      <c r="Q85" s="2"/>
      <c r="R85" s="2"/>
      <c r="S85" s="2"/>
      <c r="T85" s="2"/>
      <c r="U85" s="2"/>
      <c r="V85" s="2"/>
      <c r="W85" s="2"/>
    </row>
    <row r="86" spans="1:23" ht="15.9" customHeight="1" x14ac:dyDescent="0.3">
      <c r="A86" s="2"/>
      <c r="B86" s="414" t="s">
        <v>146</v>
      </c>
      <c r="C86" s="414"/>
      <c r="D86" s="315">
        <f>SUM(D76:D85)</f>
        <v>540</v>
      </c>
      <c r="E86" s="315">
        <f>SUM(E76:E85)</f>
        <v>5</v>
      </c>
      <c r="F86" s="315">
        <f>SUM(F76:F85)</f>
        <v>45</v>
      </c>
      <c r="G86" s="316"/>
      <c r="H86" s="316"/>
      <c r="I86" s="316"/>
      <c r="J86" s="316"/>
      <c r="K86" s="316"/>
      <c r="L86" s="86">
        <f>SUM(L76:L85)</f>
        <v>235.125</v>
      </c>
      <c r="M86" s="302">
        <f>[1]skupno!H9</f>
        <v>14.855020711326953</v>
      </c>
      <c r="N86" s="317">
        <f>SUM(N76:N85)</f>
        <v>3492.7867447507497</v>
      </c>
      <c r="O86" s="318">
        <f>N86/N20</f>
        <v>6.4681236013902771E-2</v>
      </c>
      <c r="P86" s="2"/>
      <c r="Q86" s="2"/>
      <c r="R86" s="2"/>
      <c r="S86" s="2"/>
      <c r="T86" s="2"/>
      <c r="U86" s="2">
        <f>SUM(U76:U85)</f>
        <v>0</v>
      </c>
      <c r="V86" s="2"/>
      <c r="W86" s="2"/>
    </row>
    <row r="87" spans="1:23" ht="5.0999999999999996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37"/>
      <c r="M87" s="137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5.5" customHeight="1" x14ac:dyDescent="0.3">
      <c r="A88" s="2"/>
      <c r="B88" s="381" t="s">
        <v>147</v>
      </c>
      <c r="C88" s="381"/>
      <c r="D88" s="293" t="s">
        <v>4</v>
      </c>
      <c r="E88" s="293" t="s">
        <v>5</v>
      </c>
      <c r="F88" s="294" t="s">
        <v>115</v>
      </c>
      <c r="G88" s="295"/>
      <c r="H88" s="295"/>
      <c r="I88" s="295"/>
      <c r="J88" s="295"/>
      <c r="K88" s="295"/>
      <c r="L88" s="296" t="s">
        <v>133</v>
      </c>
      <c r="M88" s="297" t="s">
        <v>49</v>
      </c>
      <c r="N88" s="298" t="s">
        <v>50</v>
      </c>
      <c r="O88" s="5" t="s">
        <v>139</v>
      </c>
      <c r="P88" s="2"/>
      <c r="Q88" s="2"/>
      <c r="R88" s="2"/>
      <c r="S88" s="2"/>
      <c r="T88" s="2"/>
      <c r="U88" s="2"/>
      <c r="V88" s="2"/>
      <c r="W88" s="2"/>
    </row>
    <row r="89" spans="1:23" ht="15.9" customHeight="1" x14ac:dyDescent="0.3">
      <c r="A89" s="2"/>
      <c r="B89" s="13" t="s">
        <v>17</v>
      </c>
      <c r="C89" s="281" t="str">
        <f>[1]PRIJAVE!C5</f>
        <v>KMN GORNJI PETROVCI</v>
      </c>
      <c r="D89" s="269">
        <f>'[1]VR-IZV'!E18*'[1]VR-IZV'!F18+'[1]VR-IZV'!E19*'[1]VR-IZV'!F19</f>
        <v>0</v>
      </c>
      <c r="E89" s="269">
        <f>SUM('[1]VR-IZV'!F18:F19)</f>
        <v>0</v>
      </c>
      <c r="F89" s="269">
        <f>SUM('[1]VR-IZV'!G18:G19)</f>
        <v>0</v>
      </c>
      <c r="G89" s="141"/>
      <c r="H89" s="141"/>
      <c r="I89" s="141"/>
      <c r="J89" s="141"/>
      <c r="K89" s="141"/>
      <c r="L89" s="299">
        <f>SUM('[1]VR-IZV'!M18:M19)</f>
        <v>0</v>
      </c>
      <c r="M89" s="300">
        <f>[1]skupno!H10</f>
        <v>14.855020711326953</v>
      </c>
      <c r="N89" s="301">
        <f>SUM('[1]VR-IZV'!O18:O19)</f>
        <v>0</v>
      </c>
      <c r="O89" s="207">
        <f>N89/N20</f>
        <v>0</v>
      </c>
      <c r="P89" s="2"/>
      <c r="Q89" s="2"/>
      <c r="R89" s="2"/>
      <c r="S89" s="2"/>
      <c r="T89" s="2"/>
      <c r="U89" s="2"/>
      <c r="V89" s="2"/>
      <c r="W89" s="2"/>
    </row>
    <row r="90" spans="1:23" ht="15.9" customHeight="1" x14ac:dyDescent="0.3">
      <c r="A90" s="2"/>
      <c r="B90" s="13" t="s">
        <v>17</v>
      </c>
      <c r="C90" s="281" t="str">
        <f>[1]PRIJAVE!C6</f>
        <v>KMN KOŠAROVCI</v>
      </c>
      <c r="D90" s="269">
        <f>'[1]VR-IZV'!U18*'[1]VR-IZV'!V18+'[1]VR-IZV'!U19*'[1]VR-IZV'!V19</f>
        <v>0</v>
      </c>
      <c r="E90" s="269">
        <f>SUM('[1]VR-IZV'!V18:V19)</f>
        <v>0</v>
      </c>
      <c r="F90" s="269">
        <f>SUM('[1]VR-IZV'!W18:W19)</f>
        <v>0</v>
      </c>
      <c r="G90" s="141"/>
      <c r="H90" s="141"/>
      <c r="I90" s="141"/>
      <c r="J90" s="141"/>
      <c r="K90" s="141"/>
      <c r="L90" s="299">
        <f>SUM('[1]VR-IZV'!AC18:AC19)</f>
        <v>0</v>
      </c>
      <c r="M90" s="300">
        <f>[1]skupno!H10</f>
        <v>14.855020711326953</v>
      </c>
      <c r="N90" s="301">
        <f>SUM('[1]VR-IZV'!AE18:AE19)</f>
        <v>0</v>
      </c>
      <c r="O90" s="207">
        <f>N90/N20</f>
        <v>0</v>
      </c>
      <c r="P90" s="2"/>
      <c r="Q90" s="2"/>
      <c r="R90" s="2"/>
      <c r="S90" s="2"/>
      <c r="T90" s="2"/>
      <c r="U90" s="2"/>
      <c r="V90" s="2"/>
      <c r="W90" s="2"/>
    </row>
    <row r="91" spans="1:23" ht="15.9" customHeight="1" x14ac:dyDescent="0.3">
      <c r="A91" s="2"/>
      <c r="B91" s="13" t="s">
        <v>17</v>
      </c>
      <c r="C91" s="281" t="str">
        <f>[1]PRIJAVE!C7</f>
        <v>KMN STANJEVCI</v>
      </c>
      <c r="D91" s="269">
        <f>'[1]VR-IZV'!AK18*'[1]VR-IZV'!AL18+'[1]VR-IZV'!AK19*'[1]VR-IZV'!AL19</f>
        <v>0</v>
      </c>
      <c r="E91" s="269">
        <f>SUM('[1]VR-IZV'!AL18:AL19)</f>
        <v>0</v>
      </c>
      <c r="F91" s="269">
        <f>SUM('[1]VR-IZV'!AM18:AM19)</f>
        <v>0</v>
      </c>
      <c r="G91" s="141"/>
      <c r="H91" s="141"/>
      <c r="I91" s="141"/>
      <c r="J91" s="141"/>
      <c r="K91" s="141"/>
      <c r="L91" s="299">
        <f>SUM('[1]VR-IZV'!AS18:AS19)</f>
        <v>0</v>
      </c>
      <c r="M91" s="300">
        <f>[1]skupno!H10</f>
        <v>14.855020711326953</v>
      </c>
      <c r="N91" s="301">
        <f>SUM('[1]VR-IZV'!AU18:AU19)</f>
        <v>0</v>
      </c>
      <c r="O91" s="207">
        <f>N91/N20</f>
        <v>0</v>
      </c>
      <c r="P91" s="2"/>
      <c r="Q91" s="2"/>
      <c r="R91" s="2"/>
      <c r="S91" s="2"/>
      <c r="T91" s="2"/>
      <c r="U91" s="2"/>
      <c r="V91" s="2"/>
      <c r="W91" s="2"/>
    </row>
    <row r="92" spans="1:23" ht="15.9" customHeight="1" x14ac:dyDescent="0.3">
      <c r="A92" s="2"/>
      <c r="B92" s="13" t="s">
        <v>17</v>
      </c>
      <c r="C92" s="281" t="str">
        <f>[1]PRIJAVE!C8</f>
        <v>SHOTOKAN KARATE-DO</v>
      </c>
      <c r="D92" s="269">
        <f>'[1]VR-IZV'!BA18*'[1]VR-IZV'!BB18+'[1]VR-IZV'!BA19*'[1]VR-IZV'!BB19</f>
        <v>0</v>
      </c>
      <c r="E92" s="269">
        <f>SUM('[1]VR-IZV'!BB18:BB19)</f>
        <v>0</v>
      </c>
      <c r="F92" s="269">
        <f>SUM('[1]VR-IZV'!BC18:BC19)</f>
        <v>0</v>
      </c>
      <c r="G92" s="141"/>
      <c r="H92" s="141"/>
      <c r="I92" s="141"/>
      <c r="J92" s="141"/>
      <c r="K92" s="141"/>
      <c r="L92" s="299">
        <f>SUM('[1]VR-IZV'!BI18:BI19)</f>
        <v>0</v>
      </c>
      <c r="M92" s="300">
        <f>[1]skupno!H10</f>
        <v>14.855020711326953</v>
      </c>
      <c r="N92" s="301">
        <f>SUM('[1]VR-IZV'!BK18:BK19)</f>
        <v>0</v>
      </c>
      <c r="O92" s="207">
        <f>N92/N20</f>
        <v>0</v>
      </c>
      <c r="P92" s="2"/>
      <c r="Q92" s="2"/>
      <c r="R92" s="2"/>
      <c r="S92" s="2"/>
      <c r="T92" s="2"/>
      <c r="U92" s="2"/>
      <c r="V92" s="2"/>
      <c r="W92" s="2"/>
    </row>
    <row r="93" spans="1:23" ht="15.9" customHeight="1" x14ac:dyDescent="0.3">
      <c r="A93" s="2"/>
      <c r="B93" s="13" t="s">
        <v>17</v>
      </c>
      <c r="C93" s="281" t="str">
        <f>[1]PRIJAVE!C9</f>
        <v>ŠD LUCOVA</v>
      </c>
      <c r="D93" s="269">
        <f>'[1]VR-IZV'!BQ18*'[1]VR-IZV'!BR18+'[1]VR-IZV'!BQ19*'[1]VR-IZV'!BR19</f>
        <v>0</v>
      </c>
      <c r="E93" s="269">
        <f>SUM('[1]VR-IZV'!BR18:BR19)</f>
        <v>0</v>
      </c>
      <c r="F93" s="269">
        <f>SUM('[1]VR-IZV'!BS18:BS19)</f>
        <v>0</v>
      </c>
      <c r="G93" s="141"/>
      <c r="H93" s="141"/>
      <c r="I93" s="141"/>
      <c r="J93" s="141"/>
      <c r="K93" s="141"/>
      <c r="L93" s="299">
        <f>SUM('[1]VR-IZV'!BY18:BY19)</f>
        <v>0</v>
      </c>
      <c r="M93" s="300">
        <f>[1]skupno!H10</f>
        <v>14.855020711326953</v>
      </c>
      <c r="N93" s="301">
        <f>SUM('[1]VR-IZV'!CA18:CA19)</f>
        <v>0</v>
      </c>
      <c r="O93" s="207">
        <f>N93/N20</f>
        <v>0</v>
      </c>
      <c r="P93" s="2"/>
      <c r="Q93" s="2"/>
      <c r="R93" s="2"/>
      <c r="S93" s="2"/>
      <c r="T93" s="2"/>
      <c r="U93" s="2"/>
      <c r="V93" s="2"/>
      <c r="W93" s="2"/>
    </row>
    <row r="94" spans="1:23" ht="15.9" customHeight="1" x14ac:dyDescent="0.3">
      <c r="A94" s="2"/>
      <c r="B94" s="13" t="s">
        <v>17</v>
      </c>
      <c r="C94" s="281" t="str">
        <f>[1]PRIJAVE!C10</f>
        <v>ŠD NERADNOVCI</v>
      </c>
      <c r="D94" s="269">
        <f>'[1]VR-IZV'!CG18*'[1]VR-IZV'!CH18+'[1]VR-IZV'!CG19*'[1]VR-IZV'!CH19</f>
        <v>0</v>
      </c>
      <c r="E94" s="269">
        <f>SUM('[1]VR-IZV'!CH18:CH19)</f>
        <v>0</v>
      </c>
      <c r="F94" s="269">
        <f>SUM('[1]VR-IZV'!CI18:CI19)</f>
        <v>0</v>
      </c>
      <c r="G94" s="141"/>
      <c r="H94" s="141"/>
      <c r="I94" s="141"/>
      <c r="J94" s="141"/>
      <c r="K94" s="141"/>
      <c r="L94" s="299">
        <f>SUM('[1]VR-IZV'!CO18:CO19)</f>
        <v>0</v>
      </c>
      <c r="M94" s="300">
        <f>[1]skupno!H10</f>
        <v>14.855020711326953</v>
      </c>
      <c r="N94" s="301">
        <f>SUM('[1]VR-IZV'!CQ18:CQ19)</f>
        <v>0</v>
      </c>
      <c r="O94" s="207">
        <f>N94/N20</f>
        <v>0</v>
      </c>
      <c r="P94" s="2"/>
      <c r="Q94" s="2"/>
      <c r="R94" s="2"/>
      <c r="S94" s="2"/>
      <c r="T94" s="2"/>
      <c r="U94" s="2"/>
      <c r="V94" s="2"/>
      <c r="W94" s="2"/>
    </row>
    <row r="95" spans="1:23" ht="15.9" customHeight="1" x14ac:dyDescent="0.3">
      <c r="A95" s="2"/>
      <c r="B95" s="13" t="s">
        <v>17</v>
      </c>
      <c r="C95" s="281" t="str">
        <f>[1]PRIJAVE!C11</f>
        <v>ŠD NOGOMETNI KLUB KRIŽEVCI</v>
      </c>
      <c r="D95" s="269">
        <f>'[1]VR-IZV'!CW18*'[1]VR-IZV'!CX18+'[1]VR-IZV'!CW19*'[1]VR-IZV'!CX19</f>
        <v>320</v>
      </c>
      <c r="E95" s="269">
        <f>SUM('[1]VR-IZV'!CX18:CX19)</f>
        <v>2</v>
      </c>
      <c r="F95" s="269">
        <f>SUM('[1]VR-IZV'!CY18:CY19)</f>
        <v>22</v>
      </c>
      <c r="G95" s="141"/>
      <c r="H95" s="141"/>
      <c r="I95" s="141"/>
      <c r="J95" s="141"/>
      <c r="K95" s="141"/>
      <c r="L95" s="299">
        <f>SUM('[1]VR-IZV'!DE18:DE19)</f>
        <v>293.33333333333337</v>
      </c>
      <c r="M95" s="300">
        <f>[1]skupno!H10</f>
        <v>14.855020711326953</v>
      </c>
      <c r="N95" s="301">
        <f>SUM('[1]VR-IZV'!DG18:DG19)</f>
        <v>4357.4727419892397</v>
      </c>
      <c r="O95" s="207">
        <f>N95/N20</f>
        <v>8.0693939666467401E-2</v>
      </c>
      <c r="P95" s="2"/>
      <c r="Q95" s="2"/>
      <c r="R95" s="2"/>
      <c r="S95" s="2"/>
      <c r="T95" s="2"/>
      <c r="U95" s="2"/>
      <c r="V95" s="2"/>
      <c r="W95" s="2"/>
    </row>
    <row r="96" spans="1:23" ht="15.9" customHeight="1" x14ac:dyDescent="0.3">
      <c r="A96" s="2"/>
      <c r="B96" s="13" t="s">
        <v>17</v>
      </c>
      <c r="C96" s="281" t="str">
        <f>[1]PRIJAVE!C12</f>
        <v>ŠD SREBRNI BREG MARTINJE</v>
      </c>
      <c r="D96" s="269">
        <f>'[1]VR-IZV'!DM18*'[1]VR-IZV'!DN18+'[1]VR-IZV'!DM19*'[1]VR-IZV'!DN19</f>
        <v>0</v>
      </c>
      <c r="E96" s="269">
        <f>SUM('[1]VR-IZV'!DN18:DN19)</f>
        <v>0</v>
      </c>
      <c r="F96" s="269">
        <f>SUM('[1]VR-IZV'!DO18:DO19)</f>
        <v>0</v>
      </c>
      <c r="G96" s="141"/>
      <c r="H96" s="141"/>
      <c r="I96" s="141"/>
      <c r="J96" s="141"/>
      <c r="K96" s="141"/>
      <c r="L96" s="299">
        <f>SUM('[1]VR-IZV'!DU18:DU19)</f>
        <v>0</v>
      </c>
      <c r="M96" s="300">
        <f>[1]skupno!H10</f>
        <v>14.855020711326953</v>
      </c>
      <c r="N96" s="301">
        <f>SUM('[1]VR-IZV'!DW18:DW19)</f>
        <v>0</v>
      </c>
      <c r="O96" s="207">
        <f>N96/N20</f>
        <v>0</v>
      </c>
      <c r="P96" s="2"/>
      <c r="Q96" s="2"/>
      <c r="R96" s="2"/>
      <c r="S96" s="2"/>
      <c r="T96" s="2"/>
      <c r="U96" s="2"/>
      <c r="V96" s="2"/>
      <c r="W96" s="2"/>
    </row>
    <row r="97" spans="1:23" ht="15.9" customHeight="1" x14ac:dyDescent="0.3">
      <c r="A97" s="2"/>
      <c r="B97" s="13" t="s">
        <v>17</v>
      </c>
      <c r="C97" s="281" t="str">
        <f>[1]PRIJAVE!C13</f>
        <v>ŠKTD ADRIJANCI</v>
      </c>
      <c r="D97" s="269">
        <f>'[1]VR-IZV'!EC18*'[1]VR-IZV'!ED18+'[1]VR-IZV'!EC19*'[1]VR-IZV'!ED19</f>
        <v>0</v>
      </c>
      <c r="E97" s="269">
        <f>SUM('[1]VR-IZV'!ED18:ED19)</f>
        <v>0</v>
      </c>
      <c r="F97" s="269">
        <f>SUM('[1]VR-IZV'!EE18:EE19)</f>
        <v>0</v>
      </c>
      <c r="G97" s="141"/>
      <c r="H97" s="141"/>
      <c r="I97" s="141"/>
      <c r="J97" s="141"/>
      <c r="K97" s="141"/>
      <c r="L97" s="299">
        <f>SUM('[1]VR-IZV'!EK18:EK19)</f>
        <v>0</v>
      </c>
      <c r="M97" s="300">
        <f>[1]skupno!H10</f>
        <v>14.855020711326953</v>
      </c>
      <c r="N97" s="301">
        <f>SUM('[1]VR-IZV'!EM18:EM19)</f>
        <v>0</v>
      </c>
      <c r="O97" s="207">
        <f>N97/N20</f>
        <v>0</v>
      </c>
      <c r="P97" s="2"/>
      <c r="Q97" s="2"/>
      <c r="R97" s="2"/>
      <c r="S97" s="2"/>
      <c r="T97" s="2"/>
      <c r="U97" s="2"/>
      <c r="V97" s="2"/>
      <c r="W97" s="2"/>
    </row>
    <row r="98" spans="1:23" ht="15.9" customHeight="1" x14ac:dyDescent="0.3">
      <c r="A98" s="2"/>
      <c r="B98" s="13" t="s">
        <v>17</v>
      </c>
      <c r="C98" s="281" t="str">
        <f>[1]PRIJAVE!C14</f>
        <v>ŽNK GORIČKO STANJEVCI</v>
      </c>
      <c r="D98" s="269">
        <f>'[1]VR-IZV'!ES18*'[1]VR-IZV'!ET18+'[1]VR-IZV'!ES19*'[1]VR-IZV'!ET19</f>
        <v>160</v>
      </c>
      <c r="E98" s="269">
        <f>SUM('[1]VR-IZV'!ET18:ET19)</f>
        <v>1</v>
      </c>
      <c r="F98" s="269">
        <f>SUM('[1]VR-IZV'!EU18:EU19)</f>
        <v>11</v>
      </c>
      <c r="G98" s="141"/>
      <c r="H98" s="141"/>
      <c r="I98" s="141"/>
      <c r="J98" s="141"/>
      <c r="K98" s="141"/>
      <c r="L98" s="299">
        <f>SUM('[1]VR-IZV'!FA18:FA19)</f>
        <v>146.66666666666666</v>
      </c>
      <c r="M98" s="300">
        <f>[1]skupno!H10</f>
        <v>14.855020711326953</v>
      </c>
      <c r="N98" s="301">
        <f>SUM('[1]VR-IZV'!FC18:FC19)</f>
        <v>2178.7363709946194</v>
      </c>
      <c r="O98" s="207">
        <f>N98/N20</f>
        <v>4.0346969833233694E-2</v>
      </c>
      <c r="P98" s="2"/>
      <c r="Q98" s="2"/>
      <c r="R98" s="2"/>
      <c r="S98" s="2"/>
      <c r="T98" s="2"/>
      <c r="U98" s="2"/>
      <c r="V98" s="2"/>
      <c r="W98" s="2"/>
    </row>
    <row r="99" spans="1:23" ht="15.9" customHeight="1" x14ac:dyDescent="0.3">
      <c r="A99" s="2"/>
      <c r="B99" s="409" t="s">
        <v>148</v>
      </c>
      <c r="C99" s="409"/>
      <c r="D99" s="277">
        <f>SUM(D89:D98)</f>
        <v>480</v>
      </c>
      <c r="E99" s="277">
        <f>SUM(E89:E98)</f>
        <v>3</v>
      </c>
      <c r="F99" s="277">
        <f>SUM(F89:F98)</f>
        <v>33</v>
      </c>
      <c r="G99" s="278"/>
      <c r="H99" s="278"/>
      <c r="I99" s="278"/>
      <c r="J99" s="278"/>
      <c r="K99" s="278"/>
      <c r="L99" s="86">
        <f>SUM(L89:L98)</f>
        <v>440</v>
      </c>
      <c r="M99" s="302">
        <f>[1]skupno!H10</f>
        <v>14.855020711326953</v>
      </c>
      <c r="N99" s="61">
        <f>SUM(N89:N98)</f>
        <v>6536.2091129838591</v>
      </c>
      <c r="O99" s="303">
        <f>N99/N20</f>
        <v>0.12104090949970109</v>
      </c>
      <c r="P99" s="2"/>
      <c r="Q99" s="2"/>
      <c r="R99" s="2"/>
      <c r="S99" s="2"/>
      <c r="T99" s="2"/>
      <c r="U99" s="2"/>
      <c r="V99" s="2"/>
      <c r="W99" s="2"/>
    </row>
    <row r="100" spans="1:23" ht="5.0999999999999996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37"/>
      <c r="M100" s="137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25.5" customHeight="1" x14ac:dyDescent="0.3">
      <c r="A101" s="2"/>
      <c r="B101" s="381" t="s">
        <v>149</v>
      </c>
      <c r="C101" s="381"/>
      <c r="D101" s="293" t="s">
        <v>4</v>
      </c>
      <c r="E101" s="293" t="s">
        <v>5</v>
      </c>
      <c r="F101" s="294" t="s">
        <v>115</v>
      </c>
      <c r="G101" s="295"/>
      <c r="H101" s="295"/>
      <c r="I101" s="295"/>
      <c r="J101" s="295"/>
      <c r="K101" s="295"/>
      <c r="L101" s="296" t="s">
        <v>133</v>
      </c>
      <c r="M101" s="297" t="s">
        <v>49</v>
      </c>
      <c r="N101" s="298" t="s">
        <v>50</v>
      </c>
      <c r="O101" s="5" t="s">
        <v>139</v>
      </c>
      <c r="P101" s="2"/>
      <c r="Q101" s="2"/>
      <c r="R101" s="2"/>
      <c r="S101" s="2"/>
      <c r="T101" s="2"/>
      <c r="U101" s="2"/>
      <c r="V101" s="2"/>
      <c r="W101" s="2"/>
    </row>
    <row r="102" spans="1:23" ht="15.9" customHeight="1" x14ac:dyDescent="0.3">
      <c r="A102" s="2"/>
      <c r="B102" s="13" t="s">
        <v>17</v>
      </c>
      <c r="C102" s="281" t="str">
        <f>[1]PRIJAVE!C5</f>
        <v>KMN GORNJI PETROVCI</v>
      </c>
      <c r="D102" s="269">
        <f>'[1]VR-IZV'!E20*'[1]VR-IZV'!F20+'[1]VR-IZV'!E21*'[1]VR-IZV'!F21</f>
        <v>0</v>
      </c>
      <c r="E102" s="269">
        <f>SUM('[1]VR-IZV'!F20:F21)</f>
        <v>0</v>
      </c>
      <c r="F102" s="269">
        <f>SUM('[1]VR-IZV'!G20:G21)</f>
        <v>0</v>
      </c>
      <c r="G102" s="141"/>
      <c r="H102" s="141"/>
      <c r="I102" s="141"/>
      <c r="J102" s="141"/>
      <c r="K102" s="141"/>
      <c r="L102" s="299">
        <f>SUM('[1]VR-IZV'!M20:M21)</f>
        <v>0</v>
      </c>
      <c r="M102" s="300">
        <f>[1]skupno!H11</f>
        <v>14.855020711326953</v>
      </c>
      <c r="N102" s="301">
        <f>SUM('[1]VR-IZV'!O20:O21)</f>
        <v>0</v>
      </c>
      <c r="O102" s="207">
        <f>N102/N20</f>
        <v>0</v>
      </c>
      <c r="P102" s="2"/>
      <c r="Q102" s="2"/>
      <c r="R102" s="2"/>
      <c r="S102" s="2"/>
      <c r="T102" s="2"/>
      <c r="U102" s="2"/>
      <c r="V102" s="2"/>
      <c r="W102" s="2"/>
    </row>
    <row r="103" spans="1:23" ht="15.9" customHeight="1" x14ac:dyDescent="0.3">
      <c r="A103" s="2"/>
      <c r="B103" s="13" t="s">
        <v>17</v>
      </c>
      <c r="C103" s="281" t="str">
        <f>[1]PRIJAVE!C6</f>
        <v>KMN KOŠAROVCI</v>
      </c>
      <c r="D103" s="269">
        <f>'[1]VR-IZV'!U20*'[1]VR-IZV'!V20+'[1]VR-IZV'!U21*'[1]VR-IZV'!V21</f>
        <v>0</v>
      </c>
      <c r="E103" s="269">
        <f>SUM('[1]VR-IZV'!V20:V21)</f>
        <v>0</v>
      </c>
      <c r="F103" s="269">
        <f>SUM('[1]VR-IZV'!W20:W21)</f>
        <v>0</v>
      </c>
      <c r="G103" s="141"/>
      <c r="H103" s="141"/>
      <c r="I103" s="141"/>
      <c r="J103" s="141"/>
      <c r="K103" s="141"/>
      <c r="L103" s="299">
        <f>SUM('[1]VR-IZV'!AC20:AC21)</f>
        <v>0</v>
      </c>
      <c r="M103" s="300">
        <f>[1]skupno!H11</f>
        <v>14.855020711326953</v>
      </c>
      <c r="N103" s="301">
        <f>SUM('[1]VR-IZV'!AE20:AE21)</f>
        <v>0</v>
      </c>
      <c r="O103" s="207">
        <f>N103/N20</f>
        <v>0</v>
      </c>
      <c r="P103" s="2"/>
      <c r="Q103" s="2"/>
      <c r="R103" s="2"/>
      <c r="S103" s="2"/>
      <c r="T103" s="2"/>
      <c r="U103" s="2"/>
      <c r="V103" s="2"/>
      <c r="W103" s="2"/>
    </row>
    <row r="104" spans="1:23" ht="15.9" customHeight="1" x14ac:dyDescent="0.3">
      <c r="A104" s="2"/>
      <c r="B104" s="13" t="s">
        <v>17</v>
      </c>
      <c r="C104" s="281" t="str">
        <f>[1]PRIJAVE!C7</f>
        <v>KMN STANJEVCI</v>
      </c>
      <c r="D104" s="269">
        <f>'[1]VR-IZV'!AK20*'[1]VR-IZV'!AL20+'[1]VR-IZV'!AK21*'[1]VR-IZV'!AL21</f>
        <v>0</v>
      </c>
      <c r="E104" s="269">
        <f>SUM('[1]VR-IZV'!AL20:AL21)</f>
        <v>0</v>
      </c>
      <c r="F104" s="269">
        <f>SUM('[1]VR-IZV'!AM20:AM21)</f>
        <v>0</v>
      </c>
      <c r="G104" s="141"/>
      <c r="H104" s="141"/>
      <c r="I104" s="141"/>
      <c r="J104" s="141"/>
      <c r="K104" s="141"/>
      <c r="L104" s="299">
        <f>SUM('[1]VR-IZV'!AS20:AS21)</f>
        <v>0</v>
      </c>
      <c r="M104" s="300">
        <f>[1]skupno!H11</f>
        <v>14.855020711326953</v>
      </c>
      <c r="N104" s="301">
        <f>SUM('[1]VR-IZV'!AU20:AU21)</f>
        <v>0</v>
      </c>
      <c r="O104" s="207">
        <f>N104/N20</f>
        <v>0</v>
      </c>
      <c r="P104" s="2"/>
      <c r="Q104" s="2"/>
      <c r="R104" s="2"/>
      <c r="S104" s="2"/>
      <c r="T104" s="2"/>
      <c r="U104" s="2"/>
      <c r="V104" s="2"/>
      <c r="W104" s="2"/>
    </row>
    <row r="105" spans="1:23" ht="15.9" customHeight="1" x14ac:dyDescent="0.3">
      <c r="A105" s="2"/>
      <c r="B105" s="13" t="s">
        <v>17</v>
      </c>
      <c r="C105" s="281" t="str">
        <f>[1]PRIJAVE!C8</f>
        <v>SHOTOKAN KARATE-DO</v>
      </c>
      <c r="D105" s="269">
        <f>'[1]VR-IZV'!BA20*'[1]VR-IZV'!BB20+'[1]VR-IZV'!BA21*'[1]VR-IZV'!BB21</f>
        <v>0</v>
      </c>
      <c r="E105" s="269">
        <f>SUM('[1]VR-IZV'!BB20:BB21)</f>
        <v>0</v>
      </c>
      <c r="F105" s="269">
        <f>SUM('[1]VR-IZV'!BC20:BC21)</f>
        <v>0</v>
      </c>
      <c r="G105" s="141"/>
      <c r="H105" s="141"/>
      <c r="I105" s="141"/>
      <c r="J105" s="141"/>
      <c r="K105" s="141"/>
      <c r="L105" s="299">
        <f>SUM('[1]VR-IZV'!BI20:BI21)</f>
        <v>0</v>
      </c>
      <c r="M105" s="300">
        <f>[1]skupno!H11</f>
        <v>14.855020711326953</v>
      </c>
      <c r="N105" s="301">
        <f>SUM('[1]VR-IZV'!BK20:BK21)</f>
        <v>0</v>
      </c>
      <c r="O105" s="207">
        <f>N105/N20</f>
        <v>0</v>
      </c>
      <c r="P105" s="2"/>
      <c r="Q105" s="2"/>
      <c r="R105" s="2"/>
      <c r="S105" s="2"/>
      <c r="T105" s="2"/>
      <c r="U105" s="2"/>
      <c r="V105" s="2"/>
      <c r="W105" s="2"/>
    </row>
    <row r="106" spans="1:23" ht="15.9" customHeight="1" x14ac:dyDescent="0.3">
      <c r="A106" s="2"/>
      <c r="B106" s="13" t="s">
        <v>17</v>
      </c>
      <c r="C106" s="281" t="str">
        <f>[1]PRIJAVE!C9</f>
        <v>ŠD LUCOVA</v>
      </c>
      <c r="D106" s="269">
        <f>'[1]VR-IZV'!BQ20*'[1]VR-IZV'!BR20+'[1]VR-IZV'!BQ21*'[1]VR-IZV'!BR21</f>
        <v>0</v>
      </c>
      <c r="E106" s="269">
        <f>SUM('[1]VR-IZV'!BR20:BR21)</f>
        <v>0</v>
      </c>
      <c r="F106" s="269">
        <f>SUM('[1]VR-IZV'!BS20:BS21)</f>
        <v>0</v>
      </c>
      <c r="G106" s="141"/>
      <c r="H106" s="141"/>
      <c r="I106" s="141"/>
      <c r="J106" s="141"/>
      <c r="K106" s="141"/>
      <c r="L106" s="299">
        <f>SUM('[1]VR-IZV'!BY20:BY21)</f>
        <v>0</v>
      </c>
      <c r="M106" s="300">
        <f>[1]skupno!H11</f>
        <v>14.855020711326953</v>
      </c>
      <c r="N106" s="301">
        <f>SUM('[1]VR-IZV'!CA20:CA21)</f>
        <v>0</v>
      </c>
      <c r="O106" s="207">
        <f>N106/N20</f>
        <v>0</v>
      </c>
      <c r="P106" s="2"/>
      <c r="Q106" s="2"/>
      <c r="R106" s="2"/>
      <c r="S106" s="2"/>
      <c r="T106" s="2"/>
      <c r="U106" s="2"/>
      <c r="V106" s="2"/>
      <c r="W106" s="2"/>
    </row>
    <row r="107" spans="1:23" ht="15.9" customHeight="1" x14ac:dyDescent="0.3">
      <c r="A107" s="2"/>
      <c r="B107" s="13" t="s">
        <v>17</v>
      </c>
      <c r="C107" s="281" t="str">
        <f>[1]PRIJAVE!C10</f>
        <v>ŠD NERADNOVCI</v>
      </c>
      <c r="D107" s="269">
        <f>'[1]VR-IZV'!CG20*'[1]VR-IZV'!CH20+'[1]VR-IZV'!CG21*'[1]VR-IZV'!CH21</f>
        <v>0</v>
      </c>
      <c r="E107" s="269">
        <f>SUM('[1]VR-IZV'!CH20:CH21)</f>
        <v>0</v>
      </c>
      <c r="F107" s="269">
        <f>SUM('[1]VR-IZV'!CI20:CI21)</f>
        <v>0</v>
      </c>
      <c r="G107" s="141"/>
      <c r="H107" s="141"/>
      <c r="I107" s="141"/>
      <c r="J107" s="141"/>
      <c r="K107" s="141"/>
      <c r="L107" s="299">
        <f>SUM('[1]VR-IZV'!CO20:CO21)</f>
        <v>0</v>
      </c>
      <c r="M107" s="300">
        <f>[1]skupno!H11</f>
        <v>14.855020711326953</v>
      </c>
      <c r="N107" s="301">
        <f>SUM('[1]VR-IZV'!CQ20:CQ21)</f>
        <v>0</v>
      </c>
      <c r="O107" s="207">
        <f>N107/N20</f>
        <v>0</v>
      </c>
      <c r="P107" s="2"/>
      <c r="Q107" s="2"/>
      <c r="R107" s="2"/>
      <c r="S107" s="2"/>
      <c r="T107" s="2"/>
      <c r="U107" s="2"/>
      <c r="V107" s="2"/>
      <c r="W107" s="2"/>
    </row>
    <row r="108" spans="1:23" ht="15.9" customHeight="1" x14ac:dyDescent="0.3">
      <c r="A108" s="2"/>
      <c r="B108" s="13" t="s">
        <v>17</v>
      </c>
      <c r="C108" s="281" t="str">
        <f>[1]PRIJAVE!C11</f>
        <v>ŠD NOGOMETNI KLUB KRIŽEVCI</v>
      </c>
      <c r="D108" s="269">
        <f>'[1]VR-IZV'!CW20*'[1]VR-IZV'!CX20+'[1]VR-IZV'!CW21*'[1]VR-IZV'!CX21</f>
        <v>200</v>
      </c>
      <c r="E108" s="269">
        <f>SUM('[1]VR-IZV'!CX20:CX21)</f>
        <v>1</v>
      </c>
      <c r="F108" s="269">
        <f>SUM('[1]VR-IZV'!CY20:CY21)</f>
        <v>15</v>
      </c>
      <c r="G108" s="141"/>
      <c r="H108" s="141"/>
      <c r="I108" s="141"/>
      <c r="J108" s="141"/>
      <c r="K108" s="141"/>
      <c r="L108" s="299">
        <f>SUM('[1]VR-IZV'!DE20:DE21)</f>
        <v>200</v>
      </c>
      <c r="M108" s="300">
        <f>[1]skupno!H11</f>
        <v>14.855020711326953</v>
      </c>
      <c r="N108" s="301">
        <f>SUM('[1]VR-IZV'!DG20:DG21)</f>
        <v>2971.0041422653903</v>
      </c>
      <c r="O108" s="207">
        <f>N108/N20</f>
        <v>5.5018595227136854E-2</v>
      </c>
      <c r="P108" s="2"/>
      <c r="Q108" s="2"/>
      <c r="R108" s="2"/>
      <c r="S108" s="2"/>
      <c r="T108" s="2"/>
      <c r="U108" s="2"/>
      <c r="V108" s="2"/>
      <c r="W108" s="2"/>
    </row>
    <row r="109" spans="1:23" ht="15.9" customHeight="1" x14ac:dyDescent="0.3">
      <c r="A109" s="2"/>
      <c r="B109" s="13" t="s">
        <v>17</v>
      </c>
      <c r="C109" s="281" t="str">
        <f>[1]PRIJAVE!C12</f>
        <v>ŠD SREBRNI BREG MARTINJE</v>
      </c>
      <c r="D109" s="269">
        <f>'[1]VR-IZV'!DM20*'[1]VR-IZV'!DN20+'[1]VR-IZV'!DM21*'[1]VR-IZV'!DN21</f>
        <v>0</v>
      </c>
      <c r="E109" s="269">
        <f>SUM('[1]VR-IZV'!DN20:DN21)</f>
        <v>0</v>
      </c>
      <c r="F109" s="269">
        <f>SUM('[1]VR-IZV'!DO20:DO21)</f>
        <v>0</v>
      </c>
      <c r="G109" s="141"/>
      <c r="H109" s="141"/>
      <c r="I109" s="141"/>
      <c r="J109" s="141"/>
      <c r="K109" s="141"/>
      <c r="L109" s="299">
        <f>SUM('[1]VR-IZV'!DU20:DU21)</f>
        <v>0</v>
      </c>
      <c r="M109" s="300">
        <f>[1]skupno!H11</f>
        <v>14.855020711326953</v>
      </c>
      <c r="N109" s="301">
        <f>SUM('[1]VR-IZV'!DW20:DW21)</f>
        <v>0</v>
      </c>
      <c r="O109" s="207">
        <f>N109/N20</f>
        <v>0</v>
      </c>
      <c r="P109" s="2"/>
      <c r="Q109" s="2"/>
      <c r="R109" s="2"/>
      <c r="S109" s="2"/>
      <c r="T109" s="2"/>
      <c r="U109" s="2"/>
      <c r="V109" s="2"/>
      <c r="W109" s="2"/>
    </row>
    <row r="110" spans="1:23" ht="15.9" customHeight="1" x14ac:dyDescent="0.3">
      <c r="A110" s="2"/>
      <c r="B110" s="13" t="s">
        <v>17</v>
      </c>
      <c r="C110" s="281" t="str">
        <f>[1]PRIJAVE!C13</f>
        <v>ŠKTD ADRIJANCI</v>
      </c>
      <c r="D110" s="269">
        <f>'[1]VR-IZV'!EC20*'[1]VR-IZV'!ED20+'[1]VR-IZV'!EC21*'[1]VR-IZV'!ED21</f>
        <v>0</v>
      </c>
      <c r="E110" s="269">
        <f>SUM('[1]VR-IZV'!ED20:ED21)</f>
        <v>0</v>
      </c>
      <c r="F110" s="269">
        <f>SUM('[1]VR-IZV'!EE20:EE21)</f>
        <v>0</v>
      </c>
      <c r="G110" s="141"/>
      <c r="H110" s="141"/>
      <c r="I110" s="141"/>
      <c r="J110" s="141"/>
      <c r="K110" s="141"/>
      <c r="L110" s="299">
        <f>SUM('[1]VR-IZV'!EK20:EK21)</f>
        <v>0</v>
      </c>
      <c r="M110" s="300">
        <f>[1]skupno!H11</f>
        <v>14.855020711326953</v>
      </c>
      <c r="N110" s="301">
        <f>SUM('[1]VR-IZV'!EM20:EM21)</f>
        <v>0</v>
      </c>
      <c r="O110" s="207">
        <f>N110/N20</f>
        <v>0</v>
      </c>
      <c r="P110" s="2"/>
      <c r="Q110" s="2"/>
      <c r="R110" s="2"/>
      <c r="S110" s="2"/>
      <c r="T110" s="2"/>
      <c r="U110" s="2"/>
      <c r="V110" s="2"/>
      <c r="W110" s="2"/>
    </row>
    <row r="111" spans="1:23" ht="15.9" customHeight="1" x14ac:dyDescent="0.3">
      <c r="A111" s="2"/>
      <c r="B111" s="13" t="s">
        <v>17</v>
      </c>
      <c r="C111" s="281" t="str">
        <f>[1]PRIJAVE!C14</f>
        <v>ŽNK GORIČKO STANJEVCI</v>
      </c>
      <c r="D111" s="269">
        <f>'[1]VR-IZV'!ES20*'[1]VR-IZV'!ET20+'[1]VR-IZV'!ES21*'[1]VR-IZV'!ET21</f>
        <v>0</v>
      </c>
      <c r="E111" s="269">
        <f>SUM('[1]VR-IZV'!ET20:ET21)</f>
        <v>0</v>
      </c>
      <c r="F111" s="269">
        <f>SUM('[1]VR-IZV'!EU20:EU21)</f>
        <v>0</v>
      </c>
      <c r="G111" s="141"/>
      <c r="H111" s="141"/>
      <c r="I111" s="141"/>
      <c r="J111" s="141"/>
      <c r="K111" s="141"/>
      <c r="L111" s="299">
        <f>SUM('[1]VR-IZV'!FA20:FA21)</f>
        <v>0</v>
      </c>
      <c r="M111" s="300">
        <f>[1]skupno!H11</f>
        <v>14.855020711326953</v>
      </c>
      <c r="N111" s="301">
        <f>SUM('[1]VR-IZV'!FC20:FC21)</f>
        <v>0</v>
      </c>
      <c r="O111" s="207">
        <f>N111/N20</f>
        <v>0</v>
      </c>
      <c r="P111" s="2"/>
      <c r="Q111" s="2"/>
      <c r="R111" s="2"/>
      <c r="S111" s="2"/>
      <c r="T111" s="2"/>
      <c r="U111" s="2"/>
      <c r="V111" s="2"/>
      <c r="W111" s="2"/>
    </row>
    <row r="112" spans="1:23" ht="15.9" customHeight="1" x14ac:dyDescent="0.3">
      <c r="A112" s="2"/>
      <c r="B112" s="409" t="s">
        <v>150</v>
      </c>
      <c r="C112" s="409"/>
      <c r="D112" s="277">
        <f>SUM(D102:D111)</f>
        <v>200</v>
      </c>
      <c r="E112" s="277">
        <f>SUM(E102:E111)</f>
        <v>1</v>
      </c>
      <c r="F112" s="277">
        <f>SUM(F102:F111)</f>
        <v>15</v>
      </c>
      <c r="G112" s="278"/>
      <c r="H112" s="278"/>
      <c r="I112" s="278"/>
      <c r="J112" s="278"/>
      <c r="K112" s="278"/>
      <c r="L112" s="86">
        <f>SUM(L102:L111)</f>
        <v>200</v>
      </c>
      <c r="M112" s="302">
        <f>[1]skupno!H11</f>
        <v>14.855020711326953</v>
      </c>
      <c r="N112" s="61">
        <f>SUM(N102:N111)</f>
        <v>2971.0041422653903</v>
      </c>
      <c r="O112" s="303">
        <f>N112/N20</f>
        <v>5.5018595227136854E-2</v>
      </c>
      <c r="P112" s="2"/>
      <c r="Q112" s="2"/>
      <c r="R112" s="2"/>
      <c r="S112" s="2"/>
      <c r="T112" s="2"/>
      <c r="U112" s="2"/>
      <c r="V112" s="2"/>
      <c r="W112" s="2"/>
    </row>
    <row r="113" spans="1:23" ht="5.0999999999999996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37"/>
      <c r="M113" s="137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5.5" customHeight="1" x14ac:dyDescent="0.3">
      <c r="A114" s="2"/>
      <c r="B114" s="381" t="s">
        <v>151</v>
      </c>
      <c r="C114" s="381"/>
      <c r="D114" s="293" t="s">
        <v>4</v>
      </c>
      <c r="E114" s="293" t="s">
        <v>5</v>
      </c>
      <c r="F114" s="294" t="s">
        <v>115</v>
      </c>
      <c r="G114" s="295"/>
      <c r="H114" s="295"/>
      <c r="I114" s="295"/>
      <c r="J114" s="295"/>
      <c r="K114" s="295"/>
      <c r="L114" s="296" t="s">
        <v>133</v>
      </c>
      <c r="M114" s="297" t="s">
        <v>49</v>
      </c>
      <c r="N114" s="298" t="s">
        <v>50</v>
      </c>
      <c r="O114" s="5" t="s">
        <v>139</v>
      </c>
      <c r="P114" s="2"/>
      <c r="Q114" s="2"/>
      <c r="R114" s="2"/>
      <c r="S114" s="2"/>
      <c r="T114" s="2"/>
      <c r="U114" s="2"/>
      <c r="V114" s="2"/>
      <c r="W114" s="2"/>
    </row>
    <row r="115" spans="1:23" ht="15.9" customHeight="1" x14ac:dyDescent="0.3">
      <c r="A115" s="2"/>
      <c r="B115" s="13" t="s">
        <v>21</v>
      </c>
      <c r="C115" s="281" t="str">
        <f>[1]PRIJAVE!C5</f>
        <v>KMN GORNJI PETROVCI</v>
      </c>
      <c r="D115" s="269">
        <f>'[1]VR-IZV'!E22*'[1]VR-IZV'!F22</f>
        <v>0</v>
      </c>
      <c r="E115" s="269">
        <f>'[1]VR-IZV'!F22</f>
        <v>0</v>
      </c>
      <c r="F115" s="269">
        <f>SUM('[1]VR-IZV'!G22:G22)</f>
        <v>0</v>
      </c>
      <c r="G115" s="141"/>
      <c r="H115" s="141"/>
      <c r="I115" s="141"/>
      <c r="J115" s="141"/>
      <c r="K115" s="141"/>
      <c r="L115" s="299">
        <f>SUM('[1]VR-IZV'!M22:M22)</f>
        <v>0</v>
      </c>
      <c r="M115" s="300">
        <f>[1]skupno!H13</f>
        <v>125</v>
      </c>
      <c r="N115" s="301">
        <f>SUM('[1]VR-IZV'!O22:O22)</f>
        <v>0</v>
      </c>
      <c r="O115" s="207">
        <f>N115/N20</f>
        <v>0</v>
      </c>
      <c r="P115" s="2"/>
      <c r="Q115" s="2"/>
      <c r="R115" s="2"/>
      <c r="S115" s="2"/>
      <c r="T115" s="2"/>
      <c r="U115" s="2"/>
      <c r="V115" s="2"/>
      <c r="W115" s="2"/>
    </row>
    <row r="116" spans="1:23" ht="15.9" customHeight="1" x14ac:dyDescent="0.3">
      <c r="A116" s="2"/>
      <c r="B116" s="13" t="s">
        <v>21</v>
      </c>
      <c r="C116" s="281" t="str">
        <f>[1]PRIJAVE!C6</f>
        <v>KMN KOŠAROVCI</v>
      </c>
      <c r="D116" s="269">
        <f>'[1]VR-IZV'!U22*'[1]VR-IZV'!V22</f>
        <v>0</v>
      </c>
      <c r="E116" s="269">
        <f>'[1]VR-IZV'!V22</f>
        <v>0</v>
      </c>
      <c r="F116" s="269">
        <f>SUM('[1]VR-IZV'!W22:W22)</f>
        <v>0</v>
      </c>
      <c r="G116" s="141"/>
      <c r="H116" s="141"/>
      <c r="I116" s="141"/>
      <c r="J116" s="141"/>
      <c r="K116" s="141"/>
      <c r="L116" s="299">
        <f>SUM('[1]VR-IZV'!AC22:AC22)</f>
        <v>0</v>
      </c>
      <c r="M116" s="300">
        <f>[1]skupno!H13</f>
        <v>125</v>
      </c>
      <c r="N116" s="301">
        <f>SUM('[1]VR-IZV'!AE22:AE22)</f>
        <v>0</v>
      </c>
      <c r="O116" s="207">
        <f>N116/N20</f>
        <v>0</v>
      </c>
      <c r="P116" s="2"/>
      <c r="Q116" s="2"/>
      <c r="R116" s="2"/>
      <c r="S116" s="2"/>
      <c r="T116" s="2"/>
      <c r="U116" s="2"/>
      <c r="V116" s="2"/>
      <c r="W116" s="2"/>
    </row>
    <row r="117" spans="1:23" ht="15.9" customHeight="1" x14ac:dyDescent="0.3">
      <c r="A117" s="2"/>
      <c r="B117" s="13" t="s">
        <v>21</v>
      </c>
      <c r="C117" s="281" t="str">
        <f>[1]PRIJAVE!C7</f>
        <v>KMN STANJEVCI</v>
      </c>
      <c r="D117" s="269">
        <f>'[1]VR-IZV'!AK22*'[1]VR-IZV'!AL22</f>
        <v>0</v>
      </c>
      <c r="E117" s="269">
        <f>'[1]VR-IZV'!AL22</f>
        <v>0</v>
      </c>
      <c r="F117" s="269">
        <f>SUM('[1]VR-IZV'!AM22:AM22)</f>
        <v>0</v>
      </c>
      <c r="G117" s="141"/>
      <c r="H117" s="141"/>
      <c r="I117" s="141"/>
      <c r="J117" s="141"/>
      <c r="K117" s="141"/>
      <c r="L117" s="299">
        <f>SUM('[1]VR-IZV'!AS22:AS22)</f>
        <v>0</v>
      </c>
      <c r="M117" s="300">
        <f>[1]skupno!H13</f>
        <v>125</v>
      </c>
      <c r="N117" s="301">
        <f>SUM('[1]VR-IZV'!AU22:AU22)</f>
        <v>0</v>
      </c>
      <c r="O117" s="207">
        <f>N117/N20</f>
        <v>0</v>
      </c>
      <c r="P117" s="2"/>
      <c r="Q117" s="2"/>
      <c r="R117" s="2"/>
      <c r="S117" s="2"/>
      <c r="T117" s="2"/>
      <c r="U117" s="2"/>
      <c r="V117" s="2"/>
      <c r="W117" s="2"/>
    </row>
    <row r="118" spans="1:23" ht="15.9" customHeight="1" x14ac:dyDescent="0.3">
      <c r="A118" s="2"/>
      <c r="B118" s="13" t="s">
        <v>21</v>
      </c>
      <c r="C118" s="281" t="str">
        <f>[1]PRIJAVE!C8</f>
        <v>SHOTOKAN KARATE-DO</v>
      </c>
      <c r="D118" s="269">
        <f>'[1]VR-IZV'!BA22*'[1]VR-IZV'!BB22</f>
        <v>0</v>
      </c>
      <c r="E118" s="269">
        <f>'[1]VR-IZV'!BB22</f>
        <v>0</v>
      </c>
      <c r="F118" s="269">
        <f>SUM('[1]VR-IZV'!BC22:BC22)</f>
        <v>0</v>
      </c>
      <c r="G118" s="141"/>
      <c r="H118" s="141"/>
      <c r="I118" s="141"/>
      <c r="J118" s="141"/>
      <c r="K118" s="141"/>
      <c r="L118" s="299">
        <f>SUM('[1]VR-IZV'!BI22:BI22)</f>
        <v>0</v>
      </c>
      <c r="M118" s="300">
        <f>[1]skupno!H13</f>
        <v>125</v>
      </c>
      <c r="N118" s="301">
        <f>SUM('[1]VR-IZV'!BK22:BK22)</f>
        <v>0</v>
      </c>
      <c r="O118" s="207">
        <f>N118/N20</f>
        <v>0</v>
      </c>
      <c r="P118" s="2"/>
      <c r="Q118" s="2"/>
      <c r="R118" s="2"/>
      <c r="S118" s="2"/>
      <c r="T118" s="2"/>
      <c r="U118" s="2"/>
      <c r="V118" s="2"/>
      <c r="W118" s="2"/>
    </row>
    <row r="119" spans="1:23" ht="15.9" customHeight="1" x14ac:dyDescent="0.3">
      <c r="A119" s="2"/>
      <c r="B119" s="13" t="s">
        <v>21</v>
      </c>
      <c r="C119" s="281" t="str">
        <f>[1]PRIJAVE!C9</f>
        <v>ŠD LUCOVA</v>
      </c>
      <c r="D119" s="269">
        <f>'[1]VR-IZV'!BQ22*'[1]VR-IZV'!BR22</f>
        <v>0</v>
      </c>
      <c r="E119" s="269">
        <f>'[1]VR-IZV'!BR22</f>
        <v>0</v>
      </c>
      <c r="F119" s="269">
        <f>SUM('[1]VR-IZV'!BS22:BS22)</f>
        <v>0</v>
      </c>
      <c r="G119" s="141"/>
      <c r="H119" s="141"/>
      <c r="I119" s="141"/>
      <c r="J119" s="141"/>
      <c r="K119" s="141"/>
      <c r="L119" s="299">
        <f>SUM('[1]VR-IZV'!BY22:BY22)</f>
        <v>0</v>
      </c>
      <c r="M119" s="300">
        <f>[1]skupno!H13</f>
        <v>125</v>
      </c>
      <c r="N119" s="301">
        <f>SUM('[1]VR-IZV'!CA22:CA22)</f>
        <v>0</v>
      </c>
      <c r="O119" s="207">
        <f>N119/N20</f>
        <v>0</v>
      </c>
      <c r="P119" s="2"/>
      <c r="Q119" s="2"/>
      <c r="R119" s="2"/>
      <c r="S119" s="2"/>
      <c r="T119" s="2"/>
      <c r="U119" s="2"/>
      <c r="V119" s="2"/>
      <c r="W119" s="2"/>
    </row>
    <row r="120" spans="1:23" ht="15.9" customHeight="1" x14ac:dyDescent="0.3">
      <c r="A120" s="2"/>
      <c r="B120" s="13" t="s">
        <v>21</v>
      </c>
      <c r="C120" s="281" t="str">
        <f>[1]PRIJAVE!C10</f>
        <v>ŠD NERADNOVCI</v>
      </c>
      <c r="D120" s="269">
        <f>'[1]VR-IZV'!CG22*'[1]VR-IZV'!CH22</f>
        <v>0</v>
      </c>
      <c r="E120" s="269">
        <f>'[1]VR-IZV'!CH22</f>
        <v>0</v>
      </c>
      <c r="F120" s="269">
        <f>'[1]VR-IZV'!CI22</f>
        <v>0</v>
      </c>
      <c r="G120" s="141"/>
      <c r="H120" s="141"/>
      <c r="I120" s="141"/>
      <c r="J120" s="141"/>
      <c r="K120" s="141"/>
      <c r="L120" s="299">
        <f>'[1]VR-IZV'!CO22</f>
        <v>0</v>
      </c>
      <c r="M120" s="300">
        <f>[1]skupno!H13</f>
        <v>125</v>
      </c>
      <c r="N120" s="301">
        <f>'[1]VR-IZV'!CQ22</f>
        <v>0</v>
      </c>
      <c r="O120" s="207">
        <f>N120/N20</f>
        <v>0</v>
      </c>
      <c r="P120" s="2"/>
      <c r="Q120" s="2"/>
      <c r="R120" s="2"/>
      <c r="S120" s="2"/>
      <c r="T120" s="2"/>
      <c r="U120" s="2"/>
      <c r="V120" s="2"/>
      <c r="W120" s="2"/>
    </row>
    <row r="121" spans="1:23" ht="15.9" customHeight="1" x14ac:dyDescent="0.3">
      <c r="A121" s="2"/>
      <c r="B121" s="13" t="s">
        <v>21</v>
      </c>
      <c r="C121" s="281" t="str">
        <f>[1]PRIJAVE!C11</f>
        <v>ŠD NOGOMETNI KLUB KRIŽEVCI</v>
      </c>
      <c r="D121" s="269">
        <f>'[1]VR-IZV'!CW22*'[1]VR-IZV'!CX22</f>
        <v>240</v>
      </c>
      <c r="E121" s="269">
        <f>'[1]VR-IZV'!CX22</f>
        <v>1</v>
      </c>
      <c r="F121" s="269">
        <f>'[1]VR-IZV'!CY22</f>
        <v>20</v>
      </c>
      <c r="G121" s="141"/>
      <c r="H121" s="141"/>
      <c r="I121" s="141"/>
      <c r="J121" s="141"/>
      <c r="K121" s="141"/>
      <c r="L121" s="299">
        <f>'[1]VR-IZV'!DE22</f>
        <v>240</v>
      </c>
      <c r="M121" s="300">
        <f>[1]skupno!H13</f>
        <v>125</v>
      </c>
      <c r="N121" s="301">
        <f>'[1]VR-IZV'!DG22</f>
        <v>30000</v>
      </c>
      <c r="O121" s="207">
        <f>N121/N20</f>
        <v>0.55555555555555558</v>
      </c>
      <c r="P121" s="2"/>
      <c r="Q121" s="2"/>
      <c r="R121" s="2"/>
      <c r="S121" s="2"/>
      <c r="T121" s="2"/>
      <c r="U121" s="2"/>
      <c r="V121" s="2"/>
      <c r="W121" s="2"/>
    </row>
    <row r="122" spans="1:23" ht="15.9" customHeight="1" x14ac:dyDescent="0.3">
      <c r="A122" s="2"/>
      <c r="B122" s="13" t="s">
        <v>21</v>
      </c>
      <c r="C122" s="281" t="str">
        <f>[1]PRIJAVE!C12</f>
        <v>ŠD SREBRNI BREG MARTINJE</v>
      </c>
      <c r="D122" s="269">
        <f>'[1]VR-IZV'!DM22*'[1]VR-IZV'!DN22</f>
        <v>0</v>
      </c>
      <c r="E122" s="269">
        <f>'[1]VR-IZV'!DN22</f>
        <v>0</v>
      </c>
      <c r="F122" s="269">
        <f>'[1]VR-IZV'!DO22</f>
        <v>0</v>
      </c>
      <c r="G122" s="141"/>
      <c r="H122" s="141"/>
      <c r="I122" s="141"/>
      <c r="J122" s="141"/>
      <c r="K122" s="141"/>
      <c r="L122" s="299">
        <f>'[1]VR-IZV'!DU22</f>
        <v>0</v>
      </c>
      <c r="M122" s="300">
        <f>[1]skupno!H13</f>
        <v>125</v>
      </c>
      <c r="N122" s="301">
        <f>'[1]VR-IZV'!DW22</f>
        <v>0</v>
      </c>
      <c r="O122" s="207">
        <f>N122/N20</f>
        <v>0</v>
      </c>
      <c r="P122" s="2"/>
      <c r="Q122" s="2"/>
      <c r="R122" s="2"/>
      <c r="S122" s="2"/>
      <c r="T122" s="2"/>
      <c r="U122" s="2"/>
      <c r="V122" s="2"/>
      <c r="W122" s="2"/>
    </row>
    <row r="123" spans="1:23" ht="15.9" customHeight="1" x14ac:dyDescent="0.3">
      <c r="A123" s="2"/>
      <c r="B123" s="13" t="s">
        <v>21</v>
      </c>
      <c r="C123" s="281" t="str">
        <f>[1]PRIJAVE!C13</f>
        <v>ŠKTD ADRIJANCI</v>
      </c>
      <c r="D123" s="269">
        <f>'[1]VR-IZV'!EC22*'[1]VR-IZV'!ED22</f>
        <v>0</v>
      </c>
      <c r="E123" s="269">
        <f>'[1]VR-IZV'!ED22</f>
        <v>0</v>
      </c>
      <c r="F123" s="269">
        <f>'[1]VR-IZV'!EE22</f>
        <v>0</v>
      </c>
      <c r="G123" s="141"/>
      <c r="H123" s="141"/>
      <c r="I123" s="141"/>
      <c r="J123" s="141"/>
      <c r="K123" s="141"/>
      <c r="L123" s="299">
        <f>'[1]VR-IZV'!EK22</f>
        <v>0</v>
      </c>
      <c r="M123" s="300">
        <f>[1]skupno!H13</f>
        <v>125</v>
      </c>
      <c r="N123" s="301">
        <f>'[1]VR-IZV'!EM22</f>
        <v>0</v>
      </c>
      <c r="O123" s="207">
        <f>N123/N20</f>
        <v>0</v>
      </c>
      <c r="P123" s="2"/>
      <c r="Q123" s="2"/>
      <c r="R123" s="2"/>
      <c r="S123" s="2"/>
      <c r="T123" s="2"/>
      <c r="U123" s="2"/>
      <c r="V123" s="2"/>
      <c r="W123" s="2"/>
    </row>
    <row r="124" spans="1:23" ht="15.9" customHeight="1" x14ac:dyDescent="0.3">
      <c r="A124" s="2"/>
      <c r="B124" s="13" t="s">
        <v>21</v>
      </c>
      <c r="C124" s="281" t="str">
        <f>[1]PRIJAVE!C14</f>
        <v>ŽNK GORIČKO STANJEVCI</v>
      </c>
      <c r="D124" s="269">
        <f>'[1]VR-IZV'!ES22*'[1]VR-IZV'!ET22</f>
        <v>0</v>
      </c>
      <c r="E124" s="269">
        <f>'[1]VR-IZV'!ET22</f>
        <v>0</v>
      </c>
      <c r="F124" s="269">
        <f>'[1]VR-IZV'!EU22</f>
        <v>0</v>
      </c>
      <c r="G124" s="141"/>
      <c r="H124" s="141"/>
      <c r="I124" s="141"/>
      <c r="J124" s="141"/>
      <c r="K124" s="141"/>
      <c r="L124" s="299">
        <f>'[1]VR-IZV'!FA22</f>
        <v>0</v>
      </c>
      <c r="M124" s="300">
        <f>[1]skupno!H13</f>
        <v>125</v>
      </c>
      <c r="N124" s="301">
        <f>'[1]VR-IZV'!FC22</f>
        <v>0</v>
      </c>
      <c r="O124" s="207">
        <f>N124/N20</f>
        <v>0</v>
      </c>
      <c r="P124" s="2"/>
      <c r="Q124" s="2"/>
      <c r="R124" s="2"/>
      <c r="S124" s="2"/>
      <c r="T124" s="2"/>
      <c r="U124" s="2"/>
      <c r="V124" s="2"/>
      <c r="W124" s="2"/>
    </row>
    <row r="125" spans="1:23" ht="15.9" customHeight="1" x14ac:dyDescent="0.3">
      <c r="A125" s="2"/>
      <c r="B125" s="409" t="s">
        <v>152</v>
      </c>
      <c r="C125" s="409"/>
      <c r="D125" s="277">
        <f>SUM(D115:D124)</f>
        <v>240</v>
      </c>
      <c r="E125" s="277">
        <f>SUM(E115:E124)</f>
        <v>1</v>
      </c>
      <c r="F125" s="277">
        <f>SUM(F115:F124)</f>
        <v>20</v>
      </c>
      <c r="G125" s="278"/>
      <c r="H125" s="278"/>
      <c r="I125" s="278"/>
      <c r="J125" s="278"/>
      <c r="K125" s="278"/>
      <c r="L125" s="86">
        <f>SUM(L115:L124)</f>
        <v>240</v>
      </c>
      <c r="M125" s="302">
        <f>[1]skupno!H13</f>
        <v>125</v>
      </c>
      <c r="N125" s="61">
        <f>SUM(N115:N124)</f>
        <v>30000</v>
      </c>
      <c r="O125" s="303">
        <f>N125/N20</f>
        <v>0.55555555555555558</v>
      </c>
      <c r="P125" s="2"/>
      <c r="Q125" s="2"/>
      <c r="R125" s="2"/>
      <c r="S125" s="2"/>
      <c r="T125" s="2"/>
      <c r="U125" s="2"/>
      <c r="V125" s="2"/>
      <c r="W125" s="2"/>
    </row>
    <row r="126" spans="1:23" ht="5.0999999999999996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37"/>
      <c r="M126" s="137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25.5" customHeight="1" x14ac:dyDescent="0.3">
      <c r="A127" s="2"/>
      <c r="B127" s="381" t="s">
        <v>153</v>
      </c>
      <c r="C127" s="381"/>
      <c r="D127" s="293" t="s">
        <v>4</v>
      </c>
      <c r="E127" s="293" t="s">
        <v>5</v>
      </c>
      <c r="F127" s="294" t="s">
        <v>115</v>
      </c>
      <c r="G127" s="295"/>
      <c r="H127" s="295"/>
      <c r="I127" s="295"/>
      <c r="J127" s="295"/>
      <c r="K127" s="295"/>
      <c r="L127" s="296" t="s">
        <v>133</v>
      </c>
      <c r="M127" s="297" t="s">
        <v>49</v>
      </c>
      <c r="N127" s="298" t="s">
        <v>50</v>
      </c>
      <c r="O127" s="5" t="s">
        <v>139</v>
      </c>
      <c r="P127" s="2"/>
      <c r="Q127" s="2"/>
      <c r="R127" s="2"/>
      <c r="S127" s="2"/>
      <c r="T127" s="2"/>
      <c r="U127" s="2"/>
      <c r="V127" s="2"/>
      <c r="W127" s="2"/>
    </row>
    <row r="128" spans="1:23" ht="15.9" customHeight="1" x14ac:dyDescent="0.3">
      <c r="A128" s="2"/>
      <c r="B128" s="13" t="s">
        <v>24</v>
      </c>
      <c r="C128" s="281" t="str">
        <f>[1]PRIJAVE!C5</f>
        <v>KMN GORNJI PETROVCI</v>
      </c>
      <c r="D128" s="269">
        <f>'[1]VR-IZV'!E23*'[1]VR-IZV'!F23+'[1]VR-IZV'!E24*'[1]VR-IZV'!F24+'[1]VR-IZV'!E25*'[1]VR-IZV'!F25</f>
        <v>180</v>
      </c>
      <c r="E128" s="269">
        <f>SUM('[1]VR-IZV'!F23:F25)</f>
        <v>2</v>
      </c>
      <c r="F128" s="269">
        <f>SUM('[1]VR-IZV'!G23:G25)</f>
        <v>40</v>
      </c>
      <c r="G128" s="141"/>
      <c r="H128" s="141"/>
      <c r="I128" s="141"/>
      <c r="J128" s="141"/>
      <c r="K128" s="141"/>
      <c r="L128" s="299">
        <f>SUM('[1]VR-IZV'!M23:M25)</f>
        <v>135</v>
      </c>
      <c r="M128" s="300">
        <f>[1]skupno!H15</f>
        <v>16.051364365971107</v>
      </c>
      <c r="N128" s="301">
        <f>SUM('[1]VR-IZV'!O23:O25)</f>
        <v>2166.9341894060994</v>
      </c>
      <c r="O128" s="207">
        <f>N128/N20</f>
        <v>4.0128410914927769E-2</v>
      </c>
      <c r="P128" s="2"/>
      <c r="Q128" s="2"/>
      <c r="R128" s="2"/>
      <c r="S128" s="2"/>
      <c r="T128" s="2"/>
      <c r="U128" s="2"/>
      <c r="V128" s="2"/>
      <c r="W128" s="2"/>
    </row>
    <row r="129" spans="1:23" ht="15.9" customHeight="1" x14ac:dyDescent="0.3">
      <c r="A129" s="2"/>
      <c r="B129" s="13" t="s">
        <v>24</v>
      </c>
      <c r="C129" s="281" t="str">
        <f>[1]PRIJAVE!C6</f>
        <v>KMN KOŠAROVCI</v>
      </c>
      <c r="D129" s="269">
        <f>'[1]VR-IZV'!U23*'[1]VR-IZV'!V23+'[1]VR-IZV'!U24*'[1]VR-IZV'!V24+'[1]VR-IZV'!U25*'[1]VR-IZV'!V25</f>
        <v>85</v>
      </c>
      <c r="E129" s="269">
        <f>SUM('[1]VR-IZV'!V23:V25)</f>
        <v>1</v>
      </c>
      <c r="F129" s="269">
        <f>SUM('[1]VR-IZV'!W23:W25)</f>
        <v>15</v>
      </c>
      <c r="G129" s="141"/>
      <c r="H129" s="141"/>
      <c r="I129" s="141"/>
      <c r="J129" s="141"/>
      <c r="K129" s="141"/>
      <c r="L129" s="299">
        <f>SUM('[1]VR-IZV'!AC23:AC25)</f>
        <v>63.75</v>
      </c>
      <c r="M129" s="300">
        <f>[1]skupno!H15</f>
        <v>16.051364365971107</v>
      </c>
      <c r="N129" s="301">
        <f>SUM('[1]VR-IZV'!AE23:AE25)</f>
        <v>1023.2744783306581</v>
      </c>
      <c r="O129" s="207">
        <f>N129/N20</f>
        <v>1.8949527376493667E-2</v>
      </c>
      <c r="P129" s="2"/>
      <c r="Q129" s="2"/>
      <c r="R129" s="2"/>
      <c r="S129" s="2"/>
      <c r="T129" s="2"/>
      <c r="U129" s="2"/>
      <c r="V129" s="2"/>
      <c r="W129" s="2"/>
    </row>
    <row r="130" spans="1:23" ht="15.9" customHeight="1" x14ac:dyDescent="0.3">
      <c r="A130" s="2"/>
      <c r="B130" s="13" t="s">
        <v>24</v>
      </c>
      <c r="C130" s="281" t="str">
        <f>[1]PRIJAVE!C7</f>
        <v>KMN STANJEVCI</v>
      </c>
      <c r="D130" s="269">
        <f>'[1]VR-IZV'!AK23*'[1]VR-IZV'!AL23+'[1]VR-IZV'!AK24*'[1]VR-IZV'!AL24+'[1]VR-IZV'!AK25*'[1]VR-IZV'!AL25</f>
        <v>70</v>
      </c>
      <c r="E130" s="269">
        <f>SUM('[1]VR-IZV'!AL23:AL25)</f>
        <v>1</v>
      </c>
      <c r="F130" s="269">
        <f>SUM('[1]VR-IZV'!AM23:AM25)</f>
        <v>17</v>
      </c>
      <c r="G130" s="141"/>
      <c r="H130" s="141"/>
      <c r="I130" s="141"/>
      <c r="J130" s="141"/>
      <c r="K130" s="141"/>
      <c r="L130" s="299">
        <f>SUM('[1]VR-IZV'!AS23:AS25)</f>
        <v>35</v>
      </c>
      <c r="M130" s="300">
        <f>[1]skupno!H15</f>
        <v>16.051364365971107</v>
      </c>
      <c r="N130" s="301">
        <f>SUM('[1]VR-IZV'!AU23:AU25)</f>
        <v>561.79775280898878</v>
      </c>
      <c r="O130" s="207">
        <f>N130/N20</f>
        <v>1.0403662089055347E-2</v>
      </c>
      <c r="P130" s="2"/>
      <c r="Q130" s="2"/>
      <c r="R130" s="2"/>
      <c r="S130" s="2"/>
      <c r="T130" s="2"/>
      <c r="U130" s="2"/>
      <c r="V130" s="2"/>
      <c r="W130" s="2"/>
    </row>
    <row r="131" spans="1:23" ht="15.9" customHeight="1" x14ac:dyDescent="0.3">
      <c r="A131" s="2"/>
      <c r="B131" s="13" t="s">
        <v>24</v>
      </c>
      <c r="C131" s="281" t="str">
        <f>[1]PRIJAVE!C8</f>
        <v>SHOTOKAN KARATE-DO</v>
      </c>
      <c r="D131" s="269">
        <f>'[1]VR-IZV'!BA23*'[1]VR-IZV'!BB23+'[1]VR-IZV'!BA24*'[1]VR-IZV'!BB24+'[1]VR-IZV'!BA25*'[1]VR-IZV'!BB25</f>
        <v>90</v>
      </c>
      <c r="E131" s="269">
        <f>SUM('[1]VR-IZV'!BB23:BB25)</f>
        <v>1</v>
      </c>
      <c r="F131" s="269">
        <f>SUM('[1]VR-IZV'!BC23:BC25)</f>
        <v>10</v>
      </c>
      <c r="G131" s="141"/>
      <c r="H131" s="141"/>
      <c r="I131" s="141"/>
      <c r="J131" s="141"/>
      <c r="K131" s="141"/>
      <c r="L131" s="299">
        <f>SUM('[1]VR-IZV'!BI23:BI25)</f>
        <v>45</v>
      </c>
      <c r="M131" s="300">
        <f>[1]skupno!H15</f>
        <v>16.051364365971107</v>
      </c>
      <c r="N131" s="301">
        <f>SUM('[1]VR-IZV'!BK23:BK25)</f>
        <v>722.31139646869985</v>
      </c>
      <c r="O131" s="207">
        <f>N131/N20</f>
        <v>1.337613697164259E-2</v>
      </c>
      <c r="P131" s="2"/>
      <c r="Q131" s="2"/>
      <c r="R131" s="2"/>
      <c r="S131" s="2"/>
      <c r="T131" s="2"/>
      <c r="U131" s="2"/>
      <c r="V131" s="2"/>
      <c r="W131" s="2"/>
    </row>
    <row r="132" spans="1:23" ht="15.9" customHeight="1" x14ac:dyDescent="0.3">
      <c r="A132" s="2"/>
      <c r="B132" s="13" t="s">
        <v>24</v>
      </c>
      <c r="C132" s="281" t="str">
        <f>[1]PRIJAVE!C9</f>
        <v>ŠD LUCOVA</v>
      </c>
      <c r="D132" s="269">
        <f>'[1]VR-IZV'!BQ23*'[1]VR-IZV'!BR23+'[1]VR-IZV'!BQ24*'[1]VR-IZV'!BR24+'[1]VR-IZV'!BQ25*'[1]VR-IZV'!BR25</f>
        <v>90</v>
      </c>
      <c r="E132" s="269">
        <f>SUM('[1]VR-IZV'!BR23:BR25)</f>
        <v>1</v>
      </c>
      <c r="F132" s="269">
        <f>SUM('[1]VR-IZV'!BS23:BS25)</f>
        <v>19</v>
      </c>
      <c r="G132" s="141"/>
      <c r="H132" s="141"/>
      <c r="I132" s="141"/>
      <c r="J132" s="141"/>
      <c r="K132" s="141"/>
      <c r="L132" s="299">
        <f>SUM('[1]VR-IZV'!BY23:BY25)</f>
        <v>67.5</v>
      </c>
      <c r="M132" s="300">
        <f>[1]skupno!H15</f>
        <v>16.051364365971107</v>
      </c>
      <c r="N132" s="301">
        <f>SUM('[1]VR-IZV'!CA23:CA25)</f>
        <v>1083.4670947030497</v>
      </c>
      <c r="O132" s="207">
        <f>N132/N20</f>
        <v>2.0064205457463884E-2</v>
      </c>
      <c r="P132" s="2"/>
      <c r="Q132" s="2"/>
      <c r="R132" s="2"/>
      <c r="S132" s="2"/>
      <c r="T132" s="2"/>
      <c r="U132" s="2"/>
      <c r="V132" s="2"/>
      <c r="W132" s="2"/>
    </row>
    <row r="133" spans="1:23" ht="15.9" customHeight="1" x14ac:dyDescent="0.3">
      <c r="A133" s="2"/>
      <c r="B133" s="13" t="s">
        <v>24</v>
      </c>
      <c r="C133" s="281" t="str">
        <f>[1]PRIJAVE!C10</f>
        <v>ŠD NERADNOVCI</v>
      </c>
      <c r="D133" s="269">
        <f>'[1]VR-IZV'!CG23*'[1]VR-IZV'!CH23+'[1]VR-IZV'!CG24*'[1]VR-IZV'!CH24+'[1]VR-IZV'!CG25*'[1]VR-IZV'!CH25</f>
        <v>210</v>
      </c>
      <c r="E133" s="269">
        <f>SUM('[1]VR-IZV'!CH23:CH25)</f>
        <v>3</v>
      </c>
      <c r="F133" s="269">
        <f>SUM('[1]VR-IZV'!CI23:CI25)</f>
        <v>43</v>
      </c>
      <c r="G133" s="141"/>
      <c r="H133" s="141"/>
      <c r="I133" s="141"/>
      <c r="J133" s="141"/>
      <c r="K133" s="141"/>
      <c r="L133" s="299">
        <f>SUM('[1]VR-IZV'!CO23:CO25)</f>
        <v>66.600000000000009</v>
      </c>
      <c r="M133" s="300">
        <f>[1]skupno!H15</f>
        <v>16.051364365971107</v>
      </c>
      <c r="N133" s="301">
        <f>SUM('[1]VR-IZV'!CQ23:CQ25)</f>
        <v>1069.0208667736758</v>
      </c>
      <c r="O133" s="207">
        <f>N133/N20</f>
        <v>1.9796682718031033E-2</v>
      </c>
      <c r="P133" s="2"/>
      <c r="Q133" s="2"/>
      <c r="R133" s="2"/>
      <c r="S133" s="2"/>
      <c r="T133" s="2"/>
      <c r="U133" s="2"/>
      <c r="V133" s="2"/>
      <c r="W133" s="2"/>
    </row>
    <row r="134" spans="1:23" ht="15.9" customHeight="1" x14ac:dyDescent="0.3">
      <c r="A134" s="2"/>
      <c r="B134" s="13" t="s">
        <v>24</v>
      </c>
      <c r="C134" s="281" t="str">
        <f>[1]PRIJAVE!C11</f>
        <v>ŠD NOGOMETNI KLUB KRIŽEVCI</v>
      </c>
      <c r="D134" s="269">
        <f>'[1]VR-IZV'!CW23*'[1]VR-IZV'!CX23+'[1]VR-IZV'!CW24*'[1]VR-IZV'!CX24+'[1]VR-IZV'!CW25*'[1]VR-IZV'!CX25</f>
        <v>0</v>
      </c>
      <c r="E134" s="269">
        <f>SUM('[1]VR-IZV'!CX23:CX25)</f>
        <v>0</v>
      </c>
      <c r="F134" s="269">
        <f>SUM('[1]VR-IZV'!CY23:CY25)</f>
        <v>0</v>
      </c>
      <c r="G134" s="141"/>
      <c r="H134" s="141"/>
      <c r="I134" s="141"/>
      <c r="J134" s="141"/>
      <c r="K134" s="141"/>
      <c r="L134" s="299">
        <f>SUM('[1]VR-IZV'!DE23:DE25)</f>
        <v>0</v>
      </c>
      <c r="M134" s="300">
        <f>[1]skupno!H15</f>
        <v>16.051364365971107</v>
      </c>
      <c r="N134" s="301">
        <f>SUM('[1]VR-IZV'!DG23:DG25)</f>
        <v>0</v>
      </c>
      <c r="O134" s="207">
        <f>N134/N20</f>
        <v>0</v>
      </c>
      <c r="P134" s="2"/>
      <c r="Q134" s="2"/>
      <c r="R134" s="2"/>
      <c r="S134" s="2"/>
      <c r="T134" s="2"/>
      <c r="U134" s="2"/>
      <c r="V134" s="2"/>
      <c r="W134" s="2"/>
    </row>
    <row r="135" spans="1:23" ht="15.9" customHeight="1" x14ac:dyDescent="0.3">
      <c r="A135" s="2"/>
      <c r="B135" s="13" t="s">
        <v>24</v>
      </c>
      <c r="C135" s="281" t="str">
        <f>[1]PRIJAVE!C12</f>
        <v>ŠD SREBRNI BREG MARTINJE</v>
      </c>
      <c r="D135" s="269">
        <f>'[1]VR-IZV'!DM23*'[1]VR-IZV'!DN23+'[1]VR-IZV'!DM24*'[1]VR-IZV'!DN24+'[1]VR-IZV'!DM25*'[1]VR-IZV'!DN25</f>
        <v>225</v>
      </c>
      <c r="E135" s="269">
        <f>SUM('[1]VR-IZV'!DN23:DN25)</f>
        <v>3</v>
      </c>
      <c r="F135" s="269">
        <f>SUM('[1]VR-IZV'!DO23:DO25)</f>
        <v>61</v>
      </c>
      <c r="G135" s="141"/>
      <c r="H135" s="141"/>
      <c r="I135" s="141"/>
      <c r="J135" s="141"/>
      <c r="K135" s="141"/>
      <c r="L135" s="299">
        <f>SUM('[1]VR-IZV'!DU23:DU25)</f>
        <v>144</v>
      </c>
      <c r="M135" s="300">
        <f>[1]skupno!H15</f>
        <v>16.051364365971107</v>
      </c>
      <c r="N135" s="301">
        <f>SUM('[1]VR-IZV'!DW23:DW25)</f>
        <v>2311.3964686998393</v>
      </c>
      <c r="O135" s="207">
        <f>N135/N20</f>
        <v>4.2803638309256285E-2</v>
      </c>
      <c r="P135" s="2"/>
      <c r="Q135" s="2"/>
      <c r="R135" s="2"/>
      <c r="S135" s="2"/>
      <c r="T135" s="2"/>
      <c r="U135" s="2"/>
      <c r="V135" s="2"/>
      <c r="W135" s="2"/>
    </row>
    <row r="136" spans="1:23" ht="15.9" customHeight="1" x14ac:dyDescent="0.3">
      <c r="A136" s="2"/>
      <c r="B136" s="13" t="s">
        <v>24</v>
      </c>
      <c r="C136" s="281" t="str">
        <f>[1]PRIJAVE!C13</f>
        <v>ŠKTD ADRIJANCI</v>
      </c>
      <c r="D136" s="269">
        <f>'[1]VR-IZV'!EC23*'[1]VR-IZV'!ED23+'[1]VR-IZV'!EC24*'[1]VR-IZV'!ED24+'[1]VR-IZV'!EC25*'[1]VR-IZV'!ED25</f>
        <v>70</v>
      </c>
      <c r="E136" s="269">
        <f>SUM('[1]VR-IZV'!ED23:ED25)</f>
        <v>1</v>
      </c>
      <c r="F136" s="269">
        <f>SUM('[1]VR-IZV'!EE23:EE25)</f>
        <v>20</v>
      </c>
      <c r="G136" s="141"/>
      <c r="H136" s="141"/>
      <c r="I136" s="141"/>
      <c r="J136" s="141"/>
      <c r="K136" s="141"/>
      <c r="L136" s="299">
        <f>SUM('[1]VR-IZV'!EK23:EK25)</f>
        <v>35</v>
      </c>
      <c r="M136" s="300">
        <f>[1]skupno!H15</f>
        <v>16.051364365971107</v>
      </c>
      <c r="N136" s="301">
        <f>SUM('[1]VR-IZV'!EM23:EM25)</f>
        <v>561.79775280898878</v>
      </c>
      <c r="O136" s="207">
        <f>N136/N20</f>
        <v>1.0403662089055347E-2</v>
      </c>
      <c r="P136" s="2"/>
      <c r="Q136" s="2"/>
      <c r="R136" s="2"/>
      <c r="S136" s="2"/>
      <c r="T136" s="2"/>
      <c r="U136" s="2"/>
      <c r="V136" s="2"/>
      <c r="W136" s="2"/>
    </row>
    <row r="137" spans="1:23" ht="15.9" customHeight="1" x14ac:dyDescent="0.3">
      <c r="A137" s="2"/>
      <c r="B137" s="13" t="s">
        <v>24</v>
      </c>
      <c r="C137" s="281" t="str">
        <f>[1]PRIJAVE!C14</f>
        <v>ŽNK GORIČKO STANJEVCI</v>
      </c>
      <c r="D137" s="269">
        <f>'[1]VR-IZV'!ES23*'[1]VR-IZV'!ET23+'[1]VR-IZV'!ES24*'[1]VR-IZV'!ET24+'[1]VR-IZV'!ES25*'[1]VR-IZV'!ET25</f>
        <v>0</v>
      </c>
      <c r="E137" s="269">
        <f>SUM('[1]VR-IZV'!ET23:ET25)</f>
        <v>0</v>
      </c>
      <c r="F137" s="269">
        <f>SUM('[1]VR-IZV'!EU23:EU25)</f>
        <v>0</v>
      </c>
      <c r="G137" s="141"/>
      <c r="H137" s="141"/>
      <c r="I137" s="141"/>
      <c r="J137" s="141"/>
      <c r="K137" s="141"/>
      <c r="L137" s="299">
        <f>SUM('[1]VR-IZV'!FA23:FA25)</f>
        <v>0</v>
      </c>
      <c r="M137" s="300">
        <f>[1]skupno!H15</f>
        <v>16.051364365971107</v>
      </c>
      <c r="N137" s="301">
        <f>SUM('[1]VR-IZV'!FC23:FC25)</f>
        <v>0</v>
      </c>
      <c r="O137" s="207">
        <f>N137/N20</f>
        <v>0</v>
      </c>
      <c r="P137" s="2"/>
      <c r="Q137" s="2"/>
      <c r="R137" s="2"/>
      <c r="S137" s="2"/>
      <c r="T137" s="2"/>
      <c r="U137" s="2"/>
      <c r="V137" s="2"/>
      <c r="W137" s="2"/>
    </row>
    <row r="138" spans="1:23" ht="15.9" customHeight="1" x14ac:dyDescent="0.3">
      <c r="A138" s="2"/>
      <c r="B138" s="409" t="s">
        <v>154</v>
      </c>
      <c r="C138" s="409"/>
      <c r="D138" s="277">
        <f>SUM(D128:D137)</f>
        <v>1020</v>
      </c>
      <c r="E138" s="277">
        <f>SUM(E128:E137)</f>
        <v>13</v>
      </c>
      <c r="F138" s="277">
        <f>SUM(F128:F137)</f>
        <v>225</v>
      </c>
      <c r="G138" s="278"/>
      <c r="H138" s="278"/>
      <c r="I138" s="278"/>
      <c r="J138" s="278"/>
      <c r="K138" s="278"/>
      <c r="L138" s="86">
        <f>SUM(L128:L137)</f>
        <v>591.85</v>
      </c>
      <c r="M138" s="302">
        <f>[1]skupno!H15</f>
        <v>16.051364365971107</v>
      </c>
      <c r="N138" s="61">
        <f>SUM(N128:N137)</f>
        <v>9500</v>
      </c>
      <c r="O138" s="303">
        <f>N138/N20</f>
        <v>0.17592592592592593</v>
      </c>
      <c r="P138" s="2"/>
      <c r="Q138" s="2"/>
      <c r="R138" s="2"/>
      <c r="S138" s="2"/>
      <c r="T138" s="2"/>
      <c r="U138" s="2"/>
      <c r="V138" s="2"/>
      <c r="W138" s="2"/>
    </row>
    <row r="139" spans="1:23" ht="5.0999999999999996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37"/>
      <c r="M139" s="137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25.5" customHeight="1" x14ac:dyDescent="0.3">
      <c r="A140" s="2"/>
      <c r="B140" s="381" t="s">
        <v>155</v>
      </c>
      <c r="C140" s="381"/>
      <c r="D140" s="293" t="s">
        <v>4</v>
      </c>
      <c r="E140" s="293" t="s">
        <v>5</v>
      </c>
      <c r="F140" s="294" t="s">
        <v>115</v>
      </c>
      <c r="G140" s="295"/>
      <c r="H140" s="295"/>
      <c r="I140" s="295"/>
      <c r="J140" s="295"/>
      <c r="K140" s="295"/>
      <c r="L140" s="296" t="s">
        <v>133</v>
      </c>
      <c r="M140" s="297" t="s">
        <v>49</v>
      </c>
      <c r="N140" s="298" t="s">
        <v>50</v>
      </c>
      <c r="O140" s="5" t="s">
        <v>139</v>
      </c>
      <c r="P140" s="2"/>
      <c r="Q140" s="2"/>
      <c r="R140" s="2"/>
      <c r="S140" s="2"/>
      <c r="T140" s="2"/>
      <c r="U140" s="2"/>
      <c r="V140" s="2"/>
      <c r="W140" s="2"/>
    </row>
    <row r="141" spans="1:23" ht="15.9" customHeight="1" x14ac:dyDescent="0.3">
      <c r="A141" s="2"/>
      <c r="B141" s="13" t="s">
        <v>26</v>
      </c>
      <c r="C141" s="281" t="str">
        <f>[1]PRIJAVE!C5</f>
        <v>KMN GORNJI PETROVCI</v>
      </c>
      <c r="D141" s="269">
        <f>'[1]VR-IZV'!E26*'[1]VR-IZV'!F26+'[1]VR-IZV'!E27*'[1]VR-IZV'!F27</f>
        <v>0</v>
      </c>
      <c r="E141" s="269">
        <f>SUM('[1]VR-IZV'!F26:F27)</f>
        <v>0</v>
      </c>
      <c r="F141" s="269">
        <f>SUM('[1]VR-IZV'!G26:G27)</f>
        <v>0</v>
      </c>
      <c r="G141" s="141"/>
      <c r="H141" s="141"/>
      <c r="I141" s="141"/>
      <c r="J141" s="141"/>
      <c r="K141" s="141"/>
      <c r="L141" s="299">
        <f>SUM('[1]VR-IZV'!M26:M27)</f>
        <v>0</v>
      </c>
      <c r="M141" s="300">
        <f>[1]skupno!H16</f>
        <v>16.051364365971107</v>
      </c>
      <c r="N141" s="301">
        <f>SUM('[1]VR-IZV'!O26:O27)</f>
        <v>0</v>
      </c>
      <c r="O141" s="207">
        <f>N141/N20</f>
        <v>0</v>
      </c>
      <c r="P141" s="2"/>
      <c r="Q141" s="2"/>
      <c r="R141" s="2"/>
      <c r="S141" s="2"/>
      <c r="T141" s="2"/>
      <c r="U141" s="2"/>
      <c r="V141" s="2"/>
      <c r="W141" s="2"/>
    </row>
    <row r="142" spans="1:23" ht="15.9" customHeight="1" x14ac:dyDescent="0.3">
      <c r="A142" s="2"/>
      <c r="B142" s="13" t="s">
        <v>26</v>
      </c>
      <c r="C142" s="281" t="str">
        <f>[1]PRIJAVE!C6</f>
        <v>KMN KOŠAROVCI</v>
      </c>
      <c r="D142" s="269">
        <f>'[1]VR-IZV'!U26*'[1]VR-IZV'!V26+'[1]VR-IZV'!U27*'[1]VR-IZV'!V27</f>
        <v>0</v>
      </c>
      <c r="E142" s="269">
        <f>SUM('[1]VR-IZV'!V26:V27)</f>
        <v>0</v>
      </c>
      <c r="F142" s="269">
        <f>SUM('[1]VR-IZV'!W26:W27)</f>
        <v>0</v>
      </c>
      <c r="G142" s="141"/>
      <c r="H142" s="141"/>
      <c r="I142" s="141"/>
      <c r="J142" s="141"/>
      <c r="K142" s="141"/>
      <c r="L142" s="299">
        <f>SUM('[1]VR-IZV'!AC26:AC27)</f>
        <v>0</v>
      </c>
      <c r="M142" s="300">
        <f>[1]skupno!H16</f>
        <v>16.051364365971107</v>
      </c>
      <c r="N142" s="301">
        <f>SUM('[1]VR-IZV'!AE26:AE27)</f>
        <v>0</v>
      </c>
      <c r="O142" s="207">
        <f>N142/N20</f>
        <v>0</v>
      </c>
      <c r="P142" s="2"/>
      <c r="Q142" s="2"/>
      <c r="R142" s="2"/>
      <c r="S142" s="2"/>
      <c r="T142" s="2"/>
      <c r="U142" s="2"/>
      <c r="V142" s="2"/>
      <c r="W142" s="2"/>
    </row>
    <row r="143" spans="1:23" ht="15.9" customHeight="1" x14ac:dyDescent="0.3">
      <c r="A143" s="2"/>
      <c r="B143" s="13" t="s">
        <v>26</v>
      </c>
      <c r="C143" s="281" t="str">
        <f>[1]PRIJAVE!C7</f>
        <v>KMN STANJEVCI</v>
      </c>
      <c r="D143" s="269">
        <f>'[1]VR-IZV'!AK26*'[1]VR-IZV'!AL26+'[1]VR-IZV'!AK27*'[1]VR-IZV'!AL27</f>
        <v>0</v>
      </c>
      <c r="E143" s="269">
        <f>SUM('[1]VR-IZV'!AL26:AL27)</f>
        <v>0</v>
      </c>
      <c r="F143" s="269">
        <f>SUM('[1]VR-IZV'!AM26:AM27)</f>
        <v>0</v>
      </c>
      <c r="G143" s="141"/>
      <c r="H143" s="141"/>
      <c r="I143" s="141"/>
      <c r="J143" s="141"/>
      <c r="K143" s="141"/>
      <c r="L143" s="299">
        <f>SUM('[1]VR-IZV'!AS26:AS27)</f>
        <v>0</v>
      </c>
      <c r="M143" s="300">
        <f>[1]skupno!H16</f>
        <v>16.051364365971107</v>
      </c>
      <c r="N143" s="301">
        <f>SUM('[1]VR-IZV'!AU26:AU27)</f>
        <v>0</v>
      </c>
      <c r="O143" s="207">
        <f>N143/N20</f>
        <v>0</v>
      </c>
      <c r="P143" s="2"/>
      <c r="Q143" s="2"/>
      <c r="R143" s="2"/>
      <c r="S143" s="2"/>
      <c r="T143" s="2"/>
      <c r="U143" s="2"/>
      <c r="V143" s="2"/>
      <c r="W143" s="2"/>
    </row>
    <row r="144" spans="1:23" ht="15.9" customHeight="1" x14ac:dyDescent="0.3">
      <c r="A144" s="2"/>
      <c r="B144" s="13" t="s">
        <v>26</v>
      </c>
      <c r="C144" s="281" t="str">
        <f>[1]PRIJAVE!C8</f>
        <v>SHOTOKAN KARATE-DO</v>
      </c>
      <c r="D144" s="269">
        <f>'[1]VR-IZV'!BA26*'[1]VR-IZV'!BB26+'[1]VR-IZV'!BA27*'[1]VR-IZV'!BB27</f>
        <v>0</v>
      </c>
      <c r="E144" s="269">
        <f>SUM('[1]VR-IZV'!BB26:BB27)</f>
        <v>0</v>
      </c>
      <c r="F144" s="269">
        <f>SUM('[1]VR-IZV'!BC26:BC27)</f>
        <v>0</v>
      </c>
      <c r="G144" s="141"/>
      <c r="H144" s="141"/>
      <c r="I144" s="141"/>
      <c r="J144" s="141"/>
      <c r="K144" s="141"/>
      <c r="L144" s="299">
        <f>SUM('[1]VR-IZV'!BI26:BI27)</f>
        <v>0</v>
      </c>
      <c r="M144" s="300">
        <f>[1]skupno!H16</f>
        <v>16.051364365971107</v>
      </c>
      <c r="N144" s="301">
        <f>SUM('[1]VR-IZV'!BK26:BK27)</f>
        <v>0</v>
      </c>
      <c r="O144" s="207">
        <f>N144/N20</f>
        <v>0</v>
      </c>
      <c r="P144" s="2"/>
      <c r="Q144" s="2"/>
      <c r="R144" s="2"/>
      <c r="S144" s="2"/>
      <c r="T144" s="2"/>
      <c r="U144" s="2"/>
      <c r="V144" s="2"/>
      <c r="W144" s="2"/>
    </row>
    <row r="145" spans="1:23" ht="15.9" customHeight="1" x14ac:dyDescent="0.3">
      <c r="A145" s="2"/>
      <c r="B145" s="13" t="s">
        <v>26</v>
      </c>
      <c r="C145" s="281" t="str">
        <f>[1]PRIJAVE!C9</f>
        <v>ŠD LUCOVA</v>
      </c>
      <c r="D145" s="269">
        <f>'[1]VR-IZV'!BQ26*'[1]VR-IZV'!BR26+'[1]VR-IZV'!BQ27*'[1]VR-IZV'!BR27</f>
        <v>0</v>
      </c>
      <c r="E145" s="269">
        <f>SUM('[1]VR-IZV'!BR26:BR27)</f>
        <v>0</v>
      </c>
      <c r="F145" s="269">
        <f>SUM('[1]VR-IZV'!BS26:BS27)</f>
        <v>0</v>
      </c>
      <c r="G145" s="141"/>
      <c r="H145" s="141"/>
      <c r="I145" s="141"/>
      <c r="J145" s="141"/>
      <c r="K145" s="141"/>
      <c r="L145" s="299">
        <f>SUM('[1]VR-IZV'!BY26:BY27)</f>
        <v>0</v>
      </c>
      <c r="M145" s="300">
        <f>[1]skupno!H16</f>
        <v>16.051364365971107</v>
      </c>
      <c r="N145" s="301">
        <f>SUM('[1]VR-IZV'!CA26:CA27)</f>
        <v>0</v>
      </c>
      <c r="O145" s="207">
        <f>N145/N20</f>
        <v>0</v>
      </c>
      <c r="P145" s="2"/>
      <c r="Q145" s="2"/>
      <c r="R145" s="2"/>
      <c r="S145" s="2"/>
      <c r="T145" s="2"/>
      <c r="U145" s="2"/>
      <c r="V145" s="2"/>
      <c r="W145" s="2"/>
    </row>
    <row r="146" spans="1:23" ht="15.9" customHeight="1" x14ac:dyDescent="0.3">
      <c r="A146" s="2"/>
      <c r="B146" s="13" t="s">
        <v>26</v>
      </c>
      <c r="C146" s="281" t="str">
        <f>[1]PRIJAVE!C10</f>
        <v>ŠD NERADNOVCI</v>
      </c>
      <c r="D146" s="269">
        <f>'[1]VR-IZV'!CG26*'[1]VR-IZV'!CH26+'[1]VR-IZV'!CG27*'[1]VR-IZV'!CH27</f>
        <v>0</v>
      </c>
      <c r="E146" s="269">
        <f>SUM('[1]VR-IZV'!CH26:CH27)</f>
        <v>0</v>
      </c>
      <c r="F146" s="269">
        <f>SUM('[1]VR-IZV'!CI26:CI27)</f>
        <v>0</v>
      </c>
      <c r="G146" s="141"/>
      <c r="H146" s="141"/>
      <c r="I146" s="141"/>
      <c r="J146" s="141"/>
      <c r="K146" s="141"/>
      <c r="L146" s="299">
        <f>SUM('[1]VR-IZV'!CO26:CO27)</f>
        <v>0</v>
      </c>
      <c r="M146" s="300">
        <f>[1]skupno!H16</f>
        <v>16.051364365971107</v>
      </c>
      <c r="N146" s="301">
        <f>SUM('[1]VR-IZV'!CQ26:CQ27)</f>
        <v>0</v>
      </c>
      <c r="O146" s="207">
        <f>N146/N20</f>
        <v>0</v>
      </c>
      <c r="P146" s="2"/>
      <c r="Q146" s="2"/>
      <c r="R146" s="2"/>
      <c r="S146" s="2"/>
      <c r="T146" s="2"/>
      <c r="U146" s="2"/>
      <c r="V146" s="2"/>
      <c r="W146" s="2"/>
    </row>
    <row r="147" spans="1:23" ht="15.9" customHeight="1" x14ac:dyDescent="0.3">
      <c r="A147" s="2"/>
      <c r="B147" s="13" t="s">
        <v>26</v>
      </c>
      <c r="C147" s="281" t="str">
        <f>[1]PRIJAVE!C11</f>
        <v>ŠD NOGOMETNI KLUB KRIŽEVCI</v>
      </c>
      <c r="D147" s="269">
        <f>'[1]VR-IZV'!CW26*'[1]VR-IZV'!CX26+'[1]VR-IZV'!CW27*'[1]VR-IZV'!CX27</f>
        <v>0</v>
      </c>
      <c r="E147" s="269">
        <f>SUM('[1]VR-IZV'!CX26:CX27)</f>
        <v>0</v>
      </c>
      <c r="F147" s="269">
        <f>SUM('[1]VR-IZV'!CY26:CY27)</f>
        <v>0</v>
      </c>
      <c r="G147" s="141"/>
      <c r="H147" s="141"/>
      <c r="I147" s="141"/>
      <c r="J147" s="141"/>
      <c r="K147" s="141"/>
      <c r="L147" s="299">
        <f>SUM('[1]VR-IZV'!DE26:DE27)</f>
        <v>0</v>
      </c>
      <c r="M147" s="300">
        <f>[1]skupno!H16</f>
        <v>16.051364365971107</v>
      </c>
      <c r="N147" s="301">
        <f>SUM('[1]VR-IZV'!DG26:DG27)</f>
        <v>0</v>
      </c>
      <c r="O147" s="207">
        <f>N147/N20</f>
        <v>0</v>
      </c>
      <c r="P147" s="2"/>
      <c r="Q147" s="2"/>
      <c r="R147" s="2"/>
      <c r="S147" s="2"/>
      <c r="T147" s="2"/>
      <c r="U147" s="2"/>
      <c r="V147" s="2"/>
      <c r="W147" s="2"/>
    </row>
    <row r="148" spans="1:23" ht="15.9" customHeight="1" x14ac:dyDescent="0.3">
      <c r="A148" s="2"/>
      <c r="B148" s="13" t="s">
        <v>26</v>
      </c>
      <c r="C148" s="281" t="str">
        <f>[1]PRIJAVE!C12</f>
        <v>ŠD SREBRNI BREG MARTINJE</v>
      </c>
      <c r="D148" s="269">
        <f>'[1]VR-IZV'!DM26*'[1]VR-IZV'!DN26+'[1]VR-IZV'!DM27*'[1]VR-IZV'!DN27</f>
        <v>0</v>
      </c>
      <c r="E148" s="269">
        <f>SUM('[1]VR-IZV'!DN26:DN27)</f>
        <v>0</v>
      </c>
      <c r="F148" s="269">
        <f>SUM('[1]VR-IZV'!DO26:DO27)</f>
        <v>0</v>
      </c>
      <c r="G148" s="141"/>
      <c r="H148" s="141"/>
      <c r="I148" s="141"/>
      <c r="J148" s="141"/>
      <c r="K148" s="141"/>
      <c r="L148" s="299">
        <f>SUM('[1]VR-IZV'!DU26:DU27)</f>
        <v>0</v>
      </c>
      <c r="M148" s="300">
        <f>[1]skupno!H16</f>
        <v>16.051364365971107</v>
      </c>
      <c r="N148" s="301">
        <f>SUM('[1]VR-IZV'!DW26:DW27)</f>
        <v>0</v>
      </c>
      <c r="O148" s="207">
        <f>N148/N20</f>
        <v>0</v>
      </c>
      <c r="P148" s="2"/>
      <c r="Q148" s="2"/>
      <c r="R148" s="2"/>
      <c r="S148" s="2"/>
      <c r="T148" s="2"/>
      <c r="U148" s="2"/>
      <c r="V148" s="2"/>
      <c r="W148" s="2"/>
    </row>
    <row r="149" spans="1:23" ht="15.9" customHeight="1" x14ac:dyDescent="0.3">
      <c r="A149" s="2"/>
      <c r="B149" s="13" t="s">
        <v>26</v>
      </c>
      <c r="C149" s="281" t="str">
        <f>[1]PRIJAVE!C13</f>
        <v>ŠKTD ADRIJANCI</v>
      </c>
      <c r="D149" s="269">
        <f>'[1]VR-IZV'!EC26*'[1]VR-IZV'!ED26+'[1]VR-IZV'!EC27*'[1]VR-IZV'!ED27</f>
        <v>0</v>
      </c>
      <c r="E149" s="269">
        <f>SUM('[1]VR-IZV'!ED26:ED27)</f>
        <v>0</v>
      </c>
      <c r="F149" s="269">
        <f>SUM('[1]VR-IZV'!EE26:EE27)</f>
        <v>0</v>
      </c>
      <c r="G149" s="141"/>
      <c r="H149" s="141"/>
      <c r="I149" s="141"/>
      <c r="J149" s="141"/>
      <c r="K149" s="141"/>
      <c r="L149" s="299">
        <f>SUM('[1]VR-IZV'!EK26:EK27)</f>
        <v>0</v>
      </c>
      <c r="M149" s="300">
        <f>[1]skupno!H16</f>
        <v>16.051364365971107</v>
      </c>
      <c r="N149" s="301">
        <f>SUM('[1]VR-IZV'!EM26:EM27)</f>
        <v>0</v>
      </c>
      <c r="O149" s="207">
        <f>N149/N20</f>
        <v>0</v>
      </c>
      <c r="P149" s="2"/>
      <c r="Q149" s="2"/>
      <c r="R149" s="2"/>
      <c r="S149" s="2"/>
      <c r="T149" s="2"/>
      <c r="U149" s="2"/>
      <c r="V149" s="2"/>
      <c r="W149" s="2"/>
    </row>
    <row r="150" spans="1:23" ht="15.9" customHeight="1" x14ac:dyDescent="0.3">
      <c r="A150" s="2"/>
      <c r="B150" s="13" t="s">
        <v>26</v>
      </c>
      <c r="C150" s="281" t="str">
        <f>[1]PRIJAVE!C14</f>
        <v>ŽNK GORIČKO STANJEVCI</v>
      </c>
      <c r="D150" s="269">
        <f>'[1]VR-IZV'!ES26*'[1]VR-IZV'!ET26+'[1]VR-IZV'!ES27*'[1]VR-IZV'!ET27</f>
        <v>0</v>
      </c>
      <c r="E150" s="269">
        <f>SUM('[1]VR-IZV'!ET26:ET27)</f>
        <v>0</v>
      </c>
      <c r="F150" s="269">
        <f>SUM('[1]VR-IZV'!EU26:EU27)</f>
        <v>0</v>
      </c>
      <c r="G150" s="141"/>
      <c r="H150" s="141"/>
      <c r="I150" s="141"/>
      <c r="J150" s="141"/>
      <c r="K150" s="141"/>
      <c r="L150" s="299">
        <f>SUM('[1]VR-IZV'!FA26:FA27)</f>
        <v>0</v>
      </c>
      <c r="M150" s="300">
        <f>[1]skupno!H16</f>
        <v>16.051364365971107</v>
      </c>
      <c r="N150" s="301">
        <f>SUM('[1]VR-IZV'!FC26:FC27)</f>
        <v>0</v>
      </c>
      <c r="O150" s="207">
        <f>N150/N20</f>
        <v>0</v>
      </c>
      <c r="P150" s="2"/>
      <c r="Q150" s="2"/>
      <c r="R150" s="2"/>
      <c r="S150" s="2"/>
      <c r="T150" s="2"/>
      <c r="U150" s="2"/>
      <c r="V150" s="2"/>
      <c r="W150" s="2"/>
    </row>
    <row r="151" spans="1:23" ht="15.9" customHeight="1" x14ac:dyDescent="0.3">
      <c r="A151" s="2"/>
      <c r="B151" s="409" t="s">
        <v>156</v>
      </c>
      <c r="C151" s="409"/>
      <c r="D151" s="277">
        <f>SUM(D141:D150)</f>
        <v>0</v>
      </c>
      <c r="E151" s="277">
        <f>SUM(E141:E150)</f>
        <v>0</v>
      </c>
      <c r="F151" s="277">
        <f>SUM(F141:F150)</f>
        <v>0</v>
      </c>
      <c r="G151" s="278"/>
      <c r="H151" s="278"/>
      <c r="I151" s="278"/>
      <c r="J151" s="278"/>
      <c r="K151" s="278"/>
      <c r="L151" s="86">
        <f>SUM(L141:L150)</f>
        <v>0</v>
      </c>
      <c r="M151" s="302">
        <f>[1]skupno!H16</f>
        <v>16.051364365971107</v>
      </c>
      <c r="N151" s="61">
        <f>SUM(N141:N150)</f>
        <v>0</v>
      </c>
      <c r="O151" s="303">
        <f>N151/N20</f>
        <v>0</v>
      </c>
      <c r="P151" s="2"/>
      <c r="Q151" s="2"/>
      <c r="R151" s="2"/>
      <c r="S151" s="2"/>
      <c r="T151" s="2"/>
      <c r="U151" s="2"/>
      <c r="V151" s="2"/>
      <c r="W151" s="2"/>
    </row>
    <row r="152" spans="1:23" ht="5.0999999999999996" customHeight="1" x14ac:dyDescent="0.3">
      <c r="A152" s="2"/>
      <c r="B152" s="319"/>
      <c r="C152" s="319"/>
      <c r="D152" s="319"/>
      <c r="E152" s="319"/>
      <c r="F152" s="319"/>
      <c r="G152" s="319"/>
      <c r="H152" s="319"/>
      <c r="I152" s="319"/>
      <c r="J152" s="319"/>
      <c r="K152" s="319"/>
      <c r="L152" s="292"/>
      <c r="M152" s="292"/>
      <c r="N152" s="319"/>
      <c r="O152" s="319"/>
      <c r="P152" s="2"/>
      <c r="Q152" s="2"/>
      <c r="R152" s="2"/>
      <c r="S152" s="2"/>
      <c r="T152" s="2"/>
      <c r="U152" s="2"/>
      <c r="V152" s="2"/>
      <c r="W152" s="2"/>
    </row>
    <row r="153" spans="1:23" ht="27.6" x14ac:dyDescent="0.3">
      <c r="A153" s="2"/>
      <c r="B153" s="377" t="s">
        <v>107</v>
      </c>
      <c r="C153" s="377"/>
      <c r="D153" s="26"/>
      <c r="E153" s="320" t="s">
        <v>5</v>
      </c>
      <c r="F153" s="283" t="s">
        <v>115</v>
      </c>
      <c r="G153" s="266"/>
      <c r="H153" s="266"/>
      <c r="I153" s="266"/>
      <c r="J153" s="266"/>
      <c r="K153" s="266"/>
      <c r="L153" s="296" t="s">
        <v>133</v>
      </c>
      <c r="M153" s="297" t="s">
        <v>49</v>
      </c>
      <c r="N153" s="321" t="s">
        <v>50</v>
      </c>
      <c r="O153" s="5" t="s">
        <v>139</v>
      </c>
      <c r="P153" s="2"/>
      <c r="Q153" s="2"/>
      <c r="R153" s="2"/>
      <c r="S153" s="2"/>
      <c r="T153" s="2"/>
      <c r="U153" s="2"/>
      <c r="V153" s="2"/>
      <c r="W153" s="2"/>
    </row>
    <row r="154" spans="1:23" ht="15.9" customHeight="1" x14ac:dyDescent="0.3">
      <c r="A154" s="2"/>
      <c r="B154" s="24" t="s">
        <v>29</v>
      </c>
      <c r="C154" s="281" t="str">
        <f>[1]PRIJAVE!C5</f>
        <v>KMN GORNJI PETROVCI</v>
      </c>
      <c r="D154" s="26"/>
      <c r="E154" s="269">
        <f>'[1]VR-IZV'!K43</f>
        <v>1</v>
      </c>
      <c r="F154" s="269">
        <f>'[1]VR-IZV'!L43</f>
        <v>0</v>
      </c>
      <c r="G154" s="141"/>
      <c r="H154" s="141"/>
      <c r="I154" s="141"/>
      <c r="J154" s="141"/>
      <c r="K154" s="141"/>
      <c r="L154" s="299">
        <f>SUM('[1]VR-IZV'!M31:M33)</f>
        <v>111</v>
      </c>
      <c r="M154" s="322">
        <f>[1]skupno!H19</f>
        <v>1.4910536779324055</v>
      </c>
      <c r="N154" s="323">
        <f>SUM('[1]VR-IZV'!O31:O33)</f>
        <v>165.50695825049701</v>
      </c>
      <c r="O154" s="207">
        <f>N154/N20</f>
        <v>3.0649436713055E-3</v>
      </c>
      <c r="P154" s="2"/>
      <c r="Q154" s="2"/>
      <c r="R154" s="2"/>
      <c r="S154" s="2"/>
      <c r="T154" s="2"/>
      <c r="U154" s="2"/>
      <c r="V154" s="2"/>
      <c r="W154" s="2"/>
    </row>
    <row r="155" spans="1:23" ht="15.9" customHeight="1" x14ac:dyDescent="0.3">
      <c r="A155" s="2"/>
      <c r="B155" s="24" t="s">
        <v>29</v>
      </c>
      <c r="C155" s="281" t="str">
        <f>[1]PRIJAVE!C6</f>
        <v>KMN KOŠAROVCI</v>
      </c>
      <c r="D155" s="26"/>
      <c r="E155" s="269">
        <f>'[1]VR-IZV'!AA43</f>
        <v>1</v>
      </c>
      <c r="F155" s="269">
        <f>'[1]VR-IZV'!AB43</f>
        <v>0</v>
      </c>
      <c r="G155" s="141"/>
      <c r="H155" s="141"/>
      <c r="I155" s="141"/>
      <c r="J155" s="141"/>
      <c r="K155" s="141"/>
      <c r="L155" s="299">
        <f>SUM('[1]VR-IZV'!AC31:AC33)</f>
        <v>51</v>
      </c>
      <c r="M155" s="322">
        <f>[1]skupno!H19</f>
        <v>1.4910536779324055</v>
      </c>
      <c r="N155" s="323">
        <f>SUM('[1]VR-IZV'!AE31:AE33)</f>
        <v>76.043737574552679</v>
      </c>
      <c r="O155" s="207">
        <f>N155/N20</f>
        <v>1.4082173624917164E-3</v>
      </c>
      <c r="P155" s="2"/>
      <c r="Q155" s="2"/>
      <c r="R155" s="2"/>
      <c r="S155" s="2"/>
      <c r="T155" s="2"/>
      <c r="U155" s="2"/>
      <c r="V155" s="2"/>
      <c r="W155" s="2"/>
    </row>
    <row r="156" spans="1:23" ht="15.9" customHeight="1" x14ac:dyDescent="0.3">
      <c r="A156" s="2"/>
      <c r="B156" s="24" t="s">
        <v>29</v>
      </c>
      <c r="C156" s="281" t="str">
        <f>[1]PRIJAVE!C7</f>
        <v>KMN STANJEVCI</v>
      </c>
      <c r="D156" s="26"/>
      <c r="E156" s="269">
        <f>'[1]VR-IZV'!AQ43</f>
        <v>1</v>
      </c>
      <c r="F156" s="269">
        <f>'[1]VR-IZV'!AR43</f>
        <v>0</v>
      </c>
      <c r="G156" s="141"/>
      <c r="H156" s="141"/>
      <c r="I156" s="141"/>
      <c r="J156" s="141"/>
      <c r="K156" s="141"/>
      <c r="L156" s="299">
        <f>SUM('[1]VR-IZV'!AS31:AS33)</f>
        <v>115</v>
      </c>
      <c r="M156" s="322">
        <f>[1]skupno!H19</f>
        <v>1.4910536779324055</v>
      </c>
      <c r="N156" s="323">
        <f>SUM('[1]VR-IZV'!AU31:AU33)</f>
        <v>171.47117296222663</v>
      </c>
      <c r="O156" s="207">
        <f>N156/N20</f>
        <v>3.1753920918930856E-3</v>
      </c>
      <c r="P156" s="2"/>
      <c r="Q156" s="2"/>
      <c r="R156" s="2"/>
      <c r="S156" s="2"/>
      <c r="T156" s="2"/>
      <c r="U156" s="2"/>
      <c r="V156" s="2"/>
      <c r="W156" s="2"/>
    </row>
    <row r="157" spans="1:23" ht="15.9" customHeight="1" x14ac:dyDescent="0.3">
      <c r="A157" s="2"/>
      <c r="B157" s="24" t="s">
        <v>29</v>
      </c>
      <c r="C157" s="281" t="str">
        <f>[1]PRIJAVE!C8</f>
        <v>SHOTOKAN KARATE-DO</v>
      </c>
      <c r="D157" s="26"/>
      <c r="E157" s="269">
        <f>'[1]VR-IZV'!BG43</f>
        <v>1</v>
      </c>
      <c r="F157" s="269">
        <f>'[1]VR-IZV'!BH43</f>
        <v>0</v>
      </c>
      <c r="G157" s="141"/>
      <c r="H157" s="141"/>
      <c r="I157" s="141"/>
      <c r="J157" s="141"/>
      <c r="K157" s="141"/>
      <c r="L157" s="299">
        <f>SUM('[1]VR-IZV'!BI31:BI33)</f>
        <v>26</v>
      </c>
      <c r="M157" s="322">
        <f>[1]skupno!H19</f>
        <v>1.4910536779324055</v>
      </c>
      <c r="N157" s="323">
        <f>SUM('[1]VR-IZV'!BK31:BK33)</f>
        <v>38.767395626242546</v>
      </c>
      <c r="O157" s="207">
        <f>N157/N20</f>
        <v>7.1791473381930637E-4</v>
      </c>
      <c r="P157" s="2"/>
      <c r="Q157" s="2"/>
      <c r="R157" s="2"/>
      <c r="S157" s="2"/>
      <c r="T157" s="2"/>
      <c r="U157" s="2"/>
      <c r="V157" s="2"/>
      <c r="W157" s="2"/>
    </row>
    <row r="158" spans="1:23" ht="15.9" customHeight="1" x14ac:dyDescent="0.3">
      <c r="A158" s="2"/>
      <c r="B158" s="24" t="s">
        <v>29</v>
      </c>
      <c r="C158" s="281" t="str">
        <f>[1]PRIJAVE!C9</f>
        <v>ŠD LUCOVA</v>
      </c>
      <c r="D158" s="26"/>
      <c r="E158" s="269">
        <f>'[1]VR-IZV'!BW43</f>
        <v>1</v>
      </c>
      <c r="F158" s="269">
        <f>'[1]VR-IZV'!BX43</f>
        <v>0</v>
      </c>
      <c r="G158" s="141"/>
      <c r="H158" s="141"/>
      <c r="I158" s="141"/>
      <c r="J158" s="141"/>
      <c r="K158" s="141"/>
      <c r="L158" s="299">
        <f>SUM('[1]VR-IZV'!BY31:BY33)</f>
        <v>58</v>
      </c>
      <c r="M158" s="322">
        <f>[1]skupno!H19</f>
        <v>1.4910536779324055</v>
      </c>
      <c r="N158" s="323">
        <f>SUM('[1]VR-IZV'!CA31:CA33)</f>
        <v>86.481113320079515</v>
      </c>
      <c r="O158" s="207">
        <f>N158/N20</f>
        <v>1.6015020985199911E-3</v>
      </c>
      <c r="P158" s="2"/>
      <c r="Q158" s="2"/>
      <c r="R158" s="2"/>
      <c r="S158" s="2"/>
      <c r="T158" s="2"/>
      <c r="U158" s="2"/>
      <c r="V158" s="2"/>
      <c r="W158" s="2"/>
    </row>
    <row r="159" spans="1:23" ht="15.9" customHeight="1" x14ac:dyDescent="0.3">
      <c r="A159" s="2"/>
      <c r="B159" s="24" t="s">
        <v>29</v>
      </c>
      <c r="C159" s="281" t="str">
        <f>[1]PRIJAVE!C10</f>
        <v>ŠD NERADNOVCI</v>
      </c>
      <c r="D159" s="26"/>
      <c r="E159" s="269">
        <f>'[1]VR-IZV'!CM43</f>
        <v>1</v>
      </c>
      <c r="F159" s="269">
        <f>'[1]VR-IZV'!CN43</f>
        <v>0</v>
      </c>
      <c r="G159" s="141"/>
      <c r="H159" s="141"/>
      <c r="I159" s="141"/>
      <c r="J159" s="141"/>
      <c r="K159" s="141"/>
      <c r="L159" s="299">
        <f>SUM('[1]VR-IZV'!CO31:CO33)</f>
        <v>113</v>
      </c>
      <c r="M159" s="322">
        <f>[1]skupno!H19</f>
        <v>1.4910536779324055</v>
      </c>
      <c r="N159" s="323">
        <f>SUM('[1]VR-IZV'!CQ31:CQ33)</f>
        <v>168.48906560636181</v>
      </c>
      <c r="O159" s="207">
        <f>N159/N20</f>
        <v>3.1201678815992928E-3</v>
      </c>
      <c r="P159" s="2"/>
      <c r="Q159" s="2"/>
      <c r="R159" s="2"/>
      <c r="S159" s="2"/>
      <c r="T159" s="2"/>
      <c r="U159" s="2"/>
      <c r="V159" s="2"/>
      <c r="W159" s="2"/>
    </row>
    <row r="160" spans="1:23" ht="15.9" customHeight="1" x14ac:dyDescent="0.3">
      <c r="A160" s="2"/>
      <c r="B160" s="24" t="s">
        <v>29</v>
      </c>
      <c r="C160" s="281" t="str">
        <f>[1]PRIJAVE!C11</f>
        <v>ŠD NOGOMETNI KLUB KRIŽEVCI</v>
      </c>
      <c r="D160" s="26"/>
      <c r="E160" s="269">
        <f>'[1]VR-IZV'!DC43</f>
        <v>1</v>
      </c>
      <c r="F160" s="269">
        <f>'[1]VR-IZV'!DD43</f>
        <v>0</v>
      </c>
      <c r="G160" s="141"/>
      <c r="H160" s="141"/>
      <c r="I160" s="141"/>
      <c r="J160" s="141"/>
      <c r="K160" s="141"/>
      <c r="L160" s="299">
        <f>SUM('[1]VR-IZV'!DE31:DE33)</f>
        <v>210</v>
      </c>
      <c r="M160" s="322">
        <f>[1]skupno!H19</f>
        <v>1.4910536779324055</v>
      </c>
      <c r="N160" s="323">
        <f>SUM('[1]VR-IZV'!DG31:DG33)</f>
        <v>313.12127236580511</v>
      </c>
      <c r="O160" s="207">
        <f>N160/N20</f>
        <v>5.7985420808482424E-3</v>
      </c>
      <c r="P160" s="2"/>
      <c r="Q160" s="2"/>
      <c r="R160" s="2"/>
      <c r="S160" s="2"/>
      <c r="T160" s="2"/>
      <c r="U160" s="2"/>
      <c r="V160" s="2"/>
      <c r="W160" s="2"/>
    </row>
    <row r="161" spans="1:23" ht="15.9" customHeight="1" x14ac:dyDescent="0.3">
      <c r="A161" s="2"/>
      <c r="B161" s="24" t="s">
        <v>29</v>
      </c>
      <c r="C161" s="281" t="str">
        <f>[1]PRIJAVE!C12</f>
        <v>ŠD SREBRNI BREG MARTINJE</v>
      </c>
      <c r="D161" s="26"/>
      <c r="E161" s="269">
        <f>'[1]VR-IZV'!DS43</f>
        <v>1</v>
      </c>
      <c r="F161" s="269">
        <f>'[1]VR-IZV'!DT43</f>
        <v>0</v>
      </c>
      <c r="G161" s="141"/>
      <c r="H161" s="141"/>
      <c r="I161" s="141"/>
      <c r="J161" s="141"/>
      <c r="K161" s="141"/>
      <c r="L161" s="299">
        <f>SUM('[1]VR-IZV'!DU31:DU33)</f>
        <v>178</v>
      </c>
      <c r="M161" s="322">
        <f>[1]skupno!H19</f>
        <v>1.4910536779324055</v>
      </c>
      <c r="N161" s="323">
        <f>SUM('[1]VR-IZV'!DW31:DW33)</f>
        <v>265.40755467196817</v>
      </c>
      <c r="O161" s="207">
        <f>N161/N20</f>
        <v>4.9149547161475588E-3</v>
      </c>
      <c r="P161" s="2"/>
      <c r="Q161" s="2"/>
      <c r="R161" s="2"/>
      <c r="S161" s="2"/>
      <c r="T161" s="2"/>
      <c r="U161" s="2"/>
      <c r="V161" s="2"/>
      <c r="W161" s="2"/>
    </row>
    <row r="162" spans="1:23" ht="15.9" customHeight="1" x14ac:dyDescent="0.3">
      <c r="A162" s="2"/>
      <c r="B162" s="24" t="s">
        <v>29</v>
      </c>
      <c r="C162" s="281" t="str">
        <f>[1]PRIJAVE!C13</f>
        <v>ŠKTD ADRIJANCI</v>
      </c>
      <c r="D162" s="26"/>
      <c r="E162" s="269">
        <f>'[1]VR-IZV'!EI43</f>
        <v>1</v>
      </c>
      <c r="F162" s="269">
        <f>'[1]VR-IZV'!EJ43</f>
        <v>0</v>
      </c>
      <c r="G162" s="141"/>
      <c r="H162" s="141"/>
      <c r="I162" s="141"/>
      <c r="J162" s="141"/>
      <c r="K162" s="141"/>
      <c r="L162" s="299">
        <f>SUM('[1]VR-IZV'!EK31:EK33)</f>
        <v>83</v>
      </c>
      <c r="M162" s="322">
        <f>[1]skupno!H19</f>
        <v>1.4910536779324055</v>
      </c>
      <c r="N162" s="323">
        <f>SUM('[1]VR-IZV'!EM31:EM33)</f>
        <v>123.75745526838966</v>
      </c>
      <c r="O162" s="207">
        <f>N162/N20</f>
        <v>2.2918047271924011E-3</v>
      </c>
      <c r="P162" s="2"/>
      <c r="Q162" s="2"/>
      <c r="R162" s="2"/>
      <c r="S162" s="2"/>
      <c r="T162" s="2"/>
      <c r="U162" s="2"/>
      <c r="V162" s="2"/>
      <c r="W162" s="2"/>
    </row>
    <row r="163" spans="1:23" ht="15.9" customHeight="1" x14ac:dyDescent="0.3">
      <c r="A163" s="2"/>
      <c r="B163" s="24" t="s">
        <v>29</v>
      </c>
      <c r="C163" s="281" t="str">
        <f>[1]PRIJAVE!C14</f>
        <v>ŽNK GORIČKO STANJEVCI</v>
      </c>
      <c r="D163" s="26"/>
      <c r="E163" s="269">
        <f>'[1]VR-IZV'!EY43</f>
        <v>1</v>
      </c>
      <c r="F163" s="269">
        <f>'[1]VR-IZV'!EZ43</f>
        <v>0</v>
      </c>
      <c r="G163" s="141"/>
      <c r="H163" s="141"/>
      <c r="I163" s="141"/>
      <c r="J163" s="141"/>
      <c r="K163" s="141"/>
      <c r="L163" s="299">
        <f>SUM('[1]VR-IZV'!FA31:FA33)</f>
        <v>61</v>
      </c>
      <c r="M163" s="322">
        <f>[1]skupno!H19</f>
        <v>1.4910536779324055</v>
      </c>
      <c r="N163" s="323">
        <f>SUM('[1]VR-IZV'!FC31:FC33)</f>
        <v>90.954274353876741</v>
      </c>
      <c r="O163" s="207">
        <f>N163/N20</f>
        <v>1.6843384139606805E-3</v>
      </c>
      <c r="P163" s="2"/>
      <c r="Q163" s="2"/>
      <c r="R163" s="2"/>
      <c r="S163" s="2"/>
      <c r="T163" s="2"/>
      <c r="U163" s="2"/>
      <c r="V163" s="2"/>
      <c r="W163" s="2"/>
    </row>
    <row r="164" spans="1:23" ht="15.9" customHeight="1" x14ac:dyDescent="0.3">
      <c r="A164" s="2"/>
      <c r="B164" s="415" t="s">
        <v>157</v>
      </c>
      <c r="C164" s="416"/>
      <c r="D164" s="284"/>
      <c r="E164" s="285">
        <f>SUM(E154:E163)</f>
        <v>10</v>
      </c>
      <c r="F164" s="285">
        <f>SUM(F154:F163)</f>
        <v>0</v>
      </c>
      <c r="G164" s="278"/>
      <c r="H164" s="278"/>
      <c r="I164" s="278"/>
      <c r="J164" s="278"/>
      <c r="K164" s="278"/>
      <c r="L164" s="86">
        <f>SUM(L154:L163)</f>
        <v>1006</v>
      </c>
      <c r="M164" s="302">
        <f>[1]skupno!H19</f>
        <v>1.4910536779324055</v>
      </c>
      <c r="N164" s="148">
        <f>SUM(N154:N163)</f>
        <v>1500</v>
      </c>
      <c r="O164" s="324">
        <f>N164/N20</f>
        <v>2.7777777777777776E-2</v>
      </c>
      <c r="P164" s="2"/>
      <c r="Q164" s="2"/>
      <c r="R164" s="2"/>
      <c r="S164" s="2"/>
      <c r="T164" s="2"/>
      <c r="U164" s="2"/>
      <c r="V164" s="2"/>
      <c r="W164" s="2"/>
    </row>
  </sheetData>
  <mergeCells count="31">
    <mergeCell ref="B164:C164"/>
    <mergeCell ref="B125:C125"/>
    <mergeCell ref="B127:C127"/>
    <mergeCell ref="B138:C138"/>
    <mergeCell ref="B140:C140"/>
    <mergeCell ref="B151:C151"/>
    <mergeCell ref="B153:C153"/>
    <mergeCell ref="O22:O23"/>
    <mergeCell ref="B34:O34"/>
    <mergeCell ref="B114:C114"/>
    <mergeCell ref="B47:C47"/>
    <mergeCell ref="B49:C49"/>
    <mergeCell ref="B60:C60"/>
    <mergeCell ref="B62:C62"/>
    <mergeCell ref="B73:C73"/>
    <mergeCell ref="B75:C75"/>
    <mergeCell ref="B86:C86"/>
    <mergeCell ref="B88:C88"/>
    <mergeCell ref="B99:C99"/>
    <mergeCell ref="B101:C101"/>
    <mergeCell ref="B112:C112"/>
    <mergeCell ref="B36:C36"/>
    <mergeCell ref="B17:C17"/>
    <mergeCell ref="B19:C19"/>
    <mergeCell ref="B20:C20"/>
    <mergeCell ref="L22:N23"/>
    <mergeCell ref="C2:N2"/>
    <mergeCell ref="B4:C4"/>
    <mergeCell ref="B11:C11"/>
    <mergeCell ref="B13:C13"/>
    <mergeCell ref="B16:C16"/>
  </mergeCells>
  <pageMargins left="0.19685039370078741" right="0.19685039370078741" top="0.19685039370078741" bottom="0.19685039370078741" header="0.11811023622047245" footer="0.11811023622047245"/>
  <pageSetup paperSize="9" scale="75" orientation="portrait" r:id="rId1"/>
  <headerFooter>
    <oddFooter>&amp;R&amp;"-,Običajno"&amp;7GOL-ŠPORT d.o.o.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7030A0"/>
  </sheetPr>
  <dimension ref="B1:M277"/>
  <sheetViews>
    <sheetView view="pageBreakPreview" zoomScale="110" zoomScaleNormal="100" zoomScaleSheetLayoutView="110" workbookViewId="0"/>
  </sheetViews>
  <sheetFormatPr defaultColWidth="9.109375" defaultRowHeight="14.4" x14ac:dyDescent="0.25"/>
  <cols>
    <col min="1" max="1" width="1.6640625" style="325" customWidth="1"/>
    <col min="2" max="2" width="7.6640625" style="325" customWidth="1"/>
    <col min="3" max="3" width="41.6640625" style="325" customWidth="1"/>
    <col min="4" max="4" width="0.88671875" style="325" customWidth="1"/>
    <col min="5" max="5" width="10.6640625" style="325" customWidth="1"/>
    <col min="6" max="6" width="0.88671875" style="325" customWidth="1"/>
    <col min="7" max="7" width="10.6640625" style="325" customWidth="1"/>
    <col min="8" max="8" width="0.88671875" style="325" customWidth="1"/>
    <col min="9" max="9" width="10.6640625" style="325" customWidth="1"/>
    <col min="10" max="10" width="0.88671875" style="325" customWidth="1"/>
    <col min="11" max="11" width="10.6640625" style="325" customWidth="1"/>
    <col min="12" max="12" width="0.88671875" style="325" customWidth="1"/>
    <col min="13" max="13" width="12.6640625" style="325" customWidth="1"/>
    <col min="14" max="16" width="1.6640625" style="325" customWidth="1"/>
    <col min="17" max="16384" width="9.109375" style="325"/>
  </cols>
  <sheetData>
    <row r="1" spans="2:13" ht="15" customHeight="1" x14ac:dyDescent="0.25"/>
    <row r="2" spans="2:13" ht="24.9" customHeight="1" x14ac:dyDescent="0.25">
      <c r="B2" s="418" t="s">
        <v>158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</row>
    <row r="3" spans="2:13" ht="15" customHeight="1" x14ac:dyDescent="0.25"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</row>
    <row r="4" spans="2:13" ht="20.100000000000001" customHeight="1" x14ac:dyDescent="0.25">
      <c r="B4" s="138" t="s">
        <v>159</v>
      </c>
      <c r="C4" s="327" t="s">
        <v>160</v>
      </c>
      <c r="E4" s="419" t="s">
        <v>161</v>
      </c>
      <c r="F4" s="420"/>
      <c r="G4" s="420"/>
      <c r="H4" s="420"/>
      <c r="I4" s="420"/>
      <c r="J4" s="420"/>
      <c r="K4" s="421"/>
      <c r="L4" s="328"/>
      <c r="M4" s="329">
        <f>M160+M178+M223+M238+M263+M274</f>
        <v>54000</v>
      </c>
    </row>
    <row r="5" spans="2:13" ht="18" customHeight="1" x14ac:dyDescent="0.25">
      <c r="B5" s="138" t="s">
        <v>162</v>
      </c>
      <c r="C5" s="418" t="s">
        <v>38</v>
      </c>
      <c r="D5" s="418"/>
      <c r="E5" s="418"/>
      <c r="F5" s="418"/>
      <c r="G5" s="418"/>
      <c r="H5" s="418"/>
      <c r="I5" s="418"/>
      <c r="J5" s="418"/>
      <c r="K5" s="418"/>
      <c r="L5" s="418"/>
      <c r="M5" s="418"/>
    </row>
    <row r="6" spans="2:13" ht="5.0999999999999996" customHeight="1" x14ac:dyDescent="0.25">
      <c r="B6" s="330"/>
    </row>
    <row r="7" spans="2:13" ht="18" customHeight="1" x14ac:dyDescent="0.25">
      <c r="B7" s="331" t="s">
        <v>163</v>
      </c>
      <c r="C7" s="422" t="s">
        <v>164</v>
      </c>
      <c r="D7" s="422"/>
      <c r="E7" s="422"/>
      <c r="F7" s="422"/>
      <c r="G7" s="422"/>
      <c r="H7" s="422"/>
      <c r="I7" s="422"/>
      <c r="J7" s="332"/>
      <c r="K7" s="333" t="s">
        <v>165</v>
      </c>
      <c r="L7" s="332"/>
      <c r="M7" s="334">
        <f>M9+M23+M27+M33+M39</f>
        <v>3492.7867447507497</v>
      </c>
    </row>
    <row r="8" spans="2:13" ht="5.0999999999999996" customHeight="1" x14ac:dyDescent="0.25">
      <c r="B8" s="330"/>
    </row>
    <row r="9" spans="2:13" x14ac:dyDescent="0.25">
      <c r="B9" s="335" t="s">
        <v>166</v>
      </c>
      <c r="C9" s="417" t="s">
        <v>167</v>
      </c>
      <c r="D9" s="417"/>
      <c r="E9" s="417"/>
      <c r="F9" s="417"/>
      <c r="G9" s="417"/>
      <c r="H9" s="417"/>
      <c r="I9" s="336"/>
      <c r="J9" s="337"/>
      <c r="K9" s="338" t="s">
        <v>165</v>
      </c>
      <c r="M9" s="339">
        <f>E11+E13+E15+E17+E19+E21</f>
        <v>0</v>
      </c>
    </row>
    <row r="10" spans="2:13" ht="5.0999999999999996" customHeight="1" x14ac:dyDescent="0.25">
      <c r="C10" s="2"/>
    </row>
    <row r="11" spans="2:13" ht="15" customHeight="1" x14ac:dyDescent="0.25">
      <c r="B11" s="1" t="s">
        <v>168</v>
      </c>
      <c r="C11" s="2" t="s">
        <v>169</v>
      </c>
      <c r="E11" s="340">
        <v>0</v>
      </c>
    </row>
    <row r="12" spans="2:13" ht="9.9" customHeight="1" x14ac:dyDescent="0.25">
      <c r="B12" s="330"/>
      <c r="E12" s="341" t="s">
        <v>170</v>
      </c>
    </row>
    <row r="13" spans="2:13" x14ac:dyDescent="0.25">
      <c r="B13" s="1" t="s">
        <v>171</v>
      </c>
      <c r="C13" s="2" t="s">
        <v>172</v>
      </c>
      <c r="E13" s="340">
        <v>0</v>
      </c>
    </row>
    <row r="14" spans="2:13" ht="9.9" customHeight="1" x14ac:dyDescent="0.25">
      <c r="B14" s="330"/>
      <c r="E14" s="341" t="s">
        <v>170</v>
      </c>
    </row>
    <row r="15" spans="2:13" x14ac:dyDescent="0.25">
      <c r="B15" s="1" t="s">
        <v>173</v>
      </c>
      <c r="C15" s="2" t="s">
        <v>174</v>
      </c>
      <c r="E15" s="340">
        <v>0</v>
      </c>
    </row>
    <row r="16" spans="2:13" ht="9.9" customHeight="1" x14ac:dyDescent="0.25">
      <c r="B16" s="330"/>
      <c r="E16" s="341" t="s">
        <v>170</v>
      </c>
    </row>
    <row r="17" spans="2:13" x14ac:dyDescent="0.25">
      <c r="B17" s="1" t="s">
        <v>175</v>
      </c>
      <c r="C17" s="2" t="s">
        <v>176</v>
      </c>
      <c r="E17" s="340">
        <v>0</v>
      </c>
    </row>
    <row r="18" spans="2:13" ht="9.9" customHeight="1" x14ac:dyDescent="0.25">
      <c r="B18" s="330"/>
      <c r="E18" s="341" t="s">
        <v>170</v>
      </c>
    </row>
    <row r="19" spans="2:13" x14ac:dyDescent="0.25">
      <c r="B19" s="1" t="s">
        <v>177</v>
      </c>
      <c r="C19" s="2" t="s">
        <v>178</v>
      </c>
      <c r="E19" s="340">
        <v>0</v>
      </c>
    </row>
    <row r="20" spans="2:13" ht="9.9" customHeight="1" x14ac:dyDescent="0.25">
      <c r="B20" s="330"/>
      <c r="E20" s="287" t="s">
        <v>170</v>
      </c>
    </row>
    <row r="21" spans="2:13" x14ac:dyDescent="0.25">
      <c r="B21" s="1" t="s">
        <v>179</v>
      </c>
      <c r="C21" s="2" t="s">
        <v>180</v>
      </c>
      <c r="E21" s="340">
        <v>0</v>
      </c>
    </row>
    <row r="22" spans="2:13" ht="9.9" customHeight="1" x14ac:dyDescent="0.25">
      <c r="E22" s="341" t="s">
        <v>170</v>
      </c>
    </row>
    <row r="23" spans="2:13" x14ac:dyDescent="0.25">
      <c r="B23" s="335" t="s">
        <v>181</v>
      </c>
      <c r="C23" s="417" t="s">
        <v>182</v>
      </c>
      <c r="D23" s="417"/>
      <c r="E23" s="417"/>
      <c r="F23" s="417"/>
      <c r="G23" s="417"/>
      <c r="H23" s="417"/>
      <c r="I23" s="336"/>
      <c r="J23" s="337"/>
      <c r="K23" s="338" t="s">
        <v>165</v>
      </c>
      <c r="M23" s="339">
        <f>E25</f>
        <v>0</v>
      </c>
    </row>
    <row r="24" spans="2:13" ht="5.0999999999999996" customHeight="1" x14ac:dyDescent="0.25">
      <c r="C24" s="2"/>
    </row>
    <row r="25" spans="2:13" x14ac:dyDescent="0.25">
      <c r="B25" s="1" t="s">
        <v>181</v>
      </c>
      <c r="C25" s="2" t="s">
        <v>183</v>
      </c>
      <c r="E25" s="340">
        <v>0</v>
      </c>
    </row>
    <row r="26" spans="2:13" ht="9.9" customHeight="1" x14ac:dyDescent="0.25">
      <c r="E26" s="341" t="s">
        <v>170</v>
      </c>
    </row>
    <row r="27" spans="2:13" x14ac:dyDescent="0.25">
      <c r="B27" s="335" t="s">
        <v>184</v>
      </c>
      <c r="C27" s="417" t="s">
        <v>185</v>
      </c>
      <c r="D27" s="417"/>
      <c r="E27" s="417"/>
      <c r="F27" s="417"/>
      <c r="G27" s="417"/>
      <c r="H27" s="417"/>
      <c r="I27" s="336"/>
      <c r="J27" s="337"/>
      <c r="K27" s="338" t="s">
        <v>165</v>
      </c>
      <c r="M27" s="339">
        <f>E29+E31</f>
        <v>0</v>
      </c>
    </row>
    <row r="28" spans="2:13" ht="5.0999999999999996" customHeight="1" x14ac:dyDescent="0.25"/>
    <row r="29" spans="2:13" ht="15" customHeight="1" x14ac:dyDescent="0.25">
      <c r="B29" s="1" t="s">
        <v>186</v>
      </c>
      <c r="C29" s="2" t="s">
        <v>187</v>
      </c>
      <c r="E29" s="340">
        <v>0</v>
      </c>
      <c r="G29" s="342">
        <v>0</v>
      </c>
      <c r="I29" s="343">
        <v>0</v>
      </c>
      <c r="K29" s="342">
        <v>0</v>
      </c>
      <c r="M29" s="343">
        <v>0</v>
      </c>
    </row>
    <row r="30" spans="2:13" ht="9.9" customHeight="1" x14ac:dyDescent="0.25">
      <c r="E30" s="341" t="s">
        <v>170</v>
      </c>
      <c r="G30" s="341" t="s">
        <v>188</v>
      </c>
      <c r="I30" s="341" t="s">
        <v>189</v>
      </c>
      <c r="K30" s="341" t="s">
        <v>190</v>
      </c>
      <c r="M30" s="341" t="s">
        <v>191</v>
      </c>
    </row>
    <row r="31" spans="2:13" ht="15" customHeight="1" x14ac:dyDescent="0.25">
      <c r="B31" s="1" t="s">
        <v>192</v>
      </c>
      <c r="C31" s="2" t="s">
        <v>193</v>
      </c>
      <c r="E31" s="340">
        <v>0</v>
      </c>
      <c r="G31" s="341"/>
      <c r="I31" s="341"/>
      <c r="K31" s="341"/>
      <c r="M31" s="341"/>
    </row>
    <row r="32" spans="2:13" ht="9.9" customHeight="1" x14ac:dyDescent="0.25">
      <c r="E32" s="341" t="s">
        <v>170</v>
      </c>
      <c r="G32" s="341"/>
      <c r="I32" s="341"/>
      <c r="K32" s="341"/>
      <c r="M32" s="341"/>
    </row>
    <row r="33" spans="2:13" x14ac:dyDescent="0.25">
      <c r="B33" s="335" t="s">
        <v>194</v>
      </c>
      <c r="C33" s="417" t="s">
        <v>195</v>
      </c>
      <c r="D33" s="417"/>
      <c r="E33" s="417"/>
      <c r="F33" s="417"/>
      <c r="G33" s="417"/>
      <c r="H33" s="417"/>
      <c r="I33" s="336"/>
      <c r="J33" s="337"/>
      <c r="K33" s="338" t="s">
        <v>165</v>
      </c>
      <c r="M33" s="339">
        <f>E35+E37</f>
        <v>3492.7867447507497</v>
      </c>
    </row>
    <row r="34" spans="2:13" ht="5.0999999999999996" customHeight="1" x14ac:dyDescent="0.25"/>
    <row r="35" spans="2:13" ht="15" customHeight="1" x14ac:dyDescent="0.25">
      <c r="B35" s="1" t="s">
        <v>196</v>
      </c>
      <c r="C35" s="344" t="s">
        <v>197</v>
      </c>
      <c r="E35" s="345">
        <f>SUM([1]PODROČJA!N5:N8)</f>
        <v>3492.7867447507497</v>
      </c>
      <c r="G35" s="342">
        <v>3</v>
      </c>
      <c r="I35" s="343">
        <f>SUM([1]PODROČJA!E5:E8)</f>
        <v>6</v>
      </c>
      <c r="K35" s="342">
        <v>6</v>
      </c>
      <c r="M35" s="343">
        <f>SUM([1]PODROČJA!F5:F8)</f>
        <v>45</v>
      </c>
    </row>
    <row r="36" spans="2:13" ht="9.9" customHeight="1" x14ac:dyDescent="0.25">
      <c r="C36" s="2"/>
      <c r="E36" s="341" t="s">
        <v>170</v>
      </c>
      <c r="G36" s="341" t="s">
        <v>188</v>
      </c>
      <c r="I36" s="341" t="s">
        <v>189</v>
      </c>
      <c r="K36" s="341" t="s">
        <v>190</v>
      </c>
      <c r="M36" s="341" t="s">
        <v>191</v>
      </c>
    </row>
    <row r="37" spans="2:13" x14ac:dyDescent="0.25">
      <c r="B37" s="1" t="s">
        <v>198</v>
      </c>
      <c r="C37" s="2" t="s">
        <v>199</v>
      </c>
      <c r="E37" s="340">
        <v>0</v>
      </c>
      <c r="G37" s="342">
        <v>0</v>
      </c>
      <c r="I37" s="343">
        <v>0</v>
      </c>
      <c r="K37" s="342">
        <v>0</v>
      </c>
      <c r="M37" s="343">
        <v>0</v>
      </c>
    </row>
    <row r="38" spans="2:13" ht="9.9" customHeight="1" x14ac:dyDescent="0.25">
      <c r="C38" s="2"/>
      <c r="E38" s="341" t="s">
        <v>170</v>
      </c>
      <c r="G38" s="341" t="s">
        <v>188</v>
      </c>
      <c r="I38" s="341" t="s">
        <v>189</v>
      </c>
      <c r="K38" s="341" t="s">
        <v>190</v>
      </c>
      <c r="M38" s="341" t="s">
        <v>191</v>
      </c>
    </row>
    <row r="39" spans="2:13" x14ac:dyDescent="0.25">
      <c r="B39" s="335" t="s">
        <v>200</v>
      </c>
      <c r="C39" s="417" t="s">
        <v>201</v>
      </c>
      <c r="D39" s="417"/>
      <c r="E39" s="417"/>
      <c r="F39" s="417"/>
      <c r="G39" s="417"/>
      <c r="H39" s="417"/>
      <c r="I39" s="336"/>
      <c r="J39" s="337"/>
      <c r="K39" s="338" t="s">
        <v>165</v>
      </c>
      <c r="M39" s="339">
        <f>E41</f>
        <v>0</v>
      </c>
    </row>
    <row r="40" spans="2:13" ht="5.0999999999999996" customHeight="1" x14ac:dyDescent="0.25"/>
    <row r="41" spans="2:13" ht="15" customHeight="1" x14ac:dyDescent="0.25">
      <c r="B41" s="1" t="s">
        <v>200</v>
      </c>
      <c r="C41" s="2" t="s">
        <v>201</v>
      </c>
      <c r="E41" s="340">
        <v>0</v>
      </c>
      <c r="G41" s="342">
        <v>0</v>
      </c>
      <c r="I41" s="343">
        <v>0</v>
      </c>
      <c r="K41" s="342">
        <v>0</v>
      </c>
      <c r="M41" s="343">
        <v>0</v>
      </c>
    </row>
    <row r="42" spans="2:13" ht="9.9" customHeight="1" x14ac:dyDescent="0.25">
      <c r="E42" s="341" t="s">
        <v>170</v>
      </c>
      <c r="G42" s="341" t="s">
        <v>188</v>
      </c>
      <c r="I42" s="341" t="s">
        <v>189</v>
      </c>
      <c r="K42" s="341" t="s">
        <v>190</v>
      </c>
      <c r="M42" s="341" t="s">
        <v>191</v>
      </c>
    </row>
    <row r="43" spans="2:13" ht="18" customHeight="1" x14ac:dyDescent="0.25">
      <c r="B43" s="331" t="s">
        <v>202</v>
      </c>
      <c r="C43" s="422" t="s">
        <v>203</v>
      </c>
      <c r="D43" s="422"/>
      <c r="E43" s="422"/>
      <c r="F43" s="422"/>
      <c r="G43" s="422"/>
      <c r="H43" s="422"/>
      <c r="I43" s="422"/>
      <c r="J43" s="332"/>
      <c r="K43" s="333" t="s">
        <v>165</v>
      </c>
      <c r="L43" s="332"/>
      <c r="M43" s="346">
        <f>M45+M49</f>
        <v>0</v>
      </c>
    </row>
    <row r="44" spans="2:13" ht="5.0999999999999996" customHeight="1" x14ac:dyDescent="0.25"/>
    <row r="45" spans="2:13" x14ac:dyDescent="0.25">
      <c r="B45" s="335" t="s">
        <v>204</v>
      </c>
      <c r="C45" s="417" t="s">
        <v>205</v>
      </c>
      <c r="D45" s="417"/>
      <c r="E45" s="417"/>
      <c r="F45" s="417"/>
      <c r="G45" s="417"/>
      <c r="H45" s="417"/>
      <c r="I45" s="336"/>
      <c r="J45" s="337"/>
      <c r="K45" s="338" t="s">
        <v>165</v>
      </c>
      <c r="M45" s="339">
        <f>E47</f>
        <v>0</v>
      </c>
    </row>
    <row r="46" spans="2:13" ht="5.0999999999999996" customHeight="1" x14ac:dyDescent="0.25"/>
    <row r="47" spans="2:13" ht="15" customHeight="1" x14ac:dyDescent="0.25">
      <c r="B47" s="1" t="s">
        <v>204</v>
      </c>
      <c r="C47" s="2" t="s">
        <v>205</v>
      </c>
      <c r="E47" s="340">
        <v>0</v>
      </c>
      <c r="I47" s="343">
        <v>0</v>
      </c>
      <c r="M47" s="343">
        <v>0</v>
      </c>
    </row>
    <row r="48" spans="2:13" ht="9.9" customHeight="1" x14ac:dyDescent="0.25">
      <c r="E48" s="341" t="s">
        <v>170</v>
      </c>
      <c r="I48" s="341" t="s">
        <v>189</v>
      </c>
      <c r="M48" s="341" t="s">
        <v>191</v>
      </c>
    </row>
    <row r="49" spans="2:13" x14ac:dyDescent="0.25">
      <c r="B49" s="335" t="s">
        <v>206</v>
      </c>
      <c r="C49" s="417" t="s">
        <v>207</v>
      </c>
      <c r="D49" s="417"/>
      <c r="E49" s="417"/>
      <c r="F49" s="417"/>
      <c r="G49" s="417"/>
      <c r="H49" s="417"/>
      <c r="I49" s="336"/>
      <c r="J49" s="337"/>
      <c r="K49" s="338" t="s">
        <v>165</v>
      </c>
      <c r="M49" s="339">
        <f>E51</f>
        <v>0</v>
      </c>
    </row>
    <row r="50" spans="2:13" ht="5.0999999999999996" customHeight="1" x14ac:dyDescent="0.25"/>
    <row r="51" spans="2:13" ht="15" customHeight="1" x14ac:dyDescent="0.25">
      <c r="B51" s="1" t="s">
        <v>206</v>
      </c>
      <c r="C51" s="2" t="s">
        <v>208</v>
      </c>
      <c r="E51" s="340">
        <v>0</v>
      </c>
      <c r="I51" s="343">
        <v>0</v>
      </c>
      <c r="M51" s="343">
        <v>0</v>
      </c>
    </row>
    <row r="52" spans="2:13" ht="9.9" customHeight="1" x14ac:dyDescent="0.25">
      <c r="E52" s="341" t="s">
        <v>170</v>
      </c>
      <c r="I52" s="341" t="s">
        <v>209</v>
      </c>
      <c r="M52" s="341" t="s">
        <v>191</v>
      </c>
    </row>
    <row r="53" spans="2:13" ht="18" customHeight="1" x14ac:dyDescent="0.25">
      <c r="B53" s="331" t="s">
        <v>210</v>
      </c>
      <c r="C53" s="422" t="s">
        <v>211</v>
      </c>
      <c r="D53" s="422"/>
      <c r="E53" s="422"/>
      <c r="F53" s="422"/>
      <c r="G53" s="422"/>
      <c r="H53" s="422"/>
      <c r="I53" s="422"/>
      <c r="J53" s="332"/>
      <c r="K53" s="333" t="s">
        <v>165</v>
      </c>
      <c r="L53" s="332"/>
      <c r="M53" s="346">
        <f>M55+M59</f>
        <v>0</v>
      </c>
    </row>
    <row r="54" spans="2:13" ht="5.0999999999999996" customHeight="1" x14ac:dyDescent="0.25"/>
    <row r="55" spans="2:13" x14ac:dyDescent="0.25">
      <c r="B55" s="335" t="s">
        <v>212</v>
      </c>
      <c r="C55" s="417" t="s">
        <v>213</v>
      </c>
      <c r="D55" s="417"/>
      <c r="E55" s="417"/>
      <c r="F55" s="417"/>
      <c r="G55" s="417"/>
      <c r="H55" s="417"/>
      <c r="I55" s="336"/>
      <c r="J55" s="337"/>
      <c r="K55" s="338" t="s">
        <v>165</v>
      </c>
      <c r="M55" s="339">
        <f>E57</f>
        <v>0</v>
      </c>
    </row>
    <row r="56" spans="2:13" ht="5.0999999999999996" customHeight="1" x14ac:dyDescent="0.25"/>
    <row r="57" spans="2:13" ht="15" customHeight="1" x14ac:dyDescent="0.25">
      <c r="B57" s="1" t="s">
        <v>212</v>
      </c>
      <c r="C57" s="2" t="s">
        <v>214</v>
      </c>
      <c r="E57" s="340">
        <v>0</v>
      </c>
      <c r="G57" s="342">
        <v>0</v>
      </c>
      <c r="I57" s="343">
        <v>0</v>
      </c>
      <c r="K57" s="342">
        <v>0</v>
      </c>
      <c r="M57" s="343">
        <v>0</v>
      </c>
    </row>
    <row r="58" spans="2:13" ht="9.9" customHeight="1" x14ac:dyDescent="0.25">
      <c r="E58" s="341" t="s">
        <v>170</v>
      </c>
      <c r="G58" s="341" t="s">
        <v>188</v>
      </c>
      <c r="I58" s="341" t="s">
        <v>189</v>
      </c>
      <c r="K58" s="341" t="s">
        <v>190</v>
      </c>
      <c r="M58" s="341" t="s">
        <v>191</v>
      </c>
    </row>
    <row r="59" spans="2:13" x14ac:dyDescent="0.25">
      <c r="B59" s="335" t="s">
        <v>215</v>
      </c>
      <c r="C59" s="417" t="s">
        <v>216</v>
      </c>
      <c r="D59" s="417"/>
      <c r="E59" s="417"/>
      <c r="F59" s="417"/>
      <c r="G59" s="417"/>
      <c r="H59" s="417"/>
      <c r="I59" s="336"/>
      <c r="J59" s="337"/>
      <c r="K59" s="338" t="s">
        <v>165</v>
      </c>
      <c r="M59" s="339">
        <f>E61</f>
        <v>0</v>
      </c>
    </row>
    <row r="60" spans="2:13" ht="5.0999999999999996" customHeight="1" x14ac:dyDescent="0.25"/>
    <row r="61" spans="2:13" ht="15" customHeight="1" x14ac:dyDescent="0.25">
      <c r="B61" s="1" t="s">
        <v>215</v>
      </c>
      <c r="C61" s="2" t="s">
        <v>217</v>
      </c>
      <c r="E61" s="340">
        <v>0</v>
      </c>
      <c r="I61" s="343">
        <v>0</v>
      </c>
      <c r="M61" s="343"/>
    </row>
    <row r="62" spans="2:13" ht="9.9" customHeight="1" x14ac:dyDescent="0.25">
      <c r="E62" s="341" t="s">
        <v>170</v>
      </c>
      <c r="I62" s="341" t="s">
        <v>209</v>
      </c>
      <c r="M62" s="341" t="s">
        <v>191</v>
      </c>
    </row>
    <row r="63" spans="2:13" ht="18" customHeight="1" x14ac:dyDescent="0.25">
      <c r="B63" s="331" t="s">
        <v>218</v>
      </c>
      <c r="C63" s="422" t="s">
        <v>219</v>
      </c>
      <c r="D63" s="422"/>
      <c r="E63" s="422"/>
      <c r="F63" s="422"/>
      <c r="G63" s="422"/>
      <c r="H63" s="422"/>
      <c r="I63" s="422"/>
      <c r="J63" s="332"/>
      <c r="K63" s="333" t="s">
        <v>165</v>
      </c>
      <c r="L63" s="332"/>
      <c r="M63" s="334">
        <f>M65+M69</f>
        <v>9507.2132552492494</v>
      </c>
    </row>
    <row r="64" spans="2:13" ht="5.0999999999999996" customHeight="1" x14ac:dyDescent="0.25"/>
    <row r="65" spans="2:13" ht="15" customHeight="1" x14ac:dyDescent="0.25">
      <c r="B65" s="335" t="s">
        <v>220</v>
      </c>
      <c r="C65" s="417" t="s">
        <v>221</v>
      </c>
      <c r="D65" s="417"/>
      <c r="E65" s="417"/>
      <c r="F65" s="417"/>
      <c r="G65" s="417"/>
      <c r="H65" s="417"/>
      <c r="I65" s="336"/>
      <c r="J65" s="337"/>
      <c r="K65" s="338" t="s">
        <v>165</v>
      </c>
      <c r="M65" s="339">
        <f>E67</f>
        <v>0</v>
      </c>
    </row>
    <row r="66" spans="2:13" ht="5.0999999999999996" customHeight="1" x14ac:dyDescent="0.25"/>
    <row r="67" spans="2:13" ht="15" customHeight="1" x14ac:dyDescent="0.25">
      <c r="B67" s="1" t="s">
        <v>222</v>
      </c>
      <c r="C67" s="2" t="s">
        <v>223</v>
      </c>
      <c r="E67" s="340">
        <v>0</v>
      </c>
      <c r="G67" s="342">
        <v>0</v>
      </c>
      <c r="K67" s="342">
        <v>0</v>
      </c>
      <c r="M67" s="343">
        <v>0</v>
      </c>
    </row>
    <row r="68" spans="2:13" ht="9.9" customHeight="1" x14ac:dyDescent="0.25">
      <c r="E68" s="341" t="s">
        <v>170</v>
      </c>
      <c r="G68" s="341" t="s">
        <v>188</v>
      </c>
      <c r="K68" s="341" t="s">
        <v>190</v>
      </c>
      <c r="M68" s="341" t="s">
        <v>191</v>
      </c>
    </row>
    <row r="69" spans="2:13" x14ac:dyDescent="0.25">
      <c r="B69" s="335" t="s">
        <v>224</v>
      </c>
      <c r="C69" s="417" t="s">
        <v>225</v>
      </c>
      <c r="D69" s="417"/>
      <c r="E69" s="417"/>
      <c r="F69" s="417"/>
      <c r="G69" s="417"/>
      <c r="H69" s="417"/>
      <c r="I69" s="336"/>
      <c r="J69" s="337"/>
      <c r="K69" s="338" t="s">
        <v>165</v>
      </c>
      <c r="M69" s="339">
        <f>E71</f>
        <v>9507.2132552492494</v>
      </c>
    </row>
    <row r="70" spans="2:13" ht="5.0999999999999996" customHeight="1" x14ac:dyDescent="0.25"/>
    <row r="71" spans="2:13" x14ac:dyDescent="0.25">
      <c r="B71" s="1" t="s">
        <v>226</v>
      </c>
      <c r="C71" s="344" t="s">
        <v>227</v>
      </c>
      <c r="E71" s="345">
        <f>SUM([1]PODROČJA!N9:N10)</f>
        <v>9507.2132552492494</v>
      </c>
      <c r="G71" s="342">
        <v>2</v>
      </c>
      <c r="I71" s="343">
        <f>SUM([1]PODROČJA!E9:E10)</f>
        <v>4</v>
      </c>
      <c r="K71" s="342">
        <v>4</v>
      </c>
      <c r="M71" s="343">
        <f>SUM([1]PODROČJA!F9:F10)</f>
        <v>48</v>
      </c>
    </row>
    <row r="72" spans="2:13" ht="9.9" customHeight="1" x14ac:dyDescent="0.25">
      <c r="E72" s="341" t="s">
        <v>170</v>
      </c>
      <c r="G72" s="341" t="s">
        <v>188</v>
      </c>
      <c r="I72" s="341" t="s">
        <v>189</v>
      </c>
      <c r="K72" s="341" t="s">
        <v>190</v>
      </c>
      <c r="M72" s="341" t="s">
        <v>191</v>
      </c>
    </row>
    <row r="73" spans="2:13" ht="18" customHeight="1" x14ac:dyDescent="0.25">
      <c r="B73" s="331" t="s">
        <v>228</v>
      </c>
      <c r="C73" s="422" t="s">
        <v>229</v>
      </c>
      <c r="D73" s="422"/>
      <c r="E73" s="422"/>
      <c r="F73" s="422"/>
      <c r="G73" s="422"/>
      <c r="H73" s="422"/>
      <c r="I73" s="422"/>
      <c r="J73" s="332"/>
      <c r="K73" s="333" t="s">
        <v>165</v>
      </c>
      <c r="L73" s="332"/>
      <c r="M73" s="346">
        <f>M75</f>
        <v>30000</v>
      </c>
    </row>
    <row r="74" spans="2:13" ht="5.0999999999999996" customHeight="1" x14ac:dyDescent="0.25"/>
    <row r="75" spans="2:13" ht="15" customHeight="1" x14ac:dyDescent="0.25">
      <c r="B75" s="335" t="s">
        <v>230</v>
      </c>
      <c r="C75" s="417" t="s">
        <v>231</v>
      </c>
      <c r="D75" s="417"/>
      <c r="E75" s="417"/>
      <c r="F75" s="417"/>
      <c r="G75" s="417"/>
      <c r="H75" s="417"/>
      <c r="I75" s="336"/>
      <c r="J75" s="337"/>
      <c r="K75" s="338"/>
      <c r="M75" s="339">
        <f>E77</f>
        <v>30000</v>
      </c>
    </row>
    <row r="76" spans="2:13" ht="5.0999999999999996" customHeight="1" x14ac:dyDescent="0.25">
      <c r="B76" s="1"/>
      <c r="C76" s="337"/>
      <c r="D76" s="337"/>
      <c r="E76" s="337"/>
      <c r="F76" s="337"/>
      <c r="G76" s="337"/>
      <c r="H76" s="337"/>
      <c r="I76" s="337"/>
      <c r="J76" s="337"/>
      <c r="K76" s="347"/>
      <c r="M76" s="348"/>
    </row>
    <row r="77" spans="2:13" x14ac:dyDescent="0.25">
      <c r="B77" s="1" t="s">
        <v>232</v>
      </c>
      <c r="C77" s="344" t="s">
        <v>233</v>
      </c>
      <c r="E77" s="345">
        <f>[1]PODROČJA!N13</f>
        <v>30000</v>
      </c>
      <c r="I77" s="343">
        <f>[1]PODROČJA!E13</f>
        <v>1</v>
      </c>
      <c r="M77" s="343">
        <f>[1]PODROČJA!F13</f>
        <v>20</v>
      </c>
    </row>
    <row r="78" spans="2:13" ht="9.9" customHeight="1" x14ac:dyDescent="0.25">
      <c r="E78" s="341" t="s">
        <v>170</v>
      </c>
      <c r="I78" s="341" t="s">
        <v>189</v>
      </c>
      <c r="M78" s="341" t="s">
        <v>191</v>
      </c>
    </row>
    <row r="79" spans="2:13" ht="15" customHeight="1" x14ac:dyDescent="0.25">
      <c r="E79" s="341"/>
      <c r="I79" s="341"/>
      <c r="M79" s="341"/>
    </row>
    <row r="80" spans="2:13" ht="18" customHeight="1" x14ac:dyDescent="0.25">
      <c r="B80" s="331" t="s">
        <v>234</v>
      </c>
      <c r="C80" s="422" t="s">
        <v>235</v>
      </c>
      <c r="D80" s="422"/>
      <c r="E80" s="422"/>
      <c r="F80" s="422"/>
      <c r="G80" s="422"/>
      <c r="H80" s="422"/>
      <c r="I80" s="422"/>
      <c r="J80" s="332"/>
      <c r="K80" s="333" t="s">
        <v>165</v>
      </c>
      <c r="L80" s="332"/>
      <c r="M80" s="346">
        <f>M82+M87+M91+M95</f>
        <v>0</v>
      </c>
    </row>
    <row r="81" spans="2:13" ht="5.0999999999999996" customHeight="1" x14ac:dyDescent="0.25"/>
    <row r="82" spans="2:13" x14ac:dyDescent="0.25">
      <c r="B82" s="335" t="s">
        <v>236</v>
      </c>
      <c r="C82" s="417" t="s">
        <v>237</v>
      </c>
      <c r="D82" s="417"/>
      <c r="E82" s="417"/>
      <c r="F82" s="417"/>
      <c r="G82" s="417"/>
      <c r="H82" s="417"/>
      <c r="I82" s="336"/>
      <c r="J82" s="337"/>
      <c r="K82" s="338" t="s">
        <v>165</v>
      </c>
      <c r="M82" s="339">
        <f>E84</f>
        <v>0</v>
      </c>
    </row>
    <row r="83" spans="2:13" ht="5.0999999999999996" customHeight="1" x14ac:dyDescent="0.25"/>
    <row r="84" spans="2:13" x14ac:dyDescent="0.25">
      <c r="B84" s="1" t="s">
        <v>238</v>
      </c>
      <c r="C84" s="2" t="s">
        <v>239</v>
      </c>
      <c r="E84" s="340">
        <v>0</v>
      </c>
      <c r="G84" s="342">
        <v>0</v>
      </c>
      <c r="I84" s="343">
        <v>0</v>
      </c>
      <c r="K84" s="342">
        <v>0</v>
      </c>
      <c r="M84" s="343">
        <v>0</v>
      </c>
    </row>
    <row r="85" spans="2:13" ht="9.9" customHeight="1" x14ac:dyDescent="0.25">
      <c r="E85" s="341" t="s">
        <v>170</v>
      </c>
      <c r="G85" s="341" t="s">
        <v>188</v>
      </c>
      <c r="I85" s="341" t="s">
        <v>189</v>
      </c>
      <c r="K85" s="341" t="s">
        <v>190</v>
      </c>
      <c r="M85" s="341" t="s">
        <v>191</v>
      </c>
    </row>
    <row r="86" spans="2:13" ht="5.0999999999999996" customHeight="1" x14ac:dyDescent="0.25"/>
    <row r="87" spans="2:13" x14ac:dyDescent="0.25">
      <c r="B87" s="335" t="s">
        <v>240</v>
      </c>
      <c r="C87" s="417" t="s">
        <v>241</v>
      </c>
      <c r="D87" s="417"/>
      <c r="E87" s="417"/>
      <c r="F87" s="417"/>
      <c r="G87" s="417"/>
      <c r="H87" s="417"/>
      <c r="I87" s="336"/>
      <c r="J87" s="337"/>
      <c r="K87" s="338" t="s">
        <v>165</v>
      </c>
      <c r="M87" s="339">
        <f>E89</f>
        <v>0</v>
      </c>
    </row>
    <row r="88" spans="2:13" ht="5.0999999999999996" customHeight="1" x14ac:dyDescent="0.25"/>
    <row r="89" spans="2:13" ht="15" customHeight="1" x14ac:dyDescent="0.25">
      <c r="B89" s="1" t="s">
        <v>240</v>
      </c>
      <c r="C89" s="2" t="s">
        <v>241</v>
      </c>
      <c r="E89" s="340">
        <v>0</v>
      </c>
      <c r="K89" s="342">
        <v>0</v>
      </c>
    </row>
    <row r="90" spans="2:13" ht="9.9" customHeight="1" x14ac:dyDescent="0.25">
      <c r="E90" s="341" t="s">
        <v>170</v>
      </c>
      <c r="K90" s="341" t="s">
        <v>190</v>
      </c>
    </row>
    <row r="91" spans="2:13" x14ac:dyDescent="0.25">
      <c r="B91" s="335" t="s">
        <v>242</v>
      </c>
      <c r="C91" s="417" t="s">
        <v>243</v>
      </c>
      <c r="D91" s="417"/>
      <c r="E91" s="417"/>
      <c r="F91" s="417"/>
      <c r="G91" s="417"/>
      <c r="H91" s="417"/>
      <c r="I91" s="336"/>
      <c r="J91" s="337"/>
      <c r="K91" s="338" t="s">
        <v>165</v>
      </c>
      <c r="M91" s="339">
        <f>E93</f>
        <v>0</v>
      </c>
    </row>
    <row r="92" spans="2:13" ht="5.0999999999999996" customHeight="1" x14ac:dyDescent="0.25"/>
    <row r="93" spans="2:13" ht="15" customHeight="1" x14ac:dyDescent="0.25">
      <c r="B93" s="1" t="s">
        <v>242</v>
      </c>
      <c r="C93" s="2" t="s">
        <v>243</v>
      </c>
      <c r="E93" s="340">
        <v>0</v>
      </c>
      <c r="M93" s="343">
        <v>0</v>
      </c>
    </row>
    <row r="94" spans="2:13" ht="9.9" customHeight="1" x14ac:dyDescent="0.25">
      <c r="E94" s="341" t="s">
        <v>170</v>
      </c>
      <c r="M94" s="341" t="s">
        <v>191</v>
      </c>
    </row>
    <row r="95" spans="2:13" x14ac:dyDescent="0.25">
      <c r="B95" s="335" t="s">
        <v>244</v>
      </c>
      <c r="C95" s="417" t="s">
        <v>245</v>
      </c>
      <c r="D95" s="417"/>
      <c r="E95" s="417"/>
      <c r="F95" s="417"/>
      <c r="G95" s="417"/>
      <c r="H95" s="417"/>
      <c r="I95" s="336"/>
      <c r="J95" s="337"/>
      <c r="K95" s="338" t="s">
        <v>165</v>
      </c>
      <c r="M95" s="339">
        <f>E97</f>
        <v>0</v>
      </c>
    </row>
    <row r="96" spans="2:13" ht="5.0999999999999996" customHeight="1" x14ac:dyDescent="0.25"/>
    <row r="97" spans="2:13" ht="15" customHeight="1" x14ac:dyDescent="0.25">
      <c r="B97" s="1" t="s">
        <v>244</v>
      </c>
      <c r="C97" s="2" t="s">
        <v>246</v>
      </c>
      <c r="E97" s="340"/>
    </row>
    <row r="98" spans="2:13" ht="9.9" customHeight="1" x14ac:dyDescent="0.25">
      <c r="E98" s="341" t="s">
        <v>170</v>
      </c>
    </row>
    <row r="99" spans="2:13" ht="18" customHeight="1" x14ac:dyDescent="0.25">
      <c r="B99" s="331" t="s">
        <v>247</v>
      </c>
      <c r="C99" s="422" t="s">
        <v>248</v>
      </c>
      <c r="D99" s="422"/>
      <c r="E99" s="422"/>
      <c r="F99" s="422"/>
      <c r="G99" s="422"/>
      <c r="H99" s="422"/>
      <c r="I99" s="422"/>
      <c r="J99" s="332"/>
      <c r="K99" s="333" t="s">
        <v>165</v>
      </c>
      <c r="L99" s="332"/>
      <c r="M99" s="346">
        <f>M101+M105+M110+M114</f>
        <v>0</v>
      </c>
    </row>
    <row r="100" spans="2:13" ht="5.0999999999999996" customHeight="1" x14ac:dyDescent="0.25"/>
    <row r="101" spans="2:13" x14ac:dyDescent="0.25">
      <c r="B101" s="335" t="s">
        <v>249</v>
      </c>
      <c r="C101" s="417" t="s">
        <v>250</v>
      </c>
      <c r="D101" s="417"/>
      <c r="E101" s="417"/>
      <c r="F101" s="417"/>
      <c r="G101" s="417"/>
      <c r="H101" s="417"/>
      <c r="I101" s="336"/>
      <c r="J101" s="337"/>
      <c r="K101" s="338" t="s">
        <v>165</v>
      </c>
      <c r="M101" s="339">
        <f>E103</f>
        <v>0</v>
      </c>
    </row>
    <row r="102" spans="2:13" ht="5.0999999999999996" customHeight="1" x14ac:dyDescent="0.25"/>
    <row r="103" spans="2:13" ht="15" customHeight="1" x14ac:dyDescent="0.25">
      <c r="B103" s="1" t="s">
        <v>249</v>
      </c>
      <c r="C103" s="2" t="s">
        <v>251</v>
      </c>
      <c r="E103" s="340">
        <v>0</v>
      </c>
      <c r="G103" s="342">
        <v>0</v>
      </c>
      <c r="I103" s="343">
        <v>0</v>
      </c>
      <c r="K103" s="342">
        <v>0</v>
      </c>
      <c r="M103" s="343">
        <v>0</v>
      </c>
    </row>
    <row r="104" spans="2:13" ht="9.9" customHeight="1" x14ac:dyDescent="0.25">
      <c r="E104" s="341" t="s">
        <v>170</v>
      </c>
      <c r="G104" s="341" t="s">
        <v>188</v>
      </c>
      <c r="I104" s="341" t="s">
        <v>189</v>
      </c>
      <c r="K104" s="341" t="s">
        <v>190</v>
      </c>
      <c r="M104" s="341" t="s">
        <v>191</v>
      </c>
    </row>
    <row r="105" spans="2:13" x14ac:dyDescent="0.25">
      <c r="B105" s="335" t="s">
        <v>252</v>
      </c>
      <c r="C105" s="417" t="s">
        <v>253</v>
      </c>
      <c r="D105" s="417"/>
      <c r="E105" s="417"/>
      <c r="F105" s="417"/>
      <c r="G105" s="417"/>
      <c r="H105" s="417"/>
      <c r="I105" s="336"/>
      <c r="J105" s="337"/>
      <c r="K105" s="338" t="s">
        <v>165</v>
      </c>
      <c r="M105" s="339">
        <f>E107</f>
        <v>0</v>
      </c>
    </row>
    <row r="106" spans="2:13" ht="5.0999999999999996" customHeight="1" x14ac:dyDescent="0.25"/>
    <row r="107" spans="2:13" ht="15" customHeight="1" x14ac:dyDescent="0.25">
      <c r="B107" s="1" t="s">
        <v>252</v>
      </c>
      <c r="C107" s="2" t="s">
        <v>254</v>
      </c>
      <c r="E107" s="340">
        <v>0</v>
      </c>
      <c r="G107" s="342">
        <v>0</v>
      </c>
      <c r="I107" s="343">
        <v>0</v>
      </c>
      <c r="K107" s="342">
        <v>0</v>
      </c>
      <c r="M107" s="343">
        <v>0</v>
      </c>
    </row>
    <row r="108" spans="2:13" ht="9.9" customHeight="1" x14ac:dyDescent="0.25">
      <c r="E108" s="341" t="s">
        <v>170</v>
      </c>
      <c r="G108" s="341" t="s">
        <v>188</v>
      </c>
      <c r="I108" s="341" t="s">
        <v>189</v>
      </c>
      <c r="K108" s="341" t="s">
        <v>190</v>
      </c>
      <c r="M108" s="341" t="s">
        <v>191</v>
      </c>
    </row>
    <row r="109" spans="2:13" ht="5.0999999999999996" customHeight="1" x14ac:dyDescent="0.25"/>
    <row r="110" spans="2:13" x14ac:dyDescent="0.25">
      <c r="B110" s="335" t="s">
        <v>255</v>
      </c>
      <c r="C110" s="417" t="s">
        <v>256</v>
      </c>
      <c r="D110" s="417"/>
      <c r="E110" s="417"/>
      <c r="F110" s="417"/>
      <c r="G110" s="417"/>
      <c r="H110" s="417"/>
      <c r="I110" s="336"/>
      <c r="J110" s="337"/>
      <c r="K110" s="338" t="s">
        <v>165</v>
      </c>
      <c r="M110" s="339">
        <f>E112</f>
        <v>0</v>
      </c>
    </row>
    <row r="111" spans="2:13" ht="5.0999999999999996" customHeight="1" x14ac:dyDescent="0.25"/>
    <row r="112" spans="2:13" ht="15" customHeight="1" x14ac:dyDescent="0.25">
      <c r="B112" s="1" t="s">
        <v>255</v>
      </c>
      <c r="C112" s="2" t="s">
        <v>257</v>
      </c>
      <c r="E112" s="340">
        <v>0</v>
      </c>
      <c r="I112" s="343">
        <v>0</v>
      </c>
      <c r="M112" s="343">
        <v>0</v>
      </c>
    </row>
    <row r="113" spans="2:13" ht="9.9" customHeight="1" x14ac:dyDescent="0.25">
      <c r="E113" s="341" t="s">
        <v>170</v>
      </c>
      <c r="I113" s="341" t="s">
        <v>209</v>
      </c>
      <c r="M113" s="341" t="s">
        <v>191</v>
      </c>
    </row>
    <row r="114" spans="2:13" x14ac:dyDescent="0.25">
      <c r="B114" s="335" t="s">
        <v>258</v>
      </c>
      <c r="C114" s="417" t="s">
        <v>259</v>
      </c>
      <c r="D114" s="417"/>
      <c r="E114" s="417"/>
      <c r="F114" s="417"/>
      <c r="G114" s="417"/>
      <c r="H114" s="417"/>
      <c r="I114" s="336"/>
      <c r="J114" s="337"/>
      <c r="K114" s="338" t="s">
        <v>165</v>
      </c>
      <c r="M114" s="339">
        <f>E116</f>
        <v>0</v>
      </c>
    </row>
    <row r="115" spans="2:13" ht="5.0999999999999996" customHeight="1" x14ac:dyDescent="0.25"/>
    <row r="116" spans="2:13" ht="15" customHeight="1" x14ac:dyDescent="0.25">
      <c r="B116" s="1" t="s">
        <v>260</v>
      </c>
      <c r="C116" s="2" t="s">
        <v>261</v>
      </c>
      <c r="E116" s="340">
        <v>0</v>
      </c>
      <c r="G116" s="342">
        <v>0</v>
      </c>
      <c r="I116" s="343">
        <v>0</v>
      </c>
      <c r="K116" s="342">
        <v>0</v>
      </c>
      <c r="M116" s="343">
        <v>0</v>
      </c>
    </row>
    <row r="117" spans="2:13" ht="9.9" customHeight="1" x14ac:dyDescent="0.25">
      <c r="E117" s="341" t="s">
        <v>170</v>
      </c>
      <c r="G117" s="341" t="s">
        <v>188</v>
      </c>
      <c r="I117" s="341" t="s">
        <v>189</v>
      </c>
      <c r="K117" s="341" t="s">
        <v>190</v>
      </c>
      <c r="M117" s="341" t="s">
        <v>191</v>
      </c>
    </row>
    <row r="118" spans="2:13" ht="9.9" customHeight="1" x14ac:dyDescent="0.25">
      <c r="E118" s="341"/>
    </row>
    <row r="119" spans="2:13" ht="18" customHeight="1" x14ac:dyDescent="0.25">
      <c r="B119" s="331" t="s">
        <v>262</v>
      </c>
      <c r="C119" s="422" t="s">
        <v>263</v>
      </c>
      <c r="D119" s="422"/>
      <c r="E119" s="422"/>
      <c r="F119" s="422"/>
      <c r="G119" s="422"/>
      <c r="H119" s="422"/>
      <c r="I119" s="422"/>
      <c r="J119" s="332"/>
      <c r="K119" s="333" t="s">
        <v>165</v>
      </c>
      <c r="L119" s="332"/>
      <c r="M119" s="346">
        <f>M121+M125+M129+M133+M137</f>
        <v>9500</v>
      </c>
    </row>
    <row r="120" spans="2:13" ht="5.0999999999999996" customHeight="1" x14ac:dyDescent="0.25"/>
    <row r="121" spans="2:13" x14ac:dyDescent="0.25">
      <c r="B121" s="335" t="s">
        <v>264</v>
      </c>
      <c r="C121" s="417" t="s">
        <v>265</v>
      </c>
      <c r="D121" s="417"/>
      <c r="E121" s="417"/>
      <c r="F121" s="417"/>
      <c r="G121" s="417"/>
      <c r="H121" s="417"/>
      <c r="I121" s="336"/>
      <c r="J121" s="337"/>
      <c r="K121" s="338" t="s">
        <v>165</v>
      </c>
      <c r="M121" s="339">
        <f>E123</f>
        <v>0</v>
      </c>
    </row>
    <row r="122" spans="2:13" ht="5.0999999999999996" customHeight="1" x14ac:dyDescent="0.25"/>
    <row r="123" spans="2:13" ht="15" customHeight="1" x14ac:dyDescent="0.25">
      <c r="B123" s="1" t="s">
        <v>264</v>
      </c>
      <c r="C123" s="2" t="s">
        <v>266</v>
      </c>
      <c r="E123" s="340">
        <v>0</v>
      </c>
      <c r="K123" s="342">
        <v>0</v>
      </c>
    </row>
    <row r="124" spans="2:13" ht="9.9" customHeight="1" x14ac:dyDescent="0.25">
      <c r="E124" s="341" t="s">
        <v>170</v>
      </c>
      <c r="K124" s="341" t="s">
        <v>190</v>
      </c>
    </row>
    <row r="125" spans="2:13" x14ac:dyDescent="0.25">
      <c r="B125" s="335" t="s">
        <v>267</v>
      </c>
      <c r="C125" s="417" t="s">
        <v>268</v>
      </c>
      <c r="D125" s="417"/>
      <c r="E125" s="417"/>
      <c r="F125" s="417"/>
      <c r="G125" s="417"/>
      <c r="H125" s="417"/>
      <c r="I125" s="336"/>
      <c r="J125" s="337"/>
      <c r="K125" s="338" t="s">
        <v>165</v>
      </c>
      <c r="M125" s="339">
        <f>E127</f>
        <v>9500</v>
      </c>
    </row>
    <row r="126" spans="2:13" ht="5.0999999999999996" customHeight="1" x14ac:dyDescent="0.25"/>
    <row r="127" spans="2:13" x14ac:dyDescent="0.25">
      <c r="B127" s="1" t="s">
        <v>267</v>
      </c>
      <c r="C127" s="344" t="s">
        <v>268</v>
      </c>
      <c r="E127" s="345">
        <f>[1]PODROČJA!N14</f>
        <v>9500</v>
      </c>
      <c r="G127" s="342">
        <v>7</v>
      </c>
      <c r="I127" s="343">
        <f>[1]PODROČJA!E14</f>
        <v>13</v>
      </c>
      <c r="K127" s="342">
        <v>5</v>
      </c>
      <c r="M127" s="343">
        <f>[1]PODROČJA!F14</f>
        <v>225</v>
      </c>
    </row>
    <row r="128" spans="2:13" ht="9.9" customHeight="1" x14ac:dyDescent="0.25">
      <c r="E128" s="341" t="s">
        <v>170</v>
      </c>
      <c r="G128" s="341" t="s">
        <v>188</v>
      </c>
      <c r="I128" s="341" t="s">
        <v>189</v>
      </c>
      <c r="K128" s="341" t="s">
        <v>190</v>
      </c>
      <c r="M128" s="341" t="s">
        <v>191</v>
      </c>
    </row>
    <row r="129" spans="2:13" x14ac:dyDescent="0.25">
      <c r="B129" s="335" t="s">
        <v>269</v>
      </c>
      <c r="C129" s="417" t="s">
        <v>270</v>
      </c>
      <c r="D129" s="417"/>
      <c r="E129" s="417"/>
      <c r="F129" s="417"/>
      <c r="G129" s="417"/>
      <c r="H129" s="417"/>
      <c r="I129" s="336"/>
      <c r="J129" s="337"/>
      <c r="K129" s="338" t="s">
        <v>165</v>
      </c>
      <c r="M129" s="339">
        <f>E131</f>
        <v>0</v>
      </c>
    </row>
    <row r="130" spans="2:13" ht="5.0999999999999996" customHeight="1" x14ac:dyDescent="0.25"/>
    <row r="131" spans="2:13" x14ac:dyDescent="0.25">
      <c r="B131" s="1" t="s">
        <v>269</v>
      </c>
      <c r="C131" s="2" t="s">
        <v>271</v>
      </c>
      <c r="E131" s="340">
        <v>0</v>
      </c>
      <c r="G131" s="342">
        <v>0</v>
      </c>
      <c r="I131" s="343">
        <v>0</v>
      </c>
      <c r="K131" s="342">
        <v>0</v>
      </c>
      <c r="M131" s="343">
        <v>0</v>
      </c>
    </row>
    <row r="132" spans="2:13" ht="9.9" customHeight="1" x14ac:dyDescent="0.25">
      <c r="E132" s="341" t="s">
        <v>170</v>
      </c>
      <c r="G132" s="341" t="s">
        <v>188</v>
      </c>
      <c r="I132" s="341" t="s">
        <v>189</v>
      </c>
      <c r="K132" s="341" t="s">
        <v>190</v>
      </c>
      <c r="M132" s="341" t="s">
        <v>191</v>
      </c>
    </row>
    <row r="133" spans="2:13" x14ac:dyDescent="0.25">
      <c r="B133" s="335" t="s">
        <v>272</v>
      </c>
      <c r="C133" s="417" t="s">
        <v>273</v>
      </c>
      <c r="D133" s="417"/>
      <c r="E133" s="417"/>
      <c r="F133" s="417"/>
      <c r="G133" s="417"/>
      <c r="H133" s="417"/>
      <c r="I133" s="336"/>
      <c r="J133" s="337"/>
      <c r="K133" s="338" t="s">
        <v>165</v>
      </c>
      <c r="M133" s="339">
        <f>E135</f>
        <v>0</v>
      </c>
    </row>
    <row r="134" spans="2:13" ht="5.0999999999999996" customHeight="1" x14ac:dyDescent="0.25"/>
    <row r="135" spans="2:13" ht="15" customHeight="1" x14ac:dyDescent="0.25">
      <c r="B135" s="1" t="s">
        <v>272</v>
      </c>
      <c r="C135" s="2" t="s">
        <v>273</v>
      </c>
      <c r="E135" s="340">
        <v>0</v>
      </c>
      <c r="I135" s="343">
        <v>0</v>
      </c>
      <c r="M135" s="343">
        <v>0</v>
      </c>
    </row>
    <row r="136" spans="2:13" ht="9.9" customHeight="1" x14ac:dyDescent="0.25">
      <c r="E136" s="341" t="s">
        <v>170</v>
      </c>
      <c r="I136" s="341" t="s">
        <v>209</v>
      </c>
      <c r="M136" s="341" t="s">
        <v>191</v>
      </c>
    </row>
    <row r="137" spans="2:13" x14ac:dyDescent="0.25">
      <c r="B137" s="335" t="s">
        <v>274</v>
      </c>
      <c r="C137" s="417" t="s">
        <v>275</v>
      </c>
      <c r="D137" s="417"/>
      <c r="E137" s="417"/>
      <c r="F137" s="417"/>
      <c r="G137" s="417"/>
      <c r="H137" s="417"/>
      <c r="I137" s="336"/>
      <c r="J137" s="337"/>
      <c r="K137" s="338" t="s">
        <v>165</v>
      </c>
      <c r="M137" s="339">
        <f>E139</f>
        <v>0</v>
      </c>
    </row>
    <row r="138" spans="2:13" ht="5.0999999999999996" customHeight="1" x14ac:dyDescent="0.25"/>
    <row r="139" spans="2:13" ht="15" customHeight="1" x14ac:dyDescent="0.25">
      <c r="B139" s="1" t="s">
        <v>274</v>
      </c>
      <c r="C139" s="2" t="s">
        <v>275</v>
      </c>
      <c r="E139" s="340">
        <v>0</v>
      </c>
      <c r="I139" s="343">
        <v>0</v>
      </c>
      <c r="M139" s="343">
        <v>0</v>
      </c>
    </row>
    <row r="140" spans="2:13" ht="9.9" customHeight="1" x14ac:dyDescent="0.25">
      <c r="E140" s="341" t="s">
        <v>170</v>
      </c>
      <c r="I140" s="341" t="s">
        <v>189</v>
      </c>
      <c r="M140" s="341" t="s">
        <v>191</v>
      </c>
    </row>
    <row r="141" spans="2:13" ht="18" customHeight="1" x14ac:dyDescent="0.25">
      <c r="B141" s="331" t="s">
        <v>276</v>
      </c>
      <c r="C141" s="422" t="s">
        <v>277</v>
      </c>
      <c r="D141" s="422"/>
      <c r="E141" s="422"/>
      <c r="F141" s="422"/>
      <c r="G141" s="422"/>
      <c r="H141" s="422"/>
      <c r="I141" s="422"/>
      <c r="J141" s="332"/>
      <c r="K141" s="333" t="s">
        <v>165</v>
      </c>
      <c r="L141" s="332"/>
      <c r="M141" s="346">
        <f>M143+M147+M151+M155</f>
        <v>0</v>
      </c>
    </row>
    <row r="142" spans="2:13" ht="5.0999999999999996" customHeight="1" x14ac:dyDescent="0.25"/>
    <row r="143" spans="2:13" x14ac:dyDescent="0.25">
      <c r="B143" s="335" t="s">
        <v>278</v>
      </c>
      <c r="C143" s="417" t="s">
        <v>279</v>
      </c>
      <c r="D143" s="417"/>
      <c r="E143" s="417"/>
      <c r="F143" s="417"/>
      <c r="G143" s="417"/>
      <c r="H143" s="417"/>
      <c r="I143" s="336"/>
      <c r="J143" s="337"/>
      <c r="K143" s="338" t="s">
        <v>165</v>
      </c>
      <c r="M143" s="339">
        <f>E145</f>
        <v>0</v>
      </c>
    </row>
    <row r="144" spans="2:13" ht="5.0999999999999996" customHeight="1" x14ac:dyDescent="0.25"/>
    <row r="145" spans="2:13" ht="15" customHeight="1" x14ac:dyDescent="0.25">
      <c r="B145" s="1" t="s">
        <v>278</v>
      </c>
      <c r="C145" s="344" t="s">
        <v>280</v>
      </c>
      <c r="E145" s="345">
        <f>[1]PODROČJA!N15</f>
        <v>0</v>
      </c>
      <c r="G145" s="342">
        <v>0</v>
      </c>
      <c r="I145" s="343">
        <f>[1]PODROČJA!E15</f>
        <v>0</v>
      </c>
      <c r="K145" s="342">
        <v>0</v>
      </c>
      <c r="M145" s="343">
        <f>[1]PODROČJA!F15</f>
        <v>0</v>
      </c>
    </row>
    <row r="146" spans="2:13" ht="9.9" customHeight="1" x14ac:dyDescent="0.25">
      <c r="E146" s="341" t="s">
        <v>170</v>
      </c>
      <c r="G146" s="341" t="s">
        <v>188</v>
      </c>
      <c r="I146" s="341" t="s">
        <v>189</v>
      </c>
      <c r="K146" s="341" t="s">
        <v>190</v>
      </c>
      <c r="M146" s="341" t="s">
        <v>191</v>
      </c>
    </row>
    <row r="147" spans="2:13" x14ac:dyDescent="0.25">
      <c r="B147" s="335" t="s">
        <v>281</v>
      </c>
      <c r="C147" s="417" t="s">
        <v>282</v>
      </c>
      <c r="D147" s="417"/>
      <c r="E147" s="417"/>
      <c r="F147" s="417"/>
      <c r="G147" s="417"/>
      <c r="H147" s="417"/>
      <c r="I147" s="336"/>
      <c r="J147" s="337"/>
      <c r="K147" s="338" t="s">
        <v>165</v>
      </c>
      <c r="M147" s="339">
        <f>E149</f>
        <v>0</v>
      </c>
    </row>
    <row r="148" spans="2:13" ht="5.0999999999999996" customHeight="1" x14ac:dyDescent="0.25"/>
    <row r="149" spans="2:13" ht="15" customHeight="1" x14ac:dyDescent="0.25">
      <c r="B149" s="1" t="s">
        <v>281</v>
      </c>
      <c r="C149" s="2" t="s">
        <v>283</v>
      </c>
      <c r="E149" s="340">
        <v>0</v>
      </c>
      <c r="K149" s="342">
        <v>0</v>
      </c>
    </row>
    <row r="150" spans="2:13" ht="9.9" customHeight="1" x14ac:dyDescent="0.25">
      <c r="E150" s="341" t="s">
        <v>170</v>
      </c>
      <c r="K150" s="341" t="s">
        <v>190</v>
      </c>
    </row>
    <row r="151" spans="2:13" x14ac:dyDescent="0.25">
      <c r="B151" s="335" t="s">
        <v>284</v>
      </c>
      <c r="C151" s="417" t="s">
        <v>285</v>
      </c>
      <c r="D151" s="417"/>
      <c r="E151" s="417"/>
      <c r="F151" s="417"/>
      <c r="G151" s="417"/>
      <c r="H151" s="417"/>
      <c r="I151" s="336"/>
      <c r="J151" s="337"/>
      <c r="K151" s="338" t="s">
        <v>165</v>
      </c>
      <c r="M151" s="339">
        <f>E153</f>
        <v>0</v>
      </c>
    </row>
    <row r="152" spans="2:13" ht="5.0999999999999996" customHeight="1" x14ac:dyDescent="0.25"/>
    <row r="153" spans="2:13" x14ac:dyDescent="0.25">
      <c r="B153" s="1" t="s">
        <v>284</v>
      </c>
      <c r="C153" s="2" t="s">
        <v>286</v>
      </c>
      <c r="E153" s="340">
        <v>0</v>
      </c>
      <c r="G153" s="342">
        <v>0</v>
      </c>
      <c r="I153" s="343">
        <v>0</v>
      </c>
      <c r="K153" s="342">
        <v>0</v>
      </c>
      <c r="M153" s="343">
        <v>0</v>
      </c>
    </row>
    <row r="154" spans="2:13" ht="9.9" customHeight="1" x14ac:dyDescent="0.25">
      <c r="E154" s="341" t="s">
        <v>170</v>
      </c>
      <c r="G154" s="341" t="s">
        <v>188</v>
      </c>
      <c r="I154" s="341" t="s">
        <v>189</v>
      </c>
      <c r="K154" s="341" t="s">
        <v>190</v>
      </c>
      <c r="M154" s="341" t="s">
        <v>191</v>
      </c>
    </row>
    <row r="155" spans="2:13" x14ac:dyDescent="0.25">
      <c r="B155" s="335" t="s">
        <v>287</v>
      </c>
      <c r="C155" s="417" t="s">
        <v>288</v>
      </c>
      <c r="D155" s="417"/>
      <c r="E155" s="417"/>
      <c r="F155" s="417"/>
      <c r="G155" s="417"/>
      <c r="H155" s="417"/>
      <c r="I155" s="336"/>
      <c r="J155" s="337"/>
      <c r="K155" s="338" t="s">
        <v>165</v>
      </c>
      <c r="M155" s="339">
        <f>E157</f>
        <v>0</v>
      </c>
    </row>
    <row r="156" spans="2:13" ht="5.0999999999999996" customHeight="1" x14ac:dyDescent="0.25"/>
    <row r="157" spans="2:13" ht="15" customHeight="1" x14ac:dyDescent="0.25">
      <c r="B157" s="1" t="s">
        <v>287</v>
      </c>
      <c r="C157" s="2" t="s">
        <v>288</v>
      </c>
      <c r="E157" s="340">
        <v>0</v>
      </c>
      <c r="I157" s="343">
        <v>0</v>
      </c>
      <c r="M157" s="343">
        <v>0</v>
      </c>
    </row>
    <row r="158" spans="2:13" ht="9.9" customHeight="1" x14ac:dyDescent="0.25">
      <c r="E158" s="341" t="s">
        <v>170</v>
      </c>
      <c r="I158" s="341" t="s">
        <v>209</v>
      </c>
      <c r="M158" s="341" t="s">
        <v>191</v>
      </c>
    </row>
    <row r="159" spans="2:13" ht="9.9" customHeight="1" x14ac:dyDescent="0.25"/>
    <row r="160" spans="2:13" ht="18" customHeight="1" x14ac:dyDescent="0.25">
      <c r="C160" s="423" t="s">
        <v>289</v>
      </c>
      <c r="D160" s="424"/>
      <c r="E160" s="424"/>
      <c r="F160" s="424"/>
      <c r="G160" s="424"/>
      <c r="H160" s="424"/>
      <c r="I160" s="424"/>
      <c r="J160" s="424"/>
      <c r="K160" s="425"/>
      <c r="M160" s="349">
        <f>M7+M43+M53+M63+M73+M80+M99+M119+M141</f>
        <v>52500</v>
      </c>
    </row>
    <row r="161" spans="2:13" ht="15" customHeight="1" x14ac:dyDescent="0.25"/>
    <row r="162" spans="2:13" ht="18" customHeight="1" x14ac:dyDescent="0.25">
      <c r="B162" s="138" t="s">
        <v>290</v>
      </c>
      <c r="C162" s="418" t="s">
        <v>291</v>
      </c>
      <c r="D162" s="418"/>
      <c r="E162" s="418"/>
      <c r="F162" s="418"/>
      <c r="G162" s="418"/>
      <c r="H162" s="418"/>
      <c r="I162" s="418"/>
      <c r="J162" s="418"/>
      <c r="K162" s="418"/>
      <c r="L162" s="418"/>
      <c r="M162" s="418"/>
    </row>
    <row r="163" spans="2:13" x14ac:dyDescent="0.25">
      <c r="B163" s="426" t="s">
        <v>292</v>
      </c>
      <c r="C163" s="426"/>
      <c r="D163" s="426"/>
      <c r="E163" s="426"/>
      <c r="F163" s="426"/>
      <c r="G163" s="426"/>
      <c r="H163" s="426"/>
      <c r="I163" s="426"/>
      <c r="J163" s="426"/>
      <c r="K163" s="426"/>
      <c r="L163" s="426"/>
      <c r="M163" s="426"/>
    </row>
    <row r="164" spans="2:13" ht="5.0999999999999996" customHeight="1" x14ac:dyDescent="0.25"/>
    <row r="165" spans="2:13" ht="18" customHeight="1" x14ac:dyDescent="0.25">
      <c r="B165" s="331" t="s">
        <v>293</v>
      </c>
      <c r="C165" s="422" t="s">
        <v>294</v>
      </c>
      <c r="D165" s="422"/>
      <c r="E165" s="422"/>
      <c r="F165" s="422"/>
      <c r="G165" s="422"/>
      <c r="H165" s="422"/>
      <c r="I165" s="422"/>
      <c r="J165" s="332"/>
      <c r="K165" s="333" t="s">
        <v>165</v>
      </c>
      <c r="L165" s="332"/>
      <c r="M165" s="346">
        <v>0</v>
      </c>
    </row>
    <row r="166" spans="2:13" ht="5.0999999999999996" customHeight="1" x14ac:dyDescent="0.25"/>
    <row r="167" spans="2:13" ht="18" customHeight="1" x14ac:dyDescent="0.25">
      <c r="B167" s="331" t="s">
        <v>295</v>
      </c>
      <c r="C167" s="422" t="s">
        <v>296</v>
      </c>
      <c r="D167" s="422"/>
      <c r="E167" s="422"/>
      <c r="F167" s="422"/>
      <c r="G167" s="422"/>
      <c r="H167" s="422"/>
      <c r="I167" s="422"/>
      <c r="J167" s="332"/>
      <c r="K167" s="333" t="s">
        <v>165</v>
      </c>
      <c r="L167" s="332"/>
      <c r="M167" s="346">
        <v>0</v>
      </c>
    </row>
    <row r="168" spans="2:13" ht="5.0999999999999996" customHeight="1" x14ac:dyDescent="0.25"/>
    <row r="169" spans="2:13" ht="18" customHeight="1" x14ac:dyDescent="0.25">
      <c r="B169" s="331" t="s">
        <v>297</v>
      </c>
      <c r="C169" s="422" t="s">
        <v>298</v>
      </c>
      <c r="D169" s="422"/>
      <c r="E169" s="422"/>
      <c r="F169" s="422"/>
      <c r="G169" s="422"/>
      <c r="H169" s="422"/>
      <c r="I169" s="422"/>
      <c r="J169" s="332"/>
      <c r="K169" s="333" t="s">
        <v>165</v>
      </c>
      <c r="L169" s="332"/>
      <c r="M169" s="346">
        <v>0</v>
      </c>
    </row>
    <row r="170" spans="2:13" ht="5.0999999999999996" customHeight="1" x14ac:dyDescent="0.25"/>
    <row r="171" spans="2:13" ht="18" customHeight="1" x14ac:dyDescent="0.25">
      <c r="B171" s="331" t="s">
        <v>299</v>
      </c>
      <c r="C171" s="422" t="s">
        <v>300</v>
      </c>
      <c r="D171" s="422"/>
      <c r="E171" s="422"/>
      <c r="F171" s="422"/>
      <c r="G171" s="422"/>
      <c r="H171" s="422"/>
      <c r="I171" s="422"/>
      <c r="J171" s="332"/>
      <c r="K171" s="333" t="s">
        <v>165</v>
      </c>
      <c r="L171" s="332"/>
      <c r="M171" s="346">
        <v>0</v>
      </c>
    </row>
    <row r="172" spans="2:13" ht="5.0999999999999996" customHeight="1" x14ac:dyDescent="0.25"/>
    <row r="173" spans="2:13" ht="18" customHeight="1" x14ac:dyDescent="0.25">
      <c r="B173" s="331" t="s">
        <v>301</v>
      </c>
      <c r="C173" s="422" t="s">
        <v>302</v>
      </c>
      <c r="D173" s="422"/>
      <c r="E173" s="422"/>
      <c r="F173" s="422"/>
      <c r="G173" s="422"/>
      <c r="H173" s="422"/>
      <c r="I173" s="422"/>
      <c r="J173" s="332"/>
      <c r="K173" s="333" t="s">
        <v>165</v>
      </c>
      <c r="L173" s="332"/>
      <c r="M173" s="346">
        <f>E175</f>
        <v>0</v>
      </c>
    </row>
    <row r="174" spans="2:13" ht="5.0999999999999996" customHeight="1" x14ac:dyDescent="0.25"/>
    <row r="175" spans="2:13" x14ac:dyDescent="0.25">
      <c r="B175" s="1" t="s">
        <v>301</v>
      </c>
      <c r="C175" s="2" t="s">
        <v>303</v>
      </c>
      <c r="E175" s="342">
        <v>0</v>
      </c>
      <c r="F175" s="350"/>
      <c r="G175" s="342">
        <v>0</v>
      </c>
    </row>
    <row r="176" spans="2:13" ht="9.9" customHeight="1" x14ac:dyDescent="0.25">
      <c r="E176" s="341" t="s">
        <v>170</v>
      </c>
      <c r="G176" s="341" t="s">
        <v>304</v>
      </c>
    </row>
    <row r="177" spans="2:13" ht="9.9" customHeight="1" x14ac:dyDescent="0.25">
      <c r="E177" s="341"/>
      <c r="G177" s="341"/>
    </row>
    <row r="178" spans="2:13" ht="18" customHeight="1" x14ac:dyDescent="0.25">
      <c r="C178" s="423" t="s">
        <v>305</v>
      </c>
      <c r="D178" s="424"/>
      <c r="E178" s="424"/>
      <c r="F178" s="424"/>
      <c r="G178" s="424"/>
      <c r="H178" s="424"/>
      <c r="I178" s="424"/>
      <c r="J178" s="424"/>
      <c r="K178" s="425"/>
      <c r="M178" s="349">
        <f>M165+M167+M169+M171+M173</f>
        <v>0</v>
      </c>
    </row>
    <row r="179" spans="2:13" ht="9.9" customHeight="1" x14ac:dyDescent="0.25"/>
    <row r="180" spans="2:13" ht="18" customHeight="1" x14ac:dyDescent="0.25">
      <c r="B180" s="138" t="s">
        <v>306</v>
      </c>
      <c r="C180" s="418" t="s">
        <v>307</v>
      </c>
      <c r="D180" s="418"/>
      <c r="E180" s="418"/>
      <c r="F180" s="418"/>
      <c r="G180" s="418"/>
      <c r="H180" s="418"/>
      <c r="I180" s="418"/>
      <c r="J180" s="418"/>
      <c r="K180" s="418"/>
      <c r="L180" s="418"/>
      <c r="M180" s="418"/>
    </row>
    <row r="181" spans="2:13" ht="5.0999999999999996" customHeight="1" x14ac:dyDescent="0.25"/>
    <row r="182" spans="2:13" ht="18" customHeight="1" x14ac:dyDescent="0.25">
      <c r="B182" s="331" t="s">
        <v>308</v>
      </c>
      <c r="C182" s="422" t="s">
        <v>309</v>
      </c>
      <c r="D182" s="422"/>
      <c r="E182" s="422"/>
      <c r="F182" s="422"/>
      <c r="G182" s="422"/>
      <c r="H182" s="422"/>
      <c r="I182" s="422"/>
      <c r="J182" s="332"/>
      <c r="K182" s="333" t="s">
        <v>165</v>
      </c>
      <c r="L182" s="332"/>
      <c r="M182" s="346">
        <f>M184</f>
        <v>0</v>
      </c>
    </row>
    <row r="183" spans="2:13" ht="5.0999999999999996" customHeight="1" x14ac:dyDescent="0.25"/>
    <row r="184" spans="2:13" x14ac:dyDescent="0.25">
      <c r="B184" s="335" t="s">
        <v>310</v>
      </c>
      <c r="C184" s="417" t="s">
        <v>311</v>
      </c>
      <c r="D184" s="417"/>
      <c r="E184" s="417"/>
      <c r="F184" s="417"/>
      <c r="G184" s="417"/>
      <c r="H184" s="417"/>
      <c r="I184" s="336"/>
      <c r="J184" s="337"/>
      <c r="K184" s="338" t="s">
        <v>165</v>
      </c>
      <c r="M184" s="339">
        <f>E186</f>
        <v>0</v>
      </c>
    </row>
    <row r="185" spans="2:13" ht="5.0999999999999996" customHeight="1" x14ac:dyDescent="0.25"/>
    <row r="186" spans="2:13" ht="15" customHeight="1" x14ac:dyDescent="0.25">
      <c r="B186" s="1" t="s">
        <v>310</v>
      </c>
      <c r="C186" s="2" t="s">
        <v>312</v>
      </c>
      <c r="E186" s="340">
        <v>0</v>
      </c>
      <c r="M186" s="343">
        <v>0</v>
      </c>
    </row>
    <row r="187" spans="2:13" ht="9.9" customHeight="1" x14ac:dyDescent="0.25">
      <c r="E187" s="341" t="s">
        <v>170</v>
      </c>
      <c r="M187" s="341" t="s">
        <v>313</v>
      </c>
    </row>
    <row r="188" spans="2:13" ht="18" customHeight="1" x14ac:dyDescent="0.25">
      <c r="B188" s="331" t="s">
        <v>314</v>
      </c>
      <c r="C188" s="422" t="s">
        <v>315</v>
      </c>
      <c r="D188" s="422"/>
      <c r="E188" s="422"/>
      <c r="F188" s="422"/>
      <c r="G188" s="422"/>
      <c r="H188" s="422"/>
      <c r="I188" s="422"/>
      <c r="J188" s="332"/>
      <c r="K188" s="333" t="s">
        <v>165</v>
      </c>
      <c r="L188" s="332"/>
      <c r="M188" s="346">
        <f>M190+M194</f>
        <v>0</v>
      </c>
    </row>
    <row r="189" spans="2:13" ht="5.0999999999999996" customHeight="1" x14ac:dyDescent="0.25"/>
    <row r="190" spans="2:13" x14ac:dyDescent="0.25">
      <c r="B190" s="335" t="s">
        <v>316</v>
      </c>
      <c r="C190" s="417" t="s">
        <v>317</v>
      </c>
      <c r="D190" s="417"/>
      <c r="E190" s="417"/>
      <c r="F190" s="417"/>
      <c r="G190" s="417"/>
      <c r="H190" s="417"/>
      <c r="I190" s="336"/>
      <c r="J190" s="337"/>
      <c r="K190" s="338" t="s">
        <v>165</v>
      </c>
      <c r="M190" s="339">
        <f>E192</f>
        <v>0</v>
      </c>
    </row>
    <row r="191" spans="2:13" ht="5.0999999999999996" customHeight="1" x14ac:dyDescent="0.25"/>
    <row r="192" spans="2:13" ht="15" customHeight="1" x14ac:dyDescent="0.25">
      <c r="B192" s="1" t="s">
        <v>318</v>
      </c>
      <c r="C192" s="2" t="s">
        <v>319</v>
      </c>
      <c r="E192" s="340">
        <v>0</v>
      </c>
      <c r="M192" s="343">
        <v>0</v>
      </c>
    </row>
    <row r="193" spans="2:13" ht="9.9" customHeight="1" x14ac:dyDescent="0.25">
      <c r="E193" s="341" t="s">
        <v>170</v>
      </c>
      <c r="M193" s="341" t="s">
        <v>313</v>
      </c>
    </row>
    <row r="194" spans="2:13" x14ac:dyDescent="0.25">
      <c r="B194" s="335" t="s">
        <v>320</v>
      </c>
      <c r="C194" s="417" t="s">
        <v>321</v>
      </c>
      <c r="D194" s="417"/>
      <c r="E194" s="417"/>
      <c r="F194" s="417"/>
      <c r="G194" s="417"/>
      <c r="H194" s="417"/>
      <c r="I194" s="336"/>
      <c r="J194" s="337"/>
      <c r="K194" s="338" t="s">
        <v>165</v>
      </c>
      <c r="M194" s="339">
        <f>E196+E198</f>
        <v>0</v>
      </c>
    </row>
    <row r="195" spans="2:13" ht="5.0999999999999996" customHeight="1" x14ac:dyDescent="0.25"/>
    <row r="196" spans="2:13" ht="15" customHeight="1" x14ac:dyDescent="0.25">
      <c r="B196" s="1" t="s">
        <v>322</v>
      </c>
      <c r="C196" s="2" t="s">
        <v>323</v>
      </c>
      <c r="E196" s="340">
        <v>0</v>
      </c>
      <c r="M196" s="343">
        <v>0</v>
      </c>
    </row>
    <row r="197" spans="2:13" ht="9.9" customHeight="1" x14ac:dyDescent="0.25">
      <c r="E197" s="341" t="s">
        <v>170</v>
      </c>
      <c r="M197" s="341" t="s">
        <v>313</v>
      </c>
    </row>
    <row r="198" spans="2:13" ht="15" customHeight="1" x14ac:dyDescent="0.25">
      <c r="B198" s="1" t="s">
        <v>324</v>
      </c>
      <c r="C198" s="2" t="s">
        <v>325</v>
      </c>
      <c r="E198" s="340">
        <v>0</v>
      </c>
      <c r="M198" s="343">
        <v>0</v>
      </c>
    </row>
    <row r="199" spans="2:13" ht="9.9" customHeight="1" x14ac:dyDescent="0.25">
      <c r="E199" s="341" t="s">
        <v>170</v>
      </c>
      <c r="M199" s="341" t="s">
        <v>313</v>
      </c>
    </row>
    <row r="200" spans="2:13" ht="18" customHeight="1" x14ac:dyDescent="0.25">
      <c r="B200" s="331" t="s">
        <v>326</v>
      </c>
      <c r="C200" s="422" t="s">
        <v>327</v>
      </c>
      <c r="D200" s="422"/>
      <c r="E200" s="422"/>
      <c r="F200" s="422"/>
      <c r="G200" s="422"/>
      <c r="H200" s="422"/>
      <c r="I200" s="422"/>
      <c r="J200" s="332"/>
      <c r="K200" s="333" t="s">
        <v>165</v>
      </c>
      <c r="L200" s="332"/>
      <c r="M200" s="346">
        <f>M202</f>
        <v>0</v>
      </c>
    </row>
    <row r="201" spans="2:13" ht="5.0999999999999996" customHeight="1" x14ac:dyDescent="0.25"/>
    <row r="202" spans="2:13" ht="15" customHeight="1" x14ac:dyDescent="0.25">
      <c r="B202" s="335" t="s">
        <v>328</v>
      </c>
      <c r="C202" s="417" t="s">
        <v>329</v>
      </c>
      <c r="D202" s="417"/>
      <c r="E202" s="417"/>
      <c r="F202" s="417"/>
      <c r="G202" s="417"/>
      <c r="H202" s="417"/>
      <c r="I202" s="336"/>
      <c r="J202" s="337"/>
      <c r="K202" s="338" t="s">
        <v>165</v>
      </c>
      <c r="M202" s="339">
        <f>E204</f>
        <v>0</v>
      </c>
    </row>
    <row r="203" spans="2:13" ht="5.0999999999999996" customHeight="1" x14ac:dyDescent="0.25"/>
    <row r="204" spans="2:13" ht="15" customHeight="1" x14ac:dyDescent="0.25">
      <c r="B204" s="1" t="s">
        <v>328</v>
      </c>
      <c r="C204" s="2" t="s">
        <v>330</v>
      </c>
      <c r="E204" s="340">
        <v>0</v>
      </c>
      <c r="I204" s="342">
        <v>0</v>
      </c>
    </row>
    <row r="205" spans="2:13" ht="9.9" customHeight="1" x14ac:dyDescent="0.25">
      <c r="E205" s="341" t="s">
        <v>170</v>
      </c>
      <c r="I205" s="341" t="s">
        <v>331</v>
      </c>
    </row>
    <row r="206" spans="2:13" ht="18" customHeight="1" x14ac:dyDescent="0.25">
      <c r="B206" s="331" t="s">
        <v>332</v>
      </c>
      <c r="C206" s="422" t="s">
        <v>333</v>
      </c>
      <c r="D206" s="422"/>
      <c r="E206" s="422"/>
      <c r="F206" s="422"/>
      <c r="G206" s="422"/>
      <c r="H206" s="422"/>
      <c r="I206" s="422"/>
      <c r="J206" s="332"/>
      <c r="K206" s="333" t="s">
        <v>165</v>
      </c>
      <c r="L206" s="332"/>
      <c r="M206" s="346">
        <f>M208</f>
        <v>0</v>
      </c>
    </row>
    <row r="207" spans="2:13" ht="5.0999999999999996" customHeight="1" x14ac:dyDescent="0.25"/>
    <row r="208" spans="2:13" ht="15" customHeight="1" x14ac:dyDescent="0.25">
      <c r="B208" s="335" t="s">
        <v>334</v>
      </c>
      <c r="C208" s="417" t="s">
        <v>335</v>
      </c>
      <c r="D208" s="417"/>
      <c r="E208" s="417"/>
      <c r="F208" s="417"/>
      <c r="G208" s="417"/>
      <c r="H208" s="417"/>
      <c r="I208" s="336"/>
      <c r="J208" s="337"/>
      <c r="K208" s="338" t="s">
        <v>165</v>
      </c>
      <c r="M208" s="339">
        <f>E210</f>
        <v>0</v>
      </c>
    </row>
    <row r="209" spans="2:13" ht="5.0999999999999996" customHeight="1" x14ac:dyDescent="0.25"/>
    <row r="210" spans="2:13" ht="15" customHeight="1" x14ac:dyDescent="0.25">
      <c r="B210" s="1" t="s">
        <v>334</v>
      </c>
      <c r="C210" s="2" t="s">
        <v>336</v>
      </c>
      <c r="E210" s="340">
        <v>0</v>
      </c>
      <c r="I210" s="342">
        <v>0</v>
      </c>
    </row>
    <row r="211" spans="2:13" ht="9.9" customHeight="1" x14ac:dyDescent="0.25">
      <c r="E211" s="341" t="s">
        <v>170</v>
      </c>
      <c r="I211" s="341" t="s">
        <v>337</v>
      </c>
    </row>
    <row r="212" spans="2:13" ht="18" customHeight="1" x14ac:dyDescent="0.25">
      <c r="B212" s="331" t="s">
        <v>338</v>
      </c>
      <c r="C212" s="422" t="s">
        <v>339</v>
      </c>
      <c r="D212" s="422"/>
      <c r="E212" s="422"/>
      <c r="F212" s="422"/>
      <c r="G212" s="422"/>
      <c r="H212" s="422"/>
      <c r="I212" s="422"/>
      <c r="J212" s="332"/>
      <c r="K212" s="333" t="s">
        <v>165</v>
      </c>
      <c r="L212" s="332"/>
      <c r="M212" s="346">
        <f>M214+M218</f>
        <v>0</v>
      </c>
    </row>
    <row r="213" spans="2:13" ht="5.0999999999999996" customHeight="1" x14ac:dyDescent="0.25"/>
    <row r="214" spans="2:13" ht="15" customHeight="1" x14ac:dyDescent="0.25">
      <c r="B214" s="335" t="s">
        <v>340</v>
      </c>
      <c r="C214" s="417" t="s">
        <v>341</v>
      </c>
      <c r="D214" s="417"/>
      <c r="E214" s="417"/>
      <c r="F214" s="417"/>
      <c r="G214" s="417"/>
      <c r="H214" s="417"/>
      <c r="I214" s="336"/>
      <c r="J214" s="337"/>
      <c r="K214" s="338" t="s">
        <v>165</v>
      </c>
      <c r="M214" s="339">
        <f>E216</f>
        <v>0</v>
      </c>
    </row>
    <row r="215" spans="2:13" ht="5.0999999999999996" customHeight="1" x14ac:dyDescent="0.25"/>
    <row r="216" spans="2:13" ht="15" customHeight="1" x14ac:dyDescent="0.25">
      <c r="B216" s="1" t="s">
        <v>340</v>
      </c>
      <c r="C216" s="2" t="s">
        <v>342</v>
      </c>
      <c r="E216" s="340">
        <v>0</v>
      </c>
      <c r="I216" s="342">
        <v>0</v>
      </c>
    </row>
    <row r="217" spans="2:13" ht="9.9" customHeight="1" x14ac:dyDescent="0.25">
      <c r="E217" s="341" t="s">
        <v>170</v>
      </c>
      <c r="I217" s="341" t="s">
        <v>337</v>
      </c>
    </row>
    <row r="218" spans="2:13" ht="15" customHeight="1" x14ac:dyDescent="0.25">
      <c r="B218" s="335" t="s">
        <v>343</v>
      </c>
      <c r="C218" s="417" t="s">
        <v>344</v>
      </c>
      <c r="D218" s="417"/>
      <c r="E218" s="417"/>
      <c r="F218" s="417"/>
      <c r="G218" s="417"/>
      <c r="H218" s="417"/>
      <c r="I218" s="336"/>
      <c r="J218" s="337"/>
      <c r="K218" s="338" t="s">
        <v>165</v>
      </c>
      <c r="M218" s="339">
        <f>E220</f>
        <v>0</v>
      </c>
    </row>
    <row r="219" spans="2:13" ht="5.0999999999999996" customHeight="1" x14ac:dyDescent="0.25"/>
    <row r="220" spans="2:13" ht="15" customHeight="1" x14ac:dyDescent="0.25">
      <c r="B220" s="1" t="s">
        <v>343</v>
      </c>
      <c r="C220" s="2" t="s">
        <v>345</v>
      </c>
      <c r="E220" s="340">
        <v>0</v>
      </c>
      <c r="I220" s="342">
        <v>0</v>
      </c>
    </row>
    <row r="221" spans="2:13" ht="9.9" customHeight="1" x14ac:dyDescent="0.25">
      <c r="E221" s="341" t="s">
        <v>170</v>
      </c>
      <c r="I221" s="341" t="s">
        <v>337</v>
      </c>
    </row>
    <row r="222" spans="2:13" ht="9.9" customHeight="1" x14ac:dyDescent="0.25">
      <c r="E222" s="341"/>
      <c r="I222" s="341"/>
    </row>
    <row r="223" spans="2:13" ht="18" customHeight="1" x14ac:dyDescent="0.25">
      <c r="C223" s="423" t="s">
        <v>346</v>
      </c>
      <c r="D223" s="424"/>
      <c r="E223" s="424"/>
      <c r="F223" s="424"/>
      <c r="G223" s="424"/>
      <c r="H223" s="424"/>
      <c r="I223" s="424"/>
      <c r="J223" s="424"/>
      <c r="K223" s="425"/>
      <c r="M223" s="349">
        <f>M182+M188+M200+M206+M212</f>
        <v>0</v>
      </c>
    </row>
    <row r="224" spans="2:13" ht="9.9" customHeight="1" x14ac:dyDescent="0.25"/>
    <row r="225" spans="2:13" ht="18" customHeight="1" x14ac:dyDescent="0.25">
      <c r="B225" s="138" t="s">
        <v>347</v>
      </c>
      <c r="C225" s="418" t="s">
        <v>86</v>
      </c>
      <c r="D225" s="418"/>
      <c r="E225" s="418"/>
      <c r="F225" s="418"/>
      <c r="G225" s="418"/>
      <c r="H225" s="418"/>
      <c r="I225" s="418"/>
      <c r="J225" s="418"/>
      <c r="K225" s="418"/>
      <c r="L225" s="418"/>
      <c r="M225" s="418"/>
    </row>
    <row r="226" spans="2:13" ht="5.0999999999999996" customHeight="1" x14ac:dyDescent="0.25"/>
    <row r="227" spans="2:13" ht="18" customHeight="1" x14ac:dyDescent="0.25">
      <c r="B227" s="331" t="s">
        <v>348</v>
      </c>
      <c r="C227" s="422" t="s">
        <v>349</v>
      </c>
      <c r="D227" s="422"/>
      <c r="E227" s="422"/>
      <c r="F227" s="422"/>
      <c r="G227" s="422"/>
      <c r="H227" s="422"/>
      <c r="I227" s="422"/>
      <c r="J227" s="332"/>
      <c r="K227" s="333" t="s">
        <v>165</v>
      </c>
      <c r="L227" s="332"/>
      <c r="M227" s="346">
        <f>M229+M233</f>
        <v>1500</v>
      </c>
    </row>
    <row r="228" spans="2:13" ht="5.0999999999999996" customHeight="1" x14ac:dyDescent="0.25"/>
    <row r="229" spans="2:13" x14ac:dyDescent="0.25">
      <c r="B229" s="335" t="s">
        <v>350</v>
      </c>
      <c r="C229" s="417" t="s">
        <v>351</v>
      </c>
      <c r="D229" s="417"/>
      <c r="E229" s="417"/>
      <c r="F229" s="417"/>
      <c r="G229" s="417"/>
      <c r="H229" s="417"/>
      <c r="I229" s="336"/>
      <c r="J229" s="337"/>
      <c r="K229" s="338" t="s">
        <v>165</v>
      </c>
      <c r="M229" s="339">
        <f>E231</f>
        <v>1500</v>
      </c>
    </row>
    <row r="230" spans="2:13" ht="5.0999999999999996" customHeight="1" x14ac:dyDescent="0.25"/>
    <row r="231" spans="2:13" ht="15" customHeight="1" x14ac:dyDescent="0.25">
      <c r="B231" s="1" t="s">
        <v>350</v>
      </c>
      <c r="C231" s="344" t="s">
        <v>351</v>
      </c>
      <c r="E231" s="345">
        <f>[1]PODROČJA!N19</f>
        <v>1500</v>
      </c>
      <c r="G231" s="343">
        <f>[1]PODROČJA!E19</f>
        <v>10</v>
      </c>
      <c r="M231" s="343">
        <f>[1]PODROČJA!O22</f>
        <v>393</v>
      </c>
    </row>
    <row r="232" spans="2:13" ht="9.9" customHeight="1" x14ac:dyDescent="0.25">
      <c r="E232" s="341" t="s">
        <v>170</v>
      </c>
      <c r="G232" s="341" t="s">
        <v>352</v>
      </c>
      <c r="M232" s="341" t="s">
        <v>313</v>
      </c>
    </row>
    <row r="233" spans="2:13" x14ac:dyDescent="0.25">
      <c r="B233" s="335" t="s">
        <v>353</v>
      </c>
      <c r="C233" s="417" t="s">
        <v>354</v>
      </c>
      <c r="D233" s="417"/>
      <c r="E233" s="417"/>
      <c r="F233" s="417"/>
      <c r="G233" s="417"/>
      <c r="H233" s="417"/>
      <c r="I233" s="336"/>
      <c r="J233" s="337"/>
      <c r="K233" s="338" t="s">
        <v>165</v>
      </c>
      <c r="M233" s="339">
        <f>E235</f>
        <v>0</v>
      </c>
    </row>
    <row r="234" spans="2:13" ht="5.0999999999999996" customHeight="1" x14ac:dyDescent="0.25"/>
    <row r="235" spans="2:13" ht="15" customHeight="1" x14ac:dyDescent="0.25">
      <c r="B235" s="1" t="s">
        <v>353</v>
      </c>
      <c r="C235" s="2" t="s">
        <v>355</v>
      </c>
      <c r="E235" s="340">
        <v>0</v>
      </c>
      <c r="G235" s="343">
        <v>0</v>
      </c>
    </row>
    <row r="236" spans="2:13" ht="9.9" customHeight="1" x14ac:dyDescent="0.25">
      <c r="E236" s="341" t="s">
        <v>170</v>
      </c>
      <c r="G236" s="341" t="s">
        <v>352</v>
      </c>
    </row>
    <row r="237" spans="2:13" ht="9.9" customHeight="1" x14ac:dyDescent="0.25">
      <c r="E237" s="341"/>
      <c r="G237" s="341"/>
    </row>
    <row r="238" spans="2:13" ht="18" customHeight="1" x14ac:dyDescent="0.25">
      <c r="C238" s="423" t="s">
        <v>356</v>
      </c>
      <c r="D238" s="424"/>
      <c r="E238" s="424"/>
      <c r="F238" s="424"/>
      <c r="G238" s="424"/>
      <c r="H238" s="424"/>
      <c r="I238" s="424"/>
      <c r="J238" s="424"/>
      <c r="K238" s="425"/>
      <c r="M238" s="349">
        <f>M227</f>
        <v>1500</v>
      </c>
    </row>
    <row r="239" spans="2:13" ht="15" customHeight="1" x14ac:dyDescent="0.25"/>
    <row r="240" spans="2:13" ht="18" customHeight="1" x14ac:dyDescent="0.25">
      <c r="B240" s="138" t="s">
        <v>357</v>
      </c>
      <c r="C240" s="418" t="s">
        <v>358</v>
      </c>
      <c r="D240" s="418"/>
      <c r="E240" s="418"/>
      <c r="F240" s="418"/>
      <c r="G240" s="418"/>
      <c r="H240" s="418"/>
      <c r="I240" s="418"/>
      <c r="J240" s="418"/>
      <c r="K240" s="418"/>
      <c r="L240" s="418"/>
      <c r="M240" s="418"/>
    </row>
    <row r="241" spans="2:13" ht="5.0999999999999996" customHeight="1" x14ac:dyDescent="0.25"/>
    <row r="242" spans="2:13" ht="18" customHeight="1" x14ac:dyDescent="0.25">
      <c r="B242" s="331" t="s">
        <v>359</v>
      </c>
      <c r="C242" s="422" t="s">
        <v>360</v>
      </c>
      <c r="D242" s="422"/>
      <c r="E242" s="422"/>
      <c r="F242" s="422"/>
      <c r="G242" s="422"/>
      <c r="H242" s="422"/>
      <c r="I242" s="422"/>
      <c r="J242" s="332"/>
      <c r="K242" s="333" t="s">
        <v>165</v>
      </c>
      <c r="L242" s="332"/>
      <c r="M242" s="346">
        <f>M244+M248+M252</f>
        <v>0</v>
      </c>
    </row>
    <row r="243" spans="2:13" ht="5.0999999999999996" customHeight="1" x14ac:dyDescent="0.25"/>
    <row r="244" spans="2:13" x14ac:dyDescent="0.25">
      <c r="B244" s="335" t="s">
        <v>361</v>
      </c>
      <c r="C244" s="417" t="s">
        <v>362</v>
      </c>
      <c r="D244" s="417"/>
      <c r="E244" s="417"/>
      <c r="F244" s="417"/>
      <c r="G244" s="417"/>
      <c r="H244" s="417"/>
      <c r="I244" s="336"/>
      <c r="J244" s="337"/>
      <c r="K244" s="338" t="s">
        <v>165</v>
      </c>
      <c r="M244" s="339">
        <f>E246</f>
        <v>0</v>
      </c>
    </row>
    <row r="245" spans="2:13" ht="5.0999999999999996" customHeight="1" x14ac:dyDescent="0.25"/>
    <row r="246" spans="2:13" ht="15" customHeight="1" x14ac:dyDescent="0.25">
      <c r="B246" s="1" t="s">
        <v>361</v>
      </c>
      <c r="C246" s="2" t="s">
        <v>362</v>
      </c>
      <c r="E246" s="340">
        <v>0</v>
      </c>
      <c r="I246" s="343">
        <v>0</v>
      </c>
      <c r="M246" s="343">
        <v>0</v>
      </c>
    </row>
    <row r="247" spans="2:13" ht="9.9" customHeight="1" x14ac:dyDescent="0.25">
      <c r="E247" s="341" t="s">
        <v>170</v>
      </c>
      <c r="G247" s="341"/>
      <c r="I247" s="341" t="s">
        <v>209</v>
      </c>
      <c r="M247" s="341" t="s">
        <v>191</v>
      </c>
    </row>
    <row r="248" spans="2:13" x14ac:dyDescent="0.25">
      <c r="B248" s="335" t="s">
        <v>363</v>
      </c>
      <c r="C248" s="417" t="s">
        <v>364</v>
      </c>
      <c r="D248" s="417"/>
      <c r="E248" s="417"/>
      <c r="F248" s="417"/>
      <c r="G248" s="417"/>
      <c r="H248" s="417"/>
      <c r="I248" s="336"/>
      <c r="J248" s="337"/>
      <c r="K248" s="338" t="s">
        <v>165</v>
      </c>
      <c r="M248" s="339">
        <f>E250</f>
        <v>0</v>
      </c>
    </row>
    <row r="249" spans="2:13" ht="5.0999999999999996" customHeight="1" x14ac:dyDescent="0.25"/>
    <row r="250" spans="2:13" x14ac:dyDescent="0.25">
      <c r="B250" s="1" t="s">
        <v>363</v>
      </c>
      <c r="C250" s="2" t="s">
        <v>364</v>
      </c>
      <c r="E250" s="340">
        <v>0</v>
      </c>
      <c r="I250" s="343">
        <v>0</v>
      </c>
      <c r="M250" s="343">
        <v>0</v>
      </c>
    </row>
    <row r="251" spans="2:13" ht="9.9" customHeight="1" x14ac:dyDescent="0.25">
      <c r="E251" s="341" t="s">
        <v>170</v>
      </c>
      <c r="G251" s="341"/>
      <c r="I251" s="341" t="s">
        <v>209</v>
      </c>
      <c r="M251" s="341" t="s">
        <v>191</v>
      </c>
    </row>
    <row r="252" spans="2:13" x14ac:dyDescent="0.25">
      <c r="B252" s="335" t="s">
        <v>365</v>
      </c>
      <c r="C252" s="417" t="s">
        <v>366</v>
      </c>
      <c r="D252" s="417"/>
      <c r="E252" s="417"/>
      <c r="F252" s="417"/>
      <c r="G252" s="417"/>
      <c r="H252" s="417"/>
      <c r="I252" s="336"/>
      <c r="J252" s="337"/>
      <c r="K252" s="338" t="s">
        <v>165</v>
      </c>
      <c r="M252" s="339">
        <f>E254</f>
        <v>0</v>
      </c>
    </row>
    <row r="253" spans="2:13" ht="5.0999999999999996" customHeight="1" x14ac:dyDescent="0.25"/>
    <row r="254" spans="2:13" ht="15" customHeight="1" x14ac:dyDescent="0.25">
      <c r="B254" s="1" t="s">
        <v>365</v>
      </c>
      <c r="C254" s="2" t="s">
        <v>367</v>
      </c>
      <c r="E254" s="340">
        <v>0</v>
      </c>
      <c r="I254" s="343">
        <v>0</v>
      </c>
      <c r="M254" s="343">
        <v>0</v>
      </c>
    </row>
    <row r="255" spans="2:13" ht="9.9" customHeight="1" x14ac:dyDescent="0.25">
      <c r="E255" s="341" t="s">
        <v>170</v>
      </c>
      <c r="G255" s="341"/>
      <c r="I255" s="341" t="s">
        <v>209</v>
      </c>
      <c r="M255" s="341" t="s">
        <v>191</v>
      </c>
    </row>
    <row r="256" spans="2:13" ht="15.6" x14ac:dyDescent="0.25">
      <c r="B256" s="331" t="s">
        <v>368</v>
      </c>
      <c r="C256" s="422" t="s">
        <v>369</v>
      </c>
      <c r="D256" s="422"/>
      <c r="E256" s="422"/>
      <c r="F256" s="422"/>
      <c r="G256" s="422"/>
      <c r="H256" s="422"/>
      <c r="I256" s="422"/>
      <c r="J256" s="332"/>
      <c r="K256" s="333" t="s">
        <v>165</v>
      </c>
      <c r="L256" s="332"/>
      <c r="M256" s="346">
        <f>M258</f>
        <v>0</v>
      </c>
    </row>
    <row r="257" spans="2:13" ht="5.0999999999999996" customHeight="1" x14ac:dyDescent="0.25"/>
    <row r="258" spans="2:13" x14ac:dyDescent="0.25">
      <c r="B258" s="335" t="s">
        <v>368</v>
      </c>
      <c r="C258" s="417" t="s">
        <v>370</v>
      </c>
      <c r="D258" s="417"/>
      <c r="E258" s="417"/>
      <c r="F258" s="417"/>
      <c r="G258" s="417"/>
      <c r="H258" s="417"/>
      <c r="I258" s="336"/>
      <c r="J258" s="337"/>
      <c r="K258" s="338" t="s">
        <v>165</v>
      </c>
      <c r="M258" s="339">
        <f>E260</f>
        <v>0</v>
      </c>
    </row>
    <row r="259" spans="2:13" ht="5.0999999999999996" customHeight="1" x14ac:dyDescent="0.25"/>
    <row r="260" spans="2:13" ht="15" customHeight="1" x14ac:dyDescent="0.25">
      <c r="B260" s="1" t="s">
        <v>368</v>
      </c>
      <c r="C260" s="2" t="s">
        <v>371</v>
      </c>
      <c r="E260" s="340">
        <v>0</v>
      </c>
      <c r="G260" s="342">
        <v>0</v>
      </c>
    </row>
    <row r="261" spans="2:13" ht="9.9" customHeight="1" x14ac:dyDescent="0.25">
      <c r="E261" s="341" t="s">
        <v>170</v>
      </c>
      <c r="G261" s="341" t="s">
        <v>188</v>
      </c>
    </row>
    <row r="262" spans="2:13" ht="9.9" customHeight="1" x14ac:dyDescent="0.25">
      <c r="E262" s="341"/>
      <c r="G262" s="341"/>
    </row>
    <row r="263" spans="2:13" ht="18" customHeight="1" x14ac:dyDescent="0.25">
      <c r="C263" s="423" t="s">
        <v>372</v>
      </c>
      <c r="D263" s="424"/>
      <c r="E263" s="424"/>
      <c r="F263" s="424"/>
      <c r="G263" s="424"/>
      <c r="H263" s="424"/>
      <c r="I263" s="424"/>
      <c r="J263" s="424"/>
      <c r="K263" s="425"/>
      <c r="M263" s="349">
        <f>M242+M256</f>
        <v>0</v>
      </c>
    </row>
    <row r="264" spans="2:13" ht="9.9" customHeight="1" x14ac:dyDescent="0.25"/>
    <row r="265" spans="2:13" ht="18" customHeight="1" x14ac:dyDescent="0.25">
      <c r="B265" s="138" t="s">
        <v>373</v>
      </c>
      <c r="C265" s="418" t="s">
        <v>374</v>
      </c>
      <c r="D265" s="418"/>
      <c r="E265" s="418"/>
      <c r="F265" s="418"/>
      <c r="G265" s="418"/>
      <c r="H265" s="418"/>
      <c r="I265" s="418"/>
      <c r="J265" s="418"/>
      <c r="K265" s="418"/>
      <c r="L265" s="418"/>
      <c r="M265" s="418"/>
    </row>
    <row r="266" spans="2:13" ht="5.0999999999999996" customHeight="1" x14ac:dyDescent="0.25"/>
    <row r="267" spans="2:13" ht="18" customHeight="1" x14ac:dyDescent="0.25">
      <c r="B267" s="331" t="s">
        <v>375</v>
      </c>
      <c r="C267" s="422" t="s">
        <v>376</v>
      </c>
      <c r="D267" s="422"/>
      <c r="E267" s="422"/>
      <c r="F267" s="422"/>
      <c r="G267" s="422"/>
      <c r="H267" s="422"/>
      <c r="I267" s="422"/>
      <c r="J267" s="332"/>
      <c r="K267" s="333" t="s">
        <v>165</v>
      </c>
      <c r="L267" s="332"/>
      <c r="M267" s="346">
        <f>M269</f>
        <v>0</v>
      </c>
    </row>
    <row r="268" spans="2:13" ht="5.0999999999999996" customHeight="1" x14ac:dyDescent="0.25"/>
    <row r="269" spans="2:13" x14ac:dyDescent="0.25">
      <c r="B269" s="335" t="s">
        <v>377</v>
      </c>
      <c r="C269" s="417" t="s">
        <v>378</v>
      </c>
      <c r="D269" s="417"/>
      <c r="E269" s="417"/>
      <c r="F269" s="417"/>
      <c r="G269" s="417"/>
      <c r="H269" s="417"/>
      <c r="I269" s="336"/>
      <c r="J269" s="337"/>
      <c r="K269" s="338" t="s">
        <v>165</v>
      </c>
      <c r="M269" s="339">
        <f>E271</f>
        <v>0</v>
      </c>
    </row>
    <row r="270" spans="2:13" ht="5.0999999999999996" customHeight="1" x14ac:dyDescent="0.25"/>
    <row r="271" spans="2:13" ht="15" customHeight="1" x14ac:dyDescent="0.25">
      <c r="B271" s="1" t="s">
        <v>377</v>
      </c>
      <c r="C271" s="264" t="s">
        <v>378</v>
      </c>
      <c r="E271" s="340">
        <v>0</v>
      </c>
    </row>
    <row r="272" spans="2:13" ht="9.9" customHeight="1" x14ac:dyDescent="0.25">
      <c r="E272" s="341" t="s">
        <v>170</v>
      </c>
    </row>
    <row r="273" spans="3:13" ht="9.9" customHeight="1" x14ac:dyDescent="0.25">
      <c r="E273" s="341"/>
    </row>
    <row r="274" spans="3:13" ht="18" customHeight="1" x14ac:dyDescent="0.25">
      <c r="C274" s="423" t="s">
        <v>379</v>
      </c>
      <c r="D274" s="424"/>
      <c r="E274" s="424"/>
      <c r="F274" s="424"/>
      <c r="G274" s="424"/>
      <c r="H274" s="424"/>
      <c r="I274" s="424"/>
      <c r="J274" s="424"/>
      <c r="K274" s="425"/>
      <c r="M274" s="349">
        <f>M267</f>
        <v>0</v>
      </c>
    </row>
    <row r="275" spans="3:13" ht="15" customHeight="1" x14ac:dyDescent="0.25"/>
    <row r="276" spans="3:13" ht="15" customHeight="1" x14ac:dyDescent="0.25"/>
    <row r="277" spans="3:13" ht="15" customHeight="1" x14ac:dyDescent="0.25"/>
  </sheetData>
  <mergeCells count="81">
    <mergeCell ref="C267:I267"/>
    <mergeCell ref="C269:H269"/>
    <mergeCell ref="C274:K274"/>
    <mergeCell ref="C248:H248"/>
    <mergeCell ref="C252:H252"/>
    <mergeCell ref="C256:I256"/>
    <mergeCell ref="C258:H258"/>
    <mergeCell ref="C263:K263"/>
    <mergeCell ref="C265:M265"/>
    <mergeCell ref="C244:H244"/>
    <mergeCell ref="C212:I212"/>
    <mergeCell ref="C214:H214"/>
    <mergeCell ref="C218:H218"/>
    <mergeCell ref="C223:K223"/>
    <mergeCell ref="C225:M225"/>
    <mergeCell ref="C227:I227"/>
    <mergeCell ref="C229:H229"/>
    <mergeCell ref="C233:H233"/>
    <mergeCell ref="C238:K238"/>
    <mergeCell ref="C240:M240"/>
    <mergeCell ref="C242:I242"/>
    <mergeCell ref="C208:H208"/>
    <mergeCell ref="C173:I173"/>
    <mergeCell ref="C178:K178"/>
    <mergeCell ref="C180:M180"/>
    <mergeCell ref="C182:I182"/>
    <mergeCell ref="C184:H184"/>
    <mergeCell ref="C188:I188"/>
    <mergeCell ref="C190:H190"/>
    <mergeCell ref="C194:H194"/>
    <mergeCell ref="C200:I200"/>
    <mergeCell ref="C202:H202"/>
    <mergeCell ref="C206:I206"/>
    <mergeCell ref="C171:I171"/>
    <mergeCell ref="C141:I141"/>
    <mergeCell ref="C143:H143"/>
    <mergeCell ref="C147:H147"/>
    <mergeCell ref="C151:H151"/>
    <mergeCell ref="C155:H155"/>
    <mergeCell ref="C160:K160"/>
    <mergeCell ref="C162:M162"/>
    <mergeCell ref="B163:M163"/>
    <mergeCell ref="C165:I165"/>
    <mergeCell ref="C167:I167"/>
    <mergeCell ref="C169:I169"/>
    <mergeCell ref="C137:H137"/>
    <mergeCell ref="C95:H95"/>
    <mergeCell ref="C99:I99"/>
    <mergeCell ref="C101:H101"/>
    <mergeCell ref="C105:H105"/>
    <mergeCell ref="C110:H110"/>
    <mergeCell ref="C114:H114"/>
    <mergeCell ref="C119:I119"/>
    <mergeCell ref="C121:H121"/>
    <mergeCell ref="C125:H125"/>
    <mergeCell ref="C129:H129"/>
    <mergeCell ref="C133:H133"/>
    <mergeCell ref="C91:H91"/>
    <mergeCell ref="C53:I53"/>
    <mergeCell ref="C55:H55"/>
    <mergeCell ref="C59:H59"/>
    <mergeCell ref="C63:I63"/>
    <mergeCell ref="C65:H65"/>
    <mergeCell ref="C69:H69"/>
    <mergeCell ref="C73:I73"/>
    <mergeCell ref="C75:H75"/>
    <mergeCell ref="C80:I80"/>
    <mergeCell ref="C82:H82"/>
    <mergeCell ref="C87:H87"/>
    <mergeCell ref="C49:H49"/>
    <mergeCell ref="B2:M2"/>
    <mergeCell ref="E4:K4"/>
    <mergeCell ref="C5:M5"/>
    <mergeCell ref="C7:I7"/>
    <mergeCell ref="C9:H9"/>
    <mergeCell ref="C23:H23"/>
    <mergeCell ref="C27:H27"/>
    <mergeCell ref="C33:H33"/>
    <mergeCell ref="C39:H39"/>
    <mergeCell ref="C43:I43"/>
    <mergeCell ref="C45:H45"/>
  </mergeCells>
  <pageMargins left="0.19685039370078741" right="0.19685039370078741" top="0.19685039370078741" bottom="0.19685039370078741" header="0.11811023622047245" footer="0.11811023622047245"/>
  <pageSetup paperSize="9" scale="90" orientation="portrait" r:id="rId1"/>
  <headerFooter>
    <oddFooter>&amp;R&amp;"-,Krepko"&amp;7GOL-ŠPORT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5</vt:i4>
      </vt:variant>
    </vt:vector>
  </HeadingPairs>
  <TitlesOfParts>
    <vt:vector size="10" baseType="lpstr">
      <vt:lpstr>skupno</vt:lpstr>
      <vt:lpstr>VR-IZV</vt:lpstr>
      <vt:lpstr>IZVAJALCI</vt:lpstr>
      <vt:lpstr>PODROČJA</vt:lpstr>
      <vt:lpstr>MIZŠ</vt:lpstr>
      <vt:lpstr>IZVAJALCI!Področje_tiskanja</vt:lpstr>
      <vt:lpstr>MIZŠ!Področje_tiskanja</vt:lpstr>
      <vt:lpstr>PODROČJA!Področje_tiskanja</vt:lpstr>
      <vt:lpstr>skupno!Področje_tiskanja</vt:lpstr>
      <vt:lpstr>'VR-IZV'!Področje_tiskanja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Uporabnik sistema Windows</cp:lastModifiedBy>
  <cp:lastPrinted>2020-06-17T06:14:34Z</cp:lastPrinted>
  <dcterms:created xsi:type="dcterms:W3CDTF">2020-06-15T12:51:08Z</dcterms:created>
  <dcterms:modified xsi:type="dcterms:W3CDTF">2020-07-06T10:51:58Z</dcterms:modified>
</cp:coreProperties>
</file>