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codeName="ThisWorkbook" defaultThemeVersion="124226"/>
  <mc:AlternateContent xmlns:mc="http://schemas.openxmlformats.org/markup-compatibility/2006">
    <mc:Choice Requires="x15">
      <x15ac:absPath xmlns:x15ac="http://schemas.microsoft.com/office/spreadsheetml/2010/11/ac" url="D:\Peter\2020\Kanalizacija\Kanalizacija Brezovica\Razpisna dokumentacija gradnja\Popisi za razpis\"/>
    </mc:Choice>
  </mc:AlternateContent>
  <xr:revisionPtr revIDLastSave="0" documentId="13_ncr:1_{5A90565F-8525-4C66-A85C-8E2786579551}" xr6:coauthVersionLast="46" xr6:coauthVersionMax="46" xr10:uidLastSave="{00000000-0000-0000-0000-000000000000}"/>
  <bookViews>
    <workbookView xWindow="-108" yWindow="-108" windowWidth="23256" windowHeight="12696" tabRatio="770" xr2:uid="{00000000-000D-0000-FFFF-FFFF00000000}"/>
  </bookViews>
  <sheets>
    <sheet name="Rekapitulacija" sheetId="6" r:id="rId1"/>
    <sheet name="0-Preddela" sheetId="52" r:id="rId2"/>
    <sheet name="A. Kanalizacija" sheetId="56" r:id="rId3"/>
    <sheet name="B. Črp-gradbeni in strojni" sheetId="66" r:id="rId4"/>
    <sheet name="C. Črp-električne inštalacije" sheetId="67" r:id="rId5"/>
  </sheets>
  <definedNames>
    <definedName name="_Hlk9417092" localSheetId="0">Rekapitulacija!#REF!</definedName>
    <definedName name="_xlnm.Print_Area" localSheetId="1">'0-Preddela'!$B$1:$G$15</definedName>
    <definedName name="_xlnm.Print_Area" localSheetId="2">'A. Kanalizacija'!$A$1:$G$132</definedName>
    <definedName name="_xlnm.Print_Area" localSheetId="3">'B. Črp-gradbeni in strojni'!$A$1:$G$172</definedName>
    <definedName name="_xlnm.Print_Area" localSheetId="4">'C. Črp-električne inštalacije'!$A$1:$F$41</definedName>
    <definedName name="_xlnm.Print_Area" localSheetId="0">Rekapitulacija!$A$1:$D$66</definedName>
    <definedName name="_xlnm.Print_Titles" localSheetId="2">'A. Kanalizacija'!$19:$19</definedName>
    <definedName name="_xlnm.Print_Titles" localSheetId="3">'B. Črp-gradbeni in strojni'!#REF!</definedName>
    <definedName name="_xlnm.Print_Titles" localSheetId="4">'C. Črp-električne inštalacije'!#REF!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66" l="1"/>
  <c r="E115" i="66"/>
  <c r="E114" i="66"/>
  <c r="E111" i="66"/>
  <c r="E108" i="66"/>
  <c r="E102" i="66"/>
  <c r="E101" i="66"/>
  <c r="E100" i="66"/>
  <c r="E99" i="66"/>
  <c r="E98" i="66"/>
  <c r="E97" i="66"/>
  <c r="E96" i="66"/>
  <c r="G71" i="66"/>
  <c r="G70" i="66"/>
  <c r="E103" i="66" l="1"/>
  <c r="E77" i="66" l="1"/>
  <c r="E78" i="66" s="1"/>
  <c r="E74" i="66"/>
  <c r="G74" i="66" s="1"/>
  <c r="E73" i="66"/>
  <c r="E75" i="66"/>
  <c r="E57" i="66"/>
  <c r="G50" i="66"/>
  <c r="G41" i="66"/>
  <c r="E34" i="66"/>
  <c r="E26" i="66"/>
  <c r="G97" i="56"/>
  <c r="G99" i="56"/>
  <c r="G95" i="56"/>
  <c r="G94" i="56"/>
  <c r="G93" i="56"/>
  <c r="E79" i="66" l="1"/>
  <c r="G100" i="56"/>
  <c r="G101" i="56" s="1"/>
  <c r="G7" i="56" s="1"/>
  <c r="E64" i="56"/>
  <c r="G64" i="56" s="1"/>
  <c r="G63" i="56"/>
  <c r="G125" i="56"/>
  <c r="G113" i="56"/>
  <c r="G123" i="56"/>
  <c r="E111" i="56"/>
  <c r="G110" i="56"/>
  <c r="E106" i="56"/>
  <c r="G106" i="56" s="1"/>
  <c r="G105" i="56"/>
  <c r="E116" i="56" l="1"/>
  <c r="E79" i="56" l="1"/>
  <c r="E80" i="56" s="1"/>
  <c r="E76" i="56"/>
  <c r="E73" i="56"/>
  <c r="E56" i="56"/>
  <c r="E50" i="56"/>
  <c r="E47" i="56"/>
  <c r="F14" i="67" l="1"/>
  <c r="F13" i="67"/>
  <c r="F12" i="67"/>
  <c r="F32" i="67"/>
  <c r="F31" i="67"/>
  <c r="F30" i="67"/>
  <c r="F29" i="67"/>
  <c r="F28" i="67"/>
  <c r="F27" i="67"/>
  <c r="F26" i="67"/>
  <c r="F25" i="67"/>
  <c r="F24" i="67"/>
  <c r="F15" i="67" l="1"/>
  <c r="F4" i="67" s="1"/>
  <c r="F33" i="67"/>
  <c r="F5" i="67" s="1"/>
  <c r="G170" i="66"/>
  <c r="G169" i="66"/>
  <c r="G168" i="66"/>
  <c r="G167" i="66"/>
  <c r="G166" i="66"/>
  <c r="G165" i="66"/>
  <c r="G164" i="66"/>
  <c r="G163" i="66"/>
  <c r="G162" i="66"/>
  <c r="G161" i="66"/>
  <c r="G160" i="66"/>
  <c r="G158" i="66"/>
  <c r="G157" i="66"/>
  <c r="G152" i="66"/>
  <c r="G151" i="66"/>
  <c r="E136" i="66"/>
  <c r="G136" i="66" s="1"/>
  <c r="G135" i="66"/>
  <c r="G134" i="66"/>
  <c r="G133" i="66"/>
  <c r="G132" i="66"/>
  <c r="G131" i="66"/>
  <c r="G130" i="66"/>
  <c r="G129" i="66"/>
  <c r="E128" i="66"/>
  <c r="G128" i="66" s="1"/>
  <c r="E124" i="66"/>
  <c r="E125" i="66" s="1"/>
  <c r="G125" i="66" s="1"/>
  <c r="G123" i="66"/>
  <c r="G119" i="66"/>
  <c r="G118" i="66"/>
  <c r="G117" i="66"/>
  <c r="G116" i="66"/>
  <c r="G115" i="66"/>
  <c r="G114" i="66"/>
  <c r="G111" i="66"/>
  <c r="G110" i="66"/>
  <c r="G109" i="66"/>
  <c r="G108" i="66"/>
  <c r="G107" i="66"/>
  <c r="G104" i="66"/>
  <c r="G103" i="66"/>
  <c r="G102" i="66"/>
  <c r="G101" i="66"/>
  <c r="G100" i="66"/>
  <c r="G99" i="66"/>
  <c r="G98" i="66"/>
  <c r="G97" i="66"/>
  <c r="G96" i="66"/>
  <c r="G95" i="66"/>
  <c r="G94" i="66"/>
  <c r="G89" i="66"/>
  <c r="G88" i="66"/>
  <c r="G87" i="66"/>
  <c r="G86" i="66"/>
  <c r="G85" i="66"/>
  <c r="G84" i="66"/>
  <c r="G83" i="66"/>
  <c r="G78" i="66"/>
  <c r="G77" i="66"/>
  <c r="G76" i="66"/>
  <c r="G75" i="66"/>
  <c r="G73" i="66"/>
  <c r="G68" i="66"/>
  <c r="G67" i="66"/>
  <c r="G66" i="66"/>
  <c r="G64" i="66"/>
  <c r="G63" i="66"/>
  <c r="G62" i="66"/>
  <c r="G61" i="66"/>
  <c r="G60" i="66"/>
  <c r="G59" i="66"/>
  <c r="G58" i="66"/>
  <c r="G57" i="66"/>
  <c r="G56" i="66"/>
  <c r="G55" i="66"/>
  <c r="G54" i="66"/>
  <c r="G53" i="66"/>
  <c r="G52" i="66"/>
  <c r="G51" i="66"/>
  <c r="G49" i="66"/>
  <c r="G48" i="66"/>
  <c r="E43" i="66"/>
  <c r="G43" i="66" s="1"/>
  <c r="G42" i="66"/>
  <c r="G40" i="66"/>
  <c r="G39" i="66"/>
  <c r="G38" i="66"/>
  <c r="G37" i="66"/>
  <c r="G36" i="66"/>
  <c r="G35" i="66"/>
  <c r="G34" i="66"/>
  <c r="G33" i="66"/>
  <c r="G32" i="66"/>
  <c r="G28" i="66"/>
  <c r="G27" i="66"/>
  <c r="G26" i="66"/>
  <c r="G25" i="66"/>
  <c r="G23" i="66"/>
  <c r="G22" i="66"/>
  <c r="G21" i="66"/>
  <c r="G90" i="66" l="1"/>
  <c r="G91" i="66" s="1"/>
  <c r="G6" i="66" s="1"/>
  <c r="E126" i="66"/>
  <c r="G126" i="66" s="1"/>
  <c r="E127" i="66"/>
  <c r="G127" i="66" s="1"/>
  <c r="G79" i="66"/>
  <c r="G80" i="66" s="1"/>
  <c r="G81" i="66" s="1"/>
  <c r="G5" i="66" s="1"/>
  <c r="F6" i="67"/>
  <c r="D56" i="6" s="1"/>
  <c r="G120" i="66"/>
  <c r="G171" i="66"/>
  <c r="G172" i="66" s="1"/>
  <c r="G9" i="66" s="1"/>
  <c r="G44" i="66"/>
  <c r="G45" i="66" s="1"/>
  <c r="G4" i="66" s="1"/>
  <c r="G112" i="66"/>
  <c r="G105" i="66"/>
  <c r="G124" i="66"/>
  <c r="G29" i="66"/>
  <c r="G30" i="66" s="1"/>
  <c r="G3" i="66" s="1"/>
  <c r="G121" i="66" l="1"/>
  <c r="G7" i="66" s="1"/>
  <c r="G137" i="66"/>
  <c r="G138" i="66" s="1"/>
  <c r="G8" i="66" s="1"/>
  <c r="G121" i="56"/>
  <c r="G10" i="66" l="1"/>
  <c r="D54" i="6" s="1"/>
  <c r="E58" i="56"/>
  <c r="G108" i="56"/>
  <c r="E49" i="56" l="1"/>
  <c r="G124" i="56"/>
  <c r="E53" i="56" l="1"/>
  <c r="G50" i="56" l="1"/>
  <c r="G80" i="56" l="1"/>
  <c r="G66" i="56" l="1"/>
  <c r="G67" i="56" s="1"/>
  <c r="G68" i="56" l="1"/>
  <c r="E83" i="56" l="1"/>
  <c r="G83" i="56" s="1"/>
  <c r="E51" i="56" l="1"/>
  <c r="E85" i="56" l="1"/>
  <c r="E84" i="56"/>
  <c r="G84" i="56" s="1"/>
  <c r="E88" i="56"/>
  <c r="E87" i="56" s="1"/>
  <c r="G49" i="56"/>
  <c r="G44" i="56" l="1"/>
  <c r="G46" i="56"/>
  <c r="G77" i="56" l="1"/>
  <c r="G9" i="52" l="1"/>
  <c r="E52" i="56" l="1"/>
  <c r="G52" i="56" s="1"/>
  <c r="G130" i="56"/>
  <c r="G129" i="56"/>
  <c r="G122" i="56"/>
  <c r="G120" i="56"/>
  <c r="E117" i="56"/>
  <c r="G114" i="56"/>
  <c r="G111" i="56"/>
  <c r="G109" i="56"/>
  <c r="G104" i="56"/>
  <c r="G82" i="56"/>
  <c r="G79" i="56"/>
  <c r="G76" i="56"/>
  <c r="G73" i="56"/>
  <c r="E54" i="56"/>
  <c r="G54" i="56" s="1"/>
  <c r="G53" i="56"/>
  <c r="G47" i="56"/>
  <c r="G45" i="56"/>
  <c r="G38" i="56"/>
  <c r="G37" i="56"/>
  <c r="G36" i="56"/>
  <c r="G30" i="56"/>
  <c r="E29" i="56"/>
  <c r="G29" i="56" s="1"/>
  <c r="G28" i="56"/>
  <c r="E27" i="56"/>
  <c r="G27" i="56" s="1"/>
  <c r="E25" i="56"/>
  <c r="G25" i="56" s="1"/>
  <c r="E24" i="56"/>
  <c r="G24" i="56" s="1"/>
  <c r="G23" i="56"/>
  <c r="G22" i="56"/>
  <c r="G81" i="56" l="1"/>
  <c r="G85" i="56"/>
  <c r="G74" i="56"/>
  <c r="I73" i="56"/>
  <c r="G131" i="56"/>
  <c r="G132" i="56" s="1"/>
  <c r="G9" i="56" s="1"/>
  <c r="G51" i="56"/>
  <c r="G58" i="56"/>
  <c r="G39" i="56"/>
  <c r="G40" i="56" s="1"/>
  <c r="G3" i="56" s="1"/>
  <c r="G117" i="56"/>
  <c r="E118" i="56"/>
  <c r="G118" i="56" s="1"/>
  <c r="E55" i="56"/>
  <c r="E57" i="56" s="1"/>
  <c r="G5" i="56"/>
  <c r="G116" i="56"/>
  <c r="G75" i="56"/>
  <c r="G126" i="56" l="1"/>
  <c r="G127" i="56" s="1"/>
  <c r="G8" i="56" s="1"/>
  <c r="G55" i="56"/>
  <c r="G88" i="56" l="1"/>
  <c r="I88" i="56"/>
  <c r="G87" i="56"/>
  <c r="G57" i="56"/>
  <c r="G56" i="56"/>
  <c r="G89" i="56" l="1"/>
  <c r="G90" i="56" s="1"/>
  <c r="G6" i="56" s="1"/>
  <c r="G59" i="56"/>
  <c r="G60" i="56" l="1"/>
  <c r="G4" i="56" s="1"/>
  <c r="G10" i="56" s="1"/>
  <c r="D52" i="6" l="1"/>
  <c r="I10" i="56"/>
  <c r="G12" i="52" l="1"/>
  <c r="G14" i="52" l="1"/>
  <c r="G10" i="52"/>
  <c r="G8" i="52"/>
  <c r="G7" i="52"/>
  <c r="G6" i="52"/>
  <c r="G5" i="52"/>
  <c r="G15" i="52" l="1"/>
  <c r="D50" i="6" s="1"/>
  <c r="D59" i="6" s="1"/>
  <c r="D71" i="6" l="1"/>
  <c r="D61" i="6" l="1"/>
  <c r="D64" i="6" s="1"/>
</calcChain>
</file>

<file path=xl/sharedStrings.xml><?xml version="1.0" encoding="utf-8"?>
<sst xmlns="http://schemas.openxmlformats.org/spreadsheetml/2006/main" count="800" uniqueCount="493">
  <si>
    <t>SKUPAJ</t>
  </si>
  <si>
    <t>m1</t>
  </si>
  <si>
    <t>kom</t>
  </si>
  <si>
    <t>m2</t>
  </si>
  <si>
    <t>m3</t>
  </si>
  <si>
    <t>PRIPRAVLJALNA DELA</t>
  </si>
  <si>
    <t>Skupaj pripravljalna dela</t>
  </si>
  <si>
    <t>ZEMELJSKA DELA</t>
  </si>
  <si>
    <t>GRADBENA DELA</t>
  </si>
  <si>
    <t>KANALIZACIJSKA DELA</t>
  </si>
  <si>
    <t>ur</t>
  </si>
  <si>
    <t>1.0</t>
  </si>
  <si>
    <t>2.0</t>
  </si>
  <si>
    <t>3.0</t>
  </si>
  <si>
    <t>Šifra</t>
  </si>
  <si>
    <t>Opis postavke</t>
  </si>
  <si>
    <t>Enota</t>
  </si>
  <si>
    <t>Količina</t>
  </si>
  <si>
    <t>1.1</t>
  </si>
  <si>
    <t>kos</t>
  </si>
  <si>
    <t>Ostala dodatna in nepredvidena dela. Obračun po dejanskih stroških porabe časa in materiala po vpisu v gradbeni dnevnik. Ocena stroškov 10 % od vrednosti del.</t>
  </si>
  <si>
    <t>m</t>
  </si>
  <si>
    <t>1.2</t>
  </si>
  <si>
    <t>IZKOPI</t>
  </si>
  <si>
    <t>PREDDELA</t>
  </si>
  <si>
    <t>4.0</t>
  </si>
  <si>
    <t>4.1</t>
  </si>
  <si>
    <t>Skupna dolžina kanalizacije za kom. odpadno vodo:</t>
  </si>
  <si>
    <t>Davek na dodano vrednost  (22%)</t>
  </si>
  <si>
    <t>Investicija (brez DDV) na m1:</t>
  </si>
  <si>
    <t>kpl</t>
  </si>
  <si>
    <t>4.2</t>
  </si>
  <si>
    <t>POPIS DEL S PREDIZMERAMI</t>
  </si>
  <si>
    <t>Naziv gradnje:</t>
  </si>
  <si>
    <t>Investitor:</t>
  </si>
  <si>
    <t>Št. načrta:</t>
  </si>
  <si>
    <t>Datum:</t>
  </si>
  <si>
    <t>Preddela in gradbiščna dokumentacija</t>
  </si>
  <si>
    <t>0.</t>
  </si>
  <si>
    <t>Zakoličenje osi kanalizacije, z zavarovanjem osi in oznako revizijskih jaškov in vsa druga geodetska dela v času gradnje, ki so potrebna za nemoteno izvajanje del (smeri, višine, vmesne, začasne in končne zakoličbe…)</t>
  </si>
  <si>
    <t>Postavitev gradbenih profilov na vzpostavljeno os trase cevovoda, ter določitev nivoja za merjenje globine izkopa in polaganje cevovoda.</t>
  </si>
  <si>
    <t>Določanje in označevanje mej parcel po katerih poteka kanalizacijski vod. Obračun po m1 predvidene kanalizacije (brez upoševanja odcepov za hišne priključke).</t>
  </si>
  <si>
    <t>1201</t>
  </si>
  <si>
    <t>1202</t>
  </si>
  <si>
    <t>1203</t>
  </si>
  <si>
    <t>1204</t>
  </si>
  <si>
    <t>ZAKOLIČBA</t>
  </si>
  <si>
    <t>1.3</t>
  </si>
  <si>
    <t>PRIPRAVA GRADBIŠČA</t>
  </si>
  <si>
    <t>1301</t>
  </si>
  <si>
    <t>Priprava gradbišča, odstranitev eventuelnih ovir in utrditev delovnega platoja. Po končanih delih se gradbišče pospravi in vzpostavi v prvotno stanje.</t>
  </si>
  <si>
    <t>1302</t>
  </si>
  <si>
    <t>Izdelava lesenih mostičkov oziroma provizorij dostopov za pešce do objektov preko izkopanih jarkov iz plohov debeline 5 cm. Na provizorij dostopih se uredi ograja iz desk in tramičev. Vse po statičnem izračunu in načrtu izvajalca.</t>
  </si>
  <si>
    <t>NADZOR</t>
  </si>
  <si>
    <t>Izvedba projektantskega nadzora, obračun na podlagi potrditve nadzornega organa</t>
  </si>
  <si>
    <t>1401</t>
  </si>
  <si>
    <t>Nadzor pristojnih služb ostalih komunalnih vodov na območju, obračun na podlagi potrditve nadzornga organa.</t>
  </si>
  <si>
    <t>Izvedba geomehanskega nadzora, prevzem gradbene jame in temeljnih tal, obračun na podlagi potrditve nadzornga organa</t>
  </si>
  <si>
    <t>POSEGI V OBSTOJEČE VOZIŠČE</t>
  </si>
  <si>
    <t>DRUGI POSEGI NA TERENU</t>
  </si>
  <si>
    <t>3.1</t>
  </si>
  <si>
    <t>Skupaj drugi posegi na terenu</t>
  </si>
  <si>
    <t>4101</t>
  </si>
  <si>
    <t>ZASIPI</t>
  </si>
  <si>
    <t>Ročno planiranje dna jarka s točnostjo +/- 3 cm po projektiranem padcu.</t>
  </si>
  <si>
    <t>Dobava in vgraditev peščenega materiala granulacije 8 do 16 mm za peščeno ležišče cevi (POSTELJICA) s sprotno višinsko kontrolo do predpisane kote dna cevi (10cm + D/10) z komprimacijo do stopnje 97% SPP (standardni Proctorjev preizkus), vključno z nabavo in transportom materiala.</t>
  </si>
  <si>
    <t xml:space="preserve">4203 </t>
  </si>
  <si>
    <t>4204</t>
  </si>
  <si>
    <t>4207</t>
  </si>
  <si>
    <t>Dobava in vgraditev peščenega materiala granulacije 8 do 16 mm s komprimacijo, v coni cevovoda v debelini 30 cm nad temenom, s komprimacijo v plasteh po 20 cm, zbitost 95% po proctorju, vključno z nabavo in transportom materiala.</t>
  </si>
  <si>
    <t>Skupaj zemeljska dela</t>
  </si>
  <si>
    <t>5.0</t>
  </si>
  <si>
    <t>5.1</t>
  </si>
  <si>
    <t>RUŠITVENA IN PRIPRAVLJALNA DELA</t>
  </si>
  <si>
    <t>5201</t>
  </si>
  <si>
    <t>Skupaj gradbena dela</t>
  </si>
  <si>
    <t>6.0</t>
  </si>
  <si>
    <t>6.1</t>
  </si>
  <si>
    <t>CEVI</t>
  </si>
  <si>
    <t>6101</t>
  </si>
  <si>
    <t>6.2</t>
  </si>
  <si>
    <t>JAŠKI</t>
  </si>
  <si>
    <t>6203</t>
  </si>
  <si>
    <t>6201</t>
  </si>
  <si>
    <t>6202</t>
  </si>
  <si>
    <t>Dobava in vgradnja LTŽ pokrova fi 600mm, skladno s SIST EN 124-1:2015 D 400 kN, kjer je predviden promet s težkimi vozili ali vzdrževanje 30T. Pokrov izveden na zaklep z odprtinami za zračenje. Kot npr. tip: Norinco, PAM ali enakovredno. Skupaj z razbremenilno AB ploščo za montažo na cev DN 1000 mm, ter vsemi potrebnimi deli in materiali. Vključno z AB vencem za vgradnjo LTŽ pokrova ter  dobavo  in vgrajevanjem betona C16/20 in vso potrebno armaturo za betoniranje pete revizijskih jaškov.</t>
  </si>
  <si>
    <t>6.3</t>
  </si>
  <si>
    <t>6301</t>
  </si>
  <si>
    <t>6302</t>
  </si>
  <si>
    <t>Čiščenje kanala pred izvedbo preizkusa tesnosti.</t>
  </si>
  <si>
    <t>6401</t>
  </si>
  <si>
    <t>6.4</t>
  </si>
  <si>
    <t>PREGLED</t>
  </si>
  <si>
    <t>Preizkus tesnosti kanala po standardu SIST EN 1610  - gravitacijski kanal. Vključno z vsemi dodatnimi in zaščitnimi deli.</t>
  </si>
  <si>
    <t>6402</t>
  </si>
  <si>
    <t>Pregled in snemanje s TV kamero vseh gravitacijskih kanalizacijskih cevi,  jaškov in vseh cevnih odsekov. Snemanje kanala po standardu SIST EN 13508-2:2003 in skladno z nemškimi smernicami ATV-M 143-2.</t>
  </si>
  <si>
    <t>6403</t>
  </si>
  <si>
    <t>6.5</t>
  </si>
  <si>
    <t>KRIŽANJA</t>
  </si>
  <si>
    <t>Izvedba križanja z obstoječim vodovodom v skladu z navodili upravljavca komunalnega voda</t>
  </si>
  <si>
    <t>6501</t>
  </si>
  <si>
    <t>6502</t>
  </si>
  <si>
    <t>6503</t>
  </si>
  <si>
    <t>Izvedba križanja z obstoječim podzemnim telekomunikacijskim vodom v skladu z navodili upravljavca komunalnega voda</t>
  </si>
  <si>
    <t>Skupaj kanalizacijska dela</t>
  </si>
  <si>
    <t>7.0</t>
  </si>
  <si>
    <t>Vzdrževanje vseh prekopanih javnih površin v času od rušitve cestišča do vzpostavitve v prvotno stanje, ki zajema polivanje-protiprašna zaščito, dosip udarnih jam, izdelava nasipov za dostope do objektov, utrjevanje in planiranje vključno z dobavo materiala in delom.</t>
  </si>
  <si>
    <t>7001</t>
  </si>
  <si>
    <t>7002</t>
  </si>
  <si>
    <t>Skupaj navezava na hišne priključke</t>
  </si>
  <si>
    <t>0.1</t>
  </si>
  <si>
    <t>IZDELAVA NAČRTOV</t>
  </si>
  <si>
    <t>0.2</t>
  </si>
  <si>
    <t>OBVESTILNE TABLE NA GRADBIŠČU</t>
  </si>
  <si>
    <t>0201</t>
  </si>
  <si>
    <t>Skupaj preddela in gradbiščna dokumentacija</t>
  </si>
  <si>
    <t>Nabava, dobava in postavitev obvestilne table na gradbišču, skladno z zakonodajo. Odstranitev obvestilne table po izgradnji.</t>
  </si>
  <si>
    <t>Izdelava varnostnega načrta po predpisih o zagotavljanju varnosti in zdravja pri delu. V treh izvodih.</t>
  </si>
  <si>
    <t>1102</t>
  </si>
  <si>
    <t>1103</t>
  </si>
  <si>
    <t>1104</t>
  </si>
  <si>
    <t>Izdelava dokazila o zanesljivosti v treh izvodih v skladu s Pravilnikom o dokazilu o zanesljivosti objekta (Uradni list RS, št. 55/08).</t>
  </si>
  <si>
    <t>0101</t>
  </si>
  <si>
    <t>0102</t>
  </si>
  <si>
    <t>0104</t>
  </si>
  <si>
    <t>0105</t>
  </si>
  <si>
    <t>Izdelava poročila o ravnanju z gradbenimi odpadki v skladu z Uredbo o ravnanju z gradbenimi odpadki, ki nastanejo pri gradbenih delih. V treh izvodih.</t>
  </si>
  <si>
    <t xml:space="preserve">Koordinacija za varnost in zdravje pri delu na gradbišču v skladu s predpisi, ki obravnavajo to področje (Uredba o zagotavljanju varnosti in zdravja pri delu na začasnih in premičnih gradbiščih), vključno z vodenjem knjige ukrepov.  </t>
  </si>
  <si>
    <t>0.3</t>
  </si>
  <si>
    <t>OSTALI STROŠKI</t>
  </si>
  <si>
    <t>0301</t>
  </si>
  <si>
    <t>SKUPAJ  (vključno z DDV) :</t>
  </si>
  <si>
    <t>1101</t>
  </si>
  <si>
    <t>1303</t>
  </si>
  <si>
    <t>4.3</t>
  </si>
  <si>
    <t>Vertikalni strojni izkop gradbene jame globine 0-4m, v terenu III. kat. z nakladanjem na kamion.</t>
  </si>
  <si>
    <t>Ročni izkop jarka globine 0 - 2 m, z nakladanjem na kamion.</t>
  </si>
  <si>
    <t>4301</t>
  </si>
  <si>
    <t>TRANSPORTI, DEPONIJA</t>
  </si>
  <si>
    <t>Odvoz odkopanega materiala s kamionom na trajno gradbeno deponijo, vključno s stroški deponije.</t>
  </si>
  <si>
    <t>4302</t>
  </si>
  <si>
    <t>5101</t>
  </si>
  <si>
    <t>5102</t>
  </si>
  <si>
    <t>4401</t>
  </si>
  <si>
    <t>6601</t>
  </si>
  <si>
    <t>4102</t>
  </si>
  <si>
    <t>4103</t>
  </si>
  <si>
    <t>4104</t>
  </si>
  <si>
    <t>Določanje in označevanje obstoječih podzemnih naprav, ki se križajo ali potekajo vzporedno s predvideno infrastrukturo,  z vidnimi znaki na terenu, s pisanjem zapisnika o primopredaji, eventuelne skice. Obračun po m1 predvidene kanalizacije.</t>
  </si>
  <si>
    <t>Odvoz odkopanega materiala s kamionom na začasno gradbeno deponijo.</t>
  </si>
  <si>
    <t>REKAPITULACIJA</t>
  </si>
  <si>
    <t>Zavarovanje gradbene jame z razpiranjem z  jeklenimi opaži -sistem z vodili (kot npr. SBH, KRINGS ali podobno). Globina jarka do 4,0m.  Vključno z vsemi pomožnimi materiali, deli in transporti.</t>
  </si>
  <si>
    <t>PRIKLJUČKI</t>
  </si>
  <si>
    <t>Nabava, dobava in montaža revizijskih jaškov iz armiranega poliestra po SIST EN 14364, min. SN 5.000 N/m2, komplet z izdelano muldo in priključnimi cevmi (vtok, Iztok).  Premer jaška 1000mm, globina  2 - 3m, za priključno cev DN300-400mm. Minimalna debelina sten revizijskega jaška je 15mm. Jaški morajo biti izdelani po enaki tehnologiji kot kanalizacijske cevi. Vgradnja po detajlu.</t>
  </si>
  <si>
    <t>Ureditev črpalnih jaškov in črpanje talne vode iz gradbene jame pri izvedbi del. OCENA</t>
  </si>
  <si>
    <t>Cena za enoto</t>
  </si>
  <si>
    <t>Vrednost [€]</t>
  </si>
  <si>
    <t>1.</t>
  </si>
  <si>
    <t>2.</t>
  </si>
  <si>
    <t>3.</t>
  </si>
  <si>
    <t>4.</t>
  </si>
  <si>
    <t>5.</t>
  </si>
  <si>
    <t>6.</t>
  </si>
  <si>
    <t>7.</t>
  </si>
  <si>
    <t>9.</t>
  </si>
  <si>
    <t>SKUPAJ:</t>
  </si>
  <si>
    <t>Pridobitev dovoljenja za cestno zaporo občinske ceste, tehnične pogoje, vključno z vsemi elaborati ter ureditev prometnega režima z začasno prometno signalizacijo , v času gradnje vključno z obvestili. Po končanih delih se  začasno prometno signalizacijo odstrani in vzpostavi vertikalna in horizontalna prometna signalizacija  v prvotno stanje po katastru. Obračun začasne prometne signalizacije se izvede na dan, po tipu zapore predvidenem v elaboratu začasne prometne ureditve (za osnovo se upošteva  tekoči meter predvidene kanalizacije (brez upoštevanja odcepov za hišne priključke).</t>
  </si>
  <si>
    <t>2.1</t>
  </si>
  <si>
    <t>2102</t>
  </si>
  <si>
    <t>Rezanje asfaltne plasti s talno diamantno žago, debele 6 do 10 cm</t>
  </si>
  <si>
    <t>2103</t>
  </si>
  <si>
    <t>Porušitev in odstranitev asfaltne plasti v debelini 6- 10 cm vključno z nakladanjem na prevozno sredstvo, odvozom na stalno gradbeno depoinijo in plačilom deponijske takse.</t>
  </si>
  <si>
    <t>2.2</t>
  </si>
  <si>
    <t>POSEGI V VOZIŠČNO KONSTRUKCIJO</t>
  </si>
  <si>
    <t>2201</t>
  </si>
  <si>
    <t>2202</t>
  </si>
  <si>
    <t>Ureditev planuma utrjene/stabilizirane vezljive zemljine – 3. kategorije</t>
  </si>
  <si>
    <t>2203</t>
  </si>
  <si>
    <t>2204</t>
  </si>
  <si>
    <t>Izdelava nosilne plasti bituminizirane zmesi AC 22 base B 50/70 A3 v debelini 6 cm vključno z nabavo in dobavo materiala</t>
  </si>
  <si>
    <t>2205</t>
  </si>
  <si>
    <t>Izdelava obrabne in zaporne plasti bituminizirane zmesi AC 11 surf B 50/70 A3 v debelini 4 cm vključno z nabavo in dobavo materiala</t>
  </si>
  <si>
    <t>2208</t>
  </si>
  <si>
    <t>Strojno čiščenje utrjene/odrezkane površine/podlage pred pobrizgom z bitumenskim vezivom</t>
  </si>
  <si>
    <t>2209</t>
  </si>
  <si>
    <t>Pobrizg podlage s polimerno bitumensko emulzijo 0,31 do 0,50 kg/m2</t>
  </si>
  <si>
    <t>Premaz stika z bitumensko zmesjo za tesnenje stikov pri vgradnji asfaltnih oblog (npr. sika dilaplast). V ceni je zajeta nabava, dobava in vgradnja materiala, vključno z vsemi pripravljalnimi, pomožnimi in dodatnimi deli.</t>
  </si>
  <si>
    <t>2301</t>
  </si>
  <si>
    <t>2401</t>
  </si>
  <si>
    <t>Skupaj posegi v obstoječe vozišče</t>
  </si>
  <si>
    <t>2104</t>
  </si>
  <si>
    <t>NAVEZAVE NA HIŠNE PRIKLJUČKE ZA KOM. ODPADNO VODO</t>
  </si>
  <si>
    <t>NAVEZAVE NA HIŠNE PRIKLJUČKE ZA KOM. ODP. VODO</t>
  </si>
  <si>
    <t>Izdelava navezave na hišne priključke z uporabo PVC cevi DN 160-200 SN8, po standardu EN1401-1.  Vključno z izkopom in varovanjem gradbene jame, nakladanjem in odvozom na stalno deponijo, skupaj s stroški deponije. Vključno s planiranjem in utrjevanjem dna jarka, nabavo, dobavo in vgradnjo peščene posteljice in obsip cevi. Nabava, dobava in vgradnja novega zasipnega materiala. Vključno s črpanjem vode iz gradbene jame. Vključno z nabavo in položitvijo PVC cevi od navezave na odcep do revizijskega jaška oz. obstoječe cevi. Vključno z vzpostavitvijo prvotnega stanja. Pri izdelavi hišnega priključka so vključena vsa režijska dela, zakoličba, postavitev profilov, rezanje asfalta, rušenje asfalta, odstranjevanje tlakovcev, robnikov, izkop, križanje z obstoječimi komunalnimi vodi in ostala dela v povezavi s hišnimi priključki. Izvede se ureditev in vsi potrebni ukrepi pri križanju s komunalno infrastrukturo skladno z navodili upravljavcev. Vključno z izdelavo geodetskega posnetka v skladu z zahtevami upravljavca kanalizacijskega omrežja. Vgradnja po detajlu.</t>
  </si>
  <si>
    <t>Dobava revizijskih jaškov iz armiranega poliestra  po SIST EN 14 364: 2013, komplet z izdelano muldo. Komplet z razbremenilno ploščo za pokrov, AB vencem in LŽ pokrovom fi 600 mm, EN 124-1:2015 nosilnost vsaj C250 kN. Premer jaška 1000mm za priključno cev DN160-200mm do globine jaška 2,5m in navezava obstoječe cevi. Postavitev jaška za parcelno mejo s pokrovom nosilnosti 250 kN - nepovozne površine.</t>
  </si>
  <si>
    <t>Načrt organizacije gradbišča (skladno z Gradbenim zakonom in dopolnitvami, ter Pravilnikom o gradbiščih) in prijava gradbišča. KOMPLET
Upoštevati delilnik stroškov, ki ga pripravijo investitorji!</t>
  </si>
  <si>
    <t>0106</t>
  </si>
  <si>
    <t>4105</t>
  </si>
  <si>
    <t>3.2</t>
  </si>
  <si>
    <t>ZASADITVE</t>
  </si>
  <si>
    <t>3301</t>
  </si>
  <si>
    <t>Obnova in zavarovanje zakoličbe osi trase ostale javne ceste v ravninskem terenu</t>
  </si>
  <si>
    <t>2101</t>
  </si>
  <si>
    <t>Postavitev in zavarovanje prečnega profila ostale javne ceste v ravninskem terenu</t>
  </si>
  <si>
    <t>2105</t>
  </si>
  <si>
    <t>Izdelava Projekta izvedenih del (PID) za kanalizacijo v treh izvodih v skladu s Pravilnikom o projektni dokumentaciji (Uradni list RS, št. 55/08) in zahtevami bodočega upravljavca. PID se preda tudi v elektronski obliki v 2 izvodih (formati: risbe v dwg, teksti v doc, preglednice v xls) - KANALIZACIJA</t>
  </si>
  <si>
    <t>0107</t>
  </si>
  <si>
    <t>Izdelava geodetskega posnetka in vris v kataster. Zajema tudi izdelavo geodetskega načrta s certifikatom, skico meritev, terenski zapisnik ter kopijo situacij starega in novega stanja. Datoteka koordinat z atributi za odcepe za hišne priključke z jaškom, prijava spremembe komunalnega voda v ASCII datoteki za prenos podatkov v GIS bazo JP VO - KA. Izdelano v tiskani (v treh izvodih) in elektronski obliki. (Za cesto in kanalizacijo)</t>
  </si>
  <si>
    <t>2206</t>
  </si>
  <si>
    <t>2207</t>
  </si>
  <si>
    <t xml:space="preserve">Izvedba kvalitetne kamnite zmrzlinsko obstojne posteljice-kamnolomska stena  0-100mm v debelini 40 cm  do zgoščenosti 98% po proctorju, zahtevana nosilnost Evd= min. 80 MPa! </t>
  </si>
  <si>
    <t>Občina Brezovica</t>
  </si>
  <si>
    <t xml:space="preserve">Tržaška cesta 390, </t>
  </si>
  <si>
    <t>1351 Brezovica</t>
  </si>
  <si>
    <t>Št. projekta:</t>
  </si>
  <si>
    <t>2/1 - NAČRT GRADBENIŠTVA - NAČRT KANALIZACIJE</t>
  </si>
  <si>
    <t>Navoz plodne zemlje v debelini 15 cm, ročno razgrinjanje, grobo in fino planiranje, dognojevanje, nabava in setev travne mešanice (cca. 25-50 g travne mešanice na m²), zagrabljanje, uvaljanje in čiščenje po končanih delih (material z začasne deponije, odriv).</t>
  </si>
  <si>
    <t xml:space="preserve">4201 </t>
  </si>
  <si>
    <t>4202</t>
  </si>
  <si>
    <t>4205</t>
  </si>
  <si>
    <t>Nabava, dobava in vgraditev geotekstila za ločilno plast in ovijanje obsipa cevi, natezna trdnost 14 do 16 kN/m2, gostote minimalno 300 g/m2. V ceni so zajeti preklopi in ves potreben pritrdilni material.</t>
  </si>
  <si>
    <t>Nabava, dobava in montaža kanalizacijskih cevi DN 250 mm iz armiranega poliestra (GRP) izdelane po SIST EN 14364: 2013, nazivne togosti SN 10.000 N/m2, kompletno z potrebnimi spojkami. Cev ima na eni strani montirano spojko iz poliestra z EPDM tesnilom. Spoj (tesnilo) mora biti zaradi zagotovitve kvalitete spoja preizkušen skupaj s cevmi (certifikat). Notranji zaščitni sloj cevi iz čistega poliestra, brez polnila in ojačitve, mora imeti minimalno debelino 1,0 mm s ciljem doseganja tesnosti, kemijske in abrazijske obstojnosti in odpornosti na obrus pri visokotlačnem čiščenju. Vključen je tudi prevoz in prenos kanalizacijskih cevi iz deponije do mesta vgradnje.</t>
  </si>
  <si>
    <t>Izdelava priključka na javnem kanalu GRP DN 250, s prefabriciranim sedlastim nastavkom  DN 250/160-45° in lokom PVC DN 160-45°, polno obbetonirano z betonom C16/20, po detajlu</t>
  </si>
  <si>
    <t xml:space="preserve">Širok izkop vezljive zemljine - 3. katagorije v debelini 20 + 40 cm = 60cm - strojno z nakladanjem vključno z odvozom na deponijo in stroški deponije.  </t>
  </si>
  <si>
    <t>Nabava, dobava in vgraditev geotekstila za ločilno plast pod kamnito posteljico, natezna trdnost do 12 kN/m2. V ceni so zajeti preklopi in ves potreben pritrdilni material.</t>
  </si>
  <si>
    <t>OPOMBE:</t>
  </si>
  <si>
    <t>Izvedba začasnega provizorija za vodovod, vključno s prevezavo hišnih vodovodnih priključkov. Vključno z vsemi gradbenimi deli, vodovodnim materialom in montažo za izvedbo provizorija, vključno z vsemi potrebnimi materiali, deli in transporti.</t>
  </si>
  <si>
    <t>2.) Pričakuje se, da je Izvajalec pred pošiljanjem svoje Ponudbe obiskal in natančno pregledal gradbišče
in okolico, da se je predhodno seznanil z vsemi geotehničnimi, hidrološkimi, meteorološkimi
raziskavami in drugimi podatki, da se je seznanil z obstoječimi cestami in ostalimi prometnimi potmi,
da je spoznal vse bistvene elemente, ki lahko vplivajo na organizacijo gradbišča, da je preizkusil in
kontroliral vse obstoječe vire za oskrbo z materialom ter vse ostale okoliščine, ki lahko vplivajo na
izvedbo del, da se je seznanil z vsemi predpisi in zakoni glede plačila taks, davkov in ostalih dajatev v
R Sloveniji, da je v celoti proučil dokumentacijo o oddaji del, da je prišel do vseh potrebnih podatkov,
ki vplivajo na izvedbo del ter da je na podlagi vsega tega tudi oddal svojo ponudbo.</t>
  </si>
  <si>
    <t>3.) V cenah v popisnih postavkah mora ponudnik zajeti stroške:
- vseh pomožnih del,
- ureditve gradbišča (kontejnerji, deponije, ograje),
- dobav, nakladanj, odstranitev, prevozov in deponiranja materiala (s plačilom takse)!</t>
  </si>
  <si>
    <t>4.) Ponudbena cena mora vsebovati tudi vse stroške izvedbe in vzdrževanja dostopnih in gradbiščnih
poti (vključno s stroški pridobitve vseh potrebnih soglasij in dovoljenj) ter stroške začasne uporabe
zemljišč za dostopne poti, vključno s stroški povrnitve zemljišč in obstoječih poti oziroma cest v
prvotno stanje po končani gradnji. V cenah v popisnih postavkah mora ponudnik zajeti vrednosti vseh
potrebnih del vključno s tekočimi in končnimi poročili posameznih strokovnjakov tekoče kontrole –
prevzemanje plasti pri zemeljskih delih in zgornjem ustroju, asfaltih, izolacijah, betonih, geoloških
pregledih, vodotesnost kanalizacije in jaškov, itd. vse v smislu dokazovanja kvalitete izvedenih del.
Kanalizacije in jaški morajo biti vodotesni skladno z veljavno zakonodajo.</t>
  </si>
  <si>
    <t>5.) Dela je potrebno izvajati v skladu z veljavnimi tehničnimi predpisi, normativi in standardi ob
upoštevanju zahtev iz varstva pri delu.</t>
  </si>
  <si>
    <t>Nabava, dobava in montaža revizijskih jaškov iz armiranega poliestra po SIST EN 14364, min. SN 5.000 N/m2, komplet z izdelano muldo in priključnimi cevmi (vtok, Iztok).  Premer jaška 1000mm, globina  1 - 2m, za priključno cev DN300-400mm. Minimalna debelina sten revizijskega jaška je 15mm. Jaški morajo biti izdelani po enaki tehnologiji kot kanalizacijske cevi. Vgradnja po detajlu.</t>
  </si>
  <si>
    <t>22010</t>
  </si>
  <si>
    <t>Izvedba kamnite blazine v dnu gradbene jame: Nabava, dobava in vgradnja kamnitega materiala v dnu gradbene jame, v debelini 25cm, z statičnim uvaljanjem materiala.</t>
  </si>
  <si>
    <t>Izvedba križanja z obstoječim plinovodom v skladu z navodili upravljavca komunalnega voda</t>
  </si>
  <si>
    <t>Izvedba križanja z obstoječim podzemnim elektro vodom v skladu z navodili upravljavca komunalnega voda</t>
  </si>
  <si>
    <t>3101</t>
  </si>
  <si>
    <t>3201</t>
  </si>
  <si>
    <t>6504</t>
  </si>
  <si>
    <t>6505</t>
  </si>
  <si>
    <t>6506</t>
  </si>
  <si>
    <t>7101</t>
  </si>
  <si>
    <t xml:space="preserve">  </t>
  </si>
  <si>
    <r>
      <t xml:space="preserve">IZGRADNJA KANALIZACIJE ZAHODNA BREZOVICA (SEVERNO OD AC-OBMOČJE OD DROBTINŠKE POTI DO PODPEŠKE CESTE) – </t>
    </r>
    <r>
      <rPr>
        <b/>
        <sz val="10"/>
        <rFont val="Arial"/>
        <family val="2"/>
        <charset val="238"/>
      </rPr>
      <t>ČRPALIŠČE NA MALOVAŠKI ULICI S TLAČNIM VODOM DO KAN. ZBIRALNIKA A7</t>
    </r>
  </si>
  <si>
    <t>1871/20</t>
  </si>
  <si>
    <t>1871-K/20</t>
  </si>
  <si>
    <t>Kanalizacija (gravitacijski in tlačni vod)</t>
  </si>
  <si>
    <t>Črpališče - gradbeni in strojni del</t>
  </si>
  <si>
    <t>Črpališče - električne inštalacije in oprema</t>
  </si>
  <si>
    <t>C.</t>
  </si>
  <si>
    <t>MONTAŽNA IN DRUGA DELA</t>
  </si>
  <si>
    <t>VODOVODNI PRIKLJUČEK</t>
  </si>
  <si>
    <t>ZUNANJA UREDITEV</t>
  </si>
  <si>
    <t>HIDROMEHANSKA OPREMA IN OBRTNIŠKA DELA</t>
  </si>
  <si>
    <t>Ponudbena cena</t>
  </si>
  <si>
    <t>Znesek</t>
  </si>
  <si>
    <t>Zakoličenje objekta, z zavarovanjem osi  in vsa druga geodetska dela v času gradnje, ki so potrebna za nemoteno izvajanje del (smeri, višine, vmesne, začasne in končne zakoličbe…)</t>
  </si>
  <si>
    <t>Zakoličenje vogalov zaščite gradbene jame s postavitvijo gradbenih profilov in označbo višin.</t>
  </si>
  <si>
    <t xml:space="preserve">Priprava gradbišča: odstranitev eventuelnih ovir, prometnih znakov in ureditev delovnega platoja, zavarovanje ograja. Po končanih delih gradbišče pospraviti in vzpostaviti v prvotno stanje. </t>
  </si>
  <si>
    <t>Odriv humusa debeline 20cm minimalno 5m od roba gradbene jame, oziroma odvoz na začasno deponijo izvajalca za kasnejšo uporabo</t>
  </si>
  <si>
    <t>Poravnava območja in prirava terena za zabijanje zagatnic z odvozom odvečnega materiala</t>
  </si>
  <si>
    <t>1402</t>
  </si>
  <si>
    <t>Dovoz in odvoz ter selitve opreme za zabijanje zagatnic</t>
  </si>
  <si>
    <t>1501</t>
  </si>
  <si>
    <t>Vgradnja reperjev za meritve horizontalnih pomikov vrha zagatne stene v smeri gradbene jame; v ceni zajeti vgradnjo 4 reperjev na vrhu zagatne stene (na sredini stranic), ničelno meritev in še 3 meritve za različne faze dela (izkop do 1 razpore; izkop do 2 razpore, izkop do konca)</t>
  </si>
  <si>
    <t>Široki izkop vezljive zemljine globine do 1,0m, v terenu III. kategorije, strojno z nakladanjem na kamion</t>
  </si>
  <si>
    <t>2106</t>
  </si>
  <si>
    <t>Ročni izkop jarka z nakladanjem na kamion.</t>
  </si>
  <si>
    <t>2107</t>
  </si>
  <si>
    <t>Ureditev črpalnih jaškov in črpanje talne vode iz gradbene jame pri izvedbi del.</t>
  </si>
  <si>
    <t>Izdelava razpor iz profila HEA200 ali močnejšim z ojačitvami in prirezovanjem, pripravo za zvare in varjenje priključnih zvarov, ter demontažo v skladu z napredovanjem projekta.</t>
  </si>
  <si>
    <t>Nabava, dobava in vgradnja dobro granuliranega in slabo propustnega jalovinskega materiala za zasip med zagatnicami in objektom. Zasip se mora izvesti v plasteh po 50 cm s sprotnim uvaljanjem do kote terena, tako daje dosežen modul Ev2 najmanj 40 Mpa in Ed=&gt;20 Mpa (merjeno pred izvlekom zagatnic) - upoštevana kubatura vgrajenega materiala</t>
  </si>
  <si>
    <t>BETONSKA DELA</t>
  </si>
  <si>
    <t>Nabava, dobava in vgradnja zemeljsko vlažnega  betona. Podložni beton pod jaški.</t>
  </si>
  <si>
    <r>
      <t xml:space="preserve">Nabava, dobava in vgradnja cementnega betona C25/30, XC2, preseka 0,12-0,3 m3/m2 - </t>
    </r>
    <r>
      <rPr>
        <i/>
        <sz val="10"/>
        <rFont val="Arial"/>
        <family val="2"/>
        <charset val="238"/>
      </rPr>
      <t xml:space="preserve">Temeljna plošča črpališča </t>
    </r>
  </si>
  <si>
    <r>
      <t xml:space="preserve">Nabava, dobava in vgradnja cementnega betona C30/37, XC4, XF1, PV2, preseka 0,12-0,3 m3/m2 - </t>
    </r>
    <r>
      <rPr>
        <i/>
        <sz val="10"/>
        <rFont val="Arial"/>
        <family val="2"/>
        <charset val="238"/>
      </rPr>
      <t>Krovna plošča črpališča</t>
    </r>
  </si>
  <si>
    <r>
      <t xml:space="preserve">Nabava, dobava in vgradnja cementnega betona C30/37, XC4, XF1, PV2, preseka 0,12-0,3 m3/m2 - </t>
    </r>
    <r>
      <rPr>
        <i/>
        <sz val="10"/>
        <rFont val="Arial"/>
        <family val="2"/>
        <charset val="238"/>
      </rPr>
      <t>Vstopni jašek v črpališče</t>
    </r>
  </si>
  <si>
    <r>
      <t xml:space="preserve">Nabava, dobava in vgradnja cementnega betona C25/30, XC2, PV2, preseka 0,12-0,3 m3/m2 - </t>
    </r>
    <r>
      <rPr>
        <i/>
        <sz val="10"/>
        <rFont val="Arial"/>
        <family val="2"/>
        <charset val="238"/>
      </rPr>
      <t>Temeljna plošča armaturnega jaška</t>
    </r>
  </si>
  <si>
    <r>
      <t xml:space="preserve">Nabava, dobava in vgradnja cementnega betona C25/30, XC2, PV2, preseka 0,12-0,3 m3/m2 - </t>
    </r>
    <r>
      <rPr>
        <i/>
        <sz val="10"/>
        <rFont val="Arial"/>
        <family val="2"/>
        <charset val="238"/>
      </rPr>
      <t>Stene armaturnega jaška</t>
    </r>
  </si>
  <si>
    <r>
      <t xml:space="preserve">Nabava, dobava in vgradnja cementnega betona C25/30, XC2, PV2, preseka 0,12-0,3 m3/m2 - </t>
    </r>
    <r>
      <rPr>
        <i/>
        <sz val="10"/>
        <rFont val="Arial"/>
        <family val="2"/>
        <charset val="238"/>
      </rPr>
      <t>Krovna plošča armaturnega jaška</t>
    </r>
  </si>
  <si>
    <r>
      <t xml:space="preserve">Nabava, dobava in vgradnja cementnega betona C25/30, XC2, PV2, preseka 0,12-0,3 m3/m2 - </t>
    </r>
    <r>
      <rPr>
        <i/>
        <sz val="10"/>
        <rFont val="Arial"/>
        <family val="2"/>
        <charset val="238"/>
      </rPr>
      <t>Vstopna odprtina armaturnega jaška</t>
    </r>
  </si>
  <si>
    <r>
      <t xml:space="preserve">Nabava, dobava in vgradnja cementnega betona C25/30, XC2, preseka 0,12-0,3 m3/m2, vidni vogali plošče posneti s trikotno leseno letvico - </t>
    </r>
    <r>
      <rPr>
        <i/>
        <sz val="10"/>
        <rFont val="Arial"/>
        <family val="2"/>
        <charset val="238"/>
      </rPr>
      <t>Temelj bivalnega kontejnerja</t>
    </r>
  </si>
  <si>
    <t>Izvedba točkovnega AB temelja za montažo stebra za panelno ograjo črpališča dim. 30x30x50cm, iz betona C25/30. V ceni je zajeta izdelava opaža, armature in betoniranje temeljev, kompletno z nabavo, dobavo in vgradnjo materialov.</t>
  </si>
  <si>
    <r>
      <t xml:space="preserve">Dobava, ravnanje, rezanje, krivljenje, dovoz na gradbišče, polaganje in vezanje armature za AB konstrukcije; Rebrasta
armatura RA 400/500 - </t>
    </r>
    <r>
      <rPr>
        <i/>
        <sz val="10"/>
        <rFont val="Arial"/>
        <family val="2"/>
        <charset val="238"/>
      </rPr>
      <t>Črpališče</t>
    </r>
  </si>
  <si>
    <t>kg</t>
  </si>
  <si>
    <r>
      <t xml:space="preserve">Dobava, ravnanje, rezanje, krivljenje, dovoz na gradbišče, polaganje in vezanje armature za AB konstrukcije; Mrežna
armatura Q MAG 500/560 - </t>
    </r>
    <r>
      <rPr>
        <i/>
        <sz val="10"/>
        <rFont val="Arial"/>
        <family val="2"/>
        <charset val="238"/>
      </rPr>
      <t>Črpališče</t>
    </r>
  </si>
  <si>
    <r>
      <t xml:space="preserve">Dobava, ravnanje, rezanje, krivljenje, dovoz na gradbišče, polaganje in vezanje armature za AB konstrukcije; Rebrasta
armatura RA 400/500 - </t>
    </r>
    <r>
      <rPr>
        <i/>
        <sz val="10"/>
        <rFont val="Arial"/>
        <family val="2"/>
        <charset val="238"/>
      </rPr>
      <t>Armaturni jašek</t>
    </r>
  </si>
  <si>
    <r>
      <t xml:space="preserve">Dobava, ravnanje, rezanje, krivljenje, dovoz na gradbišče, polaganje in vezanje armature za AB konstrukcije; Mrežna
armatura Q MAG 500/560 - </t>
    </r>
    <r>
      <rPr>
        <i/>
        <sz val="10"/>
        <rFont val="Arial"/>
        <family val="2"/>
        <charset val="238"/>
      </rPr>
      <t>Armaturni jašek</t>
    </r>
  </si>
  <si>
    <r>
      <t xml:space="preserve">Dobava, ravnanje, rezanje, krivljenje, dovoz na gradbišče, polaganje in vezanje armature za AB konstrukcije; Rebrasta
armatura RA 400/500 - </t>
    </r>
    <r>
      <rPr>
        <i/>
        <sz val="10"/>
        <rFont val="Arial"/>
        <family val="2"/>
        <charset val="238"/>
      </rPr>
      <t>Temelj bivalnega kontejnerja</t>
    </r>
  </si>
  <si>
    <r>
      <t xml:space="preserve">Dobava, ravnanje, rezanje, krivljenje, dovoz na gradbišče, polaganje in vezanje armature za AB konstrukcije; Mrežna
armatura Q MAG 500/560 - </t>
    </r>
    <r>
      <rPr>
        <i/>
        <sz val="10"/>
        <rFont val="Arial"/>
        <family val="2"/>
        <charset val="238"/>
      </rPr>
      <t>Temelj bivalnega kontejnerja</t>
    </r>
  </si>
  <si>
    <t>TESARSKA DELA</t>
  </si>
  <si>
    <r>
      <t xml:space="preserve">Izdelava gladkega dvostranskega opaža za ravne AB stene s prenosom materiala do mesta vgraditve, razopaženjem in vsemi pomožnimi deli za neometane gladke betonske konstrukcije. Upoštevati je treba odprtine v stenah na stikih sten s cevovodi. - </t>
    </r>
    <r>
      <rPr>
        <i/>
        <sz val="10"/>
        <rFont val="Arial"/>
        <family val="2"/>
        <charset val="238"/>
      </rPr>
      <t>Črpališče, arm. jašek</t>
    </r>
  </si>
  <si>
    <r>
      <t xml:space="preserve">Izdelava gladkega opaža za AB ploščo, s prenosom materiala do mesta vgradnje, razopaženjem in vesmi pomožnimi deli za neometane gladke bet. konstrukcije; upoštevati je treba odprtine v plošči za vgradno vstopnih jaškov. </t>
    </r>
    <r>
      <rPr>
        <i/>
        <sz val="10"/>
        <rFont val="Arial"/>
        <family val="2"/>
        <charset val="238"/>
      </rPr>
      <t>Črpališče, arm. jašek</t>
    </r>
  </si>
  <si>
    <t>GRADBENA DELA ZA ELEKTRO INŠTALACIJE</t>
  </si>
  <si>
    <t>3501</t>
  </si>
  <si>
    <t>Izkop jarka za kabelsko kanalizacijo in ozemljitev v terenu III.ktg, s planiranjem dna; prerez jarka 60x90 cm</t>
  </si>
  <si>
    <t>3502</t>
  </si>
  <si>
    <t>Dobava in vgrajevanje peska za polaganje cevi kabelske  kanalizacije v deb. 10-15 cm pod cevjo in 30 cm nad cevjo; s postopnim utrjevanjem obsipa in zasipa cevi (stopnja zbitosti po Proctorju Dpr &gt;= 95 %)</t>
  </si>
  <si>
    <t>Nabava, dobava in polaganje ozemljitvenega traku AISI 316 30x3 mm med črpališčem in ozemljili ob dovodnem kablu, do MCC in ob zaščitni ograji. Priključen na ozemljitve pri omarici in ozemljila črpališča z vsem montažnim in pritrdilnim materialom.</t>
  </si>
  <si>
    <t>Nabava, dobava in polaganje opozorilnih trakov</t>
  </si>
  <si>
    <t>Zasip jarka z dovozom  novega zasipnega materiala  z utrjevanjem v slojih po 95 % trdnosti po standardnem Proktorjevem postopku</t>
  </si>
  <si>
    <t>3601</t>
  </si>
  <si>
    <t>Dobava in postavitev panelne ograje okoli črpališča. Ograjni elementi so jekleni, vroče cinkani in plastificirani s poliestrom. Premer žice je min. fi 5mm, velikost okenc je 50x200mm, višina panela 2,0m. V ceno so všteti pripadajoči nosilni stebri ograje in kompleten potrebni pritrdilni in drugi pomožni material ter montaža ograje. Barva panelne ograje po navodilih upravljalca oz. RAL 6005</t>
  </si>
  <si>
    <t>Nabava, dobava in montaža gibljive cevi na stojalu</t>
  </si>
  <si>
    <t>Nabava, dobava in namestitev gasilnega aparata S6 v bivalni kontejner črpališča.</t>
  </si>
  <si>
    <t>Nabava, dobava in namestitev table na ograjo črpališča z napisom »Nepooblaščenim dostop prepovedan«.</t>
  </si>
  <si>
    <t>Skupaj montažna in druga dela</t>
  </si>
  <si>
    <t>ZEMELJSKA IN GRADBENA DELA</t>
  </si>
  <si>
    <t>Zakoličba osi cevovoda z zavarovanjem osi, oznako horizontalnih in vertikalnih lomov, oznako vozlišč, odcepov in zakoličba mesta prevezave na javni cevovod ter vris v kataster in izdelava geodetskega posnetka.</t>
  </si>
  <si>
    <t>Postavitev gradbenih profilov na vzpostavljeno os trase cevovoda ter določitev nivoja za merjenje globine izkopa in polaganje cevovoda</t>
  </si>
  <si>
    <t>5103</t>
  </si>
  <si>
    <t>5104</t>
  </si>
  <si>
    <t>5105</t>
  </si>
  <si>
    <t>Ročno planiranje dna jarka s točnostjo do 3 cm v projektiranem padcu.</t>
  </si>
  <si>
    <t>5106</t>
  </si>
  <si>
    <t>Izdelava peščenega nasipa za izravnavo dna jarka debeline cca 10 cm, z 2 sejanim peskom</t>
  </si>
  <si>
    <t>5107</t>
  </si>
  <si>
    <t>Nabava in transport materiala za izdelavo nasipa nad položeno cevjo, na nasip za izravnavo jarka se izvede 3-5 cm debel nasip za poravnavo tal v katerega si cev izdela ležišče. Obsip cevi se izvaja v slojih po 15-20 cm istočasno na obeh straneh cevi. Paziti je potrebno, da se cev ne premakne iz ležišča. Obsip in nasip se utrjujeta po standardnem Proktorjevem postopku do 90% trdnosti. Obsipni material je 2x sejani pesek.</t>
  </si>
  <si>
    <t>5108</t>
  </si>
  <si>
    <t>Zasipavanje vodovodnega jarka z novim zasipnim materialom s komprimiranjem zemljine v slojih po 20 cm. Obračun za 1m3 izvedenega zasipa.</t>
  </si>
  <si>
    <t>5109</t>
  </si>
  <si>
    <t>5110</t>
  </si>
  <si>
    <t>Odvoz odkopanega materiala s kamionom kiperjem na gradbeno deponijo do 5 km, z nakladanjem, razkladanjem, razgrinjanjem, planiranjem in utrjevanjem v slojih po 50 cm. Vključno s stroški deponije.</t>
  </si>
  <si>
    <t>5111</t>
  </si>
  <si>
    <t>Podbetoniranje vodovodne armature, zasuni Obračun 0,25 m3/kos izvedenega podbetoniranja.</t>
  </si>
  <si>
    <t>SKUPAJ ZEMELJSKA IN GRADBENA DELA - vodovodni piključek</t>
  </si>
  <si>
    <t>5.2</t>
  </si>
  <si>
    <t>MONTAŽNA DELA</t>
  </si>
  <si>
    <t xml:space="preserve">Priprava gradbišča, deponija vodovodnega materiala, prevoz in prenos vodovodnega materiala iz deponije do mesta vgradnje, spuščanje vodovodnega materiala v jarek ter poravnava. </t>
  </si>
  <si>
    <t>5202</t>
  </si>
  <si>
    <t>Montaža vodovodnih cevi, na peščeno posteljico; nabava in polaganje signalnega in opozorilnega traku nad vodovodnimi cevmi;</t>
  </si>
  <si>
    <t>5203</t>
  </si>
  <si>
    <t>Montaža zasunov z vgradno garnituro in cestno kapo ter montažo betonskih podložnih plošč.</t>
  </si>
  <si>
    <t>5204</t>
  </si>
  <si>
    <t>Montaža vodovodne armature in fitingov v bivalnem kontejnerju po specifikaciji materiala.</t>
  </si>
  <si>
    <t>5205</t>
  </si>
  <si>
    <t xml:space="preserve">Tlačni preizkus položenega cevovoda po standardu SIST EN 805; Izpiranje položenega cevovoda. </t>
  </si>
  <si>
    <t>SKUPAJ MONTAŽNA DELA - vodovodni piključek</t>
  </si>
  <si>
    <t>5.3</t>
  </si>
  <si>
    <t>VODOVODNI MATERIAL</t>
  </si>
  <si>
    <t>5301</t>
  </si>
  <si>
    <t xml:space="preserve">Cevi PE100d32/PN 16  priključna cev </t>
  </si>
  <si>
    <t>5302</t>
  </si>
  <si>
    <t xml:space="preserve">Cevi PE80d75/PN 12.5, zaščitna cev </t>
  </si>
  <si>
    <t>5303</t>
  </si>
  <si>
    <t>Univerzalni navrtni zasun za NL DN 250 cev iz vgradno garnituro (h=2,20 m) in cestno kapo ter betonskim podstavkom s priklopom na cev d32; vključno s stroški transporta materiala</t>
  </si>
  <si>
    <t>5304</t>
  </si>
  <si>
    <t>Vodovodna armatura v bivalnem kontejnerju: pipa krogelna R1'' - 1 kos, pipa krogelna R1'' z izpustom - 1 kos, zmanjševalni kos R1''-R3/4'' - 2 kosa, vložek nepovratnega ventila - 1 kos, spojka ravna za PE z nav. d32 - 2 kos, nastavljiva spojnica R3/4'' - 2 kos; vključno s stroški transporta materiala</t>
  </si>
  <si>
    <t>5305</t>
  </si>
  <si>
    <t>Vodomer APATOR WM 4 DN20 z impulznim izhodom in nosilcem; vključno s stroški transporta materiala</t>
  </si>
  <si>
    <t>5306</t>
  </si>
  <si>
    <t xml:space="preserve">Material za daljinsko odčitavanje vodomerov, vključno z vgradnjo, programiranjem in izdelavo poročila  -REED senzor za vodomer APATOR WM 4 DN20  - radio modul </t>
  </si>
  <si>
    <t>SKUPAJ VODOVODNI MATERIAL - vodovodni piključek</t>
  </si>
  <si>
    <t>Skupaj vodovodni priključek</t>
  </si>
  <si>
    <t>Nabava, dobava in vgraditev geotekstila za ločilno plast, natezna trdnost 14 do 16 kN/m2, gostote minimalno 300 g/m2. V ceni so zajeti preklopi in ves potreben pritrdilni material.</t>
  </si>
  <si>
    <t>Izdelava posteljice iz drobljenih kamnitih zrn v debelini 40 cm vključno z nabavo in dobavo materiala</t>
  </si>
  <si>
    <t xml:space="preserve"> Izdelava nevezane nosilne plasti enakomerno zrnatega drobljenca iz kamnine v debelini 21 do 30 cm vključno z nabavo in dobavo materiala</t>
  </si>
  <si>
    <t>Planiranje in valjanje planuma spodnjega ustroja - kamnite posteljice do 80 MPa.</t>
  </si>
  <si>
    <t>Izdelava enoslojnega asfalta iz bituminizirane zmesi AC 16 surf B 50/70 A4 v debelini 8 cm vključno z nabavo in dobavo materiala</t>
  </si>
  <si>
    <t>Dobava in vgraditev predfabriciranega dvignjenega robnika iz cementnega betona  s prerezom 15/25 cm</t>
  </si>
  <si>
    <t>Dobava in vgraditev predfabriciranega robnika iz cementnega betona s prerezom 8/25 cm</t>
  </si>
  <si>
    <t>Izdelava cestnega požiralnika iz betonskih cevi fi 50 cm, z betonskim temeljem in  LTŽ rešetko na vrhu, vključno z nabavo in dobavo materiala in izdelavo odtoka iz PVC cevi DN160. Globina požiralnika 1,5m. Po detajlu.</t>
  </si>
  <si>
    <t xml:space="preserve">Izdelava kanalizacije iz PVC cevi DN 160, v globini do 1,0 m, polaganje v betonsko posteljico in obbetoniranje cevi </t>
  </si>
  <si>
    <t>Razgrinjanje in planiranje humusa s transportom materiala iz začasne deponije v plasteh do 20cm. Ocena</t>
  </si>
  <si>
    <t>Setev trave: planiranje, setev in prekrivanje semena, valjanje in zalivanje</t>
  </si>
  <si>
    <t>Skupaj zunanja ureditev</t>
  </si>
  <si>
    <t>OPOMBI: Vsi vijaki in podložke iz nerjevečega jekla min. kvalitete AISI 316 ali pocinkani. Vse vgrajene armature (lopute, zasuni,) morajo biti obvezno izvedbe za kanalizacijo za komunalno odpadno vodo! Deli iz nodularne litine so zunaj in znotraj premazani z epoksi barvo min 250 μm.</t>
  </si>
  <si>
    <t>Montažni P kpl. (zaklep DN100, tesnilo , vijaki kpl.); 2 kos</t>
  </si>
  <si>
    <t>Motorni kabel S3x2,5+3x2,5/3+S(4x0,5) – 10m; 2 kos</t>
  </si>
  <si>
    <t>Sidrni vijaki 4xM16 z ampulami za sidranje; 2 kos</t>
  </si>
  <si>
    <t>Veriga iz AISI 316, nosilnost 500 kg, dolžina 5m; 2 kos</t>
  </si>
  <si>
    <t>SKUPAJ 2 kos črpalka z zaščitami in priborom</t>
  </si>
  <si>
    <t>7102</t>
  </si>
  <si>
    <t>Kompletna izvedba tlačnih vodov od črpalk do priključitve na cevovod pred armaturnim jaškom izven objekta črpališča; Material: AISI 316. Posamezni elementi tlačnega voda so varjeni. Dolžino in obliko tlačnega voda je potrebno prilagoditi dejanskemu stanju na terenu.</t>
  </si>
  <si>
    <t>FFK-Q kos DN100/90°; 2 kos</t>
  </si>
  <si>
    <t>SKUPAJ tlačni vod v črpališču</t>
  </si>
  <si>
    <t>Nabava, dobava in montaža tlačnih vodov v armaturnem jašku, material nerjaveče jeklo AISI 316.</t>
  </si>
  <si>
    <t>tlačni vod FF DN100, L=1000mm; 4 kos</t>
  </si>
  <si>
    <t>tlačni vod FF DN100, L=500mm; 4 kos</t>
  </si>
  <si>
    <t>7106</t>
  </si>
  <si>
    <t>7107</t>
  </si>
  <si>
    <t>Nabava, dobava in montaža prirobničnega kompenzatorja z mehom iz EPDM gume; DN100</t>
  </si>
  <si>
    <t>7108</t>
  </si>
  <si>
    <t>Nabava dobava in montaža prirobničnega enosmernega avtomatičnega ventila z mehkim tesnilom za uporabo v horizontalni legi DN 100 - protipovratni ventil s kroglo.</t>
  </si>
  <si>
    <t>7109</t>
  </si>
  <si>
    <t>Nabava, dobava in montaža prirobničnega montažno demontažnega kosa; DN100</t>
  </si>
  <si>
    <t>7110</t>
  </si>
  <si>
    <t>7201</t>
  </si>
  <si>
    <t xml:space="preserve">Dobava in montaža pohodnega pokrova na vhodni odprtini črpališča (poz. 8) iz profilirane pločevine s ključavnico: Pokrov dimenzij 1200×800mm, izdelan iz rebraste aluminijaste pločevine debeline 7mm, s spodnje strani diagonalno ojačen,  pritrjen preko tečajev, z ročico na izvlek. Za zaklepanje pokrovov se predvidi kotni profil z ustreznimi odprtinami za uho obešanke, ušesa pritrjena na nosilni okvir. Mere preveriti na mestu lokacije. </t>
  </si>
  <si>
    <t>7202</t>
  </si>
  <si>
    <t xml:space="preserve">Dobava in montaža pohodnega pokrova na vhodni odprtini armaturnega jaška iz profilirane pločevine s ključavnico: Pokrov dimenzij 800×800mm izdelan iz rebraste aluminijaste pločevine debeline 7mm, s spodnje strani diagonalno ojačen,  pritrjen preko tečajev, z ročico na izvlek. Za zaklepanje pokrovov se predvidi kotni profil z ustreznimi odprtinami za uho obešanke, ušesa pritrjena na nosilni okvir. Mere preveriti na mestu lokacije. </t>
  </si>
  <si>
    <t>7203</t>
  </si>
  <si>
    <t>7204</t>
  </si>
  <si>
    <t>Nabava, dobava in vgradnja pohodne rešetke dim. 400x400 mm na poglobitvi v armaturnem jašku. Rešetka iz nerjavečega materiala ali nerjavečega jekla AISI 304. Dimenzijo rešetke prilagoditi  dejanskemu stanju na terenu.</t>
  </si>
  <si>
    <t>7301</t>
  </si>
  <si>
    <t>Skupaj hidromehanska oprema in obrtniška dela</t>
  </si>
  <si>
    <t>Stikalni blok</t>
  </si>
  <si>
    <t>Krmilnik</t>
  </si>
  <si>
    <t>Merilna oprema</t>
  </si>
  <si>
    <t>Dovodni kabel in cevi za el. kable z ozemljitvijo</t>
  </si>
  <si>
    <t>Elektro material in oprema</t>
  </si>
  <si>
    <t>Vodovni material in elektro material</t>
  </si>
  <si>
    <t>Programska oprema</t>
  </si>
  <si>
    <t>Meritve in PID načrti</t>
  </si>
  <si>
    <t>Nadzor pri gradnji</t>
  </si>
  <si>
    <t>VSE SKUPAJ</t>
  </si>
  <si>
    <t>Stikalni blok z vso opremo elektroinštalacij dobavi in izvede dobavitelj</t>
  </si>
  <si>
    <t>hidromehanske opreme črpališča!</t>
  </si>
  <si>
    <t>Dobavi in izvede se oprema po specifikaciji v tehničnem poročilu</t>
  </si>
  <si>
    <t>Vsa vgrajena oprema elektroinštalacij mora biti obvezno usklajena in odobrena</t>
  </si>
  <si>
    <t>s strani predstavnika bodočega upravljavca črpališča!</t>
  </si>
  <si>
    <t>A.</t>
  </si>
  <si>
    <t>B.</t>
  </si>
  <si>
    <t>Črpališče - elektro del</t>
  </si>
  <si>
    <t>C.1</t>
  </si>
  <si>
    <t>Nizkonapetostni dovodni kabel</t>
  </si>
  <si>
    <t>C.2</t>
  </si>
  <si>
    <t>Električne inštalacije in oprema črpališča</t>
  </si>
  <si>
    <t>1.) Vsa varovanja, zaščite, prestavitve,... drugih obstoječih komunalnih vodov na območju posega se izvedejo po navodilih in pod nadzorom upravljalcev teh vodov. Obračun v zvezi s prestavitvami se izvede po dejanskih količinah z vpisom v gradbenih knjigah. Pri vseh izkopih in zasipih je potrebno faktorrazrahljivosti (razsutja) upoštevati v ceni na enoto!</t>
  </si>
  <si>
    <t xml:space="preserve">1.) V načrtu kanalizacije so upoštevani izkopi in zasipi od končne nivelete ceste. Na novo se asfaltira celotna širina ceste v območju izkopov izgradnje javne kanalizacije za komunalno odpadno vodo.
Vsa varovanja, zaščite, prestavitve,... drugih obstoječih komunalnih vodov na območju posega se izvedejo po navodilih in pod nadzorom upravljalcev teh vodov. Obračun v zvezi s prestavitvami se izvede po dejanskih količinah z vpisom v gradbenih knjigah.
Pri vseh izkopih in zasipih je potrebno faktorrazrahljivosti (razsutja) upoštevati v ceni na enoto!                                                                                                                                                                                                 </t>
  </si>
  <si>
    <t xml:space="preserve">NN  dovod z priključki  na obstoječo TP Brezovica Pošta z vsem potrebnim materialom za priključitev novega el.kabla in položenim dovodnim zemeljskim kablom Al 4x150 mm do nove PSKPMO na parceli št.372/4,KO:1724 Brezovica in ob kablu položen  ozemljitveni trak  povezan z vsemi bližnjimi ozemljili. </t>
  </si>
  <si>
    <t>PSKPMO pri črpališču: Dobava in montaža kabelske omarice za zunanjo montažo z nadstreškom v izvedbi IP 65 (Tip omarice na zahtevo el. distributerja); z vsem potrebnim materialom za priključitev in s priklopom kablov. VSE V SKLADU ELEKTRO DISTRIBUTERJA.</t>
  </si>
  <si>
    <t>Nadzor predstavnika elektrodistribucije pri polaganju NN dovoda, vris v kataster in zemljiško knjigo, zakoličba trase in kasnejše oznake za el. kabel, izedalava meritev in merilnih protokolov in PID projektov.</t>
  </si>
  <si>
    <t>OPOMBA: Gradbena dela za NN dovod so upoštevana v gradbenem delu projekta.</t>
  </si>
  <si>
    <t>Pred nabavo dovodnega kabla je potrebno izdelati točne dolžine glede na narejen izkop.</t>
  </si>
  <si>
    <t xml:space="preserve">OPOMBA:  V tem popisu niso upoštevana rušitvena dela in odstranitve obstoječih objektov na </t>
  </si>
  <si>
    <t>Izvedba nevezane nosilne plasti tamponskega drobljenca  TD 0-32mm  v debeline 20 cm  do zgoščenosti 98% po proctorju, zahtevana nosilnost Evd= min. 100 MPa! Debelino tampona mora potrditi geomehanik.</t>
  </si>
  <si>
    <t>Široki strojni izkop jarka, skladno z določili geomehanskega poročila, globine 0-4m, v terenu III. kat. z nakladanjem na kamion</t>
  </si>
  <si>
    <t>Opomba: Na odseku Malovaške ceste, kjer je predvidena izvedba tlačnega voda v skupnem izkopu z gravitacijskim kanalom O1-1 po projektu štev. 1805/18, KONO-B d.o.o., je zavarovanje gradbene jame upoštevano v popisu navedenega projekta. Predvidena je sočasna gradnja tlačnega voda in kanala O1-1.</t>
  </si>
  <si>
    <t>Opomba: Pri posegih v obstoječe vozišče je upoštevana obnova do spodnjega ustroja ceste. Na odseku Malovaške ceste, kjer je predvidena izvedba tlačnega voda v skupnem izkopu z gravitacijskim kanalom O1-1 po projektu štev. 1805/18, KONO-B d.o.o., so dela vezana na posege v obstoječe vozišče upoštevana v popisu navedenega projekta. Predvidena je sočasna gradnja tlačnega voda in kanala O1-1.</t>
  </si>
  <si>
    <t>4206</t>
  </si>
  <si>
    <t>Nabava, dobava in montaža kanalizacijskih cevi DN 300 mm iz armiranega poliestra (GRP) izdelane po SIST EN 14364: 2013, nazivne togosti SN 10.000 N/m2, kompletno z potrebnimi spojkami. Cev ima na eni strani montirano spojko iz poliestra z EPDM tesnilom. Spoj (tesnilo) mora biti zaradi zagotovitve kvalitete spoja preizkušen skupaj s cevmi (certifikat). Notranji zaščitni sloj cevi iz čistega poliestra, brez polnila in ojačitve, mora imeti minimalno debelino 1,0 mm s ciljem doseganja tesnosti, kemijske in abrazijske obstojnosti in odpornosti na obrus pri visokotlačnem čiščenju. Vključen je tudi prevoz in prenos kanalizacijskih cevi iz deponije do mesta vgradnje.</t>
  </si>
  <si>
    <t>Nabava, dobava in montaža PE100 cevi d160 16 bar za tlačni cevovod s prevozom in prenos kanalizacijskih cevi do mesta vgraditve. V ceni je všteta nabava, dobava in montaža PEHD fazonskih kosov za tlačni cevovod.</t>
  </si>
  <si>
    <t>6204</t>
  </si>
  <si>
    <t>Združitveni jašek z zapornico pred črpališčem: Nabava, dobava in montaža jaška iz armiranega poliestra po SIST EN 14364, min. SN 5.000 N/m2, komplet z izdelano muldo in priključnimi cevmi (vtok, Iztok).  Premer jaška 1400mm, globina  2 - 3m. Jašek ima pripravljena dva vtoka za cevi DN 250 in DN 300 (glej detajl), na iztoku je ravna ojačana poliestersak stena pripravljena za montažo zapornice za odpadno vodo DN 400. Zapornica zajeta v posebni postavki med hidromehansko opremo. Minimalna debelina sten revizijskega jaška je 15mm. Jaški morajo biti izdelani po enaki tehnologiji kot kanalizacijske cevi. Vgradnja po detajlu.</t>
  </si>
  <si>
    <t xml:space="preserve">Izdelava priključka na javno kanalizacijo z vpadnim jaškom na kanal iz poliestrske cevi DN250 mm, priključna cev PVC DN 160 mm, polno obbetonirano. Vpadni jašek sestavljen iz PVC fazonskih kosov: priključni kos - sedlo DN250/160-45°, lok L 160-15, L 160-45, razcep R160/160-87, ravni kosi cevi DN 160 in čepom fi 160 in betonskim pokrovom na vrhu;  po detajlu </t>
  </si>
  <si>
    <t>Izvedba križanja z obstoječim podzemnim vodom javne razsvetljave v skladu z navodili upravljavca komunalnega voda</t>
  </si>
  <si>
    <t>5401</t>
  </si>
  <si>
    <t>Posek in odstranitev grmovja in manjših dreves z odvozom na deponijo. V ceni so vključeni tudi vsi stroški deponiranja materiala.</t>
  </si>
  <si>
    <t xml:space="preserve">3102 </t>
  </si>
  <si>
    <t>zemljišču podjetja PRIGO d.o.o. - obdelano v posebnem projektu.</t>
  </si>
  <si>
    <t>GRADBENO - OBRTNIŠKA DELA</t>
  </si>
  <si>
    <t>Rušenje betonskih konstrukcij ne glede na debelino in namembnost z nakladanjem ruševin na kamion</t>
  </si>
  <si>
    <t>Demontaža in začasna odstranitev betonske varnostne ograje (new jersey), deponiranje in vzpostavitev v prvotno stanje po končani gradnji.</t>
  </si>
  <si>
    <t xml:space="preserve">Najem in transport avtodvigala </t>
  </si>
  <si>
    <t>Odvoz ruševin s kamionom na trajno gradbeno deponijo, vključno s stroški deponije.</t>
  </si>
  <si>
    <t>Preboj betonske škarpe za prečkanje cevi, po vstavitvi cevi zabetoniranje preostale odprtine (dim. 60x30 cm)</t>
  </si>
  <si>
    <t>6102</t>
  </si>
  <si>
    <t>6103</t>
  </si>
  <si>
    <t>Izvedba zaščite izkopa z zagatnicami: Zagatnice tipa Larssen 603 ali drugačne z ustreznim odporom W&gt;=1150 cm3/m', dolžine L=9m. V ceni zajeti najem, dovoz, manipulacije na gradbišču, zabijanje z vibracijskim zabijalom, čiščenje in odvoz ter mobilizacija in demobilizacija opreme. Vse zagatnice morajo biti po vgradnji medsebojno povezane. Izvajalec mora imeti povezovalne elemente za stikovanje zagatnic na vogalih. V ceni zajeti tudi delni izvlek posameznih zagatnic med povezovanjem črpališča z dohodnimi in odhodnimi kanali.</t>
  </si>
  <si>
    <r>
      <t xml:space="preserve">Vertikalni strojni izkop gradbene jame globine 4-6m, v terenu III. kat. z nakladanjem na kamion - </t>
    </r>
    <r>
      <rPr>
        <i/>
        <sz val="10"/>
        <rFont val="Arial"/>
        <family val="2"/>
        <charset val="238"/>
      </rPr>
      <t>Črpališče</t>
    </r>
    <r>
      <rPr>
        <sz val="10"/>
        <rFont val="Arial"/>
        <family val="2"/>
        <charset val="238"/>
      </rPr>
      <t xml:space="preserve"> in armaturni jašek</t>
    </r>
  </si>
  <si>
    <t>Nabava, dobava in vgraditev geosintetika za ločilno plast pri izvedbi začasnega delovnega platoja (upoštevano 2x42m2)</t>
  </si>
  <si>
    <t>Nabava, dobava in vgradnja jalovinskega materiala za začasni delovni plato na kotah izvedbe razpor.</t>
  </si>
  <si>
    <t>Nabava, dobava in vgradnja kamnitega materiala dnu izkopa za sanacijo slabo nosilnih temeljnih tal. Zasipni material se položi na ločilni geosintetik.</t>
  </si>
  <si>
    <t>Zasip jarka z dovozom novega gramoznega zasipnega materiala  različnih frakcij z utrjevanjem v slojih po 30 cm do 95 % trdnosti po standardnem Proctorjevem postopku; vključno z nabavo in dobavo zasipnega materiala. Pod asfaltnimi površinami se zasuje do -70cm. Upoštevano 80% od celotnega zasipa.</t>
  </si>
  <si>
    <t>Zasipavanje jarka z izkopanim materialom, s komprimiranjem v slojih po 30 cm, do 95 % zgoščenosti po standardnem Proctorjevem postopku, vključno z dovozom z začasne deponije. Pod asfaltnimi površinami se zasuje do -70cm. Upoštevano 20% od celotnega zasipa.</t>
  </si>
  <si>
    <t>Vsa geomehanska dela (izkopi, zasipi) se morajo izvajati pod nadzorom geomehanika, ki bo na licu mesta morebitno podal dodatne napotke glede izvedbe izkopa in zasipa jarkov. V primeru zasipa jarkov z izkopanim materialom mora geomehanik pred izvedbo zasipov potrditi ustreznost materiala!</t>
  </si>
  <si>
    <t>m4</t>
  </si>
  <si>
    <r>
      <t xml:space="preserve">Nabava, dobava in vgradnja cementnega betona C25/30, XC2, preseka 0,12-0,3 m3/m2 - </t>
    </r>
    <r>
      <rPr>
        <i/>
        <sz val="10"/>
        <rFont val="Arial"/>
        <family val="2"/>
        <charset val="238"/>
      </rPr>
      <t xml:space="preserve">Obbetoniranje črpališča </t>
    </r>
  </si>
  <si>
    <r>
      <t xml:space="preserve">Izdelava enostranskega opaža za AB talno ploščo, s prenosom materiala do mesta vgradnje, razopaženjem in vsemi pomožnimi deli. Vključno z opažem za izvedbo poglobitve arm. jaška. - </t>
    </r>
    <r>
      <rPr>
        <i/>
        <sz val="10"/>
        <rFont val="Arial"/>
        <family val="2"/>
        <charset val="238"/>
      </rPr>
      <t>Črpališče, kontejner, arm. jašek</t>
    </r>
  </si>
  <si>
    <t>Nabava, dobava in vgradnja PVC cevi DN 110 mm za zaščito električnih vodov</t>
  </si>
  <si>
    <t>Izkop jarka za kabelsko kanalizacijo in ozemljitev v terenu III.ktg, s planiranjem dna; prerez jarka 40x90 cm</t>
  </si>
  <si>
    <r>
      <t xml:space="preserve">Dobava in montaža jaška črpališča premera D=1800 mm in višine H=3500 mm, s sidrnimi elementi pri dnu za pritrditev jaška v AB temelj; z odprtinami za tlačni vod in dotočne kanalske cevi. Posoda je izdelana iz materiala, ki zagotavlja vodotesnost in odpornost mehanskim ter kemijskim vplivom (armirani poliester, polietilen, inp.). Vključno s tipskim dnom jaška (kot npr. Flygt TOP 150 L), kot integralni del jaška. Dno jaška je oblikovano s poševninami za preprečevanje nabiranja usedlin na dnu. Oblika dna jaška po navodilih dobavitelja črpalk; izdelano iz enakega materiala kot stene jaška, prazen prostor pod poševninami je zapolnjen z betonom.  </t>
    </r>
    <r>
      <rPr>
        <u/>
        <sz val="10"/>
        <rFont val="Arial"/>
        <family val="2"/>
        <charset val="238"/>
      </rPr>
      <t>Vsi preboji za inštalacije v črpalnem jašku se morajo ustrezno zatesniti, zaplastificirati.  Na vrhu črpalnega jaška namestiti gumi tesnila na stiku krovne AB plošče in stene jaška.</t>
    </r>
  </si>
  <si>
    <t xml:space="preserve">Dobava in postavitev bivalne enote iz  armiranobetonskih elelmentov zunanjih mer 3,7m x 2,2m in višine 2,58m, kompletno s potrebno interno vodovodno inštalacijo, umivalnikom, WC-jem, radiatorjem in vodovodno pipo z navojem 3/4" za priključitev cevi za pranje. Objekt je armiranobetonsko montažno ohišje sestavljeno iz armiranobetonske talne plošče, zunanjih in predelnih sten in strehe. V stenah so odprtine za vrata, okna in odprtine za prezračevanje. Vrata in okna so iz eloksiranega aluminija. Vhodna vrata š=90cm, h=200cm, prezračevalna reža na spodnjem delu vrat, notranja vrata š=80cm, h=200cm, dva okna z zaščitno mrežo dim. 90x90cm in 50x50cm; električni ventilator (ø100; minimalno 25l/s) za prezračevanje elektro prostora, vgrajenim električni radiator 2kW. Zunanje površine armiranobetonskega ohišja so obdelane s fasadnim opleskom, v barvi svetlo siva (RAL 7035) oz. po željah upravljalca objekta in skladno z OPN. Streha objekta ravna iz vodotesnega betona C 30/37 z robnim vencem za odkap meteorne vode. Na zgornjem delu, je streha izvedena v naklonu (2 %) kot simetrična dvokapnica. Streha je na vrhu zaščitena s tekočo brezšivno folijo iz umetne mase (kot. npr. Sikalastic 601 BC, mreža Sika reemat premium, Sikalastic 621 TC). Kompletno z vgrajenimi notranjimi inštalacijami (priklop vode ter iztoka). Objekt se dobavi vključno z vsemi zahtevanimi sanitarnimi elementi, opremo in stavbnim pohištvom (bojler V=10 l, umivalnik, držalo brisač, ogledalo, pisarniški pult, stol, koš za smeti, termostatski radiator, ventilator v elektro prostoru). Na prag pod vhodnimi vrati namestiti opozorilni trakom. Vključno z transportom in vsemi montažnimi deli. </t>
  </si>
  <si>
    <t xml:space="preserve">Dvokrilna vrata na ročni pogon širine 3 metre. Nosilna konstrukcija in mreža so jekleni, vroče cinkani in barvani z barvo po navodilih upravljalca oz. RAL 6005. Vrata se dobavi s ključavnico. Vključno z dobavo, nabavo in montažo vrat. </t>
  </si>
  <si>
    <t>4108</t>
  </si>
  <si>
    <t>3602</t>
  </si>
  <si>
    <t>3603</t>
  </si>
  <si>
    <t>3604</t>
  </si>
  <si>
    <t>3605</t>
  </si>
  <si>
    <t>3606</t>
  </si>
  <si>
    <t>3607</t>
  </si>
  <si>
    <t>3701</t>
  </si>
  <si>
    <t>IZOLACIJE, RAZNA DELA</t>
  </si>
  <si>
    <t>Nabava, dobava in vgradnja tesnilnih trakov za delovne stike betonskih sten in plošč</t>
  </si>
  <si>
    <t>Izdelava vertikalne in horizontalne hidroizolacije na armaturnem jašku; 1x hladni bitumenski premaz, 1x bitumenski trakovi deb. 3,6mm, z varenjem po celotni dolžini</t>
  </si>
  <si>
    <t>Strojni izkop jarka globine do 2,0 m, z odlaganjem materiala 1,0 m od roba izkopa. Brežine se izvajajo v naklonu 60°. Širina dna izkopa je: 50cm; 90% od celotnega izkopa</t>
  </si>
  <si>
    <t>Ročni izkop jarka globine do 2,0 m, z odlaganjem materiala 1,0 m od roba izkopa. Brežine se izvajajo v naklonu 60°. Širina dna izkopa je: 50cm; 10% od celotnega izkopa</t>
  </si>
  <si>
    <t>Izdelava priključka PVC cevi DN 160 na predviden kanal DN 300, izvedba s sedlastim kosom DN 300/160/45°, polno obbetonirano, vključno z potrebnim izkopom in zasipom.</t>
  </si>
  <si>
    <t xml:space="preserve">Izdelava kanalizacije iz PVC cevi DN 110 iz kontejnerja črpališča, v globini do 1,0 m, dolžina cevi cca. 7m, polaganje v betonsko posteljicom obbetoniranje cevi in priključitev na cev javne kanalizacije z vpadnim jaškom. Vpadni jašek predviden v popisu kanalizacije. </t>
  </si>
  <si>
    <t>Nabava, dobava in montaža kompletnega vodila za dvig črpalke; vodilo sestavljeno iz dveh cevi dimenzije 2", pritrjeno na stojalo črpalke na spodnjem delu in betonsko steno na vhodu v črpališče, material nerjaveče jeklo AISI 316; dolžino vodila 3600mm preveriti na mestu vgradnje; kompletno z vsem priborom in materialom za montažo.</t>
  </si>
  <si>
    <t>tlačni vod FF DN100, L=1720mm; 2 kos</t>
  </si>
  <si>
    <t>tlačni vod FF DN100, L=1000mm; 2 kos</t>
  </si>
  <si>
    <t>Nabava, dobava in montaža spojke s prirobnico DN100 za PEHD d160, sidrni spoj (kot npr GF MJ3057)</t>
  </si>
  <si>
    <t>Nabava, dobava in montaža servisnega drsnega zasuna šiber izvedbe s prirobničnimi priključki DIN 2642/EN 1092-2; dimenzija DN 100</t>
  </si>
  <si>
    <r>
      <t xml:space="preserve">Nabava, dobava in vgradnja zapornice DN 300 za zapiranje odpadne vode, tesnenje zapornice s štirih strani, razred tesnenja C; s snemljivim vretenom; material okvirja, lopute in vretena 1.4301, tesnilo EPDM osporno na odpadno vodo in UV; pritrditev zapornice na ojačano steno jaška </t>
    </r>
    <r>
      <rPr>
        <i/>
        <sz val="10"/>
        <rFont val="Arial"/>
        <family val="2"/>
        <charset val="238"/>
      </rPr>
      <t>(v revizijskem jašku ZJ pred črpališčem)</t>
    </r>
    <r>
      <rPr>
        <sz val="10"/>
        <rFont val="Arial"/>
        <family val="2"/>
        <charset val="238"/>
      </rPr>
      <t>.</t>
    </r>
  </si>
  <si>
    <t>Nabava, dobava in vgradnja lestve za vstop v armaturni jašek; Lestev se dobavi s podaljškom za oprijem pri vstopanju (izvlačljivi del na vrhu lestve), dolžine 1100mm, konzolo (izvlačljivi del na vrhu lestve), konzolo za pritrditev na steno in tla (2 kosa), vključno s potrebnim vijačnim oziroma pritrdilnim materialom. Vsa predvidena oprema mora biti iz nerjavečega materiala ali nerjavečega jekla AISI 304. Dolžina lestve L = 2000 mm. Lestev izdelana skladno s standardom SIST EN 14396:2004</t>
  </si>
  <si>
    <t>Nabava, dobava in vgradnja litoželezne črpalke za odpadno vodo in blato s temperaturo do 40°C, pH 5,5 – 14, max. gostota medija 1.100 kg/m3, z vgrajenim 3-faznim IE 4 sinhronskim elektromotorjem z nazivno močjo 4 kW pri
500 – 1.450 obr/min. Direktni zagon pri 400V/50Hz, nazivni tok 7,11 A. Nastavljena moč motorja 3700 W v celotnem območju črpanja. Konstantni navor na gredi črpalke v območju Q-H za zagotovitev minimalne možnosti mašenja rotorja. Programiran motor za samodejno odmašitev (spremba obratov in smeri vrtenja). S termičnimi stikali v navitjih za izklop pri pregretju nad 125°C; v ohišju motorja je tipalo FLS za detekcijo puščanja v motor. V črpalki je 2-lopatični samočistilni N-rotor iz Hard Iron™ (25% Cr) premera 200 mm, ima sesalno odprtino fi 120mm. Črpalka se spusti po vodilih in samodejno sklopi s tlačnim kolenom DN100 za
priključitev na tlačno cev DN100.</t>
  </si>
  <si>
    <t>Črpalka Concertor N100-3700, motor N6020.181 MT; 4 kW IE4; set 3.700W; DN100; HI/HI , 2 kosa</t>
  </si>
  <si>
    <t>Držalo kabla 17-27mm; 2 kos</t>
  </si>
  <si>
    <t>Koleno DN100; PN 16 s prirob. po EN1092; 2 kos</t>
  </si>
  <si>
    <t>Zgornje držalo vodil 2ˇ iz AISI 316 s pritrdilnim kpl.; 2 kos</t>
  </si>
  <si>
    <t>Vponka iz AISI 316, nosilnost 900 kg; 2 kos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</si>
</sst>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S_I_T_-;\-* #,##0.00\ _S_I_T_-;_-* &quot;-&quot;??\ _S_I_T_-;_-@_-"/>
    <numFmt numFmtId="165" formatCode="#,##0.00\ &quot;SIT&quot;"/>
    <numFmt numFmtId="166" formatCode="#,##0.00\ &quot;€&quot;"/>
    <numFmt numFmtId="167" formatCode="#,##0.00\ &quot;m&quot;"/>
    <numFmt numFmtId="168" formatCode="0.0"/>
  </numFmts>
  <fonts count="34" x14ac:knownFonts="1">
    <font>
      <sz val="10"/>
      <name val="Times New Roman"/>
      <charset val="238"/>
    </font>
    <font>
      <sz val="11"/>
      <color theme="1"/>
      <name val="Calibri"/>
      <family val="2"/>
      <charset val="238"/>
      <scheme val="minor"/>
    </font>
    <font>
      <sz val="10"/>
      <name val="Times New Roman"/>
      <family val="1"/>
    </font>
    <font>
      <sz val="10"/>
      <name val="Times New Roman CE"/>
      <family val="1"/>
      <charset val="238"/>
    </font>
    <font>
      <b/>
      <sz val="10"/>
      <name val="Times New Roman CE"/>
      <family val="1"/>
      <charset val="238"/>
    </font>
    <font>
      <sz val="10"/>
      <name val="Arial"/>
      <family val="2"/>
    </font>
    <font>
      <sz val="10"/>
      <name val="Arial"/>
      <family val="2"/>
    </font>
    <font>
      <b/>
      <sz val="11"/>
      <name val="Times New Roman CE"/>
      <family val="1"/>
      <charset val="238"/>
    </font>
    <font>
      <sz val="11"/>
      <name val="Times New Roman CE"/>
      <family val="1"/>
      <charset val="238"/>
    </font>
    <font>
      <sz val="8"/>
      <name val="Times New Roman CE"/>
      <family val="1"/>
      <charset val="238"/>
    </font>
    <font>
      <i/>
      <sz val="8"/>
      <name val="Times New Roman CE"/>
      <family val="1"/>
      <charset val="238"/>
    </font>
    <font>
      <i/>
      <sz val="10"/>
      <name val="Times New Roman CE"/>
      <family val="1"/>
      <charset val="238"/>
    </font>
    <font>
      <b/>
      <sz val="8"/>
      <name val="Times New Roman CE"/>
      <family val="1"/>
      <charset val="238"/>
    </font>
    <font>
      <i/>
      <sz val="11"/>
      <name val="Times New Roman CE"/>
      <family val="1"/>
      <charset val="238"/>
    </font>
    <font>
      <b/>
      <sz val="10"/>
      <color indexed="23"/>
      <name val="Times New Roman CE"/>
      <family val="1"/>
      <charset val="238"/>
    </font>
    <font>
      <sz val="10"/>
      <color indexed="23"/>
      <name val="Times New Roman CE"/>
      <family val="1"/>
      <charset val="238"/>
    </font>
    <font>
      <sz val="10"/>
      <name val="Arial"/>
      <family val="2"/>
      <charset val="238"/>
    </font>
    <font>
      <b/>
      <sz val="12"/>
      <name val="Arial"/>
      <family val="2"/>
      <charset val="238"/>
    </font>
    <font>
      <b/>
      <sz val="10"/>
      <name val="Arial"/>
      <family val="2"/>
      <charset val="238"/>
    </font>
    <font>
      <sz val="8"/>
      <name val="Arial"/>
      <family val="2"/>
      <charset val="238"/>
    </font>
    <font>
      <sz val="10"/>
      <color indexed="10"/>
      <name val="Arial"/>
      <family val="2"/>
      <charset val="238"/>
    </font>
    <font>
      <i/>
      <sz val="8"/>
      <name val="Arial"/>
      <family val="2"/>
      <charset val="238"/>
    </font>
    <font>
      <i/>
      <sz val="10"/>
      <name val="Arial"/>
      <family val="2"/>
      <charset val="238"/>
    </font>
    <font>
      <sz val="10"/>
      <name val="Times New Roman CE"/>
      <charset val="238"/>
    </font>
    <font>
      <sz val="10"/>
      <name val="Arial CE"/>
      <charset val="238"/>
    </font>
    <font>
      <sz val="11"/>
      <name val="Calibri"/>
      <family val="2"/>
      <charset val="238"/>
    </font>
    <font>
      <sz val="10"/>
      <color theme="1"/>
      <name val="Arial"/>
      <family val="2"/>
      <charset val="238"/>
    </font>
    <font>
      <b/>
      <sz val="10"/>
      <color rgb="FFFF0000"/>
      <name val="Arial"/>
      <family val="2"/>
      <charset val="238"/>
    </font>
    <font>
      <sz val="10"/>
      <color rgb="FFFF0000"/>
      <name val="Arial"/>
      <family val="2"/>
      <charset val="238"/>
    </font>
    <font>
      <sz val="10"/>
      <name val="Times New Roman"/>
      <family val="1"/>
      <charset val="238"/>
    </font>
    <font>
      <u/>
      <sz val="10"/>
      <name val="Arial"/>
      <family val="2"/>
      <charset val="238"/>
    </font>
    <font>
      <b/>
      <sz val="10"/>
      <color theme="1"/>
      <name val="Arial"/>
      <family val="2"/>
      <charset val="238"/>
    </font>
    <font>
      <b/>
      <u/>
      <sz val="10"/>
      <color theme="1"/>
      <name val="Arial"/>
      <family val="2"/>
      <charset val="238"/>
    </font>
    <font>
      <sz val="8"/>
      <name val="Times New Roman"/>
      <family val="1"/>
      <charset val="238"/>
    </font>
  </fonts>
  <fills count="3">
    <fill>
      <patternFill patternType="none"/>
    </fill>
    <fill>
      <patternFill patternType="gray125"/>
    </fill>
    <fill>
      <patternFill patternType="solid">
        <fgColor theme="6" tint="0.79998168889431442"/>
        <bgColor indexed="64"/>
      </patternFill>
    </fill>
  </fills>
  <borders count="12">
    <border>
      <left/>
      <right/>
      <top/>
      <bottom/>
      <diagonal/>
    </border>
    <border>
      <left/>
      <right/>
      <top/>
      <bottom style="thin">
        <color indexed="64"/>
      </bottom>
      <diagonal/>
    </border>
    <border>
      <left/>
      <right/>
      <top/>
      <bottom style="double">
        <color indexed="64"/>
      </bottom>
      <diagonal/>
    </border>
    <border>
      <left/>
      <right/>
      <top/>
      <bottom style="dotted">
        <color indexed="2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7">
    <xf numFmtId="0" fontId="0" fillId="0" borderId="0"/>
    <xf numFmtId="164" fontId="2" fillId="0" borderId="0" applyFont="0" applyFill="0" applyBorder="0" applyAlignment="0" applyProtection="0"/>
    <xf numFmtId="0" fontId="6" fillId="0" borderId="0"/>
    <xf numFmtId="0" fontId="5" fillId="0" borderId="0"/>
    <xf numFmtId="0" fontId="23" fillId="0" borderId="0"/>
    <xf numFmtId="0" fontId="1" fillId="0" borderId="0"/>
    <xf numFmtId="0" fontId="24" fillId="0" borderId="0"/>
  </cellStyleXfs>
  <cellXfs count="295">
    <xf numFmtId="0" fontId="0" fillId="0" borderId="0" xfId="0"/>
    <xf numFmtId="0" fontId="3" fillId="0" borderId="0" xfId="0" applyFont="1"/>
    <xf numFmtId="0" fontId="3" fillId="0" borderId="0" xfId="0" applyFont="1" applyBorder="1"/>
    <xf numFmtId="0" fontId="3" fillId="0" borderId="0" xfId="3" applyFont="1"/>
    <xf numFmtId="4" fontId="3" fillId="0" borderId="0" xfId="2" applyNumberFormat="1" applyFont="1" applyAlignment="1" applyProtection="1">
      <alignment vertical="top"/>
    </xf>
    <xf numFmtId="0" fontId="3" fillId="0" borderId="0" xfId="2" applyFont="1" applyProtection="1">
      <protection locked="0"/>
    </xf>
    <xf numFmtId="4" fontId="4" fillId="0" borderId="0" xfId="2" applyNumberFormat="1" applyFont="1" applyAlignment="1" applyProtection="1">
      <alignment horizontal="center" vertical="top"/>
    </xf>
    <xf numFmtId="0" fontId="4" fillId="0" borderId="0" xfId="0" applyFont="1"/>
    <xf numFmtId="4" fontId="4" fillId="0" borderId="0" xfId="2" applyNumberFormat="1" applyFont="1" applyAlignment="1" applyProtection="1">
      <alignment horizontal="left" vertical="top"/>
    </xf>
    <xf numFmtId="4" fontId="3" fillId="0" borderId="0" xfId="2" applyNumberFormat="1" applyFont="1" applyAlignment="1" applyProtection="1"/>
    <xf numFmtId="3" fontId="10" fillId="0" borderId="0" xfId="0" applyNumberFormat="1" applyFont="1" applyFill="1" applyBorder="1" applyAlignment="1">
      <alignment horizontal="right" vertical="top"/>
    </xf>
    <xf numFmtId="49" fontId="9" fillId="0" borderId="0" xfId="0" applyNumberFormat="1" applyFont="1" applyFill="1" applyBorder="1" applyAlignment="1">
      <alignment horizontal="justify" vertical="top"/>
    </xf>
    <xf numFmtId="0" fontId="9" fillId="0" borderId="0" xfId="0" applyNumberFormat="1" applyFont="1" applyFill="1" applyBorder="1" applyAlignment="1">
      <alignment horizontal="justify" vertical="top"/>
    </xf>
    <xf numFmtId="0" fontId="9" fillId="0" borderId="0" xfId="0" applyNumberFormat="1" applyFont="1" applyFill="1" applyBorder="1" applyAlignment="1">
      <alignment horizontal="justify"/>
    </xf>
    <xf numFmtId="0" fontId="9" fillId="0" borderId="0" xfId="0" applyNumberFormat="1" applyFont="1" applyFill="1" applyBorder="1" applyAlignment="1" applyProtection="1">
      <alignment horizontal="left" vertical="top" wrapText="1"/>
      <protection locked="0"/>
    </xf>
    <xf numFmtId="3" fontId="11" fillId="0" borderId="0" xfId="0" applyNumberFormat="1" applyFont="1" applyFill="1" applyBorder="1" applyAlignment="1">
      <alignment horizontal="right" vertical="top"/>
    </xf>
    <xf numFmtId="49" fontId="3" fillId="0" borderId="0" xfId="0" applyNumberFormat="1" applyFont="1" applyFill="1" applyBorder="1" applyAlignment="1">
      <alignment horizontal="justify" vertical="top"/>
    </xf>
    <xf numFmtId="0" fontId="4" fillId="0" borderId="0" xfId="0" applyNumberFormat="1" applyFont="1" applyFill="1" applyBorder="1" applyAlignment="1">
      <alignment horizontal="justify" vertical="top"/>
    </xf>
    <xf numFmtId="0" fontId="3" fillId="0" borderId="0" xfId="0" applyNumberFormat="1" applyFont="1" applyFill="1" applyBorder="1" applyAlignment="1">
      <alignment horizontal="justify"/>
    </xf>
    <xf numFmtId="0" fontId="3" fillId="0" borderId="0" xfId="0" applyNumberFormat="1" applyFont="1" applyFill="1" applyBorder="1" applyAlignment="1">
      <alignment horizontal="justify" vertical="top"/>
    </xf>
    <xf numFmtId="49" fontId="9" fillId="0" borderId="0" xfId="0" applyNumberFormat="1" applyFont="1" applyBorder="1" applyAlignment="1">
      <alignment horizontal="left" vertical="top" wrapText="1"/>
    </xf>
    <xf numFmtId="0" fontId="9" fillId="0" borderId="0" xfId="0" applyFont="1" applyBorder="1" applyAlignment="1"/>
    <xf numFmtId="0" fontId="9" fillId="0" borderId="0" xfId="0" applyNumberFormat="1" applyFont="1" applyBorder="1" applyAlignment="1">
      <alignment horizontal="left" vertical="top" wrapText="1"/>
    </xf>
    <xf numFmtId="0" fontId="12" fillId="0" borderId="0" xfId="0" applyNumberFormat="1" applyFont="1" applyFill="1" applyBorder="1" applyAlignment="1">
      <alignment horizontal="justify" vertical="top"/>
    </xf>
    <xf numFmtId="3" fontId="13" fillId="0" borderId="0" xfId="0" applyNumberFormat="1" applyFont="1" applyFill="1" applyBorder="1" applyAlignment="1">
      <alignment horizontal="right" vertical="top"/>
    </xf>
    <xf numFmtId="49" fontId="7" fillId="0" borderId="0" xfId="0" applyNumberFormat="1" applyFont="1" applyFill="1" applyBorder="1" applyAlignment="1">
      <alignment horizontal="justify" vertical="top"/>
    </xf>
    <xf numFmtId="0" fontId="7" fillId="0" borderId="0" xfId="0" applyNumberFormat="1" applyFont="1" applyFill="1" applyBorder="1" applyAlignment="1">
      <alignment horizontal="justify" vertical="top"/>
    </xf>
    <xf numFmtId="0" fontId="8" fillId="0" borderId="0" xfId="0" applyNumberFormat="1" applyFont="1" applyFill="1" applyBorder="1" applyAlignment="1">
      <alignment horizontal="justify"/>
    </xf>
    <xf numFmtId="0" fontId="8" fillId="0" borderId="0" xfId="0" applyNumberFormat="1" applyFont="1" applyFill="1" applyBorder="1" applyAlignment="1">
      <alignment horizontal="justify" vertical="top"/>
    </xf>
    <xf numFmtId="0" fontId="12" fillId="0" borderId="0" xfId="0" applyNumberFormat="1" applyFont="1" applyFill="1" applyBorder="1" applyAlignment="1">
      <alignment horizontal="justify"/>
    </xf>
    <xf numFmtId="1" fontId="11" fillId="0" borderId="0" xfId="0" applyNumberFormat="1" applyFont="1" applyFill="1" applyBorder="1" applyAlignment="1">
      <alignment horizontal="right" vertical="top"/>
    </xf>
    <xf numFmtId="0" fontId="9" fillId="0" borderId="0" xfId="0" applyFont="1" applyBorder="1"/>
    <xf numFmtId="1" fontId="10" fillId="0" borderId="0" xfId="0" applyNumberFormat="1" applyFont="1" applyFill="1" applyBorder="1" applyAlignment="1">
      <alignment horizontal="right" vertical="top"/>
    </xf>
    <xf numFmtId="0" fontId="9" fillId="0" borderId="0" xfId="0" applyFont="1" applyBorder="1" applyAlignment="1">
      <alignment vertical="top"/>
    </xf>
    <xf numFmtId="49" fontId="12" fillId="0" borderId="0" xfId="0" applyNumberFormat="1" applyFont="1" applyFill="1" applyBorder="1" applyAlignment="1">
      <alignment horizontal="justify" vertical="top"/>
    </xf>
    <xf numFmtId="4" fontId="3" fillId="0" borderId="0" xfId="2" applyNumberFormat="1" applyFont="1" applyProtection="1">
      <protection locked="0"/>
    </xf>
    <xf numFmtId="4" fontId="14" fillId="0" borderId="0" xfId="2" applyNumberFormat="1" applyFont="1" applyAlignment="1" applyProtection="1">
      <alignment horizontal="center" vertical="top"/>
    </xf>
    <xf numFmtId="0" fontId="15" fillId="0" borderId="0" xfId="0" applyFont="1"/>
    <xf numFmtId="4" fontId="14" fillId="0" borderId="0" xfId="2" applyNumberFormat="1" applyFont="1" applyAlignment="1" applyProtection="1">
      <alignment horizontal="left" vertical="top" wrapText="1"/>
    </xf>
    <xf numFmtId="0" fontId="16" fillId="0" borderId="0" xfId="3" applyFont="1"/>
    <xf numFmtId="4" fontId="16" fillId="0" borderId="0" xfId="3" applyNumberFormat="1" applyFont="1" applyAlignment="1"/>
    <xf numFmtId="49" fontId="16" fillId="0" borderId="0" xfId="2" applyNumberFormat="1" applyFont="1" applyAlignment="1" applyProtection="1">
      <alignment vertical="top"/>
    </xf>
    <xf numFmtId="4" fontId="16" fillId="0" borderId="0" xfId="2" applyNumberFormat="1" applyFont="1" applyAlignment="1" applyProtection="1">
      <alignment horizontal="center" vertical="top"/>
    </xf>
    <xf numFmtId="4" fontId="16" fillId="0" borderId="0" xfId="2" applyNumberFormat="1" applyFont="1" applyAlignment="1" applyProtection="1">
      <alignment vertical="top"/>
    </xf>
    <xf numFmtId="4" fontId="16" fillId="0" borderId="0" xfId="2" applyNumberFormat="1" applyFont="1" applyAlignment="1" applyProtection="1">
      <alignment horizontal="left"/>
    </xf>
    <xf numFmtId="0" fontId="16" fillId="0" borderId="0" xfId="2" applyFont="1" applyProtection="1"/>
    <xf numFmtId="4" fontId="16" fillId="0" borderId="0" xfId="2" applyNumberFormat="1" applyFont="1" applyAlignment="1" applyProtection="1">
      <alignment horizontal="left" vertical="top"/>
    </xf>
    <xf numFmtId="4" fontId="16" fillId="0" borderId="0" xfId="1" applyNumberFormat="1" applyFont="1" applyAlignment="1" applyProtection="1">
      <alignment horizontal="left" vertical="top"/>
    </xf>
    <xf numFmtId="0" fontId="16" fillId="0" borderId="0" xfId="2" applyFont="1" applyProtection="1">
      <protection locked="0"/>
    </xf>
    <xf numFmtId="4" fontId="16" fillId="0" borderId="0" xfId="2" quotePrefix="1" applyNumberFormat="1" applyFont="1" applyAlignment="1" applyProtection="1">
      <alignment horizontal="right" vertical="top"/>
    </xf>
    <xf numFmtId="165" fontId="16" fillId="0" borderId="0" xfId="2" applyNumberFormat="1" applyFont="1" applyBorder="1" applyAlignment="1" applyProtection="1"/>
    <xf numFmtId="0" fontId="16" fillId="0" borderId="0" xfId="0" applyFont="1"/>
    <xf numFmtId="4" fontId="16" fillId="0" borderId="0" xfId="2" applyNumberFormat="1" applyFont="1" applyBorder="1" applyAlignment="1" applyProtection="1">
      <alignment horizontal="left"/>
    </xf>
    <xf numFmtId="4" fontId="16" fillId="0" borderId="2" xfId="2" applyNumberFormat="1" applyFont="1" applyBorder="1" applyAlignment="1" applyProtection="1">
      <alignment vertical="top"/>
    </xf>
    <xf numFmtId="4" fontId="16" fillId="0" borderId="2" xfId="2" applyNumberFormat="1" applyFont="1" applyBorder="1" applyAlignment="1" applyProtection="1">
      <alignment horizontal="left"/>
    </xf>
    <xf numFmtId="4" fontId="20" fillId="0" borderId="0" xfId="2" applyNumberFormat="1" applyFont="1" applyAlignment="1" applyProtection="1">
      <alignment vertical="top"/>
    </xf>
    <xf numFmtId="4" fontId="20" fillId="0" borderId="0" xfId="2" applyNumberFormat="1" applyFont="1" applyAlignment="1" applyProtection="1">
      <alignment horizontal="left"/>
    </xf>
    <xf numFmtId="3" fontId="21" fillId="0" borderId="0" xfId="0" applyNumberFormat="1" applyFont="1" applyFill="1" applyBorder="1" applyAlignment="1">
      <alignment horizontal="right" vertical="top"/>
    </xf>
    <xf numFmtId="49" fontId="19" fillId="0" borderId="0" xfId="0" applyNumberFormat="1" applyFont="1" applyFill="1" applyBorder="1" applyAlignment="1">
      <alignment horizontal="justify" vertical="top"/>
    </xf>
    <xf numFmtId="0" fontId="19" fillId="0" borderId="0" xfId="0" applyNumberFormat="1" applyFont="1" applyFill="1" applyBorder="1" applyAlignment="1">
      <alignment horizontal="justify" vertical="top"/>
    </xf>
    <xf numFmtId="0" fontId="19" fillId="0" borderId="0" xfId="0" applyNumberFormat="1" applyFont="1" applyFill="1" applyBorder="1" applyAlignment="1" applyProtection="1">
      <alignment horizontal="left" vertical="top" wrapText="1"/>
      <protection locked="0"/>
    </xf>
    <xf numFmtId="3" fontId="22" fillId="0" borderId="0" xfId="0" applyNumberFormat="1" applyFont="1" applyFill="1" applyBorder="1" applyAlignment="1">
      <alignment horizontal="right" vertical="top"/>
    </xf>
    <xf numFmtId="49" fontId="16" fillId="0" borderId="0" xfId="0" applyNumberFormat="1" applyFont="1" applyFill="1" applyBorder="1" applyAlignment="1">
      <alignment horizontal="justify" vertical="top"/>
    </xf>
    <xf numFmtId="0" fontId="18" fillId="0" borderId="0" xfId="0" applyNumberFormat="1" applyFont="1" applyFill="1" applyBorder="1" applyAlignment="1">
      <alignment horizontal="justify" vertical="top"/>
    </xf>
    <xf numFmtId="0" fontId="19" fillId="0" borderId="0" xfId="0" applyFont="1" applyBorder="1" applyAlignment="1">
      <alignment horizontal="left" vertical="top"/>
    </xf>
    <xf numFmtId="49" fontId="19" fillId="0" borderId="0" xfId="0" applyNumberFormat="1" applyFont="1" applyBorder="1" applyAlignment="1">
      <alignment horizontal="left" vertical="top" wrapText="1"/>
    </xf>
    <xf numFmtId="0" fontId="16" fillId="0" borderId="0" xfId="0" applyFont="1" applyFill="1" applyAlignment="1">
      <alignment horizontal="center"/>
    </xf>
    <xf numFmtId="0" fontId="16" fillId="0" borderId="0" xfId="0" applyFont="1" applyFill="1"/>
    <xf numFmtId="4" fontId="16" fillId="0" borderId="0" xfId="0" applyNumberFormat="1" applyFont="1" applyFill="1"/>
    <xf numFmtId="4" fontId="16" fillId="0" borderId="0" xfId="0" applyNumberFormat="1" applyFont="1" applyFill="1" applyAlignment="1">
      <alignment horizontal="center"/>
    </xf>
    <xf numFmtId="4" fontId="16" fillId="0" borderId="0" xfId="0" applyNumberFormat="1" applyFont="1"/>
    <xf numFmtId="0" fontId="16" fillId="0" borderId="0" xfId="0" applyFont="1" applyAlignment="1">
      <alignment horizontal="center"/>
    </xf>
    <xf numFmtId="0" fontId="16" fillId="0" borderId="0" xfId="0" applyFont="1" applyBorder="1"/>
    <xf numFmtId="4" fontId="16" fillId="0" borderId="0" xfId="0" applyNumberFormat="1" applyFont="1" applyFill="1" applyAlignment="1" applyProtection="1">
      <alignment horizontal="left"/>
    </xf>
    <xf numFmtId="4" fontId="16" fillId="0" borderId="0" xfId="0" applyNumberFormat="1" applyFont="1" applyFill="1" applyAlignment="1" applyProtection="1">
      <alignment horizontal="right"/>
    </xf>
    <xf numFmtId="4" fontId="16" fillId="0" borderId="0" xfId="0" applyNumberFormat="1" applyFont="1" applyFill="1" applyAlignment="1">
      <alignment horizontal="right"/>
    </xf>
    <xf numFmtId="4" fontId="16" fillId="0" borderId="0" xfId="0" applyNumberFormat="1" applyFont="1" applyAlignment="1" applyProtection="1">
      <alignment horizontal="left"/>
    </xf>
    <xf numFmtId="4" fontId="16" fillId="0" borderId="0" xfId="0" quotePrefix="1" applyNumberFormat="1" applyFont="1" applyFill="1" applyAlignment="1" applyProtection="1">
      <alignment horizontal="left"/>
    </xf>
    <xf numFmtId="0" fontId="16" fillId="0" borderId="0" xfId="0" applyFont="1" applyAlignment="1">
      <alignment horizontal="right"/>
    </xf>
    <xf numFmtId="166" fontId="16" fillId="0" borderId="3" xfId="2" applyNumberFormat="1" applyFont="1" applyBorder="1" applyAlignment="1" applyProtection="1"/>
    <xf numFmtId="49" fontId="16" fillId="0" borderId="0" xfId="0" applyNumberFormat="1" applyFont="1" applyFill="1" applyAlignment="1">
      <alignment horizontal="center" vertical="top"/>
    </xf>
    <xf numFmtId="0" fontId="16" fillId="0" borderId="0" xfId="0" applyFont="1" applyBorder="1" applyAlignment="1">
      <alignment horizontal="right"/>
    </xf>
    <xf numFmtId="2" fontId="16" fillId="0" borderId="0" xfId="0" applyNumberFormat="1" applyFont="1" applyFill="1" applyAlignment="1">
      <alignment horizontal="right"/>
    </xf>
    <xf numFmtId="0" fontId="16" fillId="0" borderId="0" xfId="0" applyFont="1" applyBorder="1" applyAlignment="1">
      <alignment horizontal="center"/>
    </xf>
    <xf numFmtId="49" fontId="18" fillId="0" borderId="4" xfId="0" applyNumberFormat="1" applyFont="1" applyFill="1" applyBorder="1" applyAlignment="1">
      <alignment horizontal="center" vertical="top"/>
    </xf>
    <xf numFmtId="0" fontId="18" fillId="0" borderId="4" xfId="0" applyFont="1" applyFill="1" applyBorder="1" applyAlignment="1">
      <alignment horizontal="center"/>
    </xf>
    <xf numFmtId="4" fontId="16" fillId="0" borderId="0" xfId="0" applyNumberFormat="1" applyFont="1" applyFill="1" applyProtection="1">
      <protection locked="0"/>
    </xf>
    <xf numFmtId="0" fontId="16" fillId="0" borderId="0" xfId="0" applyFont="1" applyProtection="1">
      <protection locked="0"/>
    </xf>
    <xf numFmtId="4" fontId="16" fillId="0" borderId="0" xfId="1" applyNumberFormat="1" applyFont="1" applyAlignment="1" applyProtection="1">
      <alignment horizontal="left" vertical="top"/>
      <protection locked="0"/>
    </xf>
    <xf numFmtId="0" fontId="16" fillId="0" borderId="0" xfId="0" applyFont="1" applyAlignment="1" applyProtection="1">
      <alignment horizontal="left"/>
      <protection locked="0"/>
    </xf>
    <xf numFmtId="4" fontId="16" fillId="0" borderId="0" xfId="2" applyNumberFormat="1" applyFont="1" applyAlignment="1" applyProtection="1">
      <alignment vertical="top"/>
      <protection locked="0"/>
    </xf>
    <xf numFmtId="4" fontId="18" fillId="0" borderId="0" xfId="1" applyNumberFormat="1" applyFont="1" applyAlignment="1" applyProtection="1">
      <alignment horizontal="left" vertical="top"/>
      <protection locked="0"/>
    </xf>
    <xf numFmtId="0" fontId="0" fillId="0" borderId="0" xfId="0" applyAlignment="1">
      <alignment vertical="top" wrapText="1"/>
    </xf>
    <xf numFmtId="49" fontId="16" fillId="0" borderId="0" xfId="0" applyNumberFormat="1" applyFont="1" applyAlignment="1">
      <alignment horizontal="center" vertical="top"/>
    </xf>
    <xf numFmtId="49" fontId="16" fillId="0" borderId="0" xfId="0" applyNumberFormat="1" applyFont="1" applyFill="1" applyAlignment="1" applyProtection="1">
      <alignment horizontal="center" vertical="top"/>
    </xf>
    <xf numFmtId="49" fontId="16" fillId="0" borderId="0" xfId="0" applyNumberFormat="1" applyFont="1" applyBorder="1" applyAlignment="1">
      <alignment horizontal="center" vertical="top"/>
    </xf>
    <xf numFmtId="0" fontId="18" fillId="0" borderId="0" xfId="0" applyFont="1" applyAlignment="1">
      <alignment horizontal="center" vertical="top"/>
    </xf>
    <xf numFmtId="3" fontId="21" fillId="0" borderId="0" xfId="0" applyNumberFormat="1" applyFont="1" applyFill="1" applyBorder="1" applyAlignment="1">
      <alignment horizontal="left" vertical="top"/>
    </xf>
    <xf numFmtId="167" fontId="19" fillId="0" borderId="0" xfId="0" applyNumberFormat="1" applyFont="1" applyFill="1" applyBorder="1" applyAlignment="1">
      <alignment horizontal="justify" vertical="top"/>
    </xf>
    <xf numFmtId="0" fontId="16" fillId="2" borderId="0" xfId="0" applyFont="1" applyFill="1"/>
    <xf numFmtId="166" fontId="19" fillId="0" borderId="0" xfId="0" applyNumberFormat="1" applyFont="1" applyFill="1" applyBorder="1" applyAlignment="1" applyProtection="1">
      <alignment horizontal="left" vertical="top" wrapText="1"/>
      <protection locked="0"/>
    </xf>
    <xf numFmtId="4" fontId="17" fillId="0" borderId="0" xfId="3" applyNumberFormat="1" applyFont="1" applyAlignment="1"/>
    <xf numFmtId="4" fontId="16" fillId="0" borderId="0" xfId="1" applyNumberFormat="1" applyFont="1" applyAlignment="1" applyProtection="1">
      <alignment horizontal="left" vertical="top" wrapText="1"/>
    </xf>
    <xf numFmtId="4" fontId="18" fillId="0" borderId="0" xfId="3" applyNumberFormat="1" applyFont="1" applyAlignment="1"/>
    <xf numFmtId="14" fontId="16" fillId="0" borderId="0" xfId="0" applyNumberFormat="1" applyFont="1" applyAlignment="1">
      <alignment horizontal="left"/>
    </xf>
    <xf numFmtId="0" fontId="25" fillId="0" borderId="0" xfId="0" applyFont="1" applyAlignment="1">
      <alignment horizontal="justify" vertical="top"/>
    </xf>
    <xf numFmtId="49" fontId="16" fillId="0" borderId="4" xfId="0" applyNumberFormat="1" applyFont="1" applyFill="1" applyBorder="1" applyAlignment="1">
      <alignment horizontal="center" vertical="top"/>
    </xf>
    <xf numFmtId="0" fontId="16" fillId="0" borderId="4" xfId="0" applyFont="1" applyBorder="1"/>
    <xf numFmtId="0" fontId="16" fillId="0" borderId="4" xfId="0" applyFont="1" applyFill="1" applyBorder="1" applyAlignment="1">
      <alignment horizontal="center"/>
    </xf>
    <xf numFmtId="0" fontId="16" fillId="0" borderId="4" xfId="0" applyFont="1" applyFill="1" applyBorder="1" applyAlignment="1">
      <alignment horizontal="right"/>
    </xf>
    <xf numFmtId="166" fontId="16" fillId="0" borderId="4" xfId="0" applyNumberFormat="1" applyFont="1" applyBorder="1"/>
    <xf numFmtId="49" fontId="16" fillId="0" borderId="4" xfId="0" applyNumberFormat="1" applyFont="1" applyBorder="1" applyAlignment="1">
      <alignment horizontal="center" vertical="top"/>
    </xf>
    <xf numFmtId="4" fontId="18" fillId="0" borderId="4" xfId="0" applyNumberFormat="1" applyFont="1" applyFill="1" applyBorder="1" applyAlignment="1" applyProtection="1">
      <alignment horizontal="right"/>
    </xf>
    <xf numFmtId="4" fontId="18" fillId="0" borderId="4" xfId="0" applyNumberFormat="1" applyFont="1" applyFill="1" applyBorder="1" applyAlignment="1" applyProtection="1">
      <alignment vertical="center"/>
    </xf>
    <xf numFmtId="0" fontId="18" fillId="0" borderId="4" xfId="0" applyFont="1" applyBorder="1"/>
    <xf numFmtId="166" fontId="18" fillId="0" borderId="4" xfId="0" applyNumberFormat="1" applyFont="1" applyBorder="1"/>
    <xf numFmtId="0" fontId="16" fillId="0" borderId="4" xfId="0" applyFont="1" applyFill="1" applyBorder="1" applyAlignment="1">
      <alignment horizontal="center" vertical="top"/>
    </xf>
    <xf numFmtId="49" fontId="16" fillId="0" borderId="5" xfId="0" applyNumberFormat="1" applyFont="1" applyFill="1" applyBorder="1" applyAlignment="1">
      <alignment horizontal="center" vertical="top"/>
    </xf>
    <xf numFmtId="166" fontId="18" fillId="0" borderId="3" xfId="2" applyNumberFormat="1" applyFont="1" applyBorder="1" applyAlignment="1" applyProtection="1"/>
    <xf numFmtId="0" fontId="16" fillId="0" borderId="4" xfId="0" applyFont="1" applyFill="1" applyBorder="1" applyAlignment="1">
      <alignment horizontal="left" vertical="top" wrapText="1"/>
    </xf>
    <xf numFmtId="4" fontId="16" fillId="0" borderId="4" xfId="0" applyNumberFormat="1" applyFont="1" applyFill="1" applyBorder="1" applyAlignment="1">
      <alignment horizontal="right"/>
    </xf>
    <xf numFmtId="4" fontId="16" fillId="0" borderId="4" xfId="0" applyNumberFormat="1" applyFont="1" applyFill="1" applyBorder="1" applyProtection="1">
      <protection locked="0"/>
    </xf>
    <xf numFmtId="4" fontId="16" fillId="0" borderId="4" xfId="0" applyNumberFormat="1" applyFont="1" applyFill="1" applyBorder="1"/>
    <xf numFmtId="4" fontId="18" fillId="0" borderId="4" xfId="0" applyNumberFormat="1" applyFont="1" applyFill="1" applyBorder="1"/>
    <xf numFmtId="0" fontId="18" fillId="0" borderId="4" xfId="0" applyFont="1" applyFill="1" applyBorder="1"/>
    <xf numFmtId="0" fontId="16" fillId="0" borderId="4" xfId="0" applyFont="1" applyFill="1" applyBorder="1"/>
    <xf numFmtId="4" fontId="16" fillId="0" borderId="4" xfId="0" applyNumberFormat="1" applyFont="1" applyFill="1" applyBorder="1" applyAlignment="1" applyProtection="1">
      <alignment vertical="top" wrapText="1"/>
    </xf>
    <xf numFmtId="0" fontId="16" fillId="0" borderId="4" xfId="0" applyFont="1" applyFill="1" applyBorder="1" applyAlignment="1">
      <alignment vertical="top" wrapText="1"/>
    </xf>
    <xf numFmtId="4" fontId="16" fillId="0" borderId="4" xfId="0" applyNumberFormat="1" applyFont="1" applyFill="1" applyBorder="1" applyAlignment="1" applyProtection="1"/>
    <xf numFmtId="4" fontId="16" fillId="0" borderId="0" xfId="2" applyNumberFormat="1" applyFont="1" applyAlignment="1" applyProtection="1"/>
    <xf numFmtId="4" fontId="18" fillId="0" borderId="0" xfId="2" applyNumberFormat="1" applyFont="1" applyAlignment="1" applyProtection="1"/>
    <xf numFmtId="0" fontId="3" fillId="0" borderId="0" xfId="2" applyFont="1" applyAlignment="1" applyProtection="1">
      <protection locked="0"/>
    </xf>
    <xf numFmtId="49" fontId="18" fillId="0" borderId="0" xfId="2" applyNumberFormat="1" applyFont="1" applyAlignment="1" applyProtection="1"/>
    <xf numFmtId="0" fontId="18" fillId="0" borderId="0" xfId="2" applyFont="1" applyAlignment="1" applyProtection="1">
      <protection locked="0"/>
    </xf>
    <xf numFmtId="49" fontId="18" fillId="0" borderId="0" xfId="0" applyNumberFormat="1" applyFont="1" applyAlignment="1"/>
    <xf numFmtId="4" fontId="18" fillId="0" borderId="0" xfId="1" applyNumberFormat="1" applyFont="1" applyAlignment="1" applyProtection="1">
      <alignment horizontal="left"/>
      <protection locked="0"/>
    </xf>
    <xf numFmtId="4" fontId="18" fillId="0" borderId="0" xfId="1" applyNumberFormat="1" applyFont="1" applyAlignment="1" applyProtection="1">
      <alignment horizontal="left"/>
    </xf>
    <xf numFmtId="0" fontId="16" fillId="0" borderId="4" xfId="0" applyFont="1" applyFill="1" applyBorder="1" applyAlignment="1">
      <alignment horizontal="left"/>
    </xf>
    <xf numFmtId="0" fontId="16" fillId="0" borderId="4" xfId="0" applyFont="1" applyBorder="1" applyAlignment="1">
      <alignment horizontal="center" vertical="top" wrapText="1"/>
    </xf>
    <xf numFmtId="0" fontId="16" fillId="0" borderId="6" xfId="0" applyFont="1" applyBorder="1" applyAlignment="1">
      <alignment horizontal="center" vertical="top" wrapText="1"/>
    </xf>
    <xf numFmtId="4" fontId="16" fillId="0" borderId="4" xfId="0" applyNumberFormat="1" applyFont="1" applyFill="1" applyBorder="1" applyAlignment="1" applyProtection="1">
      <alignment horizontal="left" vertical="top" wrapText="1"/>
    </xf>
    <xf numFmtId="4" fontId="16" fillId="0" borderId="4" xfId="0" applyNumberFormat="1" applyFont="1" applyFill="1" applyBorder="1" applyAlignment="1">
      <alignment horizontal="center" vertical="top"/>
    </xf>
    <xf numFmtId="4" fontId="16" fillId="0" borderId="4" xfId="0" applyNumberFormat="1" applyFont="1" applyFill="1" applyBorder="1" applyAlignment="1">
      <alignment horizontal="right" vertical="top"/>
    </xf>
    <xf numFmtId="4" fontId="16" fillId="0" borderId="4" xfId="0" applyNumberFormat="1" applyFont="1" applyFill="1" applyBorder="1" applyAlignment="1" applyProtection="1">
      <alignment vertical="top"/>
      <protection locked="0"/>
    </xf>
    <xf numFmtId="4" fontId="16" fillId="0" borderId="4" xfId="0" applyNumberFormat="1" applyFont="1" applyFill="1" applyBorder="1" applyAlignment="1">
      <alignment vertical="top"/>
    </xf>
    <xf numFmtId="4" fontId="16" fillId="0" borderId="4" xfId="0" applyNumberFormat="1" applyFont="1" applyFill="1" applyBorder="1" applyAlignment="1" applyProtection="1">
      <alignment horizontal="center" vertical="top"/>
    </xf>
    <xf numFmtId="0" fontId="16" fillId="0" borderId="4" xfId="0" applyFont="1" applyFill="1" applyBorder="1" applyAlignment="1">
      <alignment vertical="top"/>
    </xf>
    <xf numFmtId="0" fontId="16" fillId="0" borderId="4" xfId="0" applyFont="1" applyFill="1" applyBorder="1" applyAlignment="1">
      <alignment horizontal="right" vertical="top"/>
    </xf>
    <xf numFmtId="49" fontId="27" fillId="0" borderId="0" xfId="0" applyNumberFormat="1" applyFont="1" applyAlignment="1"/>
    <xf numFmtId="4" fontId="27" fillId="0" borderId="0" xfId="1" applyNumberFormat="1" applyFont="1" applyAlignment="1" applyProtection="1">
      <alignment horizontal="left"/>
      <protection locked="0"/>
    </xf>
    <xf numFmtId="4" fontId="28" fillId="0" borderId="0" xfId="2" applyNumberFormat="1" applyFont="1" applyAlignment="1" applyProtection="1"/>
    <xf numFmtId="165" fontId="28" fillId="0" borderId="0" xfId="2" applyNumberFormat="1" applyFont="1" applyBorder="1" applyAlignment="1" applyProtection="1"/>
    <xf numFmtId="166" fontId="28" fillId="0" borderId="0" xfId="2" applyNumberFormat="1" applyFont="1" applyBorder="1" applyAlignment="1" applyProtection="1"/>
    <xf numFmtId="49" fontId="18" fillId="0" borderId="1" xfId="0" applyNumberFormat="1" applyFont="1" applyBorder="1" applyAlignment="1"/>
    <xf numFmtId="4" fontId="18" fillId="0" borderId="1" xfId="1" applyNumberFormat="1" applyFont="1" applyBorder="1" applyAlignment="1" applyProtection="1">
      <alignment horizontal="left"/>
      <protection locked="0"/>
    </xf>
    <xf numFmtId="166" fontId="16" fillId="0" borderId="1" xfId="2" applyNumberFormat="1" applyFont="1" applyBorder="1" applyAlignment="1" applyProtection="1"/>
    <xf numFmtId="0" fontId="9" fillId="0" borderId="1" xfId="0" applyNumberFormat="1" applyFont="1" applyFill="1" applyBorder="1" applyAlignment="1">
      <alignment horizontal="justify" vertical="top"/>
    </xf>
    <xf numFmtId="4" fontId="16" fillId="0" borderId="2" xfId="2" applyNumberFormat="1" applyFont="1" applyBorder="1" applyAlignment="1" applyProtection="1"/>
    <xf numFmtId="0" fontId="9" fillId="0" borderId="2" xfId="0" applyNumberFormat="1" applyFont="1" applyFill="1" applyBorder="1" applyAlignment="1">
      <alignment horizontal="justify" vertical="top"/>
    </xf>
    <xf numFmtId="0" fontId="18" fillId="0" borderId="0" xfId="0" applyFont="1"/>
    <xf numFmtId="49" fontId="16" fillId="0" borderId="0" xfId="0" applyNumberFormat="1" applyFont="1" applyFill="1" applyBorder="1" applyAlignment="1">
      <alignment horizontal="center" vertical="top"/>
    </xf>
    <xf numFmtId="4" fontId="18" fillId="0" borderId="0" xfId="0" applyNumberFormat="1" applyFont="1" applyFill="1" applyBorder="1" applyAlignment="1" applyProtection="1">
      <alignment vertical="center"/>
    </xf>
    <xf numFmtId="0" fontId="18" fillId="0" borderId="0" xfId="0" applyFont="1" applyFill="1" applyBorder="1" applyAlignment="1">
      <alignment horizontal="center"/>
    </xf>
    <xf numFmtId="4" fontId="18" fillId="0" borderId="0" xfId="0" applyNumberFormat="1" applyFont="1" applyFill="1" applyBorder="1" applyAlignment="1" applyProtection="1">
      <alignment horizontal="right"/>
    </xf>
    <xf numFmtId="0" fontId="16" fillId="0" borderId="1" xfId="0" applyFont="1" applyFill="1" applyBorder="1"/>
    <xf numFmtId="0" fontId="16" fillId="0" borderId="1" xfId="0" applyFont="1" applyFill="1" applyBorder="1" applyAlignment="1">
      <alignment horizontal="center"/>
    </xf>
    <xf numFmtId="4" fontId="18" fillId="0" borderId="1" xfId="0" applyNumberFormat="1" applyFont="1" applyFill="1" applyBorder="1" applyAlignment="1" applyProtection="1">
      <alignment horizontal="right"/>
    </xf>
    <xf numFmtId="4" fontId="16" fillId="0" borderId="1" xfId="0" applyNumberFormat="1" applyFont="1" applyFill="1" applyBorder="1" applyAlignment="1" applyProtection="1">
      <alignment horizontal="left"/>
    </xf>
    <xf numFmtId="4" fontId="16" fillId="0" borderId="1" xfId="0" applyNumberFormat="1" applyFont="1" applyBorder="1"/>
    <xf numFmtId="49" fontId="16" fillId="0" borderId="1" xfId="0" applyNumberFormat="1" applyFont="1" applyFill="1" applyBorder="1" applyAlignment="1">
      <alignment horizontal="left" vertical="top"/>
    </xf>
    <xf numFmtId="49" fontId="18" fillId="0" borderId="0" xfId="0" applyNumberFormat="1" applyFont="1" applyAlignment="1">
      <alignment horizontal="center"/>
    </xf>
    <xf numFmtId="4" fontId="16" fillId="0" borderId="0" xfId="0" applyNumberFormat="1" applyFont="1" applyAlignment="1">
      <alignment horizontal="center"/>
    </xf>
    <xf numFmtId="4" fontId="16" fillId="0" borderId="0" xfId="0" applyNumberFormat="1" applyFont="1" applyAlignment="1">
      <alignment horizontal="right"/>
    </xf>
    <xf numFmtId="0" fontId="16" fillId="0" borderId="4" xfId="0" applyFont="1" applyBorder="1" applyAlignment="1">
      <alignment horizontal="center"/>
    </xf>
    <xf numFmtId="0" fontId="16" fillId="0" borderId="4" xfId="0" applyFont="1" applyBorder="1" applyAlignment="1">
      <alignment horizontal="right"/>
    </xf>
    <xf numFmtId="4" fontId="18" fillId="0" borderId="4" xfId="0" applyNumberFormat="1" applyFont="1" applyBorder="1" applyAlignment="1">
      <alignment vertical="center"/>
    </xf>
    <xf numFmtId="0" fontId="18" fillId="0" borderId="4" xfId="0" applyFont="1" applyBorder="1" applyAlignment="1">
      <alignment horizontal="center"/>
    </xf>
    <xf numFmtId="4" fontId="18" fillId="0" borderId="4" xfId="0" applyNumberFormat="1" applyFont="1" applyBorder="1" applyAlignment="1">
      <alignment horizontal="right"/>
    </xf>
    <xf numFmtId="4" fontId="18" fillId="0" borderId="0" xfId="0" applyNumberFormat="1" applyFont="1" applyAlignment="1">
      <alignment vertical="center"/>
    </xf>
    <xf numFmtId="0" fontId="18" fillId="0" borderId="0" xfId="0" applyFont="1" applyAlignment="1">
      <alignment horizontal="center"/>
    </xf>
    <xf numFmtId="4" fontId="18" fillId="0" borderId="0" xfId="0" applyNumberFormat="1" applyFont="1" applyAlignment="1">
      <alignment horizontal="right"/>
    </xf>
    <xf numFmtId="166" fontId="18" fillId="0" borderId="0" xfId="0" applyNumberFormat="1" applyFont="1"/>
    <xf numFmtId="0" fontId="16" fillId="0" borderId="4" xfId="0" applyFont="1" applyBorder="1" applyAlignment="1">
      <alignment horizontal="center" vertical="top"/>
    </xf>
    <xf numFmtId="49" fontId="18" fillId="0" borderId="4" xfId="0" applyNumberFormat="1" applyFont="1" applyBorder="1" applyAlignment="1">
      <alignment horizontal="center" vertical="top"/>
    </xf>
    <xf numFmtId="4" fontId="16" fillId="0" borderId="4" xfId="0" applyNumberFormat="1" applyFont="1" applyBorder="1" applyAlignment="1">
      <alignment horizontal="left" vertical="top" wrapText="1"/>
    </xf>
    <xf numFmtId="4" fontId="16" fillId="0" borderId="4" xfId="0" applyNumberFormat="1" applyFont="1" applyBorder="1" applyAlignment="1">
      <alignment horizontal="center"/>
    </xf>
    <xf numFmtId="4" fontId="16" fillId="0" borderId="4" xfId="0" applyNumberFormat="1" applyFont="1" applyBorder="1" applyAlignment="1">
      <alignment horizontal="right"/>
    </xf>
    <xf numFmtId="4" fontId="16" fillId="0" borderId="4" xfId="0" applyNumberFormat="1" applyFont="1" applyBorder="1"/>
    <xf numFmtId="4" fontId="16" fillId="0" borderId="4" xfId="0" applyNumberFormat="1" applyFont="1" applyBorder="1" applyAlignment="1">
      <alignment vertical="top" wrapText="1"/>
    </xf>
    <xf numFmtId="4" fontId="16" fillId="0" borderId="4" xfId="0" applyNumberFormat="1" applyFont="1" applyBorder="1" applyProtection="1">
      <protection locked="0"/>
    </xf>
    <xf numFmtId="0" fontId="16" fillId="0" borderId="4" xfId="0" applyFont="1" applyBorder="1" applyAlignment="1">
      <alignment horizontal="left" vertical="top" wrapText="1"/>
    </xf>
    <xf numFmtId="4" fontId="16" fillId="0" borderId="4" xfId="4" applyNumberFormat="1" applyFont="1" applyBorder="1" applyAlignment="1">
      <alignment horizontal="center"/>
    </xf>
    <xf numFmtId="4" fontId="16" fillId="0" borderId="4" xfId="4" applyNumberFormat="1" applyFont="1" applyBorder="1" applyAlignment="1">
      <alignment horizontal="right"/>
    </xf>
    <xf numFmtId="4" fontId="18" fillId="0" borderId="4" xfId="0" applyNumberFormat="1" applyFont="1" applyBorder="1"/>
    <xf numFmtId="4" fontId="18" fillId="0" borderId="4" xfId="4" applyNumberFormat="1" applyFont="1" applyBorder="1" applyAlignment="1">
      <alignment vertical="top" wrapText="1"/>
    </xf>
    <xf numFmtId="4" fontId="16" fillId="0" borderId="4" xfId="4" applyNumberFormat="1" applyFont="1" applyBorder="1" applyAlignment="1">
      <alignment vertical="top" wrapText="1"/>
    </xf>
    <xf numFmtId="4" fontId="16" fillId="0" borderId="4" xfId="4" applyNumberFormat="1" applyFont="1" applyBorder="1" applyAlignment="1">
      <alignment horizontal="left" vertical="top" wrapText="1"/>
    </xf>
    <xf numFmtId="0" fontId="16" fillId="0" borderId="4" xfId="0" applyFont="1" applyBorder="1" applyAlignment="1">
      <alignment horizontal="left" wrapText="1"/>
    </xf>
    <xf numFmtId="0" fontId="16" fillId="0" borderId="4" xfId="0" applyFont="1" applyBorder="1" applyAlignment="1">
      <alignment vertical="top" wrapText="1"/>
    </xf>
    <xf numFmtId="1" fontId="16" fillId="0" borderId="4" xfId="0" applyNumberFormat="1" applyFont="1" applyBorder="1" applyAlignment="1">
      <alignment horizontal="center" vertical="top"/>
    </xf>
    <xf numFmtId="0" fontId="16" fillId="0" borderId="4" xfId="0" applyFont="1" applyBorder="1" applyAlignment="1">
      <alignment wrapText="1"/>
    </xf>
    <xf numFmtId="0" fontId="28" fillId="0" borderId="4" xfId="0" applyFont="1" applyBorder="1" applyAlignment="1">
      <alignment horizontal="center"/>
    </xf>
    <xf numFmtId="0" fontId="28" fillId="0" borderId="4" xfId="0" applyFont="1" applyBorder="1" applyAlignment="1">
      <alignment horizontal="right"/>
    </xf>
    <xf numFmtId="0" fontId="28" fillId="0" borderId="4" xfId="0" applyFont="1" applyBorder="1"/>
    <xf numFmtId="49" fontId="16" fillId="0" borderId="5" xfId="0" applyNumberFormat="1" applyFont="1" applyBorder="1" applyAlignment="1">
      <alignment horizontal="center" vertical="top"/>
    </xf>
    <xf numFmtId="168" fontId="16" fillId="0" borderId="4" xfId="0" applyNumberFormat="1" applyFont="1" applyBorder="1" applyAlignment="1">
      <alignment horizontal="right"/>
    </xf>
    <xf numFmtId="4" fontId="16" fillId="0" borderId="4" xfId="0" applyNumberFormat="1" applyFont="1" applyBorder="1" applyAlignment="1" applyProtection="1">
      <alignment horizontal="right"/>
      <protection locked="0"/>
    </xf>
    <xf numFmtId="0" fontId="24" fillId="0" borderId="4" xfId="0" applyFont="1" applyBorder="1" applyAlignment="1">
      <alignment horizontal="left" vertical="top" wrapText="1"/>
    </xf>
    <xf numFmtId="0" fontId="22" fillId="0" borderId="4" xfId="0" applyFont="1" applyBorder="1" applyAlignment="1">
      <alignment horizontal="left" vertical="top" wrapText="1"/>
    </xf>
    <xf numFmtId="0" fontId="22" fillId="0" borderId="4" xfId="0" applyFont="1" applyBorder="1" applyAlignment="1">
      <alignment horizontal="center"/>
    </xf>
    <xf numFmtId="4" fontId="22" fillId="0" borderId="4" xfId="0" applyNumberFormat="1" applyFont="1" applyBorder="1" applyAlignment="1">
      <alignment horizontal="right"/>
    </xf>
    <xf numFmtId="0" fontId="18" fillId="0" borderId="4" xfId="0" applyFont="1" applyBorder="1" applyAlignment="1">
      <alignment horizontal="left" vertical="top" wrapText="1"/>
    </xf>
    <xf numFmtId="0" fontId="5" fillId="0" borderId="4" xfId="6" applyFont="1" applyBorder="1" applyAlignment="1" applyProtection="1">
      <alignment horizontal="center" vertical="top" wrapText="1"/>
      <protection locked="0"/>
    </xf>
    <xf numFmtId="0" fontId="16" fillId="0" borderId="4" xfId="6" applyFont="1" applyBorder="1" applyAlignment="1" applyProtection="1">
      <alignment horizontal="left" vertical="top" wrapText="1"/>
      <protection locked="0"/>
    </xf>
    <xf numFmtId="1" fontId="16" fillId="0" borderId="0" xfId="0" applyNumberFormat="1" applyFont="1" applyAlignment="1">
      <alignment horizontal="center"/>
    </xf>
    <xf numFmtId="4" fontId="16" fillId="0" borderId="4" xfId="0" applyNumberFormat="1" applyFont="1" applyBorder="1" applyAlignment="1">
      <alignment wrapText="1"/>
    </xf>
    <xf numFmtId="49" fontId="18" fillId="0" borderId="11" xfId="0" applyNumberFormat="1" applyFont="1" applyBorder="1" applyAlignment="1">
      <alignment horizontal="center" vertical="top"/>
    </xf>
    <xf numFmtId="0" fontId="18" fillId="0" borderId="11" xfId="0" applyFont="1" applyBorder="1"/>
    <xf numFmtId="0" fontId="28" fillId="0" borderId="11" xfId="0" applyFont="1" applyBorder="1" applyAlignment="1">
      <alignment horizontal="center"/>
    </xf>
    <xf numFmtId="0" fontId="28" fillId="0" borderId="11" xfId="0" applyFont="1" applyBorder="1" applyAlignment="1">
      <alignment horizontal="right"/>
    </xf>
    <xf numFmtId="0" fontId="28" fillId="0" borderId="11" xfId="0" applyFont="1" applyBorder="1"/>
    <xf numFmtId="49" fontId="18" fillId="0" borderId="0" xfId="0" applyNumberFormat="1" applyFont="1" applyAlignment="1">
      <alignment horizontal="center" vertical="top"/>
    </xf>
    <xf numFmtId="0" fontId="29" fillId="0" borderId="0" xfId="0" applyFont="1" applyAlignment="1">
      <alignment vertical="top"/>
    </xf>
    <xf numFmtId="0" fontId="26" fillId="0" borderId="4" xfId="0" applyFont="1" applyBorder="1" applyAlignment="1">
      <alignment vertical="center" wrapText="1"/>
    </xf>
    <xf numFmtId="0" fontId="26" fillId="0" borderId="4" xfId="0" applyFont="1" applyBorder="1" applyAlignment="1">
      <alignment horizontal="center" vertical="top"/>
    </xf>
    <xf numFmtId="0" fontId="26" fillId="0" borderId="4" xfId="0" applyFont="1" applyBorder="1" applyAlignment="1">
      <alignment horizontal="right" vertical="top"/>
    </xf>
    <xf numFmtId="4" fontId="26" fillId="0" borderId="4" xfId="0" applyNumberFormat="1" applyFont="1" applyBorder="1"/>
    <xf numFmtId="0" fontId="26" fillId="0" borderId="4" xfId="0" applyFont="1" applyBorder="1" applyAlignment="1">
      <alignment vertical="center"/>
    </xf>
    <xf numFmtId="0" fontId="16" fillId="0" borderId="4" xfId="0" applyFont="1" applyBorder="1" applyAlignment="1">
      <alignment horizontal="justify" vertical="top"/>
    </xf>
    <xf numFmtId="4" fontId="31" fillId="0" borderId="4" xfId="0" applyNumberFormat="1" applyFont="1" applyBorder="1"/>
    <xf numFmtId="0" fontId="31" fillId="0" borderId="0" xfId="0" applyFont="1" applyAlignment="1">
      <alignment horizontal="left" vertical="top"/>
    </xf>
    <xf numFmtId="0" fontId="31" fillId="0" borderId="0" xfId="0" applyFont="1" applyAlignment="1">
      <alignment vertical="center" wrapText="1"/>
    </xf>
    <xf numFmtId="0" fontId="26" fillId="0" borderId="0" xfId="0" applyFont="1" applyAlignment="1">
      <alignment vertical="center" wrapText="1"/>
    </xf>
    <xf numFmtId="0" fontId="26" fillId="0" borderId="0" xfId="0" applyFont="1" applyAlignment="1">
      <alignment vertical="center"/>
    </xf>
    <xf numFmtId="0" fontId="32" fillId="0" borderId="0" xfId="0" applyFont="1" applyAlignment="1">
      <alignment horizontal="left" vertical="top"/>
    </xf>
    <xf numFmtId="0" fontId="29" fillId="0" borderId="0" xfId="0" applyFont="1" applyAlignment="1">
      <alignment horizontal="center" vertical="top"/>
    </xf>
    <xf numFmtId="4" fontId="18" fillId="0" borderId="4" xfId="2" applyNumberFormat="1" applyFont="1" applyBorder="1" applyAlignment="1">
      <alignment horizontal="center" vertical="top"/>
    </xf>
    <xf numFmtId="4" fontId="18" fillId="0" borderId="4" xfId="2" applyNumberFormat="1" applyFont="1" applyBorder="1" applyAlignment="1">
      <alignment horizontal="left" vertical="top"/>
    </xf>
    <xf numFmtId="1" fontId="16" fillId="0" borderId="4" xfId="0" applyNumberFormat="1" applyFont="1" applyBorder="1" applyAlignment="1">
      <alignment horizontal="right"/>
    </xf>
    <xf numFmtId="4" fontId="16" fillId="0" borderId="4" xfId="2" applyNumberFormat="1" applyFont="1" applyBorder="1" applyAlignment="1">
      <alignment horizontal="center" vertical="top"/>
    </xf>
    <xf numFmtId="166" fontId="16" fillId="0" borderId="4" xfId="0" applyNumberFormat="1" applyFont="1" applyBorder="1" applyAlignment="1">
      <alignment horizontal="right"/>
    </xf>
    <xf numFmtId="49" fontId="16" fillId="0" borderId="4" xfId="0" applyNumberFormat="1" applyFont="1" applyBorder="1" applyAlignment="1">
      <alignment horizontal="left" vertical="top" indent="1"/>
    </xf>
    <xf numFmtId="0" fontId="18" fillId="0" borderId="4" xfId="0" applyFont="1" applyBorder="1" applyAlignment="1">
      <alignment horizontal="left" wrapText="1"/>
    </xf>
    <xf numFmtId="1" fontId="18" fillId="0" borderId="4" xfId="0" applyNumberFormat="1" applyFont="1" applyBorder="1" applyAlignment="1">
      <alignment horizontal="right"/>
    </xf>
    <xf numFmtId="166" fontId="18" fillId="0" borderId="4" xfId="0" applyNumberFormat="1" applyFont="1" applyBorder="1" applyAlignment="1">
      <alignment horizontal="right"/>
    </xf>
    <xf numFmtId="4" fontId="18" fillId="0" borderId="11" xfId="2" applyNumberFormat="1" applyFont="1" applyBorder="1" applyAlignment="1">
      <alignment horizontal="center" vertical="top"/>
    </xf>
    <xf numFmtId="0" fontId="31" fillId="0" borderId="4" xfId="0" applyFont="1" applyBorder="1" applyAlignment="1">
      <alignment vertical="center" wrapText="1"/>
    </xf>
    <xf numFmtId="4" fontId="26" fillId="0" borderId="4" xfId="0" applyNumberFormat="1" applyFont="1" applyBorder="1" applyAlignment="1"/>
    <xf numFmtId="0" fontId="31" fillId="0" borderId="4" xfId="0" applyFont="1" applyBorder="1" applyAlignment="1">
      <alignment horizontal="left" vertical="center" wrapText="1"/>
    </xf>
    <xf numFmtId="0" fontId="26" fillId="0" borderId="4" xfId="0" applyFont="1" applyBorder="1" applyAlignment="1">
      <alignment horizontal="left" vertical="top"/>
    </xf>
    <xf numFmtId="0" fontId="26" fillId="0" borderId="4" xfId="0" applyFont="1" applyBorder="1" applyAlignment="1">
      <alignment horizontal="left" vertical="center"/>
    </xf>
    <xf numFmtId="4" fontId="31" fillId="0" borderId="4" xfId="0" applyNumberFormat="1" applyFont="1" applyBorder="1" applyAlignment="1">
      <alignment horizontal="left"/>
    </xf>
    <xf numFmtId="0" fontId="29" fillId="0" borderId="0" xfId="0" applyFont="1" applyAlignment="1">
      <alignment horizontal="left" vertical="top"/>
    </xf>
    <xf numFmtId="0" fontId="18" fillId="0" borderId="4" xfId="0" applyFont="1" applyBorder="1" applyAlignment="1">
      <alignment horizontal="left" vertical="top"/>
    </xf>
    <xf numFmtId="0" fontId="18" fillId="0" borderId="0" xfId="0" applyFont="1" applyFill="1" applyAlignment="1">
      <alignment horizontal="center" vertical="top"/>
    </xf>
    <xf numFmtId="4" fontId="18" fillId="0" borderId="0" xfId="1" applyNumberFormat="1" applyFont="1" applyFill="1" applyAlignment="1" applyProtection="1">
      <alignment horizontal="left" vertical="top"/>
      <protection locked="0"/>
    </xf>
    <xf numFmtId="0" fontId="0" fillId="0" borderId="0" xfId="0" applyFill="1" applyAlignment="1">
      <alignment vertical="top" wrapText="1"/>
    </xf>
    <xf numFmtId="4" fontId="16" fillId="0" borderId="0" xfId="1" applyNumberFormat="1" applyFont="1" applyFill="1" applyAlignment="1" applyProtection="1">
      <alignment horizontal="left" vertical="top"/>
      <protection locked="0"/>
    </xf>
    <xf numFmtId="166" fontId="16" fillId="0" borderId="4" xfId="0" applyNumberFormat="1" applyFont="1" applyFill="1" applyBorder="1"/>
    <xf numFmtId="166" fontId="18" fillId="0" borderId="4" xfId="0" applyNumberFormat="1" applyFont="1" applyFill="1" applyBorder="1"/>
    <xf numFmtId="0" fontId="18" fillId="0" borderId="0" xfId="0" applyFont="1" applyFill="1" applyBorder="1"/>
    <xf numFmtId="166" fontId="18" fillId="0" borderId="0" xfId="0" applyNumberFormat="1" applyFont="1" applyFill="1" applyBorder="1"/>
    <xf numFmtId="4" fontId="16" fillId="0" borderId="1" xfId="0" applyNumberFormat="1" applyFont="1" applyFill="1" applyBorder="1"/>
    <xf numFmtId="0" fontId="24" fillId="0" borderId="0" xfId="0" applyFont="1" applyFill="1" applyAlignment="1">
      <alignment horizontal="left" vertical="top"/>
    </xf>
    <xf numFmtId="0" fontId="16" fillId="0" borderId="7" xfId="0" applyFont="1" applyFill="1" applyBorder="1" applyAlignment="1">
      <alignment horizontal="center" vertical="top" wrapText="1"/>
    </xf>
    <xf numFmtId="0" fontId="16" fillId="0" borderId="8" xfId="0" applyFont="1" applyFill="1" applyBorder="1" applyAlignment="1">
      <alignment horizontal="center" vertical="top" wrapText="1"/>
    </xf>
    <xf numFmtId="4" fontId="16" fillId="0" borderId="4" xfId="0" applyNumberFormat="1" applyFont="1" applyFill="1" applyBorder="1" applyAlignment="1" applyProtection="1">
      <alignment horizontal="left" wrapText="1"/>
    </xf>
    <xf numFmtId="4" fontId="16" fillId="0" borderId="4" xfId="0" applyNumberFormat="1" applyFont="1" applyFill="1" applyBorder="1" applyAlignment="1">
      <alignment horizontal="center"/>
    </xf>
    <xf numFmtId="4" fontId="16" fillId="0" borderId="4" xfId="0" applyNumberFormat="1" applyFont="1" applyFill="1" applyBorder="1" applyAlignment="1" applyProtection="1">
      <alignment horizontal="center"/>
    </xf>
    <xf numFmtId="0" fontId="16" fillId="0" borderId="4" xfId="0" applyFont="1" applyFill="1" applyBorder="1" applyAlignment="1">
      <alignment wrapText="1"/>
    </xf>
    <xf numFmtId="49" fontId="16" fillId="0" borderId="4" xfId="0" applyNumberFormat="1" applyFont="1" applyFill="1" applyBorder="1" applyAlignment="1" applyProtection="1">
      <alignment horizontal="center" vertical="top"/>
    </xf>
    <xf numFmtId="4" fontId="16" fillId="0" borderId="4" xfId="4" applyNumberFormat="1" applyFont="1" applyFill="1" applyBorder="1" applyAlignment="1" applyProtection="1">
      <alignment vertical="top" wrapText="1"/>
    </xf>
    <xf numFmtId="4" fontId="16" fillId="0" borderId="4" xfId="4" applyNumberFormat="1" applyFont="1" applyFill="1" applyBorder="1" applyAlignment="1" applyProtection="1">
      <alignment horizontal="center"/>
    </xf>
    <xf numFmtId="4" fontId="16" fillId="0" borderId="4" xfId="4" applyNumberFormat="1" applyFont="1" applyFill="1" applyBorder="1" applyAlignment="1" applyProtection="1">
      <alignment horizontal="right"/>
    </xf>
    <xf numFmtId="4" fontId="16" fillId="0" borderId="4" xfId="0" applyNumberFormat="1" applyFont="1" applyFill="1" applyBorder="1" applyAlignment="1" applyProtection="1">
      <protection locked="0"/>
    </xf>
    <xf numFmtId="4" fontId="16" fillId="0" borderId="4" xfId="4" applyNumberFormat="1" applyFont="1" applyFill="1" applyBorder="1" applyAlignment="1" applyProtection="1">
      <alignment horizontal="left" vertical="top" wrapText="1"/>
    </xf>
    <xf numFmtId="49" fontId="18" fillId="0" borderId="4" xfId="0" applyNumberFormat="1" applyFont="1" applyFill="1" applyBorder="1" applyAlignment="1">
      <alignment horizontal="left" vertical="top"/>
    </xf>
    <xf numFmtId="3" fontId="16" fillId="0" borderId="4" xfId="0" applyNumberFormat="1" applyFont="1" applyFill="1" applyBorder="1" applyAlignment="1">
      <alignment horizontal="right"/>
    </xf>
    <xf numFmtId="4" fontId="28" fillId="0" borderId="4" xfId="0" applyNumberFormat="1" applyFont="1" applyFill="1" applyBorder="1" applyAlignment="1">
      <alignment horizontal="right"/>
    </xf>
    <xf numFmtId="0" fontId="16" fillId="0" borderId="0" xfId="0" applyFont="1" applyFill="1" applyBorder="1"/>
    <xf numFmtId="0" fontId="16" fillId="0" borderId="0" xfId="0" applyFont="1" applyFill="1" applyBorder="1" applyAlignment="1">
      <alignment horizontal="center"/>
    </xf>
    <xf numFmtId="0" fontId="16" fillId="0" borderId="0" xfId="0" applyFont="1" applyFill="1" applyBorder="1" applyAlignment="1">
      <alignment horizontal="right"/>
    </xf>
    <xf numFmtId="0" fontId="16" fillId="0" borderId="0" xfId="0" applyFont="1" applyFill="1" applyAlignment="1">
      <alignment horizontal="right"/>
    </xf>
    <xf numFmtId="4" fontId="26" fillId="0" borderId="4" xfId="0" applyNumberFormat="1" applyFont="1" applyBorder="1" applyProtection="1">
      <protection locked="0"/>
    </xf>
    <xf numFmtId="4" fontId="17" fillId="0" borderId="10" xfId="2" applyNumberFormat="1" applyFont="1" applyBorder="1" applyAlignment="1" applyProtection="1">
      <alignment horizontal="center"/>
    </xf>
    <xf numFmtId="4" fontId="17" fillId="0" borderId="9" xfId="2" applyNumberFormat="1" applyFont="1" applyBorder="1" applyAlignment="1" applyProtection="1">
      <alignment horizontal="center"/>
    </xf>
    <xf numFmtId="4" fontId="17" fillId="0" borderId="6" xfId="2" applyNumberFormat="1" applyFont="1" applyBorder="1" applyAlignment="1" applyProtection="1">
      <alignment horizontal="center"/>
    </xf>
    <xf numFmtId="0" fontId="14" fillId="0" borderId="0" xfId="0" applyFont="1" applyAlignment="1">
      <alignment horizontal="left" wrapText="1"/>
    </xf>
    <xf numFmtId="0" fontId="25" fillId="0" borderId="10" xfId="0" applyFont="1" applyBorder="1" applyAlignment="1">
      <alignment horizontal="left" vertical="top" wrapText="1"/>
    </xf>
    <xf numFmtId="0" fontId="25" fillId="0" borderId="9" xfId="0" applyFont="1" applyBorder="1" applyAlignment="1">
      <alignment horizontal="left" vertical="top" wrapText="1"/>
    </xf>
    <xf numFmtId="0" fontId="25" fillId="0" borderId="6" xfId="0" applyFont="1" applyBorder="1" applyAlignment="1">
      <alignment horizontal="left" vertical="top" wrapText="1"/>
    </xf>
    <xf numFmtId="0" fontId="24" fillId="0" borderId="0" xfId="0" applyFont="1" applyFill="1" applyAlignment="1">
      <alignment horizontal="left" vertical="top" wrapText="1"/>
    </xf>
    <xf numFmtId="0" fontId="24" fillId="0" borderId="0" xfId="0" applyFont="1" applyFill="1" applyAlignment="1">
      <alignment horizontal="left" vertical="top"/>
    </xf>
    <xf numFmtId="0" fontId="24" fillId="0" borderId="0" xfId="0" applyFont="1" applyAlignment="1">
      <alignment horizontal="left" vertical="top" wrapText="1"/>
    </xf>
    <xf numFmtId="0" fontId="24" fillId="0" borderId="0" xfId="0" applyFont="1" applyAlignment="1">
      <alignment horizontal="left" vertical="top"/>
    </xf>
  </cellXfs>
  <cellStyles count="7">
    <cellStyle name="Navadno" xfId="0" builtinId="0"/>
    <cellStyle name="Navadno 2" xfId="6" xr:uid="{00000000-0005-0000-0000-000001000000}"/>
    <cellStyle name="Navadno_JN 31 grad-2000 disketa" xfId="2" xr:uid="{00000000-0005-0000-0000-000002000000}"/>
    <cellStyle name="Navadno_JN 74grad vodovod" xfId="3" xr:uid="{00000000-0005-0000-0000-000003000000}"/>
    <cellStyle name="Normal 2" xfId="5" xr:uid="{00000000-0005-0000-0000-000004000000}"/>
    <cellStyle name="Normal_kanal S1" xfId="4" xr:uid="{00000000-0005-0000-0000-000005000000}"/>
    <cellStyle name="Vejica" xfId="1" builtinId="3"/>
  </cellStyles>
  <dxfs count="12">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FFFFCC"/>
      <color rgb="FFFFFF99"/>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pageSetUpPr fitToPage="1"/>
  </sheetPr>
  <dimension ref="A1:J935"/>
  <sheetViews>
    <sheetView tabSelected="1" view="pageBreakPreview" topLeftCell="A46" zoomScaleSheetLayoutView="100" workbookViewId="0"/>
  </sheetViews>
  <sheetFormatPr defaultColWidth="9.33203125" defaultRowHeight="13.5" customHeight="1" x14ac:dyDescent="0.2"/>
  <cols>
    <col min="1" max="1" width="9.6640625" style="10" customWidth="1"/>
    <col min="2" max="2" width="7.109375" style="11" customWidth="1"/>
    <col min="3" max="3" width="61.44140625" style="12" customWidth="1"/>
    <col min="4" max="4" width="21.109375" style="12" customWidth="1"/>
    <col min="5" max="6" width="9.33203125" style="13"/>
    <col min="7" max="16384" width="9.33203125" style="12"/>
  </cols>
  <sheetData>
    <row r="1" spans="1:4" s="3" customFormat="1" ht="13.5" customHeight="1" x14ac:dyDescent="0.25">
      <c r="A1" s="39"/>
      <c r="B1" s="39"/>
      <c r="C1" s="40"/>
      <c r="D1" s="40"/>
    </row>
    <row r="2" spans="1:4" s="3" customFormat="1" ht="13.5" customHeight="1" x14ac:dyDescent="0.25">
      <c r="A2" s="288" t="s">
        <v>215</v>
      </c>
      <c r="B2" s="289"/>
      <c r="C2" s="289"/>
      <c r="D2" s="290"/>
    </row>
    <row r="3" spans="1:4" s="3" customFormat="1" ht="13.5" customHeight="1" x14ac:dyDescent="0.25">
      <c r="A3" s="39"/>
      <c r="B3" s="39"/>
      <c r="C3" s="40"/>
      <c r="D3" s="40"/>
    </row>
    <row r="4" spans="1:4" s="3" customFormat="1" ht="13.5" customHeight="1" x14ac:dyDescent="0.25">
      <c r="A4" s="39"/>
      <c r="B4" s="39"/>
      <c r="C4" s="40"/>
      <c r="D4" s="40"/>
    </row>
    <row r="5" spans="1:4" s="3" customFormat="1" ht="19.95" customHeight="1" x14ac:dyDescent="0.25">
      <c r="A5" s="39"/>
      <c r="B5" s="103"/>
      <c r="D5" s="103"/>
    </row>
    <row r="6" spans="1:4" s="3" customFormat="1" ht="13.5" customHeight="1" x14ac:dyDescent="0.25">
      <c r="D6" s="40"/>
    </row>
    <row r="7" spans="1:4" s="3" customFormat="1" ht="13.5" customHeight="1" x14ac:dyDescent="0.25">
      <c r="A7" s="39"/>
      <c r="B7" s="39"/>
      <c r="C7" s="40"/>
      <c r="D7" s="40"/>
    </row>
    <row r="8" spans="1:4" s="3" customFormat="1" ht="13.5" customHeight="1" x14ac:dyDescent="0.25">
      <c r="D8" s="40"/>
    </row>
    <row r="9" spans="1:4" s="3" customFormat="1" ht="13.5" customHeight="1" x14ac:dyDescent="0.25">
      <c r="D9" s="40"/>
    </row>
    <row r="10" spans="1:4" s="3" customFormat="1" ht="13.5" customHeight="1" x14ac:dyDescent="0.25">
      <c r="D10" s="40"/>
    </row>
    <row r="11" spans="1:4" s="5" customFormat="1" ht="13.2" x14ac:dyDescent="0.25">
      <c r="D11" s="44"/>
    </row>
    <row r="12" spans="1:4" s="5" customFormat="1" ht="13.5" customHeight="1" x14ac:dyDescent="0.25">
      <c r="D12" s="44"/>
    </row>
    <row r="13" spans="1:4" s="5" customFormat="1" ht="13.2" x14ac:dyDescent="0.25">
      <c r="D13" s="44"/>
    </row>
    <row r="14" spans="1:4" s="5" customFormat="1" ht="13.5" customHeight="1" x14ac:dyDescent="0.25">
      <c r="D14" s="44"/>
    </row>
    <row r="15" spans="1:4" s="5" customFormat="1" ht="13.5" customHeight="1" x14ac:dyDescent="0.3">
      <c r="C15" s="101" t="s">
        <v>32</v>
      </c>
      <c r="D15" s="44"/>
    </row>
    <row r="16" spans="1:4" s="5" customFormat="1" ht="13.5" customHeight="1" x14ac:dyDescent="0.25">
      <c r="A16" s="41"/>
      <c r="B16" s="42"/>
      <c r="C16" s="89"/>
      <c r="D16" s="47"/>
    </row>
    <row r="17" spans="1:9" s="5" customFormat="1" ht="13.5" customHeight="1" x14ac:dyDescent="0.25">
      <c r="D17" s="46"/>
    </row>
    <row r="18" spans="1:9" s="5" customFormat="1" ht="13.5" customHeight="1" x14ac:dyDescent="0.25">
      <c r="D18" s="47"/>
    </row>
    <row r="19" spans="1:9" s="5" customFormat="1" ht="13.5" customHeight="1" x14ac:dyDescent="0.25">
      <c r="A19" s="48"/>
      <c r="B19" s="48"/>
      <c r="D19" s="44"/>
    </row>
    <row r="20" spans="1:9" s="5" customFormat="1" ht="13.5" customHeight="1" x14ac:dyDescent="0.25">
      <c r="A20" s="48"/>
      <c r="B20" s="48"/>
      <c r="D20" s="44"/>
    </row>
    <row r="21" spans="1:9" s="5" customFormat="1" ht="13.5" customHeight="1" x14ac:dyDescent="0.25">
      <c r="A21" s="48"/>
      <c r="B21" s="48"/>
      <c r="C21" s="48"/>
      <c r="D21" s="44"/>
    </row>
    <row r="22" spans="1:9" s="5" customFormat="1" ht="13.5" customHeight="1" x14ac:dyDescent="0.25">
      <c r="A22" s="41"/>
      <c r="B22" s="42"/>
      <c r="C22" s="48"/>
      <c r="D22" s="44"/>
    </row>
    <row r="23" spans="1:9" s="5" customFormat="1" ht="13.5" customHeight="1" x14ac:dyDescent="0.25">
      <c r="A23" s="41"/>
      <c r="B23" s="42"/>
      <c r="C23" s="90"/>
      <c r="D23" s="44"/>
    </row>
    <row r="24" spans="1:9" s="5" customFormat="1" ht="13.5" customHeight="1" x14ac:dyDescent="0.25">
      <c r="D24" s="51"/>
      <c r="E24"/>
      <c r="F24"/>
      <c r="G24"/>
      <c r="H24"/>
      <c r="I24"/>
    </row>
    <row r="25" spans="1:9" s="5" customFormat="1" ht="13.5" customHeight="1" x14ac:dyDescent="0.25">
      <c r="D25" s="51"/>
      <c r="E25"/>
      <c r="F25"/>
      <c r="G25"/>
      <c r="H25"/>
      <c r="I25"/>
    </row>
    <row r="26" spans="1:9" s="5" customFormat="1" ht="13.5" customHeight="1" x14ac:dyDescent="0.25">
      <c r="D26" s="43"/>
    </row>
    <row r="27" spans="1:9" s="5" customFormat="1" ht="13.5" customHeight="1" x14ac:dyDescent="0.25">
      <c r="D27" s="43"/>
    </row>
    <row r="28" spans="1:9" s="5" customFormat="1" ht="13.5" customHeight="1" x14ac:dyDescent="0.25">
      <c r="D28" s="43"/>
    </row>
    <row r="29" spans="1:9" s="5" customFormat="1" ht="13.5" customHeight="1" x14ac:dyDescent="0.25">
      <c r="D29" s="43"/>
    </row>
    <row r="30" spans="1:9" s="5" customFormat="1" ht="13.5" customHeight="1" x14ac:dyDescent="0.25">
      <c r="A30" s="41" t="s">
        <v>34</v>
      </c>
      <c r="B30" s="42"/>
      <c r="C30" s="159" t="s">
        <v>211</v>
      </c>
      <c r="D30" s="43"/>
    </row>
    <row r="31" spans="1:9" s="5" customFormat="1" ht="13.5" customHeight="1" x14ac:dyDescent="0.25">
      <c r="C31" s="159" t="s">
        <v>212</v>
      </c>
      <c r="D31" s="46"/>
    </row>
    <row r="32" spans="1:9" s="5" customFormat="1" ht="13.5" customHeight="1" x14ac:dyDescent="0.25">
      <c r="C32" s="159" t="s">
        <v>213</v>
      </c>
      <c r="D32" s="43"/>
    </row>
    <row r="33" spans="1:4" s="5" customFormat="1" ht="13.5" customHeight="1" x14ac:dyDescent="0.25">
      <c r="D33" s="43"/>
    </row>
    <row r="34" spans="1:4" s="5" customFormat="1" ht="13.5" customHeight="1" x14ac:dyDescent="0.25">
      <c r="A34" s="41"/>
      <c r="B34" s="42"/>
      <c r="C34" s="51"/>
      <c r="D34" s="43"/>
    </row>
    <row r="35" spans="1:4" s="5" customFormat="1" ht="54" customHeight="1" x14ac:dyDescent="0.25">
      <c r="A35" s="41" t="s">
        <v>33</v>
      </c>
      <c r="B35" s="46"/>
      <c r="C35" s="102" t="s">
        <v>243</v>
      </c>
      <c r="D35" s="43"/>
    </row>
    <row r="36" spans="1:4" s="5" customFormat="1" ht="13.5" customHeight="1" x14ac:dyDescent="0.25">
      <c r="A36" s="45"/>
      <c r="B36" s="42"/>
      <c r="C36" s="43"/>
      <c r="D36" s="43"/>
    </row>
    <row r="37" spans="1:4" s="5" customFormat="1" ht="13.5" customHeight="1" x14ac:dyDescent="0.25">
      <c r="A37" s="45"/>
      <c r="B37" s="42"/>
      <c r="C37" s="43"/>
      <c r="D37" s="43"/>
    </row>
    <row r="38" spans="1:4" s="5" customFormat="1" ht="13.5" customHeight="1" x14ac:dyDescent="0.25">
      <c r="A38" s="45"/>
      <c r="B38" s="42"/>
      <c r="C38" s="43"/>
      <c r="D38" s="43"/>
    </row>
    <row r="39" spans="1:4" s="5" customFormat="1" ht="13.5" customHeight="1" x14ac:dyDescent="0.25">
      <c r="A39" s="41"/>
      <c r="B39"/>
      <c r="D39" s="43"/>
    </row>
    <row r="40" spans="1:4" s="5" customFormat="1" ht="13.5" customHeight="1" x14ac:dyDescent="0.25">
      <c r="A40" s="48"/>
      <c r="B40" s="49"/>
      <c r="C40" s="88"/>
      <c r="D40" s="43"/>
    </row>
    <row r="41" spans="1:4" s="5" customFormat="1" ht="13.5" customHeight="1" x14ac:dyDescent="0.25">
      <c r="D41" s="43"/>
    </row>
    <row r="42" spans="1:4" s="5" customFormat="1" ht="13.5" customHeight="1" x14ac:dyDescent="0.25">
      <c r="A42" s="41"/>
      <c r="B42" s="48"/>
      <c r="C42" s="105"/>
      <c r="D42" s="43"/>
    </row>
    <row r="43" spans="1:4" s="5" customFormat="1" ht="13.5" customHeight="1" x14ac:dyDescent="0.25">
      <c r="A43" s="41" t="s">
        <v>214</v>
      </c>
      <c r="B43" s="42"/>
      <c r="C43" s="51" t="s">
        <v>244</v>
      </c>
      <c r="D43" s="46"/>
    </row>
    <row r="44" spans="1:4" s="3" customFormat="1" ht="13.5" customHeight="1" x14ac:dyDescent="0.25">
      <c r="A44" s="41" t="s">
        <v>35</v>
      </c>
      <c r="B44" s="42"/>
      <c r="C44" s="51" t="s">
        <v>245</v>
      </c>
      <c r="D44" s="40"/>
    </row>
    <row r="45" spans="1:4" s="3" customFormat="1" ht="13.5" customHeight="1" x14ac:dyDescent="0.25">
      <c r="A45" s="41"/>
      <c r="B45" s="42"/>
      <c r="C45" s="43"/>
      <c r="D45" s="40"/>
    </row>
    <row r="46" spans="1:4" s="5" customFormat="1" ht="13.5" customHeight="1" x14ac:dyDescent="0.25">
      <c r="A46" s="51" t="s">
        <v>36</v>
      </c>
      <c r="B46" s="48"/>
      <c r="C46" s="104">
        <v>44342</v>
      </c>
      <c r="D46" s="43"/>
    </row>
    <row r="47" spans="1:4" s="5" customFormat="1" ht="13.5" customHeight="1" x14ac:dyDescent="0.3">
      <c r="A47" s="284" t="s">
        <v>150</v>
      </c>
      <c r="B47" s="285"/>
      <c r="C47" s="285"/>
      <c r="D47" s="286"/>
    </row>
    <row r="48" spans="1:4" s="5" customFormat="1" ht="13.5" customHeight="1" x14ac:dyDescent="0.25">
      <c r="A48" s="129"/>
      <c r="B48" s="129"/>
      <c r="C48" s="44"/>
    </row>
    <row r="49" spans="1:10" s="5" customFormat="1" ht="13.5" customHeight="1" x14ac:dyDescent="0.25">
      <c r="A49" s="130"/>
      <c r="B49" s="131"/>
      <c r="C49" s="44"/>
    </row>
    <row r="50" spans="1:10" s="5" customFormat="1" ht="13.5" customHeight="1" x14ac:dyDescent="0.25">
      <c r="A50" s="132" t="s">
        <v>38</v>
      </c>
      <c r="B50" s="133" t="s">
        <v>37</v>
      </c>
      <c r="D50" s="79">
        <f>+'0-Preddela'!G15</f>
        <v>0</v>
      </c>
    </row>
    <row r="51" spans="1:10" s="5" customFormat="1" ht="13.5" customHeight="1" x14ac:dyDescent="0.25">
      <c r="A51" s="132"/>
      <c r="B51" s="131"/>
      <c r="D51" s="44"/>
    </row>
    <row r="52" spans="1:10" s="5" customFormat="1" ht="13.5" customHeight="1" x14ac:dyDescent="0.25">
      <c r="A52" s="134" t="s">
        <v>411</v>
      </c>
      <c r="B52" s="135" t="s">
        <v>246</v>
      </c>
      <c r="D52" s="79">
        <f>'A. Kanalizacija'!G10</f>
        <v>0</v>
      </c>
    </row>
    <row r="53" spans="1:10" s="5" customFormat="1" ht="13.5" customHeight="1" x14ac:dyDescent="0.25">
      <c r="A53" s="148"/>
      <c r="B53" s="149"/>
      <c r="D53" s="152"/>
    </row>
    <row r="54" spans="1:10" s="5" customFormat="1" ht="13.5" customHeight="1" x14ac:dyDescent="0.25">
      <c r="A54" s="134" t="s">
        <v>412</v>
      </c>
      <c r="B54" s="135" t="s">
        <v>247</v>
      </c>
      <c r="D54" s="79">
        <f>+'B. Črp-gradbeni in strojni'!G10</f>
        <v>0</v>
      </c>
    </row>
    <row r="55" spans="1:10" s="5" customFormat="1" ht="13.5" customHeight="1" x14ac:dyDescent="0.25">
      <c r="A55" s="148"/>
      <c r="B55" s="149"/>
      <c r="D55" s="152"/>
    </row>
    <row r="56" spans="1:10" s="5" customFormat="1" ht="13.5" customHeight="1" x14ac:dyDescent="0.25">
      <c r="A56" s="134" t="s">
        <v>249</v>
      </c>
      <c r="B56" s="135" t="s">
        <v>248</v>
      </c>
      <c r="D56" s="79">
        <f>+'C. Črp-električne inštalacije'!F6</f>
        <v>0</v>
      </c>
    </row>
    <row r="57" spans="1:10" ht="13.5" customHeight="1" x14ac:dyDescent="0.25">
      <c r="A57" s="153"/>
      <c r="B57" s="154"/>
      <c r="C57" s="156"/>
      <c r="D57" s="155"/>
      <c r="G57" s="6"/>
      <c r="H57" s="1"/>
      <c r="I57" s="1"/>
      <c r="J57" s="8"/>
    </row>
    <row r="58" spans="1:10" ht="13.5" customHeight="1" x14ac:dyDescent="0.25">
      <c r="A58" s="150"/>
      <c r="B58" s="12"/>
      <c r="C58" s="150"/>
      <c r="D58" s="151"/>
      <c r="G58" s="6"/>
      <c r="H58" s="5"/>
      <c r="I58" s="5"/>
      <c r="J58" s="8"/>
    </row>
    <row r="59" spans="1:10" ht="13.5" customHeight="1" x14ac:dyDescent="0.25">
      <c r="A59" s="44" t="s">
        <v>0</v>
      </c>
      <c r="B59" s="12"/>
      <c r="C59" s="44"/>
      <c r="D59" s="79">
        <f>SUM(D50:D56)</f>
        <v>0</v>
      </c>
      <c r="G59" s="6"/>
      <c r="H59" s="5"/>
      <c r="I59" s="35"/>
      <c r="J59" s="4"/>
    </row>
    <row r="60" spans="1:10" ht="13.5" customHeight="1" x14ac:dyDescent="0.25">
      <c r="A60" s="129"/>
      <c r="B60" s="12"/>
      <c r="C60" s="129"/>
      <c r="D60" s="50"/>
      <c r="G60" s="6"/>
      <c r="H60" s="1"/>
      <c r="I60" s="1"/>
      <c r="J60" s="8"/>
    </row>
    <row r="61" spans="1:10" ht="13.5" customHeight="1" x14ac:dyDescent="0.25">
      <c r="A61" s="44" t="s">
        <v>28</v>
      </c>
      <c r="B61" s="12"/>
      <c r="C61" s="44"/>
      <c r="D61" s="79">
        <f>+D59*0.22</f>
        <v>0</v>
      </c>
      <c r="G61" s="6"/>
      <c r="H61" s="9"/>
      <c r="I61" s="9"/>
      <c r="J61" s="8"/>
    </row>
    <row r="62" spans="1:10" ht="13.5" customHeight="1" thickBot="1" x14ac:dyDescent="0.3">
      <c r="A62" s="157"/>
      <c r="B62" s="158"/>
      <c r="C62" s="157"/>
      <c r="D62" s="54"/>
      <c r="G62" s="6"/>
      <c r="H62" s="9"/>
      <c r="I62" s="9"/>
      <c r="J62" s="4"/>
    </row>
    <row r="63" spans="1:10" ht="13.5" customHeight="1" thickTop="1" x14ac:dyDescent="0.25">
      <c r="A63" s="129"/>
      <c r="B63" s="12"/>
      <c r="C63" s="129"/>
      <c r="D63" s="52"/>
      <c r="G63" s="6"/>
      <c r="H63" s="1"/>
      <c r="I63" s="1"/>
      <c r="J63" s="8"/>
    </row>
    <row r="64" spans="1:10" ht="13.5" customHeight="1" x14ac:dyDescent="0.25">
      <c r="A64" s="136" t="s">
        <v>131</v>
      </c>
      <c r="B64" s="12"/>
      <c r="C64" s="136"/>
      <c r="D64" s="118">
        <f>SUM(D59:D61)</f>
        <v>0</v>
      </c>
      <c r="G64" s="6"/>
      <c r="H64" s="7"/>
      <c r="I64" s="7"/>
      <c r="J64" s="8"/>
    </row>
    <row r="65" spans="1:10" ht="13.5" customHeight="1" thickBot="1" x14ac:dyDescent="0.3">
      <c r="A65" s="53"/>
      <c r="B65" s="53"/>
      <c r="C65" s="53"/>
      <c r="D65" s="54"/>
      <c r="G65" s="36"/>
      <c r="H65" s="287"/>
      <c r="I65" s="287"/>
      <c r="J65" s="287"/>
    </row>
    <row r="66" spans="1:10" ht="13.5" customHeight="1" thickTop="1" x14ac:dyDescent="0.25">
      <c r="A66" s="57"/>
      <c r="B66" s="55"/>
      <c r="C66" s="55"/>
      <c r="D66" s="56"/>
      <c r="G66" s="36"/>
      <c r="H66" s="37"/>
      <c r="I66" s="37"/>
      <c r="J66" s="38"/>
    </row>
    <row r="67" spans="1:10" ht="97.5" customHeight="1" x14ac:dyDescent="0.2">
      <c r="A67" s="57"/>
      <c r="B67" s="58"/>
      <c r="C67" s="59"/>
      <c r="D67" s="59"/>
    </row>
    <row r="68" spans="1:10" ht="13.5" customHeight="1" x14ac:dyDescent="0.2">
      <c r="A68" s="57"/>
      <c r="B68" s="58"/>
      <c r="C68" s="60"/>
      <c r="D68" s="60"/>
    </row>
    <row r="69" spans="1:10" ht="13.5" customHeight="1" x14ac:dyDescent="0.2">
      <c r="A69" s="57"/>
      <c r="B69" s="58"/>
      <c r="C69" s="60"/>
      <c r="D69" s="60"/>
    </row>
    <row r="70" spans="1:10" ht="13.5" customHeight="1" x14ac:dyDescent="0.2">
      <c r="A70" s="97" t="s">
        <v>27</v>
      </c>
      <c r="B70" s="58"/>
      <c r="C70" s="59"/>
      <c r="D70" s="98">
        <v>760</v>
      </c>
    </row>
    <row r="71" spans="1:10" ht="13.5" customHeight="1" x14ac:dyDescent="0.2">
      <c r="A71" s="57"/>
      <c r="B71" s="58"/>
      <c r="C71" s="60" t="s">
        <v>29</v>
      </c>
      <c r="D71" s="100">
        <f>+D59/D70</f>
        <v>0</v>
      </c>
    </row>
    <row r="72" spans="1:10" ht="13.5" customHeight="1" x14ac:dyDescent="0.2">
      <c r="A72" s="57"/>
      <c r="B72" s="58"/>
      <c r="C72" s="59"/>
      <c r="D72" s="59"/>
    </row>
    <row r="73" spans="1:10" ht="13.5" customHeight="1" x14ac:dyDescent="0.2">
      <c r="A73" s="57"/>
      <c r="B73" s="58"/>
      <c r="C73" s="60"/>
      <c r="D73" s="60"/>
    </row>
    <row r="74" spans="1:10" ht="13.5" customHeight="1" x14ac:dyDescent="0.2">
      <c r="A74" s="57"/>
      <c r="B74" s="58"/>
      <c r="C74" s="60"/>
      <c r="D74" s="60"/>
    </row>
    <row r="75" spans="1:10" ht="13.5" customHeight="1" x14ac:dyDescent="0.2">
      <c r="A75" s="57"/>
      <c r="B75" s="58"/>
      <c r="C75" s="59"/>
      <c r="D75" s="59"/>
    </row>
    <row r="76" spans="1:10" ht="13.5" customHeight="1" x14ac:dyDescent="0.2">
      <c r="A76" s="57"/>
      <c r="B76" s="58"/>
      <c r="C76" s="60"/>
      <c r="D76" s="60"/>
    </row>
    <row r="77" spans="1:10" ht="13.5" customHeight="1" x14ac:dyDescent="0.2">
      <c r="A77" s="57"/>
      <c r="B77" s="58"/>
      <c r="C77" s="59"/>
      <c r="D77" s="59"/>
    </row>
    <row r="78" spans="1:10" ht="13.5" customHeight="1" x14ac:dyDescent="0.2">
      <c r="A78" s="57"/>
      <c r="B78" s="58"/>
      <c r="C78" s="59"/>
      <c r="D78" s="59"/>
    </row>
    <row r="79" spans="1:10" ht="13.5" customHeight="1" x14ac:dyDescent="0.2">
      <c r="A79" s="57"/>
      <c r="B79" s="58"/>
      <c r="C79" s="59"/>
      <c r="D79" s="59"/>
    </row>
    <row r="80" spans="1:10" ht="13.5" customHeight="1" x14ac:dyDescent="0.2">
      <c r="A80" s="57"/>
      <c r="B80" s="58"/>
      <c r="C80" s="59"/>
      <c r="D80" s="59"/>
    </row>
    <row r="81" spans="1:4" ht="13.5" customHeight="1" x14ac:dyDescent="0.2">
      <c r="A81" s="57"/>
      <c r="B81" s="58"/>
      <c r="C81" s="60"/>
      <c r="D81" s="60"/>
    </row>
    <row r="82" spans="1:4" ht="13.5" customHeight="1" x14ac:dyDescent="0.2">
      <c r="A82" s="57"/>
      <c r="B82" s="58"/>
      <c r="C82" s="59"/>
      <c r="D82" s="59"/>
    </row>
    <row r="83" spans="1:4" ht="13.5" customHeight="1" x14ac:dyDescent="0.2">
      <c r="A83" s="57"/>
      <c r="B83" s="58"/>
      <c r="C83" s="60"/>
      <c r="D83" s="60"/>
    </row>
    <row r="84" spans="1:4" ht="13.5" customHeight="1" x14ac:dyDescent="0.2">
      <c r="A84" s="57"/>
      <c r="B84" s="58"/>
      <c r="C84" s="59"/>
      <c r="D84" s="59"/>
    </row>
    <row r="85" spans="1:4" ht="13.5" customHeight="1" x14ac:dyDescent="0.2">
      <c r="A85" s="57"/>
      <c r="B85" s="58"/>
      <c r="C85" s="60"/>
      <c r="D85" s="60"/>
    </row>
    <row r="86" spans="1:4" ht="13.5" customHeight="1" x14ac:dyDescent="0.2">
      <c r="A86" s="57"/>
      <c r="B86" s="58"/>
      <c r="C86" s="59"/>
      <c r="D86" s="59"/>
    </row>
    <row r="87" spans="1:4" ht="13.5" customHeight="1" x14ac:dyDescent="0.2">
      <c r="A87" s="57"/>
      <c r="B87" s="58"/>
      <c r="C87" s="60"/>
      <c r="D87" s="60"/>
    </row>
    <row r="88" spans="1:4" ht="13.5" customHeight="1" x14ac:dyDescent="0.2">
      <c r="A88" s="57"/>
      <c r="B88" s="58"/>
      <c r="C88" s="60"/>
      <c r="D88" s="60"/>
    </row>
    <row r="89" spans="1:4" ht="13.5" customHeight="1" x14ac:dyDescent="0.2">
      <c r="A89" s="57"/>
      <c r="B89" s="58"/>
      <c r="C89" s="59"/>
      <c r="D89" s="59"/>
    </row>
    <row r="90" spans="1:4" ht="13.5" customHeight="1" x14ac:dyDescent="0.2">
      <c r="A90" s="57"/>
      <c r="B90" s="58"/>
      <c r="C90" s="60"/>
      <c r="D90" s="60"/>
    </row>
    <row r="91" spans="1:4" ht="13.5" customHeight="1" x14ac:dyDescent="0.2">
      <c r="A91" s="57"/>
      <c r="B91" s="58"/>
      <c r="C91" s="60"/>
      <c r="D91" s="60"/>
    </row>
    <row r="92" spans="1:4" ht="13.5" customHeight="1" x14ac:dyDescent="0.2">
      <c r="A92" s="57"/>
      <c r="B92" s="58"/>
      <c r="C92" s="59"/>
      <c r="D92" s="59"/>
    </row>
    <row r="93" spans="1:4" ht="13.5" customHeight="1" x14ac:dyDescent="0.2">
      <c r="A93" s="57"/>
      <c r="B93" s="58"/>
      <c r="C93" s="60"/>
      <c r="D93" s="60"/>
    </row>
    <row r="94" spans="1:4" ht="13.5" customHeight="1" x14ac:dyDescent="0.2">
      <c r="A94" s="57"/>
      <c r="B94" s="58"/>
      <c r="C94" s="59"/>
      <c r="D94" s="59"/>
    </row>
    <row r="95" spans="1:4" ht="13.5" customHeight="1" x14ac:dyDescent="0.2">
      <c r="A95" s="57"/>
      <c r="B95" s="58"/>
      <c r="C95" s="59"/>
      <c r="D95" s="59"/>
    </row>
    <row r="96" spans="1:4" ht="13.5" customHeight="1" x14ac:dyDescent="0.2">
      <c r="A96" s="57"/>
      <c r="B96" s="58"/>
      <c r="C96" s="59"/>
      <c r="D96" s="59"/>
    </row>
    <row r="97" spans="1:4" ht="13.5" customHeight="1" x14ac:dyDescent="0.2">
      <c r="A97" s="57"/>
      <c r="B97" s="58"/>
      <c r="C97" s="59"/>
      <c r="D97" s="59"/>
    </row>
    <row r="98" spans="1:4" ht="13.5" customHeight="1" x14ac:dyDescent="0.2">
      <c r="A98" s="57"/>
      <c r="B98" s="58"/>
      <c r="C98" s="59"/>
      <c r="D98" s="59"/>
    </row>
    <row r="99" spans="1:4" ht="13.5" customHeight="1" x14ac:dyDescent="0.2">
      <c r="A99" s="57"/>
      <c r="B99" s="58"/>
      <c r="C99" s="59"/>
      <c r="D99" s="59"/>
    </row>
    <row r="100" spans="1:4" ht="13.5" customHeight="1" x14ac:dyDescent="0.2">
      <c r="A100" s="57"/>
      <c r="B100" s="58"/>
      <c r="C100" s="60"/>
      <c r="D100" s="60"/>
    </row>
    <row r="101" spans="1:4" ht="13.5" customHeight="1" x14ac:dyDescent="0.2">
      <c r="A101" s="57"/>
      <c r="B101" s="58"/>
      <c r="C101" s="60"/>
      <c r="D101" s="60"/>
    </row>
    <row r="102" spans="1:4" ht="13.5" customHeight="1" x14ac:dyDescent="0.2">
      <c r="A102" s="57"/>
      <c r="B102" s="58"/>
      <c r="C102" s="59"/>
      <c r="D102" s="59"/>
    </row>
    <row r="103" spans="1:4" ht="13.5" customHeight="1" x14ac:dyDescent="0.2">
      <c r="A103" s="57"/>
      <c r="B103" s="58"/>
      <c r="C103" s="59"/>
      <c r="D103" s="59"/>
    </row>
    <row r="104" spans="1:4" ht="13.5" customHeight="1" x14ac:dyDescent="0.2">
      <c r="A104" s="57"/>
      <c r="B104" s="58"/>
      <c r="C104" s="60"/>
      <c r="D104" s="60"/>
    </row>
    <row r="105" spans="1:4" ht="13.5" customHeight="1" x14ac:dyDescent="0.2">
      <c r="A105" s="57"/>
      <c r="B105" s="58"/>
      <c r="C105" s="60"/>
      <c r="D105" s="60"/>
    </row>
    <row r="106" spans="1:4" ht="13.5" customHeight="1" x14ac:dyDescent="0.2">
      <c r="A106" s="57"/>
      <c r="B106" s="58"/>
      <c r="C106" s="59"/>
      <c r="D106" s="59"/>
    </row>
    <row r="107" spans="1:4" ht="13.5" customHeight="1" x14ac:dyDescent="0.2">
      <c r="A107" s="57"/>
      <c r="B107" s="58"/>
      <c r="C107" s="60"/>
      <c r="D107" s="60"/>
    </row>
    <row r="108" spans="1:4" ht="13.5" customHeight="1" x14ac:dyDescent="0.2">
      <c r="A108" s="57"/>
      <c r="B108" s="58"/>
      <c r="C108" s="60"/>
      <c r="D108" s="60"/>
    </row>
    <row r="109" spans="1:4" ht="13.5" customHeight="1" x14ac:dyDescent="0.2">
      <c r="A109" s="57"/>
      <c r="B109" s="58"/>
      <c r="C109" s="59"/>
      <c r="D109" s="59"/>
    </row>
    <row r="110" spans="1:4" ht="13.5" customHeight="1" x14ac:dyDescent="0.2">
      <c r="A110" s="57"/>
      <c r="B110" s="58"/>
      <c r="C110" s="60"/>
      <c r="D110" s="60"/>
    </row>
    <row r="111" spans="1:4" ht="13.5" customHeight="1" x14ac:dyDescent="0.2">
      <c r="A111" s="57"/>
      <c r="B111" s="58"/>
      <c r="C111" s="59"/>
      <c r="D111" s="59"/>
    </row>
    <row r="112" spans="1:4" ht="13.5" customHeight="1" x14ac:dyDescent="0.2">
      <c r="A112" s="57"/>
      <c r="B112" s="58"/>
      <c r="C112" s="59"/>
      <c r="D112" s="59"/>
    </row>
    <row r="113" spans="1:6" ht="13.5" customHeight="1" x14ac:dyDescent="0.2">
      <c r="A113" s="57"/>
      <c r="B113" s="58"/>
      <c r="C113" s="60"/>
      <c r="D113" s="60"/>
    </row>
    <row r="114" spans="1:6" ht="13.5" customHeight="1" x14ac:dyDescent="0.2">
      <c r="A114" s="57"/>
      <c r="B114" s="58"/>
      <c r="C114" s="60"/>
      <c r="D114" s="60"/>
    </row>
    <row r="115" spans="1:6" ht="13.5" customHeight="1" x14ac:dyDescent="0.2">
      <c r="A115" s="57"/>
      <c r="B115" s="58"/>
      <c r="C115" s="60"/>
      <c r="D115" s="60"/>
    </row>
    <row r="116" spans="1:6" s="19" customFormat="1" ht="13.5" customHeight="1" x14ac:dyDescent="0.25">
      <c r="A116" s="61"/>
      <c r="B116" s="58"/>
      <c r="C116" s="60"/>
      <c r="D116" s="60"/>
      <c r="E116" s="18"/>
      <c r="F116" s="18"/>
    </row>
    <row r="117" spans="1:6" ht="13.5" customHeight="1" x14ac:dyDescent="0.2">
      <c r="A117" s="57"/>
      <c r="B117" s="58"/>
      <c r="C117" s="60"/>
      <c r="D117" s="60"/>
    </row>
    <row r="118" spans="1:6" ht="13.5" customHeight="1" x14ac:dyDescent="0.2">
      <c r="A118" s="57"/>
      <c r="B118" s="58"/>
      <c r="C118" s="60"/>
      <c r="D118" s="60"/>
    </row>
    <row r="119" spans="1:6" ht="13.5" customHeight="1" x14ac:dyDescent="0.2">
      <c r="A119" s="57"/>
      <c r="B119" s="58"/>
      <c r="C119" s="60"/>
      <c r="D119" s="60"/>
    </row>
    <row r="120" spans="1:6" ht="13.5" customHeight="1" x14ac:dyDescent="0.2">
      <c r="A120" s="57"/>
      <c r="B120" s="58"/>
      <c r="C120" s="60"/>
      <c r="D120" s="60"/>
    </row>
    <row r="121" spans="1:6" ht="13.5" customHeight="1" x14ac:dyDescent="0.2">
      <c r="A121" s="57"/>
      <c r="B121" s="58"/>
      <c r="C121" s="60"/>
      <c r="D121" s="60"/>
    </row>
    <row r="122" spans="1:6" ht="13.5" customHeight="1" x14ac:dyDescent="0.2">
      <c r="A122" s="57"/>
      <c r="B122" s="58"/>
      <c r="C122" s="60"/>
      <c r="D122" s="60"/>
    </row>
    <row r="123" spans="1:6" ht="13.5" customHeight="1" x14ac:dyDescent="0.2">
      <c r="A123" s="57"/>
      <c r="B123" s="58"/>
      <c r="C123" s="59"/>
      <c r="D123" s="59"/>
    </row>
    <row r="124" spans="1:6" ht="13.5" customHeight="1" x14ac:dyDescent="0.2">
      <c r="A124" s="57"/>
      <c r="B124" s="58"/>
      <c r="C124" s="59"/>
      <c r="D124" s="59"/>
    </row>
    <row r="125" spans="1:6" ht="13.5" customHeight="1" x14ac:dyDescent="0.2">
      <c r="A125" s="57"/>
      <c r="B125" s="58"/>
      <c r="C125" s="60"/>
      <c r="D125" s="60"/>
    </row>
    <row r="126" spans="1:6" ht="13.5" customHeight="1" x14ac:dyDescent="0.2">
      <c r="A126" s="57"/>
      <c r="B126" s="58"/>
      <c r="C126" s="60"/>
      <c r="D126" s="60"/>
    </row>
    <row r="127" spans="1:6" ht="13.5" customHeight="1" x14ac:dyDescent="0.2">
      <c r="A127" s="57"/>
      <c r="B127" s="58"/>
      <c r="C127" s="59"/>
      <c r="D127" s="59"/>
    </row>
    <row r="128" spans="1:6" ht="13.5" customHeight="1" x14ac:dyDescent="0.2">
      <c r="A128" s="57"/>
      <c r="B128" s="58"/>
      <c r="C128" s="60"/>
      <c r="D128" s="60"/>
    </row>
    <row r="129" spans="1:4" ht="13.5" customHeight="1" x14ac:dyDescent="0.2">
      <c r="A129" s="57"/>
      <c r="B129" s="58"/>
      <c r="C129" s="60"/>
      <c r="D129" s="60"/>
    </row>
    <row r="130" spans="1:4" ht="13.5" customHeight="1" x14ac:dyDescent="0.2">
      <c r="A130" s="57"/>
      <c r="B130" s="58"/>
      <c r="C130" s="59"/>
      <c r="D130" s="59"/>
    </row>
    <row r="131" spans="1:4" ht="13.5" customHeight="1" x14ac:dyDescent="0.2">
      <c r="A131" s="57"/>
      <c r="B131" s="58"/>
      <c r="C131" s="60"/>
      <c r="D131" s="60"/>
    </row>
    <row r="132" spans="1:4" ht="13.5" customHeight="1" x14ac:dyDescent="0.2">
      <c r="A132" s="57"/>
      <c r="B132" s="58"/>
      <c r="C132" s="59"/>
      <c r="D132" s="59"/>
    </row>
    <row r="133" spans="1:4" ht="13.5" customHeight="1" x14ac:dyDescent="0.2">
      <c r="A133" s="57"/>
      <c r="B133" s="58"/>
      <c r="C133" s="60"/>
      <c r="D133" s="60"/>
    </row>
    <row r="134" spans="1:4" ht="13.5" customHeight="1" x14ac:dyDescent="0.2">
      <c r="A134" s="57"/>
      <c r="B134" s="58"/>
      <c r="C134" s="60"/>
      <c r="D134" s="60"/>
    </row>
    <row r="135" spans="1:4" ht="13.5" customHeight="1" x14ac:dyDescent="0.2">
      <c r="A135" s="57"/>
      <c r="B135" s="62"/>
      <c r="C135" s="63"/>
      <c r="D135" s="63"/>
    </row>
    <row r="136" spans="1:4" ht="13.5" customHeight="1" x14ac:dyDescent="0.2">
      <c r="A136" s="57"/>
      <c r="B136" s="58"/>
      <c r="C136" s="59"/>
      <c r="D136" s="59"/>
    </row>
    <row r="137" spans="1:4" ht="13.5" customHeight="1" x14ac:dyDescent="0.2">
      <c r="A137" s="57"/>
      <c r="B137" s="58"/>
      <c r="C137" s="59"/>
      <c r="D137" s="59"/>
    </row>
    <row r="138" spans="1:4" ht="13.5" customHeight="1" x14ac:dyDescent="0.2">
      <c r="A138" s="57"/>
      <c r="B138" s="58"/>
      <c r="C138" s="59"/>
      <c r="D138" s="59"/>
    </row>
    <row r="139" spans="1:4" ht="13.5" customHeight="1" x14ac:dyDescent="0.2">
      <c r="A139" s="57"/>
      <c r="B139" s="58"/>
      <c r="C139" s="59"/>
      <c r="D139" s="59"/>
    </row>
    <row r="140" spans="1:4" ht="13.5" customHeight="1" x14ac:dyDescent="0.2">
      <c r="A140" s="57"/>
      <c r="B140" s="58"/>
      <c r="C140" s="59"/>
      <c r="D140" s="59"/>
    </row>
    <row r="141" spans="1:4" ht="13.5" customHeight="1" x14ac:dyDescent="0.2">
      <c r="A141" s="57"/>
      <c r="B141" s="58"/>
      <c r="C141" s="59"/>
      <c r="D141" s="59"/>
    </row>
    <row r="142" spans="1:4" ht="13.5" customHeight="1" x14ac:dyDescent="0.2">
      <c r="A142" s="57"/>
      <c r="B142" s="58"/>
      <c r="C142" s="59"/>
      <c r="D142" s="59"/>
    </row>
    <row r="143" spans="1:4" ht="13.5" customHeight="1" x14ac:dyDescent="0.2">
      <c r="A143" s="57"/>
      <c r="B143" s="58"/>
      <c r="C143" s="59"/>
      <c r="D143" s="59"/>
    </row>
    <row r="144" spans="1:4" ht="13.5" customHeight="1" x14ac:dyDescent="0.2">
      <c r="A144" s="57"/>
      <c r="B144" s="58"/>
      <c r="C144" s="60"/>
      <c r="D144" s="60"/>
    </row>
    <row r="145" spans="1:4" ht="13.5" customHeight="1" x14ac:dyDescent="0.2">
      <c r="A145" s="57"/>
      <c r="B145" s="58"/>
      <c r="C145" s="60"/>
      <c r="D145" s="60"/>
    </row>
    <row r="146" spans="1:4" ht="13.5" customHeight="1" x14ac:dyDescent="0.2">
      <c r="A146" s="57"/>
      <c r="B146" s="58"/>
      <c r="C146" s="60"/>
      <c r="D146" s="60"/>
    </row>
    <row r="147" spans="1:4" ht="13.5" customHeight="1" x14ac:dyDescent="0.2">
      <c r="A147" s="57"/>
      <c r="B147" s="58"/>
      <c r="C147" s="59"/>
      <c r="D147" s="59"/>
    </row>
    <row r="148" spans="1:4" ht="13.5" customHeight="1" x14ac:dyDescent="0.2">
      <c r="A148" s="57"/>
      <c r="B148" s="58"/>
      <c r="C148" s="59"/>
      <c r="D148" s="59"/>
    </row>
    <row r="149" spans="1:4" s="21" customFormat="1" ht="13.5" customHeight="1" x14ac:dyDescent="0.2">
      <c r="A149" s="57"/>
      <c r="B149" s="58"/>
      <c r="C149" s="59"/>
      <c r="D149" s="59"/>
    </row>
    <row r="150" spans="1:4" ht="13.5" customHeight="1" x14ac:dyDescent="0.2">
      <c r="A150" s="57"/>
      <c r="B150" s="58"/>
      <c r="C150" s="59"/>
      <c r="D150" s="59"/>
    </row>
    <row r="151" spans="1:4" ht="13.5" customHeight="1" x14ac:dyDescent="0.2">
      <c r="A151" s="57"/>
      <c r="B151" s="58"/>
      <c r="C151" s="59"/>
      <c r="D151" s="59"/>
    </row>
    <row r="152" spans="1:4" ht="13.5" customHeight="1" x14ac:dyDescent="0.2">
      <c r="A152" s="57"/>
      <c r="B152" s="58"/>
      <c r="C152" s="60"/>
      <c r="D152" s="60"/>
    </row>
    <row r="153" spans="1:4" ht="13.5" customHeight="1" x14ac:dyDescent="0.2">
      <c r="A153" s="57"/>
      <c r="B153" s="58"/>
      <c r="C153" s="59"/>
      <c r="D153" s="59"/>
    </row>
    <row r="154" spans="1:4" ht="13.5" customHeight="1" x14ac:dyDescent="0.2">
      <c r="A154" s="57"/>
      <c r="B154" s="58"/>
      <c r="C154" s="60"/>
      <c r="D154" s="60"/>
    </row>
    <row r="155" spans="1:4" ht="13.5" customHeight="1" x14ac:dyDescent="0.2">
      <c r="A155" s="57"/>
      <c r="B155" s="58"/>
      <c r="C155" s="60"/>
      <c r="D155" s="60"/>
    </row>
    <row r="156" spans="1:4" ht="13.5" customHeight="1" x14ac:dyDescent="0.2">
      <c r="A156" s="57"/>
      <c r="B156" s="58"/>
      <c r="C156" s="59"/>
      <c r="D156" s="59"/>
    </row>
    <row r="157" spans="1:4" ht="13.5" customHeight="1" x14ac:dyDescent="0.2">
      <c r="A157" s="57"/>
      <c r="B157" s="58"/>
      <c r="C157" s="59"/>
      <c r="D157" s="59"/>
    </row>
    <row r="158" spans="1:4" ht="13.5" customHeight="1" x14ac:dyDescent="0.2">
      <c r="A158" s="57"/>
      <c r="B158" s="58"/>
      <c r="C158" s="59"/>
      <c r="D158" s="59"/>
    </row>
    <row r="159" spans="1:4" ht="13.5" customHeight="1" x14ac:dyDescent="0.2">
      <c r="A159" s="57"/>
      <c r="B159" s="58"/>
      <c r="C159" s="59"/>
      <c r="D159" s="59"/>
    </row>
    <row r="160" spans="1:4" ht="13.5" customHeight="1" x14ac:dyDescent="0.2">
      <c r="A160" s="57"/>
      <c r="B160" s="58"/>
      <c r="C160" s="60"/>
      <c r="D160" s="60"/>
    </row>
    <row r="161" spans="1:4" ht="13.5" customHeight="1" x14ac:dyDescent="0.2">
      <c r="A161" s="57"/>
      <c r="B161" s="58"/>
      <c r="C161" s="60"/>
      <c r="D161" s="60"/>
    </row>
    <row r="162" spans="1:4" ht="13.5" customHeight="1" x14ac:dyDescent="0.2">
      <c r="A162" s="57"/>
      <c r="B162" s="58"/>
      <c r="C162" s="60"/>
      <c r="D162" s="60"/>
    </row>
    <row r="163" spans="1:4" ht="13.5" customHeight="1" x14ac:dyDescent="0.2">
      <c r="A163" s="57"/>
      <c r="B163" s="58"/>
      <c r="C163" s="60"/>
      <c r="D163" s="60"/>
    </row>
    <row r="164" spans="1:4" ht="13.5" customHeight="1" x14ac:dyDescent="0.2">
      <c r="A164" s="57"/>
      <c r="B164" s="58"/>
      <c r="C164" s="60"/>
      <c r="D164" s="60"/>
    </row>
    <row r="165" spans="1:4" ht="13.5" customHeight="1" x14ac:dyDescent="0.2">
      <c r="A165" s="57"/>
      <c r="B165" s="58"/>
      <c r="C165" s="60"/>
      <c r="D165" s="60"/>
    </row>
    <row r="166" spans="1:4" ht="13.5" customHeight="1" x14ac:dyDescent="0.2">
      <c r="A166" s="57"/>
      <c r="B166" s="58"/>
      <c r="C166" s="60"/>
      <c r="D166" s="60"/>
    </row>
    <row r="167" spans="1:4" ht="13.5" customHeight="1" x14ac:dyDescent="0.2">
      <c r="A167" s="57"/>
      <c r="B167" s="64"/>
      <c r="C167" s="65"/>
      <c r="D167" s="65"/>
    </row>
    <row r="168" spans="1:4" ht="13.5" customHeight="1" x14ac:dyDescent="0.2">
      <c r="A168" s="57"/>
      <c r="B168" s="58"/>
      <c r="C168" s="59"/>
      <c r="D168" s="59"/>
    </row>
    <row r="169" spans="1:4" ht="13.5" customHeight="1" x14ac:dyDescent="0.2">
      <c r="A169" s="57"/>
      <c r="B169" s="58"/>
      <c r="C169" s="59"/>
      <c r="D169" s="59"/>
    </row>
    <row r="170" spans="1:4" ht="13.5" customHeight="1" x14ac:dyDescent="0.2">
      <c r="A170" s="57"/>
      <c r="B170" s="58"/>
      <c r="C170" s="60"/>
      <c r="D170" s="60"/>
    </row>
    <row r="171" spans="1:4" ht="13.5" customHeight="1" x14ac:dyDescent="0.2">
      <c r="A171" s="57"/>
      <c r="B171" s="58"/>
      <c r="C171" s="60"/>
      <c r="D171" s="60"/>
    </row>
    <row r="172" spans="1:4" ht="13.5" customHeight="1" x14ac:dyDescent="0.2">
      <c r="A172" s="57"/>
      <c r="B172" s="58"/>
      <c r="C172" s="60"/>
      <c r="D172" s="60"/>
    </row>
    <row r="173" spans="1:4" ht="13.5" customHeight="1" x14ac:dyDescent="0.2">
      <c r="A173" s="57"/>
      <c r="B173" s="58"/>
      <c r="C173" s="60"/>
      <c r="D173" s="60"/>
    </row>
    <row r="174" spans="1:4" ht="13.5" customHeight="1" x14ac:dyDescent="0.2">
      <c r="A174" s="57"/>
      <c r="B174" s="58"/>
      <c r="C174" s="59"/>
      <c r="D174" s="59"/>
    </row>
    <row r="175" spans="1:4" ht="13.5" customHeight="1" x14ac:dyDescent="0.2">
      <c r="B175" s="58"/>
      <c r="C175" s="60"/>
      <c r="D175" s="60"/>
    </row>
    <row r="176" spans="1:4" ht="13.5" customHeight="1" x14ac:dyDescent="0.2">
      <c r="B176" s="58"/>
      <c r="C176" s="59"/>
      <c r="D176" s="59"/>
    </row>
    <row r="177" spans="2:4" ht="13.5" customHeight="1" x14ac:dyDescent="0.2">
      <c r="B177" s="58"/>
      <c r="C177" s="59"/>
      <c r="D177" s="59"/>
    </row>
    <row r="178" spans="2:4" ht="13.5" customHeight="1" x14ac:dyDescent="0.2">
      <c r="B178" s="58"/>
      <c r="C178" s="60"/>
      <c r="D178" s="60"/>
    </row>
    <row r="179" spans="2:4" ht="13.5" customHeight="1" x14ac:dyDescent="0.2">
      <c r="B179" s="58"/>
      <c r="C179" s="60"/>
      <c r="D179" s="60"/>
    </row>
    <row r="180" spans="2:4" ht="13.5" customHeight="1" x14ac:dyDescent="0.2">
      <c r="B180" s="58"/>
      <c r="C180" s="60"/>
      <c r="D180" s="60"/>
    </row>
    <row r="181" spans="2:4" ht="13.5" customHeight="1" x14ac:dyDescent="0.2">
      <c r="B181" s="58"/>
      <c r="C181" s="60"/>
      <c r="D181" s="60"/>
    </row>
    <row r="182" spans="2:4" ht="13.5" customHeight="1" x14ac:dyDescent="0.2">
      <c r="B182" s="58"/>
      <c r="C182" s="59"/>
      <c r="D182" s="59"/>
    </row>
    <row r="183" spans="2:4" ht="13.5" customHeight="1" x14ac:dyDescent="0.2">
      <c r="B183" s="58"/>
      <c r="C183" s="60"/>
      <c r="D183" s="60"/>
    </row>
    <row r="184" spans="2:4" ht="13.5" customHeight="1" x14ac:dyDescent="0.2">
      <c r="B184" s="58"/>
      <c r="C184" s="59"/>
      <c r="D184" s="59"/>
    </row>
    <row r="185" spans="2:4" ht="13.5" customHeight="1" x14ac:dyDescent="0.2">
      <c r="B185" s="58"/>
      <c r="C185" s="60"/>
      <c r="D185" s="60"/>
    </row>
    <row r="186" spans="2:4" ht="13.5" customHeight="1" x14ac:dyDescent="0.2">
      <c r="B186" s="58"/>
      <c r="C186" s="59"/>
      <c r="D186" s="59"/>
    </row>
    <row r="187" spans="2:4" ht="13.5" customHeight="1" x14ac:dyDescent="0.2">
      <c r="B187" s="58"/>
      <c r="C187" s="60"/>
      <c r="D187" s="60"/>
    </row>
    <row r="188" spans="2:4" ht="13.5" customHeight="1" x14ac:dyDescent="0.2">
      <c r="B188" s="58"/>
      <c r="C188" s="60"/>
      <c r="D188" s="60"/>
    </row>
    <row r="189" spans="2:4" ht="13.5" customHeight="1" x14ac:dyDescent="0.2">
      <c r="B189" s="58"/>
      <c r="C189" s="60"/>
      <c r="D189" s="60"/>
    </row>
    <row r="190" spans="2:4" ht="13.5" customHeight="1" x14ac:dyDescent="0.2">
      <c r="B190" s="58"/>
      <c r="C190" s="60"/>
      <c r="D190" s="60"/>
    </row>
    <row r="191" spans="2:4" ht="13.5" customHeight="1" x14ac:dyDescent="0.2">
      <c r="B191" s="58"/>
      <c r="C191" s="60"/>
      <c r="D191" s="60"/>
    </row>
    <row r="192" spans="2:4" ht="13.5" customHeight="1" x14ac:dyDescent="0.2">
      <c r="B192" s="58"/>
      <c r="C192" s="60"/>
      <c r="D192" s="60"/>
    </row>
    <row r="193" spans="2:4" ht="13.5" customHeight="1" x14ac:dyDescent="0.2">
      <c r="B193" s="58"/>
      <c r="C193" s="59"/>
      <c r="D193" s="59"/>
    </row>
    <row r="203" spans="2:4" ht="13.5" customHeight="1" x14ac:dyDescent="0.2">
      <c r="C203" s="14"/>
      <c r="D203" s="14"/>
    </row>
    <row r="204" spans="2:4" ht="13.5" customHeight="1" x14ac:dyDescent="0.2">
      <c r="C204" s="14"/>
      <c r="D204" s="14"/>
    </row>
    <row r="205" spans="2:4" ht="13.5" customHeight="1" x14ac:dyDescent="0.2">
      <c r="C205" s="14"/>
      <c r="D205" s="14"/>
    </row>
    <row r="206" spans="2:4" ht="13.5" customHeight="1" x14ac:dyDescent="0.2">
      <c r="C206" s="14"/>
      <c r="D206" s="14"/>
    </row>
    <row r="207" spans="2:4" ht="13.5" customHeight="1" x14ac:dyDescent="0.2">
      <c r="C207" s="14"/>
      <c r="D207" s="14"/>
    </row>
    <row r="208" spans="2:4" ht="13.5" customHeight="1" x14ac:dyDescent="0.2">
      <c r="C208" s="14"/>
      <c r="D208" s="14"/>
    </row>
    <row r="209" spans="3:4" ht="13.5" customHeight="1" x14ac:dyDescent="0.2">
      <c r="C209" s="14"/>
      <c r="D209" s="14"/>
    </row>
    <row r="212" spans="3:4" ht="13.5" customHeight="1" x14ac:dyDescent="0.2">
      <c r="C212" s="14"/>
      <c r="D212" s="14"/>
    </row>
    <row r="213" spans="3:4" ht="13.5" customHeight="1" x14ac:dyDescent="0.2">
      <c r="C213" s="14"/>
      <c r="D213" s="14"/>
    </row>
    <row r="214" spans="3:4" ht="13.5" customHeight="1" x14ac:dyDescent="0.2">
      <c r="C214" s="14"/>
      <c r="D214" s="14"/>
    </row>
    <row r="215" spans="3:4" ht="13.5" customHeight="1" x14ac:dyDescent="0.2">
      <c r="C215" s="14"/>
      <c r="D215" s="14"/>
    </row>
    <row r="216" spans="3:4" ht="13.5" customHeight="1" x14ac:dyDescent="0.2">
      <c r="C216" s="14"/>
      <c r="D216" s="14"/>
    </row>
    <row r="217" spans="3:4" ht="13.5" customHeight="1" x14ac:dyDescent="0.2">
      <c r="C217" s="14"/>
      <c r="D217" s="14"/>
    </row>
    <row r="220" spans="3:4" ht="13.5" customHeight="1" x14ac:dyDescent="0.2">
      <c r="C220" s="14"/>
      <c r="D220" s="14"/>
    </row>
    <row r="222" spans="3:4" ht="13.5" customHeight="1" x14ac:dyDescent="0.2">
      <c r="C222" s="14"/>
      <c r="D222" s="14"/>
    </row>
    <row r="225" spans="1:6" ht="13.5" customHeight="1" x14ac:dyDescent="0.2">
      <c r="C225" s="14"/>
      <c r="D225" s="14"/>
    </row>
    <row r="226" spans="1:6" ht="13.5" customHeight="1" x14ac:dyDescent="0.2">
      <c r="C226" s="14"/>
      <c r="D226" s="14"/>
    </row>
    <row r="232" spans="1:6" s="19" customFormat="1" ht="13.5" customHeight="1" x14ac:dyDescent="0.25">
      <c r="A232" s="15"/>
      <c r="B232" s="11"/>
      <c r="C232" s="12"/>
      <c r="D232" s="12"/>
      <c r="E232" s="18"/>
      <c r="F232" s="18"/>
    </row>
    <row r="233" spans="1:6" ht="13.5" customHeight="1" x14ac:dyDescent="0.2">
      <c r="C233" s="14"/>
      <c r="D233" s="14"/>
    </row>
    <row r="234" spans="1:6" ht="13.5" customHeight="1" x14ac:dyDescent="0.2">
      <c r="C234" s="14"/>
      <c r="D234" s="14"/>
    </row>
    <row r="243" spans="2:4" ht="13.5" customHeight="1" x14ac:dyDescent="0.2">
      <c r="C243" s="14"/>
      <c r="D243" s="14"/>
    </row>
    <row r="251" spans="2:4" ht="13.5" customHeight="1" x14ac:dyDescent="0.2">
      <c r="B251" s="16"/>
      <c r="C251" s="17"/>
      <c r="D251" s="17"/>
    </row>
    <row r="255" spans="2:4" ht="13.5" customHeight="1" x14ac:dyDescent="0.2">
      <c r="C255" s="14"/>
      <c r="D255" s="14"/>
    </row>
    <row r="264" spans="3:4" ht="13.5" customHeight="1" x14ac:dyDescent="0.2">
      <c r="C264" s="14"/>
      <c r="D264" s="14"/>
    </row>
    <row r="265" spans="3:4" ht="13.5" customHeight="1" x14ac:dyDescent="0.2">
      <c r="C265" s="14"/>
      <c r="D265" s="14"/>
    </row>
    <row r="272" spans="3:4" ht="13.5" customHeight="1" x14ac:dyDescent="0.2">
      <c r="C272" s="14"/>
      <c r="D272" s="14"/>
    </row>
    <row r="273" spans="3:4" ht="13.5" customHeight="1" x14ac:dyDescent="0.2">
      <c r="C273" s="14"/>
      <c r="D273" s="14"/>
    </row>
    <row r="274" spans="3:4" ht="13.5" customHeight="1" x14ac:dyDescent="0.2">
      <c r="C274" s="14"/>
      <c r="D274" s="14"/>
    </row>
    <row r="275" spans="3:4" ht="13.5" customHeight="1" x14ac:dyDescent="0.2">
      <c r="C275" s="14"/>
      <c r="D275" s="14"/>
    </row>
    <row r="277" spans="3:4" ht="13.5" customHeight="1" x14ac:dyDescent="0.2">
      <c r="C277" s="14"/>
      <c r="D277" s="14"/>
    </row>
    <row r="279" spans="3:4" ht="13.5" customHeight="1" x14ac:dyDescent="0.2">
      <c r="C279" s="14"/>
      <c r="D279" s="14"/>
    </row>
    <row r="280" spans="3:4" ht="13.5" customHeight="1" x14ac:dyDescent="0.2">
      <c r="C280" s="14"/>
      <c r="D280" s="14"/>
    </row>
    <row r="283" spans="3:4" ht="13.5" customHeight="1" x14ac:dyDescent="0.2">
      <c r="C283" s="14"/>
      <c r="D283" s="14"/>
    </row>
    <row r="284" spans="3:4" ht="13.5" customHeight="1" x14ac:dyDescent="0.2">
      <c r="C284" s="14"/>
      <c r="D284" s="14"/>
    </row>
    <row r="285" spans="3:4" ht="13.5" customHeight="1" x14ac:dyDescent="0.2">
      <c r="C285" s="14"/>
      <c r="D285" s="14"/>
    </row>
    <row r="287" spans="3:4" ht="13.5" customHeight="1" x14ac:dyDescent="0.2">
      <c r="C287" s="14"/>
      <c r="D287" s="14"/>
    </row>
    <row r="288" spans="3:4" ht="13.5" customHeight="1" x14ac:dyDescent="0.2">
      <c r="C288" s="14"/>
      <c r="D288" s="14"/>
    </row>
    <row r="289" spans="3:4" ht="13.5" customHeight="1" x14ac:dyDescent="0.2">
      <c r="C289" s="14"/>
      <c r="D289" s="14"/>
    </row>
    <row r="290" spans="3:4" ht="13.5" customHeight="1" x14ac:dyDescent="0.2">
      <c r="C290" s="14"/>
      <c r="D290" s="14"/>
    </row>
    <row r="291" spans="3:4" ht="13.5" customHeight="1" x14ac:dyDescent="0.2">
      <c r="C291" s="14"/>
      <c r="D291" s="14"/>
    </row>
    <row r="293" spans="3:4" ht="13.5" customHeight="1" x14ac:dyDescent="0.2">
      <c r="C293" s="14"/>
      <c r="D293" s="14"/>
    </row>
    <row r="294" spans="3:4" ht="13.5" customHeight="1" x14ac:dyDescent="0.2">
      <c r="C294" s="14"/>
      <c r="D294" s="14"/>
    </row>
    <row r="295" spans="3:4" ht="13.5" customHeight="1" x14ac:dyDescent="0.2">
      <c r="C295" s="14"/>
      <c r="D295" s="14"/>
    </row>
    <row r="297" spans="3:4" ht="13.5" customHeight="1" x14ac:dyDescent="0.2">
      <c r="C297" s="14"/>
      <c r="D297" s="14"/>
    </row>
    <row r="298" spans="3:4" ht="13.5" customHeight="1" x14ac:dyDescent="0.2">
      <c r="C298" s="14"/>
      <c r="D298" s="14"/>
    </row>
    <row r="299" spans="3:4" ht="13.5" customHeight="1" x14ac:dyDescent="0.2">
      <c r="C299" s="14"/>
      <c r="D299" s="14"/>
    </row>
    <row r="315" spans="3:4" ht="13.5" customHeight="1" x14ac:dyDescent="0.2">
      <c r="C315" s="14"/>
      <c r="D315" s="14"/>
    </row>
    <row r="317" spans="3:4" ht="13.5" customHeight="1" x14ac:dyDescent="0.2">
      <c r="C317" s="14"/>
      <c r="D317" s="14"/>
    </row>
    <row r="318" spans="3:4" ht="13.5" customHeight="1" x14ac:dyDescent="0.2">
      <c r="C318" s="14"/>
      <c r="D318" s="14"/>
    </row>
    <row r="322" spans="1:6" ht="13.5" customHeight="1" x14ac:dyDescent="0.2">
      <c r="C322" s="14"/>
      <c r="D322" s="14"/>
    </row>
    <row r="324" spans="1:6" s="19" customFormat="1" ht="13.5" customHeight="1" x14ac:dyDescent="0.25">
      <c r="A324" s="15"/>
      <c r="B324" s="11"/>
      <c r="C324" s="14"/>
      <c r="D324" s="14"/>
      <c r="E324" s="18"/>
      <c r="F324" s="18"/>
    </row>
    <row r="326" spans="1:6" ht="13.5" customHeight="1" x14ac:dyDescent="0.2">
      <c r="C326" s="14"/>
      <c r="D326" s="14"/>
    </row>
    <row r="327" spans="1:6" ht="13.5" customHeight="1" x14ac:dyDescent="0.2">
      <c r="C327" s="14"/>
      <c r="D327" s="14"/>
    </row>
    <row r="328" spans="1:6" ht="13.5" customHeight="1" x14ac:dyDescent="0.2">
      <c r="C328" s="14"/>
      <c r="D328" s="14"/>
    </row>
    <row r="329" spans="1:6" ht="13.5" customHeight="1" x14ac:dyDescent="0.2">
      <c r="C329" s="14"/>
      <c r="D329" s="14"/>
    </row>
    <row r="330" spans="1:6" ht="13.5" customHeight="1" x14ac:dyDescent="0.2">
      <c r="C330" s="14"/>
      <c r="D330" s="14"/>
    </row>
    <row r="331" spans="1:6" ht="13.5" customHeight="1" x14ac:dyDescent="0.2">
      <c r="C331" s="14"/>
      <c r="D331" s="14"/>
    </row>
    <row r="332" spans="1:6" ht="13.5" customHeight="1" x14ac:dyDescent="0.2">
      <c r="C332" s="14"/>
      <c r="D332" s="14"/>
    </row>
    <row r="333" spans="1:6" ht="13.5" customHeight="1" x14ac:dyDescent="0.2">
      <c r="C333" s="14"/>
      <c r="D333" s="14"/>
    </row>
    <row r="336" spans="1:6" ht="13.5" customHeight="1" x14ac:dyDescent="0.2">
      <c r="C336" s="14"/>
      <c r="D336" s="14"/>
    </row>
    <row r="337" spans="2:4" ht="13.5" customHeight="1" x14ac:dyDescent="0.2">
      <c r="C337" s="14"/>
      <c r="D337" s="14"/>
    </row>
    <row r="339" spans="2:4" ht="13.5" customHeight="1" x14ac:dyDescent="0.2">
      <c r="C339" s="14"/>
      <c r="D339" s="14"/>
    </row>
    <row r="340" spans="2:4" ht="13.5" customHeight="1" x14ac:dyDescent="0.2">
      <c r="C340" s="14"/>
      <c r="D340" s="14"/>
    </row>
    <row r="343" spans="2:4" ht="13.5" customHeight="1" x14ac:dyDescent="0.2">
      <c r="B343" s="16"/>
      <c r="C343" s="17"/>
      <c r="D343" s="17"/>
    </row>
    <row r="346" spans="2:4" ht="13.5" customHeight="1" x14ac:dyDescent="0.2">
      <c r="C346" s="14"/>
      <c r="D346" s="14"/>
    </row>
    <row r="347" spans="2:4" ht="13.5" customHeight="1" x14ac:dyDescent="0.2">
      <c r="C347" s="14"/>
      <c r="D347" s="14"/>
    </row>
    <row r="348" spans="2:4" ht="13.5" customHeight="1" x14ac:dyDescent="0.2">
      <c r="C348" s="14"/>
      <c r="D348" s="14"/>
    </row>
    <row r="349" spans="2:4" ht="13.5" customHeight="1" x14ac:dyDescent="0.2">
      <c r="C349" s="14"/>
      <c r="D349" s="14"/>
    </row>
    <row r="350" spans="2:4" ht="13.5" customHeight="1" x14ac:dyDescent="0.2">
      <c r="C350" s="14"/>
      <c r="D350" s="14"/>
    </row>
    <row r="352" spans="2:4" ht="13.5" customHeight="1" x14ac:dyDescent="0.2">
      <c r="C352" s="14"/>
      <c r="D352" s="14"/>
    </row>
    <row r="353" spans="3:4" ht="13.5" customHeight="1" x14ac:dyDescent="0.2">
      <c r="C353" s="14"/>
      <c r="D353" s="14"/>
    </row>
    <row r="354" spans="3:4" ht="13.5" customHeight="1" x14ac:dyDescent="0.2">
      <c r="C354" s="14"/>
      <c r="D354" s="14"/>
    </row>
    <row r="356" spans="3:4" ht="13.5" customHeight="1" x14ac:dyDescent="0.2">
      <c r="C356" s="14"/>
      <c r="D356" s="14"/>
    </row>
    <row r="357" spans="3:4" ht="13.5" customHeight="1" x14ac:dyDescent="0.2">
      <c r="C357" s="14"/>
      <c r="D357" s="14"/>
    </row>
    <row r="358" spans="3:4" ht="13.5" customHeight="1" x14ac:dyDescent="0.2">
      <c r="C358" s="14"/>
      <c r="D358" s="14"/>
    </row>
    <row r="360" spans="3:4" ht="13.5" customHeight="1" x14ac:dyDescent="0.2">
      <c r="C360" s="14"/>
      <c r="D360" s="14"/>
    </row>
    <row r="361" spans="3:4" ht="13.5" customHeight="1" x14ac:dyDescent="0.2">
      <c r="C361" s="14"/>
      <c r="D361" s="14"/>
    </row>
    <row r="362" spans="3:4" ht="13.5" customHeight="1" x14ac:dyDescent="0.2">
      <c r="C362" s="14"/>
      <c r="D362" s="14"/>
    </row>
    <row r="365" spans="3:4" ht="13.5" customHeight="1" x14ac:dyDescent="0.2">
      <c r="C365" s="14"/>
      <c r="D365" s="14"/>
    </row>
    <row r="366" spans="3:4" ht="13.5" customHeight="1" x14ac:dyDescent="0.2">
      <c r="C366" s="14"/>
      <c r="D366" s="14"/>
    </row>
    <row r="367" spans="3:4" ht="13.5" customHeight="1" x14ac:dyDescent="0.2">
      <c r="C367" s="14"/>
      <c r="D367" s="14"/>
    </row>
    <row r="368" spans="3:4" ht="13.5" customHeight="1" x14ac:dyDescent="0.2">
      <c r="C368" s="14"/>
      <c r="D368" s="14"/>
    </row>
    <row r="369" spans="3:4" ht="13.5" customHeight="1" x14ac:dyDescent="0.2">
      <c r="C369" s="14"/>
      <c r="D369" s="14"/>
    </row>
    <row r="371" spans="3:4" ht="13.5" customHeight="1" x14ac:dyDescent="0.2">
      <c r="C371" s="14"/>
      <c r="D371" s="14"/>
    </row>
    <row r="372" spans="3:4" ht="13.5" customHeight="1" x14ac:dyDescent="0.2">
      <c r="C372" s="14"/>
      <c r="D372" s="14"/>
    </row>
    <row r="373" spans="3:4" ht="13.5" customHeight="1" x14ac:dyDescent="0.2">
      <c r="C373" s="14"/>
      <c r="D373" s="14"/>
    </row>
    <row r="375" spans="3:4" ht="13.5" customHeight="1" x14ac:dyDescent="0.2">
      <c r="C375" s="14"/>
      <c r="D375" s="14"/>
    </row>
    <row r="376" spans="3:4" ht="13.5" customHeight="1" x14ac:dyDescent="0.2">
      <c r="C376" s="14"/>
      <c r="D376" s="14"/>
    </row>
    <row r="377" spans="3:4" ht="13.5" customHeight="1" x14ac:dyDescent="0.2">
      <c r="C377" s="14"/>
      <c r="D377" s="14"/>
    </row>
    <row r="379" spans="3:4" ht="13.5" customHeight="1" x14ac:dyDescent="0.2">
      <c r="C379" s="14"/>
      <c r="D379" s="14"/>
    </row>
    <row r="380" spans="3:4" ht="13.5" customHeight="1" x14ac:dyDescent="0.2">
      <c r="C380" s="14"/>
      <c r="D380" s="14"/>
    </row>
    <row r="381" spans="3:4" ht="13.5" customHeight="1" x14ac:dyDescent="0.2">
      <c r="C381" s="14"/>
      <c r="D381" s="14"/>
    </row>
    <row r="384" spans="3:4" ht="13.5" customHeight="1" x14ac:dyDescent="0.2">
      <c r="C384" s="14"/>
      <c r="D384" s="14"/>
    </row>
    <row r="385" spans="3:4" ht="13.5" customHeight="1" x14ac:dyDescent="0.2">
      <c r="C385" s="14"/>
      <c r="D385" s="14"/>
    </row>
    <row r="386" spans="3:4" ht="13.5" customHeight="1" x14ac:dyDescent="0.2">
      <c r="C386" s="14"/>
      <c r="D386" s="14"/>
    </row>
    <row r="388" spans="3:4" ht="13.5" customHeight="1" x14ac:dyDescent="0.2">
      <c r="C388" s="14"/>
      <c r="D388" s="14"/>
    </row>
    <row r="389" spans="3:4" ht="13.5" customHeight="1" x14ac:dyDescent="0.2">
      <c r="C389" s="14"/>
      <c r="D389" s="14"/>
    </row>
    <row r="390" spans="3:4" ht="13.5" customHeight="1" x14ac:dyDescent="0.2">
      <c r="C390" s="14"/>
      <c r="D390" s="14"/>
    </row>
    <row r="392" spans="3:4" ht="13.5" customHeight="1" x14ac:dyDescent="0.2">
      <c r="C392" s="14"/>
      <c r="D392" s="14"/>
    </row>
    <row r="393" spans="3:4" ht="13.5" customHeight="1" x14ac:dyDescent="0.2">
      <c r="C393" s="14"/>
      <c r="D393" s="14"/>
    </row>
    <row r="394" spans="3:4" ht="13.5" customHeight="1" x14ac:dyDescent="0.2">
      <c r="C394" s="14"/>
      <c r="D394" s="14"/>
    </row>
    <row r="396" spans="3:4" ht="13.5" customHeight="1" x14ac:dyDescent="0.2">
      <c r="C396" s="14"/>
      <c r="D396" s="14"/>
    </row>
    <row r="397" spans="3:4" ht="13.5" customHeight="1" x14ac:dyDescent="0.2">
      <c r="C397" s="14"/>
      <c r="D397" s="14"/>
    </row>
    <row r="398" spans="3:4" ht="13.5" customHeight="1" x14ac:dyDescent="0.2">
      <c r="C398" s="14"/>
      <c r="D398" s="14"/>
    </row>
    <row r="401" spans="1:6" ht="13.5" customHeight="1" x14ac:dyDescent="0.2">
      <c r="C401" s="14"/>
      <c r="D401" s="14"/>
    </row>
    <row r="402" spans="1:6" ht="13.5" customHeight="1" x14ac:dyDescent="0.2">
      <c r="C402" s="14"/>
      <c r="D402" s="14"/>
    </row>
    <row r="403" spans="1:6" ht="13.5" customHeight="1" x14ac:dyDescent="0.2">
      <c r="C403" s="14"/>
      <c r="D403" s="14"/>
    </row>
    <row r="405" spans="1:6" ht="13.5" customHeight="1" x14ac:dyDescent="0.2">
      <c r="C405" s="14"/>
      <c r="D405" s="14"/>
    </row>
    <row r="406" spans="1:6" ht="13.5" customHeight="1" x14ac:dyDescent="0.2">
      <c r="C406" s="14"/>
      <c r="D406" s="14"/>
    </row>
    <row r="407" spans="1:6" ht="13.5" customHeight="1" x14ac:dyDescent="0.2">
      <c r="C407" s="14"/>
      <c r="D407" s="14"/>
    </row>
    <row r="409" spans="1:6" ht="13.5" customHeight="1" x14ac:dyDescent="0.2">
      <c r="C409" s="14"/>
      <c r="D409" s="14"/>
    </row>
    <row r="410" spans="1:6" ht="13.5" customHeight="1" x14ac:dyDescent="0.2">
      <c r="C410" s="14"/>
      <c r="D410" s="14"/>
    </row>
    <row r="411" spans="1:6" ht="13.5" customHeight="1" x14ac:dyDescent="0.2">
      <c r="C411" s="14"/>
      <c r="D411" s="14"/>
    </row>
    <row r="413" spans="1:6" ht="13.5" customHeight="1" x14ac:dyDescent="0.2">
      <c r="C413" s="14"/>
      <c r="D413" s="14"/>
    </row>
    <row r="414" spans="1:6" ht="13.5" customHeight="1" x14ac:dyDescent="0.2">
      <c r="C414" s="14"/>
      <c r="D414" s="14"/>
    </row>
    <row r="415" spans="1:6" s="28" customFormat="1" ht="13.5" customHeight="1" x14ac:dyDescent="0.25">
      <c r="A415" s="24"/>
      <c r="B415" s="11"/>
      <c r="C415" s="14"/>
      <c r="D415" s="14"/>
      <c r="E415" s="27"/>
      <c r="F415" s="27"/>
    </row>
    <row r="416" spans="1:6" s="19" customFormat="1" ht="13.5" customHeight="1" x14ac:dyDescent="0.25">
      <c r="A416" s="15"/>
      <c r="B416" s="11"/>
      <c r="C416" s="12"/>
      <c r="D416" s="12"/>
      <c r="E416" s="18"/>
      <c r="F416" s="18"/>
    </row>
    <row r="417" spans="1:6" ht="13.5" customHeight="1" x14ac:dyDescent="0.2">
      <c r="C417" s="14"/>
      <c r="D417" s="14"/>
    </row>
    <row r="418" spans="1:6" ht="13.5" customHeight="1" x14ac:dyDescent="0.2">
      <c r="C418" s="20"/>
      <c r="D418" s="20"/>
    </row>
    <row r="419" spans="1:6" ht="13.5" customHeight="1" x14ac:dyDescent="0.2">
      <c r="C419" s="22"/>
      <c r="D419" s="22"/>
    </row>
    <row r="420" spans="1:6" ht="13.5" customHeight="1" x14ac:dyDescent="0.2">
      <c r="C420" s="22"/>
      <c r="D420" s="22"/>
    </row>
    <row r="421" spans="1:6" ht="13.5" customHeight="1" x14ac:dyDescent="0.2">
      <c r="C421" s="22"/>
      <c r="D421" s="22"/>
    </row>
    <row r="422" spans="1:6" s="23" customFormat="1" ht="13.5" customHeight="1" x14ac:dyDescent="0.2">
      <c r="A422" s="10"/>
      <c r="B422" s="11"/>
      <c r="C422" s="22"/>
      <c r="D422" s="22"/>
      <c r="E422" s="29"/>
      <c r="F422" s="29"/>
    </row>
    <row r="423" spans="1:6" ht="13.5" customHeight="1" x14ac:dyDescent="0.2">
      <c r="C423" s="14"/>
      <c r="D423" s="14"/>
    </row>
    <row r="424" spans="1:6" s="19" customFormat="1" ht="13.5" customHeight="1" x14ac:dyDescent="0.25">
      <c r="A424" s="15"/>
      <c r="B424" s="11"/>
      <c r="C424" s="14"/>
      <c r="D424" s="14"/>
      <c r="E424" s="18"/>
      <c r="F424" s="18"/>
    </row>
    <row r="425" spans="1:6" ht="13.5" customHeight="1" x14ac:dyDescent="0.2">
      <c r="C425" s="14"/>
      <c r="D425" s="14"/>
    </row>
    <row r="426" spans="1:6" ht="13.5" customHeight="1" x14ac:dyDescent="0.2">
      <c r="C426" s="14"/>
      <c r="D426" s="14"/>
    </row>
    <row r="427" spans="1:6" ht="13.5" customHeight="1" x14ac:dyDescent="0.2">
      <c r="C427" s="14"/>
      <c r="D427" s="14"/>
    </row>
    <row r="429" spans="1:6" s="19" customFormat="1" ht="13.5" customHeight="1" x14ac:dyDescent="0.25">
      <c r="A429" s="15"/>
      <c r="B429" s="11"/>
      <c r="C429" s="12"/>
      <c r="D429" s="12"/>
      <c r="E429" s="18"/>
      <c r="F429" s="18"/>
    </row>
    <row r="430" spans="1:6" ht="13.5" customHeight="1" x14ac:dyDescent="0.2">
      <c r="C430" s="14"/>
      <c r="D430" s="14"/>
    </row>
    <row r="432" spans="1:6" ht="13.5" customHeight="1" x14ac:dyDescent="0.2">
      <c r="C432" s="23"/>
      <c r="D432" s="23"/>
    </row>
    <row r="433" spans="2:4" ht="13.5" customHeight="1" x14ac:dyDescent="0.2">
      <c r="C433" s="23"/>
      <c r="D433" s="23"/>
    </row>
    <row r="434" spans="2:4" ht="13.5" customHeight="1" x14ac:dyDescent="0.2">
      <c r="B434" s="25"/>
      <c r="C434" s="26"/>
      <c r="D434" s="26"/>
    </row>
    <row r="435" spans="2:4" ht="13.5" customHeight="1" x14ac:dyDescent="0.2">
      <c r="B435" s="16"/>
      <c r="C435" s="19"/>
      <c r="D435" s="19"/>
    </row>
    <row r="437" spans="2:4" ht="13.5" customHeight="1" x14ac:dyDescent="0.2">
      <c r="C437" s="14"/>
      <c r="D437" s="14"/>
    </row>
    <row r="438" spans="2:4" ht="13.5" customHeight="1" x14ac:dyDescent="0.2">
      <c r="C438" s="14"/>
      <c r="D438" s="14"/>
    </row>
    <row r="439" spans="2:4" ht="13.5" customHeight="1" x14ac:dyDescent="0.2">
      <c r="C439" s="14"/>
      <c r="D439" s="14"/>
    </row>
    <row r="440" spans="2:4" ht="13.5" customHeight="1" x14ac:dyDescent="0.2">
      <c r="C440" s="14"/>
      <c r="D440" s="14"/>
    </row>
    <row r="441" spans="2:4" ht="13.5" customHeight="1" x14ac:dyDescent="0.2">
      <c r="C441" s="14"/>
      <c r="D441" s="14"/>
    </row>
    <row r="442" spans="2:4" ht="13.5" customHeight="1" x14ac:dyDescent="0.2">
      <c r="C442" s="14"/>
      <c r="D442" s="14"/>
    </row>
    <row r="443" spans="2:4" ht="13.5" customHeight="1" x14ac:dyDescent="0.2">
      <c r="B443" s="16"/>
      <c r="C443" s="19"/>
      <c r="D443" s="19"/>
    </row>
    <row r="445" spans="2:4" ht="13.5" customHeight="1" x14ac:dyDescent="0.2">
      <c r="C445" s="14"/>
      <c r="D445" s="14"/>
    </row>
    <row r="446" spans="2:4" ht="13.5" customHeight="1" x14ac:dyDescent="0.2">
      <c r="C446" s="14"/>
      <c r="D446" s="14"/>
    </row>
    <row r="447" spans="2:4" ht="13.5" customHeight="1" x14ac:dyDescent="0.2">
      <c r="C447" s="14"/>
      <c r="D447" s="14"/>
    </row>
    <row r="448" spans="2:4" ht="13.5" customHeight="1" x14ac:dyDescent="0.2">
      <c r="B448" s="16"/>
      <c r="C448" s="19"/>
      <c r="D448" s="19"/>
    </row>
    <row r="450" spans="3:4" ht="13.5" customHeight="1" x14ac:dyDescent="0.2">
      <c r="C450" s="14"/>
      <c r="D450" s="14"/>
    </row>
    <row r="451" spans="3:4" ht="13.5" customHeight="1" x14ac:dyDescent="0.2">
      <c r="C451" s="14"/>
      <c r="D451" s="14"/>
    </row>
    <row r="452" spans="3:4" ht="13.5" customHeight="1" x14ac:dyDescent="0.2">
      <c r="C452" s="14"/>
      <c r="D452" s="14"/>
    </row>
    <row r="453" spans="3:4" ht="13.5" customHeight="1" x14ac:dyDescent="0.2">
      <c r="C453" s="14"/>
      <c r="D453" s="14"/>
    </row>
    <row r="455" spans="3:4" ht="13.5" customHeight="1" x14ac:dyDescent="0.2">
      <c r="C455" s="14"/>
      <c r="D455" s="14"/>
    </row>
    <row r="456" spans="3:4" ht="13.5" customHeight="1" x14ac:dyDescent="0.2">
      <c r="C456" s="14"/>
      <c r="D456" s="14"/>
    </row>
    <row r="457" spans="3:4" ht="13.5" customHeight="1" x14ac:dyDescent="0.2">
      <c r="C457" s="14"/>
      <c r="D457" s="14"/>
    </row>
    <row r="458" spans="3:4" ht="13.5" customHeight="1" x14ac:dyDescent="0.2">
      <c r="C458" s="14"/>
      <c r="D458" s="14"/>
    </row>
    <row r="459" spans="3:4" ht="13.5" customHeight="1" x14ac:dyDescent="0.2">
      <c r="C459" s="14"/>
      <c r="D459" s="14"/>
    </row>
    <row r="460" spans="3:4" ht="13.5" customHeight="1" x14ac:dyDescent="0.2">
      <c r="C460" s="14"/>
      <c r="D460" s="14"/>
    </row>
    <row r="462" spans="3:4" ht="13.5" customHeight="1" x14ac:dyDescent="0.2">
      <c r="C462" s="14"/>
      <c r="D462" s="14"/>
    </row>
    <row r="463" spans="3:4" ht="13.5" customHeight="1" x14ac:dyDescent="0.2">
      <c r="C463" s="14"/>
      <c r="D463" s="14"/>
    </row>
    <row r="464" spans="3:4" ht="13.5" customHeight="1" x14ac:dyDescent="0.2">
      <c r="C464" s="14"/>
      <c r="D464" s="14"/>
    </row>
    <row r="465" spans="3:4" ht="13.5" customHeight="1" x14ac:dyDescent="0.2">
      <c r="C465" s="14"/>
      <c r="D465" s="14"/>
    </row>
    <row r="466" spans="3:4" ht="13.5" customHeight="1" x14ac:dyDescent="0.2">
      <c r="C466" s="14"/>
      <c r="D466" s="14"/>
    </row>
    <row r="468" spans="3:4" ht="13.5" customHeight="1" x14ac:dyDescent="0.2">
      <c r="C468" s="14"/>
      <c r="D468" s="14"/>
    </row>
    <row r="469" spans="3:4" ht="13.5" customHeight="1" x14ac:dyDescent="0.2">
      <c r="C469" s="14"/>
      <c r="D469" s="14"/>
    </row>
    <row r="470" spans="3:4" ht="13.5" customHeight="1" x14ac:dyDescent="0.2">
      <c r="C470" s="14"/>
      <c r="D470" s="14"/>
    </row>
    <row r="472" spans="3:4" ht="13.5" customHeight="1" x14ac:dyDescent="0.2">
      <c r="C472" s="14"/>
      <c r="D472" s="14"/>
    </row>
    <row r="474" spans="3:4" ht="13.5" customHeight="1" x14ac:dyDescent="0.2">
      <c r="C474" s="14"/>
      <c r="D474" s="14"/>
    </row>
    <row r="476" spans="3:4" ht="13.5" customHeight="1" x14ac:dyDescent="0.2">
      <c r="C476" s="14"/>
      <c r="D476" s="14"/>
    </row>
    <row r="478" spans="3:4" ht="13.5" customHeight="1" x14ac:dyDescent="0.2">
      <c r="C478" s="14"/>
      <c r="D478" s="14"/>
    </row>
    <row r="479" spans="3:4" ht="13.5" customHeight="1" x14ac:dyDescent="0.2">
      <c r="C479" s="14"/>
      <c r="D479" s="14"/>
    </row>
    <row r="481" spans="1:6" s="19" customFormat="1" ht="13.5" customHeight="1" x14ac:dyDescent="0.25">
      <c r="A481" s="15"/>
      <c r="B481" s="11"/>
      <c r="C481" s="14"/>
      <c r="D481" s="14"/>
      <c r="E481" s="18"/>
      <c r="F481" s="18"/>
    </row>
    <row r="483" spans="1:6" ht="13.5" customHeight="1" x14ac:dyDescent="0.2">
      <c r="C483" s="14"/>
      <c r="D483" s="14"/>
    </row>
    <row r="485" spans="1:6" ht="13.5" customHeight="1" x14ac:dyDescent="0.2">
      <c r="C485" s="14"/>
      <c r="D485" s="14"/>
    </row>
    <row r="486" spans="1:6" ht="13.5" customHeight="1" x14ac:dyDescent="0.2">
      <c r="C486" s="14"/>
      <c r="D486" s="14"/>
    </row>
    <row r="488" spans="1:6" ht="13.5" customHeight="1" x14ac:dyDescent="0.2">
      <c r="C488" s="14"/>
      <c r="D488" s="14"/>
    </row>
    <row r="489" spans="1:6" s="19" customFormat="1" ht="13.5" customHeight="1" x14ac:dyDescent="0.25">
      <c r="A489" s="15"/>
      <c r="B489" s="11"/>
      <c r="C489" s="14"/>
      <c r="D489" s="14"/>
      <c r="E489" s="18"/>
      <c r="F489" s="18"/>
    </row>
    <row r="490" spans="1:6" ht="13.5" customHeight="1" x14ac:dyDescent="0.2">
      <c r="C490" s="14"/>
      <c r="D490" s="14"/>
    </row>
    <row r="491" spans="1:6" ht="13.5" customHeight="1" x14ac:dyDescent="0.2">
      <c r="C491" s="14"/>
      <c r="D491" s="14"/>
    </row>
    <row r="492" spans="1:6" ht="13.5" customHeight="1" x14ac:dyDescent="0.2">
      <c r="C492" s="14"/>
      <c r="D492" s="14"/>
    </row>
    <row r="493" spans="1:6" ht="13.5" customHeight="1" x14ac:dyDescent="0.2">
      <c r="C493" s="14"/>
      <c r="D493" s="14"/>
    </row>
    <row r="494" spans="1:6" ht="13.5" customHeight="1" x14ac:dyDescent="0.2">
      <c r="C494" s="14"/>
      <c r="D494" s="14"/>
    </row>
    <row r="495" spans="1:6" s="19" customFormat="1" ht="13.5" customHeight="1" x14ac:dyDescent="0.25">
      <c r="A495" s="15"/>
      <c r="B495" s="11"/>
      <c r="C495" s="14"/>
      <c r="D495" s="14"/>
      <c r="E495" s="18"/>
      <c r="F495" s="18"/>
    </row>
    <row r="496" spans="1:6" s="19" customFormat="1" ht="13.5" customHeight="1" x14ac:dyDescent="0.25">
      <c r="A496" s="15"/>
      <c r="B496" s="11"/>
      <c r="C496" s="12"/>
      <c r="D496" s="12"/>
      <c r="E496" s="18"/>
      <c r="F496" s="18"/>
    </row>
    <row r="497" spans="1:6" s="19" customFormat="1" ht="13.5" customHeight="1" x14ac:dyDescent="0.25">
      <c r="A497" s="15"/>
      <c r="B497" s="11"/>
      <c r="C497" s="14"/>
      <c r="D497" s="14"/>
      <c r="E497" s="18"/>
      <c r="F497" s="18"/>
    </row>
    <row r="498" spans="1:6" ht="13.5" customHeight="1" x14ac:dyDescent="0.2">
      <c r="C498" s="14"/>
      <c r="D498" s="14"/>
    </row>
    <row r="499" spans="1:6" ht="13.5" customHeight="1" x14ac:dyDescent="0.2">
      <c r="C499" s="14"/>
      <c r="D499" s="14"/>
    </row>
    <row r="500" spans="1:6" s="19" customFormat="1" ht="13.5" customHeight="1" x14ac:dyDescent="0.25">
      <c r="A500" s="15"/>
      <c r="B500" s="16"/>
      <c r="E500" s="18"/>
      <c r="F500" s="18"/>
    </row>
    <row r="501" spans="1:6" s="19" customFormat="1" ht="13.5" customHeight="1" x14ac:dyDescent="0.25">
      <c r="A501" s="15"/>
      <c r="B501" s="11"/>
      <c r="C501" s="12"/>
      <c r="D501" s="12"/>
      <c r="E501" s="18"/>
      <c r="F501" s="18"/>
    </row>
    <row r="502" spans="1:6" ht="13.5" customHeight="1" x14ac:dyDescent="0.2">
      <c r="C502" s="14"/>
      <c r="D502" s="14"/>
    </row>
    <row r="504" spans="1:6" ht="13.5" customHeight="1" x14ac:dyDescent="0.2">
      <c r="C504" s="14"/>
      <c r="D504" s="14"/>
    </row>
    <row r="507" spans="1:6" s="23" customFormat="1" ht="13.5" customHeight="1" x14ac:dyDescent="0.2">
      <c r="A507" s="10"/>
      <c r="B507" s="11"/>
      <c r="C507" s="14"/>
      <c r="D507" s="14"/>
      <c r="E507" s="29"/>
      <c r="F507" s="29"/>
    </row>
    <row r="508" spans="1:6" s="19" customFormat="1" ht="13.5" customHeight="1" x14ac:dyDescent="0.25">
      <c r="A508" s="15"/>
      <c r="B508" s="16"/>
      <c r="E508" s="18"/>
      <c r="F508" s="18"/>
    </row>
    <row r="509" spans="1:6" s="19" customFormat="1" ht="13.5" customHeight="1" x14ac:dyDescent="0.25">
      <c r="A509" s="15"/>
      <c r="B509" s="11"/>
      <c r="C509" s="12"/>
      <c r="D509" s="12"/>
      <c r="E509" s="18"/>
      <c r="F509" s="18"/>
    </row>
    <row r="510" spans="1:6" s="19" customFormat="1" ht="13.5" customHeight="1" x14ac:dyDescent="0.25">
      <c r="A510" s="15"/>
      <c r="B510" s="11"/>
      <c r="C510" s="14"/>
      <c r="D510" s="14"/>
      <c r="E510" s="18"/>
      <c r="F510" s="18"/>
    </row>
    <row r="511" spans="1:6" s="19" customFormat="1" ht="13.5" customHeight="1" x14ac:dyDescent="0.25">
      <c r="A511" s="15"/>
      <c r="B511" s="11"/>
      <c r="C511" s="12"/>
      <c r="D511" s="12"/>
      <c r="E511" s="18"/>
      <c r="F511" s="18"/>
    </row>
    <row r="512" spans="1:6" s="28" customFormat="1" ht="13.5" customHeight="1" x14ac:dyDescent="0.25">
      <c r="A512" s="24"/>
      <c r="B512" s="11"/>
      <c r="C512" s="14"/>
      <c r="D512" s="14"/>
      <c r="E512" s="27"/>
      <c r="F512" s="27"/>
    </row>
    <row r="513" spans="1:6" s="31" customFormat="1" ht="13.5" customHeight="1" x14ac:dyDescent="0.2">
      <c r="A513" s="30"/>
      <c r="B513" s="11"/>
      <c r="C513" s="14"/>
      <c r="D513" s="14"/>
    </row>
    <row r="514" spans="1:6" s="31" customFormat="1" ht="13.5" customHeight="1" x14ac:dyDescent="0.2">
      <c r="A514" s="30"/>
      <c r="B514" s="16"/>
      <c r="C514" s="19"/>
      <c r="D514" s="19"/>
    </row>
    <row r="515" spans="1:6" s="31" customFormat="1" ht="13.5" customHeight="1" x14ac:dyDescent="0.2">
      <c r="A515" s="32"/>
      <c r="B515" s="16"/>
      <c r="C515" s="19"/>
      <c r="D515" s="19"/>
    </row>
    <row r="516" spans="1:6" ht="13.5" customHeight="1" x14ac:dyDescent="0.2">
      <c r="A516" s="32"/>
      <c r="B516" s="16"/>
      <c r="C516" s="19"/>
      <c r="D516" s="19"/>
    </row>
    <row r="517" spans="1:6" ht="13.5" customHeight="1" x14ac:dyDescent="0.2">
      <c r="A517" s="32"/>
    </row>
    <row r="518" spans="1:6" ht="13.5" customHeight="1" x14ac:dyDescent="0.2">
      <c r="A518" s="32"/>
      <c r="C518" s="14"/>
      <c r="D518" s="14"/>
    </row>
    <row r="519" spans="1:6" ht="13.5" customHeight="1" x14ac:dyDescent="0.2">
      <c r="A519" s="32"/>
      <c r="B519" s="16"/>
      <c r="C519" s="19"/>
      <c r="D519" s="19"/>
    </row>
    <row r="520" spans="1:6" s="19" customFormat="1" ht="13.5" customHeight="1" x14ac:dyDescent="0.25">
      <c r="A520" s="15"/>
      <c r="B520" s="16"/>
      <c r="E520" s="18"/>
      <c r="F520" s="18"/>
    </row>
    <row r="522" spans="1:6" ht="13.5" customHeight="1" x14ac:dyDescent="0.2">
      <c r="C522" s="14"/>
      <c r="D522" s="14"/>
    </row>
    <row r="523" spans="1:6" ht="13.5" customHeight="1" x14ac:dyDescent="0.2">
      <c r="C523" s="14"/>
      <c r="D523" s="14"/>
    </row>
    <row r="524" spans="1:6" ht="13.5" customHeight="1" x14ac:dyDescent="0.2">
      <c r="C524" s="14"/>
      <c r="D524" s="14"/>
    </row>
    <row r="525" spans="1:6" ht="13.5" customHeight="1" x14ac:dyDescent="0.2">
      <c r="C525" s="14"/>
      <c r="D525" s="14"/>
    </row>
    <row r="526" spans="1:6" s="23" customFormat="1" ht="13.5" customHeight="1" x14ac:dyDescent="0.2">
      <c r="A526" s="10"/>
      <c r="B526" s="11"/>
      <c r="C526" s="14"/>
      <c r="D526" s="14"/>
      <c r="E526" s="29"/>
      <c r="F526" s="29"/>
    </row>
    <row r="527" spans="1:6" ht="13.5" customHeight="1" x14ac:dyDescent="0.2">
      <c r="B527" s="16"/>
      <c r="C527" s="19"/>
      <c r="D527" s="19"/>
    </row>
    <row r="528" spans="1:6" ht="13.5" customHeight="1" x14ac:dyDescent="0.2">
      <c r="B528" s="16"/>
      <c r="C528" s="19"/>
      <c r="D528" s="19"/>
    </row>
    <row r="529" spans="1:6" ht="13.5" customHeight="1" x14ac:dyDescent="0.2">
      <c r="B529" s="16"/>
      <c r="C529" s="19"/>
      <c r="D529" s="19"/>
    </row>
    <row r="530" spans="1:6" ht="13.5" customHeight="1" x14ac:dyDescent="0.2">
      <c r="B530" s="16"/>
      <c r="C530" s="19"/>
      <c r="D530" s="19"/>
    </row>
    <row r="531" spans="1:6" ht="13.5" customHeight="1" x14ac:dyDescent="0.2">
      <c r="B531" s="25"/>
      <c r="C531" s="26"/>
      <c r="D531" s="26"/>
    </row>
    <row r="532" spans="1:6" s="19" customFormat="1" ht="13.5" customHeight="1" x14ac:dyDescent="0.25">
      <c r="A532" s="15"/>
      <c r="B532" s="16"/>
      <c r="E532" s="18"/>
      <c r="F532" s="18"/>
    </row>
    <row r="533" spans="1:6" ht="13.5" customHeight="1" x14ac:dyDescent="0.2">
      <c r="B533" s="16"/>
      <c r="C533" s="19"/>
      <c r="D533" s="19"/>
    </row>
    <row r="534" spans="1:6" ht="13.5" customHeight="1" x14ac:dyDescent="0.2">
      <c r="C534" s="31"/>
      <c r="D534" s="31"/>
    </row>
    <row r="535" spans="1:6" ht="13.5" customHeight="1" x14ac:dyDescent="0.2">
      <c r="C535" s="31"/>
      <c r="D535" s="31"/>
    </row>
    <row r="536" spans="1:6" ht="13.5" customHeight="1" x14ac:dyDescent="0.2">
      <c r="C536" s="31"/>
      <c r="D536" s="31"/>
    </row>
    <row r="537" spans="1:6" ht="13.5" customHeight="1" x14ac:dyDescent="0.2">
      <c r="C537" s="31"/>
      <c r="D537" s="31"/>
    </row>
    <row r="538" spans="1:6" ht="13.5" customHeight="1" x14ac:dyDescent="0.2">
      <c r="C538" s="31"/>
      <c r="D538" s="31"/>
    </row>
    <row r="539" spans="1:6" ht="13.5" customHeight="1" x14ac:dyDescent="0.2">
      <c r="B539" s="16"/>
      <c r="C539" s="19"/>
      <c r="D539" s="19"/>
    </row>
    <row r="540" spans="1:6" ht="13.5" customHeight="1" x14ac:dyDescent="0.2">
      <c r="C540" s="14"/>
      <c r="D540" s="14"/>
    </row>
    <row r="541" spans="1:6" ht="13.5" customHeight="1" x14ac:dyDescent="0.2">
      <c r="C541" s="14"/>
      <c r="D541" s="14"/>
    </row>
    <row r="542" spans="1:6" ht="13.5" customHeight="1" x14ac:dyDescent="0.2">
      <c r="C542" s="14"/>
      <c r="D542" s="14"/>
    </row>
    <row r="543" spans="1:6" ht="13.5" customHeight="1" x14ac:dyDescent="0.2">
      <c r="C543" s="14"/>
      <c r="D543" s="14"/>
    </row>
    <row r="544" spans="1:6" ht="13.5" customHeight="1" x14ac:dyDescent="0.2">
      <c r="C544" s="14"/>
      <c r="D544" s="14"/>
    </row>
    <row r="545" spans="2:4" ht="13.5" customHeight="1" x14ac:dyDescent="0.2">
      <c r="C545" s="14"/>
      <c r="D545" s="14"/>
    </row>
    <row r="546" spans="2:4" ht="13.5" customHeight="1" x14ac:dyDescent="0.2">
      <c r="C546" s="14"/>
      <c r="D546" s="14"/>
    </row>
    <row r="547" spans="2:4" ht="13.5" customHeight="1" x14ac:dyDescent="0.2">
      <c r="C547" s="14"/>
      <c r="D547" s="14"/>
    </row>
    <row r="548" spans="2:4" ht="13.5" customHeight="1" x14ac:dyDescent="0.2">
      <c r="C548" s="14"/>
      <c r="D548" s="14"/>
    </row>
    <row r="549" spans="2:4" ht="13.5" customHeight="1" x14ac:dyDescent="0.2">
      <c r="C549" s="14"/>
      <c r="D549" s="14"/>
    </row>
    <row r="550" spans="2:4" ht="13.5" customHeight="1" x14ac:dyDescent="0.2">
      <c r="C550" s="14"/>
      <c r="D550" s="14"/>
    </row>
    <row r="551" spans="2:4" ht="13.5" customHeight="1" x14ac:dyDescent="0.2">
      <c r="B551" s="16"/>
      <c r="C551" s="19"/>
      <c r="D551" s="19"/>
    </row>
    <row r="556" spans="2:4" ht="13.5" customHeight="1" x14ac:dyDescent="0.2">
      <c r="C556" s="14"/>
      <c r="D556" s="14"/>
    </row>
    <row r="557" spans="2:4" ht="13.5" customHeight="1" x14ac:dyDescent="0.2">
      <c r="C557" s="14"/>
      <c r="D557" s="14"/>
    </row>
    <row r="558" spans="2:4" ht="13.5" customHeight="1" x14ac:dyDescent="0.2">
      <c r="C558" s="14"/>
      <c r="D558" s="14"/>
    </row>
    <row r="559" spans="2:4" ht="13.5" customHeight="1" x14ac:dyDescent="0.2">
      <c r="C559" s="14"/>
      <c r="D559" s="14"/>
    </row>
    <row r="560" spans="2:4" ht="13.5" customHeight="1" x14ac:dyDescent="0.2">
      <c r="C560" s="14"/>
      <c r="D560" s="14"/>
    </row>
    <row r="561" spans="3:4" ht="13.5" customHeight="1" x14ac:dyDescent="0.2">
      <c r="C561" s="14"/>
      <c r="D561" s="14"/>
    </row>
    <row r="562" spans="3:4" ht="13.5" customHeight="1" x14ac:dyDescent="0.2">
      <c r="C562" s="14"/>
      <c r="D562" s="14"/>
    </row>
    <row r="563" spans="3:4" ht="13.5" customHeight="1" x14ac:dyDescent="0.2">
      <c r="C563" s="14"/>
      <c r="D563" s="14"/>
    </row>
    <row r="565" spans="3:4" ht="13.5" customHeight="1" x14ac:dyDescent="0.2">
      <c r="C565" s="14"/>
      <c r="D565" s="14"/>
    </row>
    <row r="566" spans="3:4" ht="13.5" customHeight="1" x14ac:dyDescent="0.2">
      <c r="C566" s="14"/>
      <c r="D566" s="14"/>
    </row>
    <row r="567" spans="3:4" ht="13.5" customHeight="1" x14ac:dyDescent="0.2">
      <c r="C567" s="14"/>
      <c r="D567" s="14"/>
    </row>
    <row r="568" spans="3:4" ht="13.5" customHeight="1" x14ac:dyDescent="0.2">
      <c r="C568" s="14"/>
      <c r="D568" s="14"/>
    </row>
    <row r="569" spans="3:4" ht="13.5" customHeight="1" x14ac:dyDescent="0.2">
      <c r="C569" s="14"/>
      <c r="D569" s="14"/>
    </row>
    <row r="570" spans="3:4" ht="13.5" customHeight="1" x14ac:dyDescent="0.2">
      <c r="C570" s="14"/>
      <c r="D570" s="14"/>
    </row>
    <row r="571" spans="3:4" ht="13.5" customHeight="1" x14ac:dyDescent="0.2">
      <c r="C571" s="14"/>
      <c r="D571" s="14"/>
    </row>
    <row r="572" spans="3:4" ht="13.5" customHeight="1" x14ac:dyDescent="0.2">
      <c r="C572" s="14"/>
      <c r="D572" s="14"/>
    </row>
    <row r="573" spans="3:4" ht="13.5" customHeight="1" x14ac:dyDescent="0.2">
      <c r="C573" s="14"/>
      <c r="D573" s="14"/>
    </row>
    <row r="574" spans="3:4" ht="13.5" customHeight="1" x14ac:dyDescent="0.2">
      <c r="C574" s="14"/>
      <c r="D574" s="14"/>
    </row>
    <row r="575" spans="3:4" ht="13.5" customHeight="1" x14ac:dyDescent="0.2">
      <c r="C575" s="14"/>
      <c r="D575" s="14"/>
    </row>
    <row r="576" spans="3:4" ht="13.5" customHeight="1" x14ac:dyDescent="0.2">
      <c r="C576" s="14"/>
      <c r="D576" s="14"/>
    </row>
    <row r="577" spans="3:4" ht="13.5" customHeight="1" x14ac:dyDescent="0.2">
      <c r="C577" s="14"/>
      <c r="D577" s="14"/>
    </row>
    <row r="578" spans="3:4" ht="13.5" customHeight="1" x14ac:dyDescent="0.2">
      <c r="C578" s="14"/>
      <c r="D578" s="14"/>
    </row>
    <row r="579" spans="3:4" ht="13.5" customHeight="1" x14ac:dyDescent="0.2">
      <c r="C579" s="14"/>
      <c r="D579" s="14"/>
    </row>
    <row r="580" spans="3:4" ht="13.5" customHeight="1" x14ac:dyDescent="0.2">
      <c r="C580" s="14"/>
      <c r="D580" s="14"/>
    </row>
    <row r="581" spans="3:4" ht="13.5" customHeight="1" x14ac:dyDescent="0.2">
      <c r="C581" s="14"/>
      <c r="D581" s="14"/>
    </row>
    <row r="582" spans="3:4" ht="13.5" customHeight="1" x14ac:dyDescent="0.2">
      <c r="C582" s="14"/>
      <c r="D582" s="14"/>
    </row>
    <row r="583" spans="3:4" ht="13.5" customHeight="1" x14ac:dyDescent="0.2">
      <c r="C583" s="14"/>
      <c r="D583" s="14"/>
    </row>
    <row r="584" spans="3:4" ht="13.5" customHeight="1" x14ac:dyDescent="0.2">
      <c r="C584" s="14"/>
      <c r="D584" s="14"/>
    </row>
    <row r="585" spans="3:4" ht="13.5" customHeight="1" x14ac:dyDescent="0.2">
      <c r="C585" s="14"/>
      <c r="D585" s="14"/>
    </row>
    <row r="586" spans="3:4" ht="13.5" customHeight="1" x14ac:dyDescent="0.2">
      <c r="C586" s="14"/>
      <c r="D586" s="14"/>
    </row>
    <row r="587" spans="3:4" ht="13.5" customHeight="1" x14ac:dyDescent="0.2">
      <c r="C587" s="14"/>
      <c r="D587" s="14"/>
    </row>
    <row r="588" spans="3:4" ht="13.5" customHeight="1" x14ac:dyDescent="0.2">
      <c r="C588" s="14"/>
      <c r="D588" s="14"/>
    </row>
    <row r="589" spans="3:4" ht="13.5" customHeight="1" x14ac:dyDescent="0.2">
      <c r="C589" s="14"/>
      <c r="D589" s="14"/>
    </row>
    <row r="590" spans="3:4" ht="13.5" customHeight="1" x14ac:dyDescent="0.2">
      <c r="C590" s="14"/>
      <c r="D590" s="14"/>
    </row>
    <row r="591" spans="3:4" ht="13.5" customHeight="1" x14ac:dyDescent="0.2">
      <c r="C591" s="14"/>
      <c r="D591" s="14"/>
    </row>
    <row r="592" spans="3:4" ht="13.5" customHeight="1" x14ac:dyDescent="0.2">
      <c r="C592" s="14"/>
      <c r="D592" s="14"/>
    </row>
    <row r="593" spans="3:4" ht="13.5" customHeight="1" x14ac:dyDescent="0.2">
      <c r="C593" s="14"/>
      <c r="D593" s="14"/>
    </row>
    <row r="594" spans="3:4" ht="13.5" customHeight="1" x14ac:dyDescent="0.2">
      <c r="C594" s="14"/>
      <c r="D594" s="14"/>
    </row>
    <row r="595" spans="3:4" ht="13.5" customHeight="1" x14ac:dyDescent="0.2">
      <c r="C595" s="14"/>
      <c r="D595" s="14"/>
    </row>
    <row r="596" spans="3:4" ht="13.5" customHeight="1" x14ac:dyDescent="0.2">
      <c r="C596" s="14"/>
      <c r="D596" s="14"/>
    </row>
    <row r="597" spans="3:4" ht="13.5" customHeight="1" x14ac:dyDescent="0.2">
      <c r="C597" s="14"/>
      <c r="D597" s="14"/>
    </row>
    <row r="598" spans="3:4" ht="13.5" customHeight="1" x14ac:dyDescent="0.2">
      <c r="C598" s="14"/>
      <c r="D598" s="14"/>
    </row>
    <row r="599" spans="3:4" ht="13.5" customHeight="1" x14ac:dyDescent="0.2">
      <c r="C599" s="14"/>
      <c r="D599" s="14"/>
    </row>
    <row r="600" spans="3:4" ht="13.5" customHeight="1" x14ac:dyDescent="0.2">
      <c r="C600" s="14"/>
      <c r="D600" s="14"/>
    </row>
    <row r="601" spans="3:4" ht="13.5" customHeight="1" x14ac:dyDescent="0.2">
      <c r="C601" s="14"/>
      <c r="D601" s="14"/>
    </row>
    <row r="602" spans="3:4" ht="13.5" customHeight="1" x14ac:dyDescent="0.2">
      <c r="C602" s="14"/>
      <c r="D602" s="14"/>
    </row>
    <row r="603" spans="3:4" ht="13.5" customHeight="1" x14ac:dyDescent="0.2">
      <c r="C603" s="14"/>
      <c r="D603" s="14"/>
    </row>
    <row r="604" spans="3:4" ht="13.5" customHeight="1" x14ac:dyDescent="0.2">
      <c r="C604" s="14"/>
      <c r="D604" s="14"/>
    </row>
    <row r="605" spans="3:4" ht="13.5" customHeight="1" x14ac:dyDescent="0.2">
      <c r="C605" s="14"/>
      <c r="D605" s="14"/>
    </row>
    <row r="606" spans="3:4" ht="13.5" customHeight="1" x14ac:dyDescent="0.2">
      <c r="C606" s="14"/>
      <c r="D606" s="14"/>
    </row>
    <row r="607" spans="3:4" ht="13.5" customHeight="1" x14ac:dyDescent="0.2">
      <c r="C607" s="14"/>
      <c r="D607" s="14"/>
    </row>
    <row r="608" spans="3:4" ht="13.5" customHeight="1" x14ac:dyDescent="0.2">
      <c r="C608" s="14"/>
      <c r="D608" s="14"/>
    </row>
    <row r="609" spans="3:4" ht="13.5" customHeight="1" x14ac:dyDescent="0.2">
      <c r="C609" s="14"/>
      <c r="D609" s="14"/>
    </row>
    <row r="610" spans="3:4" ht="13.5" customHeight="1" x14ac:dyDescent="0.2">
      <c r="C610" s="14"/>
      <c r="D610" s="14"/>
    </row>
    <row r="611" spans="3:4" ht="13.5" customHeight="1" x14ac:dyDescent="0.2">
      <c r="C611" s="14"/>
      <c r="D611" s="14"/>
    </row>
    <row r="612" spans="3:4" ht="13.5" customHeight="1" x14ac:dyDescent="0.2">
      <c r="C612" s="14"/>
      <c r="D612" s="14"/>
    </row>
    <row r="613" spans="3:4" ht="13.5" customHeight="1" x14ac:dyDescent="0.2">
      <c r="C613" s="14"/>
      <c r="D613" s="14"/>
    </row>
    <row r="614" spans="3:4" ht="13.5" customHeight="1" x14ac:dyDescent="0.2">
      <c r="C614" s="14"/>
      <c r="D614" s="14"/>
    </row>
    <row r="615" spans="3:4" ht="13.5" customHeight="1" x14ac:dyDescent="0.2">
      <c r="C615" s="14"/>
      <c r="D615" s="14"/>
    </row>
    <row r="616" spans="3:4" ht="13.5" customHeight="1" x14ac:dyDescent="0.2">
      <c r="C616" s="14"/>
      <c r="D616" s="14"/>
    </row>
    <row r="617" spans="3:4" ht="13.5" customHeight="1" x14ac:dyDescent="0.2">
      <c r="C617" s="14"/>
      <c r="D617" s="14"/>
    </row>
    <row r="618" spans="3:4" ht="13.5" customHeight="1" x14ac:dyDescent="0.2">
      <c r="C618" s="14"/>
      <c r="D618" s="14"/>
    </row>
    <row r="619" spans="3:4" ht="13.5" customHeight="1" x14ac:dyDescent="0.2">
      <c r="C619" s="14"/>
      <c r="D619" s="14"/>
    </row>
    <row r="620" spans="3:4" ht="13.5" customHeight="1" x14ac:dyDescent="0.2">
      <c r="C620" s="14"/>
      <c r="D620" s="14"/>
    </row>
    <row r="621" spans="3:4" ht="13.5" customHeight="1" x14ac:dyDescent="0.2">
      <c r="C621" s="14"/>
      <c r="D621" s="14"/>
    </row>
    <row r="622" spans="3:4" ht="13.5" customHeight="1" x14ac:dyDescent="0.2">
      <c r="C622" s="14"/>
      <c r="D622" s="14"/>
    </row>
    <row r="623" spans="3:4" ht="13.5" customHeight="1" x14ac:dyDescent="0.2">
      <c r="C623" s="14"/>
      <c r="D623" s="14"/>
    </row>
    <row r="624" spans="3:4" ht="13.5" customHeight="1" x14ac:dyDescent="0.2">
      <c r="C624" s="14"/>
      <c r="D624" s="14"/>
    </row>
    <row r="625" spans="3:4" ht="13.5" customHeight="1" x14ac:dyDescent="0.2">
      <c r="C625" s="14"/>
      <c r="D625" s="14"/>
    </row>
    <row r="626" spans="3:4" ht="13.5" customHeight="1" x14ac:dyDescent="0.2">
      <c r="C626" s="14"/>
      <c r="D626" s="14"/>
    </row>
    <row r="627" spans="3:4" ht="13.5" customHeight="1" x14ac:dyDescent="0.2">
      <c r="C627" s="14"/>
      <c r="D627" s="14"/>
    </row>
    <row r="628" spans="3:4" ht="13.5" customHeight="1" x14ac:dyDescent="0.2">
      <c r="C628" s="14"/>
      <c r="D628" s="14"/>
    </row>
    <row r="629" spans="3:4" ht="13.5" customHeight="1" x14ac:dyDescent="0.2">
      <c r="C629" s="14"/>
      <c r="D629" s="14"/>
    </row>
    <row r="630" spans="3:4" ht="13.5" customHeight="1" x14ac:dyDescent="0.2">
      <c r="C630" s="14"/>
      <c r="D630" s="14"/>
    </row>
    <row r="631" spans="3:4" ht="13.5" customHeight="1" x14ac:dyDescent="0.2">
      <c r="C631" s="14"/>
      <c r="D631" s="14"/>
    </row>
    <row r="632" spans="3:4" ht="13.5" customHeight="1" x14ac:dyDescent="0.2">
      <c r="C632" s="14"/>
      <c r="D632" s="14"/>
    </row>
    <row r="633" spans="3:4" ht="13.5" customHeight="1" x14ac:dyDescent="0.2">
      <c r="C633" s="14"/>
      <c r="D633" s="14"/>
    </row>
    <row r="634" spans="3:4" ht="13.5" customHeight="1" x14ac:dyDescent="0.2">
      <c r="C634" s="14"/>
      <c r="D634" s="14"/>
    </row>
    <row r="635" spans="3:4" ht="13.5" customHeight="1" x14ac:dyDescent="0.2">
      <c r="C635" s="14"/>
      <c r="D635" s="14"/>
    </row>
    <row r="636" spans="3:4" ht="13.5" customHeight="1" x14ac:dyDescent="0.2">
      <c r="C636" s="14"/>
      <c r="D636" s="14"/>
    </row>
    <row r="637" spans="3:4" ht="13.5" customHeight="1" x14ac:dyDescent="0.2">
      <c r="C637" s="14"/>
      <c r="D637" s="14"/>
    </row>
    <row r="638" spans="3:4" ht="13.5" customHeight="1" x14ac:dyDescent="0.2">
      <c r="C638" s="14"/>
      <c r="D638" s="14"/>
    </row>
    <row r="639" spans="3:4" ht="13.5" customHeight="1" x14ac:dyDescent="0.2">
      <c r="C639" s="14"/>
      <c r="D639" s="14"/>
    </row>
    <row r="640" spans="3:4" ht="13.5" customHeight="1" x14ac:dyDescent="0.2">
      <c r="C640" s="14"/>
      <c r="D640" s="14"/>
    </row>
    <row r="641" spans="3:4" ht="13.5" customHeight="1" x14ac:dyDescent="0.2">
      <c r="C641" s="14"/>
      <c r="D641" s="14"/>
    </row>
    <row r="644" spans="3:4" ht="13.5" customHeight="1" x14ac:dyDescent="0.2">
      <c r="C644" s="14"/>
      <c r="D644" s="14"/>
    </row>
    <row r="646" spans="3:4" ht="13.5" customHeight="1" x14ac:dyDescent="0.2">
      <c r="C646" s="14"/>
      <c r="D646" s="14"/>
    </row>
    <row r="647" spans="3:4" ht="13.5" customHeight="1" x14ac:dyDescent="0.2">
      <c r="C647" s="14"/>
      <c r="D647" s="14"/>
    </row>
    <row r="648" spans="3:4" ht="13.5" customHeight="1" x14ac:dyDescent="0.2">
      <c r="C648" s="14"/>
      <c r="D648" s="14"/>
    </row>
    <row r="649" spans="3:4" ht="13.5" customHeight="1" x14ac:dyDescent="0.2">
      <c r="C649" s="14"/>
      <c r="D649" s="14"/>
    </row>
    <row r="650" spans="3:4" ht="13.5" customHeight="1" x14ac:dyDescent="0.2">
      <c r="C650" s="14"/>
      <c r="D650" s="14"/>
    </row>
    <row r="651" spans="3:4" ht="13.5" customHeight="1" x14ac:dyDescent="0.2">
      <c r="C651" s="14"/>
      <c r="D651" s="14"/>
    </row>
    <row r="652" spans="3:4" ht="13.5" customHeight="1" x14ac:dyDescent="0.2">
      <c r="C652" s="14"/>
      <c r="D652" s="14"/>
    </row>
    <row r="653" spans="3:4" ht="13.5" customHeight="1" x14ac:dyDescent="0.2">
      <c r="C653" s="14"/>
      <c r="D653" s="14"/>
    </row>
    <row r="654" spans="3:4" ht="13.5" customHeight="1" x14ac:dyDescent="0.2">
      <c r="C654" s="14"/>
      <c r="D654" s="14"/>
    </row>
    <row r="655" spans="3:4" ht="13.5" customHeight="1" x14ac:dyDescent="0.2">
      <c r="C655" s="14"/>
      <c r="D655" s="14"/>
    </row>
    <row r="656" spans="3:4" ht="13.5" customHeight="1" x14ac:dyDescent="0.2">
      <c r="C656" s="14"/>
      <c r="D656" s="14"/>
    </row>
    <row r="657" spans="3:4" ht="13.5" customHeight="1" x14ac:dyDescent="0.2">
      <c r="C657" s="14"/>
      <c r="D657" s="14"/>
    </row>
    <row r="658" spans="3:4" ht="13.5" customHeight="1" x14ac:dyDescent="0.2">
      <c r="C658" s="14"/>
      <c r="D658" s="14"/>
    </row>
    <row r="659" spans="3:4" ht="13.5" customHeight="1" x14ac:dyDescent="0.2">
      <c r="C659" s="14"/>
      <c r="D659" s="14"/>
    </row>
    <row r="660" spans="3:4" ht="13.5" customHeight="1" x14ac:dyDescent="0.2">
      <c r="C660" s="14"/>
      <c r="D660" s="14"/>
    </row>
    <row r="661" spans="3:4" ht="13.5" customHeight="1" x14ac:dyDescent="0.2">
      <c r="C661" s="14"/>
      <c r="D661" s="14"/>
    </row>
    <row r="664" spans="3:4" ht="13.5" customHeight="1" x14ac:dyDescent="0.2">
      <c r="C664" s="14"/>
      <c r="D664" s="14"/>
    </row>
    <row r="666" spans="3:4" ht="13.5" customHeight="1" x14ac:dyDescent="0.2">
      <c r="C666" s="14"/>
      <c r="D666" s="14"/>
    </row>
    <row r="667" spans="3:4" ht="13.5" customHeight="1" x14ac:dyDescent="0.2">
      <c r="C667" s="14"/>
      <c r="D667" s="14"/>
    </row>
    <row r="668" spans="3:4" ht="13.5" customHeight="1" x14ac:dyDescent="0.2">
      <c r="C668" s="14"/>
      <c r="D668" s="14"/>
    </row>
    <row r="669" spans="3:4" ht="13.5" customHeight="1" x14ac:dyDescent="0.2">
      <c r="C669" s="14"/>
      <c r="D669" s="14"/>
    </row>
    <row r="670" spans="3:4" ht="13.5" customHeight="1" x14ac:dyDescent="0.2">
      <c r="C670" s="14"/>
      <c r="D670" s="14"/>
    </row>
    <row r="671" spans="3:4" ht="13.5" customHeight="1" x14ac:dyDescent="0.2">
      <c r="C671" s="14"/>
      <c r="D671" s="14"/>
    </row>
    <row r="672" spans="3:4" ht="13.5" customHeight="1" x14ac:dyDescent="0.2">
      <c r="C672" s="14"/>
      <c r="D672" s="14"/>
    </row>
    <row r="673" spans="3:4" ht="13.5" customHeight="1" x14ac:dyDescent="0.2">
      <c r="C673" s="14"/>
      <c r="D673" s="14"/>
    </row>
    <row r="674" spans="3:4" ht="13.5" customHeight="1" x14ac:dyDescent="0.2">
      <c r="C674" s="14"/>
      <c r="D674" s="14"/>
    </row>
    <row r="675" spans="3:4" ht="13.5" customHeight="1" x14ac:dyDescent="0.2">
      <c r="C675" s="14"/>
      <c r="D675" s="14"/>
    </row>
    <row r="676" spans="3:4" ht="13.5" customHeight="1" x14ac:dyDescent="0.2">
      <c r="C676" s="14"/>
      <c r="D676" s="14"/>
    </row>
    <row r="677" spans="3:4" ht="13.5" customHeight="1" x14ac:dyDescent="0.2">
      <c r="C677" s="14"/>
      <c r="D677" s="14"/>
    </row>
    <row r="678" spans="3:4" ht="13.5" customHeight="1" x14ac:dyDescent="0.2">
      <c r="C678" s="14"/>
      <c r="D678" s="14"/>
    </row>
    <row r="679" spans="3:4" ht="13.5" customHeight="1" x14ac:dyDescent="0.2">
      <c r="C679" s="14"/>
      <c r="D679" s="14"/>
    </row>
    <row r="680" spans="3:4" ht="13.5" customHeight="1" x14ac:dyDescent="0.2">
      <c r="C680" s="14"/>
      <c r="D680" s="14"/>
    </row>
    <row r="681" spans="3:4" ht="13.5" customHeight="1" x14ac:dyDescent="0.2">
      <c r="C681" s="14"/>
      <c r="D681" s="14"/>
    </row>
    <row r="682" spans="3:4" ht="13.5" customHeight="1" x14ac:dyDescent="0.2">
      <c r="C682" s="14"/>
      <c r="D682" s="14"/>
    </row>
    <row r="683" spans="3:4" ht="13.5" customHeight="1" x14ac:dyDescent="0.2">
      <c r="C683" s="14"/>
      <c r="D683" s="14"/>
    </row>
    <row r="684" spans="3:4" ht="13.5" customHeight="1" x14ac:dyDescent="0.2">
      <c r="C684" s="14"/>
      <c r="D684" s="14"/>
    </row>
    <row r="685" spans="3:4" ht="13.5" customHeight="1" x14ac:dyDescent="0.2">
      <c r="C685" s="14"/>
      <c r="D685" s="14"/>
    </row>
    <row r="686" spans="3:4" ht="13.5" customHeight="1" x14ac:dyDescent="0.2">
      <c r="C686" s="14"/>
      <c r="D686" s="14"/>
    </row>
    <row r="687" spans="3:4" ht="13.5" customHeight="1" x14ac:dyDescent="0.2">
      <c r="C687" s="14"/>
      <c r="D687" s="14"/>
    </row>
    <row r="690" spans="3:4" ht="13.5" customHeight="1" x14ac:dyDescent="0.2">
      <c r="C690" s="14"/>
      <c r="D690" s="14"/>
    </row>
    <row r="692" spans="3:4" ht="13.5" customHeight="1" x14ac:dyDescent="0.2">
      <c r="C692" s="14"/>
      <c r="D692" s="14"/>
    </row>
    <row r="693" spans="3:4" ht="13.5" customHeight="1" x14ac:dyDescent="0.2">
      <c r="C693" s="14"/>
      <c r="D693" s="14"/>
    </row>
    <row r="694" spans="3:4" ht="13.5" customHeight="1" x14ac:dyDescent="0.2">
      <c r="C694" s="14"/>
      <c r="D694" s="14"/>
    </row>
    <row r="695" spans="3:4" ht="13.5" customHeight="1" x14ac:dyDescent="0.2">
      <c r="C695" s="14"/>
      <c r="D695" s="14"/>
    </row>
    <row r="696" spans="3:4" ht="13.5" customHeight="1" x14ac:dyDescent="0.2">
      <c r="C696" s="14"/>
      <c r="D696" s="14"/>
    </row>
    <row r="697" spans="3:4" ht="13.5" customHeight="1" x14ac:dyDescent="0.2">
      <c r="C697" s="14"/>
      <c r="D697" s="14"/>
    </row>
    <row r="698" spans="3:4" ht="13.5" customHeight="1" x14ac:dyDescent="0.2">
      <c r="C698" s="14"/>
      <c r="D698" s="14"/>
    </row>
    <row r="699" spans="3:4" ht="13.5" customHeight="1" x14ac:dyDescent="0.2">
      <c r="C699" s="14"/>
      <c r="D699" s="14"/>
    </row>
    <row r="700" spans="3:4" ht="13.5" customHeight="1" x14ac:dyDescent="0.2">
      <c r="C700" s="14"/>
      <c r="D700" s="14"/>
    </row>
    <row r="701" spans="3:4" ht="13.5" customHeight="1" x14ac:dyDescent="0.2">
      <c r="C701" s="14"/>
      <c r="D701" s="14"/>
    </row>
    <row r="702" spans="3:4" ht="13.5" customHeight="1" x14ac:dyDescent="0.2">
      <c r="C702" s="14"/>
      <c r="D702" s="14"/>
    </row>
    <row r="703" spans="3:4" ht="13.5" customHeight="1" x14ac:dyDescent="0.2">
      <c r="C703" s="14"/>
      <c r="D703" s="14"/>
    </row>
    <row r="704" spans="3:4" ht="13.5" customHeight="1" x14ac:dyDescent="0.2">
      <c r="C704" s="14"/>
      <c r="D704" s="14"/>
    </row>
    <row r="705" spans="3:4" ht="13.5" customHeight="1" x14ac:dyDescent="0.2">
      <c r="C705" s="14"/>
      <c r="D705" s="14"/>
    </row>
    <row r="706" spans="3:4" ht="13.5" customHeight="1" x14ac:dyDescent="0.2">
      <c r="C706" s="14"/>
      <c r="D706" s="14"/>
    </row>
    <row r="707" spans="3:4" ht="13.5" customHeight="1" x14ac:dyDescent="0.2">
      <c r="C707" s="14"/>
      <c r="D707" s="14"/>
    </row>
    <row r="708" spans="3:4" ht="13.5" customHeight="1" x14ac:dyDescent="0.2">
      <c r="C708" s="14"/>
      <c r="D708" s="14"/>
    </row>
    <row r="709" spans="3:4" ht="13.5" customHeight="1" x14ac:dyDescent="0.2">
      <c r="C709" s="14"/>
      <c r="D709" s="14"/>
    </row>
    <row r="710" spans="3:4" ht="13.5" customHeight="1" x14ac:dyDescent="0.2">
      <c r="C710" s="14"/>
      <c r="D710" s="14"/>
    </row>
    <row r="711" spans="3:4" ht="13.5" customHeight="1" x14ac:dyDescent="0.2">
      <c r="C711" s="14"/>
      <c r="D711" s="14"/>
    </row>
    <row r="712" spans="3:4" ht="13.5" customHeight="1" x14ac:dyDescent="0.2">
      <c r="C712" s="14"/>
      <c r="D712" s="14"/>
    </row>
    <row r="713" spans="3:4" ht="13.5" customHeight="1" x14ac:dyDescent="0.2">
      <c r="C713" s="14"/>
      <c r="D713" s="14"/>
    </row>
    <row r="717" spans="3:4" ht="13.5" customHeight="1" x14ac:dyDescent="0.2">
      <c r="C717" s="14"/>
      <c r="D717" s="14"/>
    </row>
    <row r="718" spans="3:4" ht="13.5" customHeight="1" x14ac:dyDescent="0.2">
      <c r="C718" s="14"/>
      <c r="D718" s="14"/>
    </row>
    <row r="719" spans="3:4" ht="13.5" customHeight="1" x14ac:dyDescent="0.2">
      <c r="C719" s="14"/>
      <c r="D719" s="14"/>
    </row>
    <row r="720" spans="3:4" ht="13.5" customHeight="1" x14ac:dyDescent="0.2">
      <c r="C720" s="14"/>
      <c r="D720" s="14"/>
    </row>
    <row r="721" spans="3:4" ht="13.5" customHeight="1" x14ac:dyDescent="0.2">
      <c r="C721" s="14"/>
      <c r="D721" s="14"/>
    </row>
    <row r="722" spans="3:4" ht="13.5" customHeight="1" x14ac:dyDescent="0.2">
      <c r="C722" s="14"/>
      <c r="D722" s="14"/>
    </row>
    <row r="726" spans="3:4" ht="13.5" customHeight="1" x14ac:dyDescent="0.2">
      <c r="C726" s="14"/>
      <c r="D726" s="14"/>
    </row>
    <row r="727" spans="3:4" ht="13.5" customHeight="1" x14ac:dyDescent="0.2">
      <c r="C727" s="14"/>
      <c r="D727" s="14"/>
    </row>
    <row r="728" spans="3:4" ht="13.5" customHeight="1" x14ac:dyDescent="0.2">
      <c r="C728" s="14"/>
      <c r="D728" s="14"/>
    </row>
    <row r="729" spans="3:4" ht="13.5" customHeight="1" x14ac:dyDescent="0.2">
      <c r="C729" s="14"/>
      <c r="D729" s="14"/>
    </row>
    <row r="730" spans="3:4" ht="13.5" customHeight="1" x14ac:dyDescent="0.2">
      <c r="C730" s="14"/>
      <c r="D730" s="14"/>
    </row>
    <row r="731" spans="3:4" ht="13.5" customHeight="1" x14ac:dyDescent="0.2">
      <c r="C731" s="14"/>
      <c r="D731" s="14"/>
    </row>
    <row r="732" spans="3:4" ht="13.5" customHeight="1" x14ac:dyDescent="0.2">
      <c r="C732" s="14"/>
      <c r="D732" s="14"/>
    </row>
    <row r="733" spans="3:4" ht="13.5" customHeight="1" x14ac:dyDescent="0.2">
      <c r="C733" s="14"/>
      <c r="D733" s="14"/>
    </row>
    <row r="734" spans="3:4" ht="13.5" customHeight="1" x14ac:dyDescent="0.2">
      <c r="C734" s="14"/>
      <c r="D734" s="14"/>
    </row>
    <row r="735" spans="3:4" ht="13.5" customHeight="1" x14ac:dyDescent="0.2">
      <c r="C735" s="14"/>
      <c r="D735" s="14"/>
    </row>
    <row r="736" spans="3:4" ht="13.5" customHeight="1" x14ac:dyDescent="0.2">
      <c r="C736" s="14"/>
      <c r="D736" s="14"/>
    </row>
    <row r="737" spans="3:4" ht="13.5" customHeight="1" x14ac:dyDescent="0.2">
      <c r="C737" s="14"/>
      <c r="D737" s="14"/>
    </row>
    <row r="738" spans="3:4" ht="13.5" customHeight="1" x14ac:dyDescent="0.2">
      <c r="C738" s="14"/>
      <c r="D738" s="14"/>
    </row>
    <row r="739" spans="3:4" ht="13.5" customHeight="1" x14ac:dyDescent="0.2">
      <c r="C739" s="14"/>
      <c r="D739" s="14"/>
    </row>
    <row r="740" spans="3:4" ht="13.5" customHeight="1" x14ac:dyDescent="0.2">
      <c r="C740" s="14"/>
      <c r="D740" s="14"/>
    </row>
    <row r="741" spans="3:4" ht="13.5" customHeight="1" x14ac:dyDescent="0.2">
      <c r="C741" s="14"/>
      <c r="D741" s="14"/>
    </row>
    <row r="742" spans="3:4" ht="13.5" customHeight="1" x14ac:dyDescent="0.2">
      <c r="C742" s="14"/>
      <c r="D742" s="14"/>
    </row>
    <row r="743" spans="3:4" ht="13.5" customHeight="1" x14ac:dyDescent="0.2">
      <c r="C743" s="14"/>
      <c r="D743" s="14"/>
    </row>
    <row r="744" spans="3:4" ht="13.5" customHeight="1" x14ac:dyDescent="0.2">
      <c r="C744" s="14"/>
      <c r="D744" s="14"/>
    </row>
    <row r="745" spans="3:4" ht="13.5" customHeight="1" x14ac:dyDescent="0.2">
      <c r="C745" s="14"/>
      <c r="D745" s="14"/>
    </row>
    <row r="746" spans="3:4" ht="13.5" customHeight="1" x14ac:dyDescent="0.2">
      <c r="C746" s="14"/>
      <c r="D746" s="14"/>
    </row>
    <row r="747" spans="3:4" ht="13.5" customHeight="1" x14ac:dyDescent="0.2">
      <c r="C747" s="14"/>
      <c r="D747" s="14"/>
    </row>
    <row r="748" spans="3:4" ht="13.5" customHeight="1" x14ac:dyDescent="0.2">
      <c r="C748" s="14"/>
      <c r="D748" s="14"/>
    </row>
    <row r="749" spans="3:4" ht="13.5" customHeight="1" x14ac:dyDescent="0.2">
      <c r="C749" s="14"/>
      <c r="D749" s="14"/>
    </row>
    <row r="750" spans="3:4" ht="13.5" customHeight="1" x14ac:dyDescent="0.2">
      <c r="C750" s="14"/>
      <c r="D750" s="14"/>
    </row>
    <row r="751" spans="3:4" ht="13.5" customHeight="1" x14ac:dyDescent="0.2">
      <c r="C751" s="14"/>
      <c r="D751" s="14"/>
    </row>
    <row r="752" spans="3:4" ht="13.5" customHeight="1" x14ac:dyDescent="0.2">
      <c r="C752" s="14"/>
      <c r="D752" s="14"/>
    </row>
    <row r="753" spans="3:4" ht="13.5" customHeight="1" x14ac:dyDescent="0.2">
      <c r="C753" s="14"/>
      <c r="D753" s="14"/>
    </row>
    <row r="754" spans="3:4" ht="13.5" customHeight="1" x14ac:dyDescent="0.2">
      <c r="C754" s="14"/>
      <c r="D754" s="14"/>
    </row>
    <row r="755" spans="3:4" ht="13.5" customHeight="1" x14ac:dyDescent="0.2">
      <c r="C755" s="14"/>
      <c r="D755" s="14"/>
    </row>
    <row r="756" spans="3:4" ht="13.5" customHeight="1" x14ac:dyDescent="0.2">
      <c r="C756" s="14"/>
      <c r="D756" s="14"/>
    </row>
    <row r="757" spans="3:4" ht="13.5" customHeight="1" x14ac:dyDescent="0.2">
      <c r="C757" s="14"/>
      <c r="D757" s="14"/>
    </row>
    <row r="758" spans="3:4" ht="13.5" customHeight="1" x14ac:dyDescent="0.2">
      <c r="C758" s="14"/>
      <c r="D758" s="14"/>
    </row>
    <row r="759" spans="3:4" ht="13.5" customHeight="1" x14ac:dyDescent="0.2">
      <c r="C759" s="14"/>
      <c r="D759" s="14"/>
    </row>
    <row r="761" spans="3:4" ht="13.5" customHeight="1" x14ac:dyDescent="0.2">
      <c r="C761" s="14"/>
      <c r="D761" s="14"/>
    </row>
    <row r="762" spans="3:4" ht="13.5" customHeight="1" x14ac:dyDescent="0.2">
      <c r="C762" s="14"/>
      <c r="D762" s="14"/>
    </row>
    <row r="763" spans="3:4" ht="13.5" customHeight="1" x14ac:dyDescent="0.2">
      <c r="C763" s="14"/>
      <c r="D763" s="14"/>
    </row>
    <row r="765" spans="3:4" ht="13.5" customHeight="1" x14ac:dyDescent="0.2">
      <c r="C765" s="14"/>
      <c r="D765" s="14"/>
    </row>
    <row r="766" spans="3:4" ht="13.5" customHeight="1" x14ac:dyDescent="0.2">
      <c r="C766" s="14"/>
      <c r="D766" s="14"/>
    </row>
    <row r="767" spans="3:4" ht="13.5" customHeight="1" x14ac:dyDescent="0.2">
      <c r="C767" s="14"/>
      <c r="D767" s="14"/>
    </row>
    <row r="768" spans="3:4" ht="13.5" customHeight="1" x14ac:dyDescent="0.2">
      <c r="C768" s="14"/>
      <c r="D768" s="14"/>
    </row>
    <row r="769" spans="1:6" ht="13.5" customHeight="1" x14ac:dyDescent="0.2">
      <c r="C769" s="14"/>
      <c r="D769" s="14"/>
    </row>
    <row r="770" spans="1:6" ht="13.5" customHeight="1" x14ac:dyDescent="0.2">
      <c r="C770" s="14"/>
      <c r="D770" s="14"/>
    </row>
    <row r="771" spans="1:6" ht="13.5" customHeight="1" x14ac:dyDescent="0.2">
      <c r="C771" s="14"/>
      <c r="D771" s="14"/>
    </row>
    <row r="772" spans="1:6" ht="13.5" customHeight="1" x14ac:dyDescent="0.2">
      <c r="C772" s="14"/>
      <c r="D772" s="14"/>
    </row>
    <row r="773" spans="1:6" ht="13.5" customHeight="1" x14ac:dyDescent="0.2">
      <c r="C773" s="14"/>
      <c r="D773" s="14"/>
    </row>
    <row r="774" spans="1:6" ht="13.5" customHeight="1" x14ac:dyDescent="0.2">
      <c r="C774" s="14"/>
      <c r="D774" s="14"/>
    </row>
    <row r="776" spans="1:6" ht="13.5" customHeight="1" x14ac:dyDescent="0.2">
      <c r="C776" s="14"/>
      <c r="D776" s="14"/>
    </row>
    <row r="778" spans="1:6" s="19" customFormat="1" ht="13.5" customHeight="1" x14ac:dyDescent="0.25">
      <c r="A778" s="15"/>
      <c r="B778" s="11"/>
      <c r="C778" s="12"/>
      <c r="D778" s="12"/>
      <c r="E778" s="18"/>
      <c r="F778" s="18"/>
    </row>
    <row r="779" spans="1:6" ht="13.5" customHeight="1" x14ac:dyDescent="0.2">
      <c r="C779" s="14"/>
      <c r="D779" s="14"/>
    </row>
    <row r="780" spans="1:6" ht="13.5" customHeight="1" x14ac:dyDescent="0.2">
      <c r="C780" s="14"/>
      <c r="D780" s="14"/>
    </row>
    <row r="781" spans="1:6" ht="13.5" customHeight="1" x14ac:dyDescent="0.2">
      <c r="C781" s="14"/>
      <c r="D781" s="14"/>
    </row>
    <row r="782" spans="1:6" ht="13.5" customHeight="1" x14ac:dyDescent="0.2">
      <c r="C782" s="14"/>
      <c r="D782" s="14"/>
    </row>
    <row r="783" spans="1:6" ht="13.5" customHeight="1" x14ac:dyDescent="0.2">
      <c r="C783" s="14"/>
      <c r="D783" s="14"/>
    </row>
    <row r="784" spans="1:6" ht="13.5" customHeight="1" x14ac:dyDescent="0.2">
      <c r="C784" s="14"/>
      <c r="D784" s="14"/>
    </row>
    <row r="785" spans="2:4" ht="13.5" customHeight="1" x14ac:dyDescent="0.2">
      <c r="C785" s="14"/>
      <c r="D785" s="14"/>
    </row>
    <row r="786" spans="2:4" ht="13.5" customHeight="1" x14ac:dyDescent="0.2">
      <c r="C786" s="14"/>
      <c r="D786" s="14"/>
    </row>
    <row r="787" spans="2:4" ht="13.5" customHeight="1" x14ac:dyDescent="0.2">
      <c r="C787" s="14"/>
      <c r="D787" s="14"/>
    </row>
    <row r="788" spans="2:4" ht="13.5" customHeight="1" x14ac:dyDescent="0.2">
      <c r="C788" s="14"/>
      <c r="D788" s="14"/>
    </row>
    <row r="789" spans="2:4" ht="13.5" customHeight="1" x14ac:dyDescent="0.2">
      <c r="C789" s="14"/>
      <c r="D789" s="14"/>
    </row>
    <row r="790" spans="2:4" ht="13.5" customHeight="1" x14ac:dyDescent="0.2">
      <c r="C790" s="14"/>
      <c r="D790" s="14"/>
    </row>
    <row r="791" spans="2:4" ht="13.5" customHeight="1" x14ac:dyDescent="0.2">
      <c r="C791" s="14"/>
      <c r="D791" s="14"/>
    </row>
    <row r="792" spans="2:4" ht="13.5" customHeight="1" x14ac:dyDescent="0.2">
      <c r="C792" s="14"/>
      <c r="D792" s="14"/>
    </row>
    <row r="793" spans="2:4" ht="13.5" customHeight="1" x14ac:dyDescent="0.2">
      <c r="C793" s="14"/>
      <c r="D793" s="14"/>
    </row>
    <row r="794" spans="2:4" ht="13.5" customHeight="1" x14ac:dyDescent="0.2">
      <c r="C794" s="14"/>
      <c r="D794" s="14"/>
    </row>
    <row r="795" spans="2:4" ht="13.5" customHeight="1" x14ac:dyDescent="0.2">
      <c r="C795" s="14"/>
      <c r="D795" s="14"/>
    </row>
    <row r="796" spans="2:4" ht="13.5" customHeight="1" x14ac:dyDescent="0.2">
      <c r="C796" s="14"/>
      <c r="D796" s="14"/>
    </row>
    <row r="797" spans="2:4" ht="13.5" customHeight="1" x14ac:dyDescent="0.2">
      <c r="B797" s="16"/>
      <c r="C797" s="19"/>
      <c r="D797" s="19"/>
    </row>
    <row r="799" spans="2:4" ht="13.5" customHeight="1" x14ac:dyDescent="0.2">
      <c r="C799" s="14"/>
      <c r="D799" s="14"/>
    </row>
    <row r="800" spans="2:4" ht="13.5" customHeight="1" x14ac:dyDescent="0.2">
      <c r="C800" s="14"/>
      <c r="D800" s="14"/>
    </row>
    <row r="803" spans="1:6" ht="13.5" customHeight="1" x14ac:dyDescent="0.2">
      <c r="C803" s="14"/>
      <c r="D803" s="14"/>
    </row>
    <row r="804" spans="1:6" ht="13.5" customHeight="1" x14ac:dyDescent="0.2">
      <c r="C804" s="14"/>
      <c r="D804" s="14"/>
    </row>
    <row r="805" spans="1:6" ht="13.5" customHeight="1" x14ac:dyDescent="0.2">
      <c r="C805" s="14"/>
      <c r="D805" s="14"/>
    </row>
    <row r="806" spans="1:6" ht="13.5" customHeight="1" x14ac:dyDescent="0.2">
      <c r="C806" s="14"/>
      <c r="D806" s="14"/>
    </row>
    <row r="808" spans="1:6" ht="13.5" customHeight="1" x14ac:dyDescent="0.2">
      <c r="C808" s="14"/>
      <c r="D808" s="14"/>
    </row>
    <row r="809" spans="1:6" ht="13.5" customHeight="1" x14ac:dyDescent="0.2">
      <c r="C809" s="14"/>
      <c r="D809" s="14"/>
    </row>
    <row r="810" spans="1:6" ht="13.5" customHeight="1" x14ac:dyDescent="0.2">
      <c r="C810" s="14"/>
      <c r="D810" s="14"/>
    </row>
    <row r="811" spans="1:6" ht="13.5" customHeight="1" x14ac:dyDescent="0.2">
      <c r="C811" s="14"/>
      <c r="D811" s="14"/>
    </row>
    <row r="813" spans="1:6" ht="13.5" customHeight="1" x14ac:dyDescent="0.2">
      <c r="C813" s="14"/>
      <c r="D813" s="14"/>
    </row>
    <row r="814" spans="1:6" ht="13.5" customHeight="1" x14ac:dyDescent="0.2">
      <c r="C814" s="14"/>
      <c r="D814" s="14"/>
    </row>
    <row r="816" spans="1:6" s="28" customFormat="1" ht="13.5" customHeight="1" x14ac:dyDescent="0.25">
      <c r="A816" s="24"/>
      <c r="B816" s="11"/>
      <c r="C816" s="14"/>
      <c r="D816" s="14"/>
      <c r="E816" s="27"/>
      <c r="F816" s="27"/>
    </row>
    <row r="817" spans="1:6" s="19" customFormat="1" ht="13.5" customHeight="1" x14ac:dyDescent="0.25">
      <c r="A817" s="15"/>
      <c r="B817" s="11"/>
      <c r="C817" s="14"/>
      <c r="D817" s="14"/>
      <c r="E817" s="18"/>
      <c r="F817" s="18"/>
    </row>
    <row r="818" spans="1:6" s="19" customFormat="1" ht="13.5" customHeight="1" x14ac:dyDescent="0.25">
      <c r="A818" s="15"/>
      <c r="B818" s="11"/>
      <c r="C818" s="14"/>
      <c r="D818" s="14"/>
      <c r="E818" s="18"/>
      <c r="F818" s="18"/>
    </row>
    <row r="819" spans="1:6" s="19" customFormat="1" ht="13.5" customHeight="1" x14ac:dyDescent="0.25">
      <c r="A819" s="15"/>
      <c r="B819" s="11"/>
      <c r="C819" s="14"/>
      <c r="D819" s="14"/>
      <c r="E819" s="18"/>
      <c r="F819" s="18"/>
    </row>
    <row r="821" spans="1:6" ht="13.5" customHeight="1" x14ac:dyDescent="0.2">
      <c r="C821" s="14"/>
      <c r="D821" s="14"/>
    </row>
    <row r="822" spans="1:6" ht="13.5" customHeight="1" x14ac:dyDescent="0.2">
      <c r="C822" s="14"/>
      <c r="D822" s="14"/>
    </row>
    <row r="824" spans="1:6" ht="13.5" customHeight="1" x14ac:dyDescent="0.2">
      <c r="C824" s="14"/>
      <c r="D824" s="14"/>
    </row>
    <row r="825" spans="1:6" ht="13.5" customHeight="1" x14ac:dyDescent="0.2">
      <c r="C825" s="14"/>
      <c r="D825" s="14"/>
    </row>
    <row r="827" spans="1:6" ht="13.5" customHeight="1" x14ac:dyDescent="0.2">
      <c r="C827" s="14"/>
      <c r="D827" s="14"/>
    </row>
    <row r="828" spans="1:6" ht="13.5" customHeight="1" x14ac:dyDescent="0.2">
      <c r="C828" s="14"/>
      <c r="D828" s="14"/>
    </row>
    <row r="830" spans="1:6" ht="13.5" customHeight="1" x14ac:dyDescent="0.2">
      <c r="C830" s="14"/>
      <c r="D830" s="14"/>
    </row>
    <row r="831" spans="1:6" ht="13.5" customHeight="1" x14ac:dyDescent="0.2">
      <c r="C831" s="14"/>
      <c r="D831" s="14"/>
    </row>
    <row r="835" spans="2:4" ht="13.5" customHeight="1" x14ac:dyDescent="0.2">
      <c r="B835" s="25"/>
      <c r="C835" s="26"/>
      <c r="D835" s="26"/>
    </row>
    <row r="836" spans="2:4" ht="13.5" customHeight="1" x14ac:dyDescent="0.2">
      <c r="B836" s="16"/>
      <c r="C836" s="19"/>
      <c r="D836" s="19"/>
    </row>
    <row r="837" spans="2:4" ht="13.5" customHeight="1" x14ac:dyDescent="0.2">
      <c r="B837" s="16"/>
      <c r="C837" s="19"/>
      <c r="D837" s="19"/>
    </row>
    <row r="838" spans="2:4" ht="13.5" customHeight="1" x14ac:dyDescent="0.2">
      <c r="B838" s="16"/>
      <c r="C838" s="19"/>
      <c r="D838" s="19"/>
    </row>
    <row r="841" spans="2:4" ht="13.5" customHeight="1" x14ac:dyDescent="0.2">
      <c r="C841" s="14"/>
      <c r="D841" s="14"/>
    </row>
    <row r="843" spans="2:4" ht="13.5" customHeight="1" x14ac:dyDescent="0.2">
      <c r="C843" s="14"/>
      <c r="D843" s="14"/>
    </row>
    <row r="844" spans="2:4" ht="13.5" customHeight="1" x14ac:dyDescent="0.2">
      <c r="C844" s="14"/>
      <c r="D844" s="14"/>
    </row>
    <row r="851" spans="3:4" ht="13.5" customHeight="1" x14ac:dyDescent="0.2">
      <c r="C851" s="14"/>
      <c r="D851" s="14"/>
    </row>
    <row r="854" spans="3:4" ht="13.5" customHeight="1" x14ac:dyDescent="0.2">
      <c r="C854" s="14"/>
      <c r="D854" s="14"/>
    </row>
    <row r="855" spans="3:4" ht="13.5" customHeight="1" x14ac:dyDescent="0.2">
      <c r="C855" s="14"/>
      <c r="D855" s="14"/>
    </row>
    <row r="857" spans="3:4" ht="13.5" customHeight="1" x14ac:dyDescent="0.2">
      <c r="C857" s="14"/>
      <c r="D857" s="14"/>
    </row>
    <row r="858" spans="3:4" ht="13.5" customHeight="1" x14ac:dyDescent="0.2">
      <c r="C858" s="14"/>
      <c r="D858" s="14"/>
    </row>
    <row r="860" spans="3:4" ht="13.5" customHeight="1" x14ac:dyDescent="0.2">
      <c r="C860" s="14"/>
      <c r="D860" s="14"/>
    </row>
    <row r="862" spans="3:4" ht="13.5" customHeight="1" x14ac:dyDescent="0.2">
      <c r="C862" s="14"/>
      <c r="D862" s="14"/>
    </row>
    <row r="867" spans="1:6" ht="13.5" customHeight="1" x14ac:dyDescent="0.2">
      <c r="C867" s="14"/>
      <c r="D867" s="14"/>
    </row>
    <row r="868" spans="1:6" ht="13.5" customHeight="1" x14ac:dyDescent="0.2">
      <c r="C868" s="14"/>
      <c r="D868" s="14"/>
    </row>
    <row r="869" spans="1:6" ht="13.5" customHeight="1" x14ac:dyDescent="0.2">
      <c r="C869" s="14"/>
      <c r="D869" s="14"/>
    </row>
    <row r="870" spans="1:6" ht="13.5" customHeight="1" x14ac:dyDescent="0.2">
      <c r="C870" s="14"/>
      <c r="D870" s="14"/>
    </row>
    <row r="871" spans="1:6" ht="13.5" customHeight="1" x14ac:dyDescent="0.2">
      <c r="C871" s="14"/>
      <c r="D871" s="14"/>
    </row>
    <row r="872" spans="1:6" ht="13.5" customHeight="1" x14ac:dyDescent="0.2">
      <c r="C872" s="14"/>
      <c r="D872" s="14"/>
    </row>
    <row r="873" spans="1:6" ht="13.5" customHeight="1" x14ac:dyDescent="0.2">
      <c r="C873" s="14"/>
      <c r="D873" s="14"/>
    </row>
    <row r="874" spans="1:6" s="19" customFormat="1" ht="13.5" customHeight="1" x14ac:dyDescent="0.25">
      <c r="A874" s="15"/>
      <c r="B874" s="11"/>
      <c r="C874" s="14"/>
      <c r="D874" s="14"/>
      <c r="E874" s="18"/>
      <c r="F874" s="18"/>
    </row>
    <row r="875" spans="1:6" ht="13.5" customHeight="1" x14ac:dyDescent="0.2">
      <c r="C875" s="14"/>
      <c r="D875" s="14"/>
    </row>
    <row r="876" spans="1:6" ht="13.5" customHeight="1" x14ac:dyDescent="0.2">
      <c r="C876" s="14"/>
      <c r="D876" s="14"/>
    </row>
    <row r="877" spans="1:6" ht="13.5" customHeight="1" x14ac:dyDescent="0.2">
      <c r="C877" s="14"/>
      <c r="D877" s="14"/>
    </row>
    <row r="878" spans="1:6" ht="13.5" customHeight="1" x14ac:dyDescent="0.2">
      <c r="C878" s="14"/>
      <c r="D878" s="14"/>
    </row>
    <row r="879" spans="1:6" ht="13.5" customHeight="1" x14ac:dyDescent="0.2">
      <c r="C879" s="14"/>
      <c r="D879" s="14"/>
    </row>
    <row r="882" spans="1:6" ht="13.5" customHeight="1" x14ac:dyDescent="0.2">
      <c r="C882" s="14"/>
      <c r="D882" s="14"/>
    </row>
    <row r="883" spans="1:6" ht="13.5" customHeight="1" x14ac:dyDescent="0.2">
      <c r="C883" s="14"/>
      <c r="D883" s="14"/>
    </row>
    <row r="885" spans="1:6" s="23" customFormat="1" ht="13.5" customHeight="1" x14ac:dyDescent="0.2">
      <c r="A885" s="10"/>
      <c r="B885" s="11"/>
      <c r="C885" s="12"/>
      <c r="D885" s="12"/>
      <c r="E885" s="29"/>
      <c r="F885" s="29"/>
    </row>
    <row r="889" spans="1:6" s="19" customFormat="1" ht="13.5" customHeight="1" x14ac:dyDescent="0.25">
      <c r="A889" s="15"/>
      <c r="B889" s="11"/>
      <c r="C889" s="12"/>
      <c r="D889" s="12"/>
      <c r="E889" s="18"/>
      <c r="F889" s="18"/>
    </row>
    <row r="890" spans="1:6" s="31" customFormat="1" ht="13.5" customHeight="1" x14ac:dyDescent="0.2">
      <c r="A890" s="10"/>
      <c r="B890" s="11"/>
      <c r="C890" s="14"/>
      <c r="D890" s="14"/>
    </row>
    <row r="891" spans="1:6" s="2" customFormat="1" ht="13.5" customHeight="1" x14ac:dyDescent="0.25">
      <c r="A891" s="15"/>
      <c r="B891" s="11"/>
      <c r="C891" s="12"/>
      <c r="D891" s="12"/>
    </row>
    <row r="892" spans="1:6" s="31" customFormat="1" ht="13.5" customHeight="1" x14ac:dyDescent="0.2">
      <c r="A892" s="10"/>
      <c r="B892" s="11"/>
      <c r="C892" s="12"/>
      <c r="D892" s="12"/>
    </row>
    <row r="893" spans="1:6" s="31" customFormat="1" ht="13.5" customHeight="1" x14ac:dyDescent="0.2">
      <c r="A893" s="10"/>
      <c r="B893" s="16"/>
      <c r="C893" s="19"/>
      <c r="D893" s="19"/>
    </row>
    <row r="896" spans="1:6" ht="13.5" customHeight="1" x14ac:dyDescent="0.2">
      <c r="B896" s="33"/>
      <c r="C896" s="20"/>
      <c r="D896" s="20"/>
    </row>
    <row r="898" spans="1:4" ht="13.5" customHeight="1" x14ac:dyDescent="0.2">
      <c r="C898" s="14"/>
      <c r="D898" s="14"/>
    </row>
    <row r="899" spans="1:4" ht="13.5" customHeight="1" x14ac:dyDescent="0.2">
      <c r="C899" s="14"/>
      <c r="D899" s="14"/>
    </row>
    <row r="900" spans="1:4" ht="13.5" customHeight="1" x14ac:dyDescent="0.2">
      <c r="C900" s="14"/>
      <c r="D900" s="14"/>
    </row>
    <row r="902" spans="1:4" ht="13.5" customHeight="1" x14ac:dyDescent="0.2">
      <c r="C902" s="14"/>
      <c r="D902" s="14"/>
    </row>
    <row r="903" spans="1:4" ht="13.5" customHeight="1" x14ac:dyDescent="0.2">
      <c r="B903" s="33"/>
      <c r="C903" s="20"/>
      <c r="D903" s="20"/>
    </row>
    <row r="904" spans="1:4" ht="13.5" customHeight="1" x14ac:dyDescent="0.2">
      <c r="B904" s="33"/>
      <c r="C904" s="20"/>
      <c r="D904" s="20"/>
    </row>
    <row r="905" spans="1:4" ht="13.5" customHeight="1" x14ac:dyDescent="0.2">
      <c r="B905" s="33"/>
      <c r="C905" s="20"/>
      <c r="D905" s="20"/>
    </row>
    <row r="906" spans="1:4" s="31" customFormat="1" ht="13.5" customHeight="1" x14ac:dyDescent="0.2">
      <c r="A906" s="10"/>
      <c r="B906" s="33"/>
      <c r="C906" s="20"/>
      <c r="D906" s="20"/>
    </row>
    <row r="907" spans="1:4" s="31" customFormat="1" ht="13.5" customHeight="1" x14ac:dyDescent="0.2">
      <c r="A907" s="10"/>
      <c r="B907" s="33"/>
      <c r="C907" s="20"/>
      <c r="D907" s="20"/>
    </row>
    <row r="908" spans="1:4" s="31" customFormat="1" ht="13.5" customHeight="1" x14ac:dyDescent="0.2">
      <c r="A908" s="10"/>
      <c r="B908" s="16"/>
      <c r="C908" s="19"/>
      <c r="D908" s="19"/>
    </row>
    <row r="909" spans="1:4" s="31" customFormat="1" ht="13.5" customHeight="1" x14ac:dyDescent="0.2">
      <c r="A909" s="10"/>
      <c r="B909" s="11"/>
      <c r="C909" s="12"/>
      <c r="D909" s="12"/>
    </row>
    <row r="910" spans="1:4" ht="13.5" customHeight="1" x14ac:dyDescent="0.2">
      <c r="B910" s="16"/>
      <c r="C910" s="19"/>
      <c r="D910" s="19"/>
    </row>
    <row r="911" spans="1:4" ht="13.5" customHeight="1" x14ac:dyDescent="0.2">
      <c r="B911" s="33"/>
      <c r="C911" s="20"/>
      <c r="D911" s="20"/>
    </row>
    <row r="912" spans="1:4" ht="13.5" customHeight="1" x14ac:dyDescent="0.2">
      <c r="B912" s="33"/>
      <c r="C912" s="20"/>
      <c r="D912" s="20"/>
    </row>
    <row r="913" spans="1:6" s="31" customFormat="1" ht="13.5" customHeight="1" x14ac:dyDescent="0.2">
      <c r="A913" s="10"/>
      <c r="B913" s="33"/>
      <c r="C913" s="20"/>
      <c r="D913" s="20"/>
    </row>
    <row r="914" spans="1:6" s="31" customFormat="1" ht="13.5" customHeight="1" x14ac:dyDescent="0.2">
      <c r="A914" s="10"/>
      <c r="B914" s="11"/>
      <c r="C914" s="12"/>
      <c r="D914" s="12"/>
    </row>
    <row r="915" spans="1:6" ht="13.5" customHeight="1" x14ac:dyDescent="0.2">
      <c r="A915" s="32"/>
      <c r="B915" s="33"/>
      <c r="C915" s="22"/>
      <c r="D915" s="22"/>
    </row>
    <row r="916" spans="1:6" ht="13.5" customHeight="1" x14ac:dyDescent="0.2">
      <c r="A916" s="32"/>
    </row>
    <row r="917" spans="1:6" s="23" customFormat="1" ht="13.5" customHeight="1" x14ac:dyDescent="0.2">
      <c r="A917" s="10"/>
      <c r="B917" s="33"/>
      <c r="C917" s="22"/>
      <c r="D917" s="22"/>
      <c r="E917" s="29"/>
      <c r="F917" s="29"/>
    </row>
    <row r="918" spans="1:6" ht="13.5" customHeight="1" x14ac:dyDescent="0.2">
      <c r="B918" s="33"/>
      <c r="C918" s="22"/>
      <c r="D918" s="22"/>
    </row>
    <row r="919" spans="1:6" ht="13.5" customHeight="1" x14ac:dyDescent="0.2">
      <c r="C919" s="22"/>
      <c r="D919" s="22"/>
    </row>
    <row r="922" spans="1:6" ht="13.5" customHeight="1" x14ac:dyDescent="0.2">
      <c r="B922" s="33"/>
      <c r="C922" s="20"/>
      <c r="D922" s="20"/>
    </row>
    <row r="923" spans="1:6" ht="13.5" customHeight="1" x14ac:dyDescent="0.2">
      <c r="B923" s="33"/>
      <c r="C923" s="20"/>
      <c r="D923" s="20"/>
    </row>
    <row r="925" spans="1:6" ht="13.5" customHeight="1" x14ac:dyDescent="0.2">
      <c r="C925" s="14"/>
      <c r="D925" s="14"/>
    </row>
    <row r="926" spans="1:6" ht="13.5" customHeight="1" x14ac:dyDescent="0.2">
      <c r="B926" s="34"/>
      <c r="C926" s="23"/>
      <c r="D926" s="23"/>
    </row>
    <row r="935" spans="3:4" ht="13.5" customHeight="1" x14ac:dyDescent="0.2">
      <c r="C935" s="31"/>
      <c r="D935" s="31"/>
    </row>
  </sheetData>
  <mergeCells count="3">
    <mergeCell ref="A47:D47"/>
    <mergeCell ref="H65:J65"/>
    <mergeCell ref="A2:D2"/>
  </mergeCells>
  <phoneticPr fontId="0" type="noConversion"/>
  <pageMargins left="1" right="0.2" top="0.78740157480314965" bottom="0.78740157480314965" header="0.35433070866141736" footer="0"/>
  <pageSetup paperSize="9" fitToHeight="0" orientation="portrait" r:id="rId1"/>
  <headerFooter alignWithMargins="0">
    <oddFooter>&amp;R&amp;8&amp;P/&amp;N</oddFooter>
  </headerFooter>
  <rowBreaks count="1" manualBreakCount="1">
    <brk id="46"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3"/>
  <sheetViews>
    <sheetView view="pageBreakPreview" topLeftCell="B1" zoomScale="145" zoomScaleNormal="100" zoomScaleSheetLayoutView="145" workbookViewId="0">
      <selection activeCell="F1" sqref="F1"/>
    </sheetView>
  </sheetViews>
  <sheetFormatPr defaultColWidth="9.33203125" defaultRowHeight="13.2" x14ac:dyDescent="0.25"/>
  <cols>
    <col min="1" max="1" width="1.77734375" style="51" hidden="1" customWidth="1"/>
    <col min="2" max="2" width="7.109375" style="93" bestFit="1" customWidth="1"/>
    <col min="3" max="3" width="57.33203125" style="51" customWidth="1"/>
    <col min="4" max="4" width="7.6640625" style="71" bestFit="1" customWidth="1"/>
    <col min="5" max="5" width="9.44140625" style="78" bestFit="1" customWidth="1"/>
    <col min="6" max="6" width="12" style="51" customWidth="1"/>
    <col min="7" max="7" width="13.6640625" style="51" bestFit="1" customWidth="1"/>
    <col min="8" max="8" width="6.6640625" style="51" customWidth="1"/>
    <col min="9" max="16384" width="9.33203125" style="51"/>
  </cols>
  <sheetData>
    <row r="1" spans="1:9" x14ac:dyDescent="0.25">
      <c r="B1" s="96" t="s">
        <v>38</v>
      </c>
      <c r="C1" s="91" t="s">
        <v>37</v>
      </c>
      <c r="D1" s="92"/>
      <c r="E1" s="92"/>
      <c r="F1" s="92"/>
      <c r="G1" s="92"/>
    </row>
    <row r="2" spans="1:9" x14ac:dyDescent="0.25">
      <c r="B2" s="80"/>
      <c r="C2" s="88"/>
      <c r="D2" s="69"/>
      <c r="E2" s="75"/>
      <c r="F2" s="68"/>
    </row>
    <row r="3" spans="1:9" ht="26.4" x14ac:dyDescent="0.25">
      <c r="A3" s="99"/>
      <c r="B3" s="138" t="s">
        <v>14</v>
      </c>
      <c r="C3" s="139" t="s">
        <v>15</v>
      </c>
      <c r="D3" s="138" t="s">
        <v>16</v>
      </c>
      <c r="E3" s="138" t="s">
        <v>17</v>
      </c>
      <c r="F3" s="138" t="s">
        <v>155</v>
      </c>
      <c r="G3" s="138" t="s">
        <v>156</v>
      </c>
    </row>
    <row r="4" spans="1:9" x14ac:dyDescent="0.25">
      <c r="A4" s="99"/>
      <c r="B4" s="106" t="s">
        <v>110</v>
      </c>
      <c r="C4" s="125" t="s">
        <v>111</v>
      </c>
      <c r="D4" s="108"/>
      <c r="E4" s="109"/>
      <c r="F4" s="125"/>
      <c r="G4" s="125"/>
    </row>
    <row r="5" spans="1:9" ht="26.4" x14ac:dyDescent="0.25">
      <c r="A5" s="99"/>
      <c r="B5" s="106" t="s">
        <v>122</v>
      </c>
      <c r="C5" s="140" t="s">
        <v>117</v>
      </c>
      <c r="D5" s="141" t="s">
        <v>30</v>
      </c>
      <c r="E5" s="142">
        <v>1</v>
      </c>
      <c r="F5" s="143"/>
      <c r="G5" s="144">
        <f t="shared" ref="G5:G10" si="0">+ROUND((E5*F5),2)</f>
        <v>0</v>
      </c>
    </row>
    <row r="6" spans="1:9" ht="66" x14ac:dyDescent="0.25">
      <c r="A6" s="99"/>
      <c r="B6" s="106" t="s">
        <v>123</v>
      </c>
      <c r="C6" s="126" t="s">
        <v>205</v>
      </c>
      <c r="D6" s="145" t="s">
        <v>30</v>
      </c>
      <c r="E6" s="142">
        <v>1</v>
      </c>
      <c r="F6" s="143"/>
      <c r="G6" s="144">
        <f t="shared" si="0"/>
        <v>0</v>
      </c>
    </row>
    <row r="7" spans="1:9" ht="26.4" x14ac:dyDescent="0.25">
      <c r="A7" s="99"/>
      <c r="B7" s="106" t="s">
        <v>124</v>
      </c>
      <c r="C7" s="126" t="s">
        <v>121</v>
      </c>
      <c r="D7" s="116" t="s">
        <v>30</v>
      </c>
      <c r="E7" s="142">
        <v>1</v>
      </c>
      <c r="F7" s="143"/>
      <c r="G7" s="144">
        <f t="shared" si="0"/>
        <v>0</v>
      </c>
    </row>
    <row r="8" spans="1:9" ht="39.6" x14ac:dyDescent="0.25">
      <c r="A8" s="99"/>
      <c r="B8" s="106" t="s">
        <v>125</v>
      </c>
      <c r="C8" s="127" t="s">
        <v>126</v>
      </c>
      <c r="D8" s="116" t="s">
        <v>30</v>
      </c>
      <c r="E8" s="142">
        <v>1</v>
      </c>
      <c r="F8" s="143"/>
      <c r="G8" s="144">
        <f t="shared" si="0"/>
        <v>0</v>
      </c>
    </row>
    <row r="9" spans="1:9" ht="92.4" x14ac:dyDescent="0.25">
      <c r="A9" s="99"/>
      <c r="B9" s="106" t="s">
        <v>196</v>
      </c>
      <c r="C9" s="127" t="s">
        <v>207</v>
      </c>
      <c r="D9" s="116" t="s">
        <v>1</v>
      </c>
      <c r="E9" s="142">
        <v>290</v>
      </c>
      <c r="F9" s="143"/>
      <c r="G9" s="144">
        <f t="shared" si="0"/>
        <v>0</v>
      </c>
    </row>
    <row r="10" spans="1:9" ht="52.8" x14ac:dyDescent="0.25">
      <c r="A10" s="99"/>
      <c r="B10" s="106" t="s">
        <v>206</v>
      </c>
      <c r="C10" s="127" t="s">
        <v>195</v>
      </c>
      <c r="D10" s="116" t="s">
        <v>30</v>
      </c>
      <c r="E10" s="142">
        <v>1</v>
      </c>
      <c r="F10" s="143"/>
      <c r="G10" s="144">
        <f t="shared" si="0"/>
        <v>0</v>
      </c>
    </row>
    <row r="11" spans="1:9" x14ac:dyDescent="0.25">
      <c r="A11" s="99"/>
      <c r="B11" s="106" t="s">
        <v>112</v>
      </c>
      <c r="C11" s="146" t="s">
        <v>113</v>
      </c>
      <c r="D11" s="116"/>
      <c r="E11" s="147"/>
      <c r="F11" s="146"/>
      <c r="G11" s="146"/>
    </row>
    <row r="12" spans="1:9" ht="26.4" x14ac:dyDescent="0.25">
      <c r="A12" s="99"/>
      <c r="B12" s="106" t="s">
        <v>114</v>
      </c>
      <c r="C12" s="127" t="s">
        <v>116</v>
      </c>
      <c r="D12" s="116" t="s">
        <v>19</v>
      </c>
      <c r="E12" s="142">
        <v>1</v>
      </c>
      <c r="F12" s="143"/>
      <c r="G12" s="144">
        <f>+ROUND((E12*F12),2)</f>
        <v>0</v>
      </c>
    </row>
    <row r="13" spans="1:9" x14ac:dyDescent="0.25">
      <c r="A13" s="99"/>
      <c r="B13" s="106" t="s">
        <v>128</v>
      </c>
      <c r="C13" s="127" t="s">
        <v>129</v>
      </c>
      <c r="D13" s="116"/>
      <c r="E13" s="142"/>
      <c r="F13" s="143"/>
      <c r="G13" s="144"/>
    </row>
    <row r="14" spans="1:9" ht="52.8" x14ac:dyDescent="0.25">
      <c r="A14" s="99"/>
      <c r="B14" s="106" t="s">
        <v>130</v>
      </c>
      <c r="C14" s="119" t="s">
        <v>127</v>
      </c>
      <c r="D14" s="108" t="s">
        <v>30</v>
      </c>
      <c r="E14" s="120">
        <v>1</v>
      </c>
      <c r="F14" s="121"/>
      <c r="G14" s="128">
        <f>E14*F14</f>
        <v>0</v>
      </c>
    </row>
    <row r="15" spans="1:9" x14ac:dyDescent="0.25">
      <c r="A15" s="99"/>
      <c r="B15" s="106"/>
      <c r="C15" s="124" t="s">
        <v>115</v>
      </c>
      <c r="D15" s="108"/>
      <c r="E15" s="120"/>
      <c r="F15" s="121"/>
      <c r="G15" s="123">
        <f>SUM(G5:G14)</f>
        <v>0</v>
      </c>
    </row>
    <row r="16" spans="1:9" x14ac:dyDescent="0.25">
      <c r="A16" s="72"/>
      <c r="F16" s="87"/>
      <c r="H16" s="72"/>
      <c r="I16" s="72"/>
    </row>
    <row r="17" spans="1:9" x14ac:dyDescent="0.25">
      <c r="A17" s="72"/>
      <c r="C17" s="67"/>
      <c r="H17" s="72"/>
      <c r="I17" s="72"/>
    </row>
    <row r="18" spans="1:9" x14ac:dyDescent="0.25">
      <c r="A18" s="72"/>
      <c r="C18" s="76"/>
      <c r="D18" s="66"/>
      <c r="E18" s="75"/>
      <c r="F18" s="86"/>
      <c r="G18" s="68"/>
      <c r="H18" s="72"/>
      <c r="I18" s="72"/>
    </row>
    <row r="19" spans="1:9" x14ac:dyDescent="0.25">
      <c r="A19" s="72"/>
      <c r="C19" s="76"/>
      <c r="D19" s="66"/>
      <c r="E19" s="75"/>
      <c r="F19" s="86"/>
      <c r="G19" s="68"/>
      <c r="H19" s="72"/>
      <c r="I19" s="72"/>
    </row>
    <row r="20" spans="1:9" x14ac:dyDescent="0.25">
      <c r="A20" s="72"/>
      <c r="C20" s="76"/>
      <c r="D20" s="66"/>
      <c r="E20" s="75"/>
      <c r="F20" s="86"/>
      <c r="G20" s="68"/>
      <c r="H20" s="72"/>
      <c r="I20" s="72"/>
    </row>
    <row r="21" spans="1:9" x14ac:dyDescent="0.25">
      <c r="C21" s="73"/>
      <c r="D21" s="66"/>
      <c r="E21" s="74"/>
      <c r="F21" s="86"/>
      <c r="G21" s="68"/>
      <c r="H21" s="72"/>
      <c r="I21" s="72"/>
    </row>
    <row r="22" spans="1:9" x14ac:dyDescent="0.25">
      <c r="C22" s="73"/>
      <c r="D22" s="69"/>
      <c r="E22" s="82"/>
      <c r="F22" s="86"/>
      <c r="G22" s="68"/>
      <c r="H22" s="72"/>
      <c r="I22" s="72"/>
    </row>
    <row r="23" spans="1:9" x14ac:dyDescent="0.25">
      <c r="C23" s="73"/>
      <c r="D23" s="66"/>
      <c r="E23" s="75"/>
      <c r="F23" s="86"/>
      <c r="G23" s="68"/>
    </row>
    <row r="24" spans="1:9" x14ac:dyDescent="0.25">
      <c r="C24" s="77"/>
      <c r="D24" s="66"/>
      <c r="E24" s="75"/>
      <c r="F24" s="86"/>
      <c r="G24" s="68"/>
    </row>
    <row r="25" spans="1:9" x14ac:dyDescent="0.25">
      <c r="C25" s="75"/>
      <c r="D25" s="69"/>
      <c r="E25" s="75"/>
      <c r="F25" s="86"/>
      <c r="G25" s="68"/>
    </row>
    <row r="26" spans="1:9" x14ac:dyDescent="0.25">
      <c r="C26" s="68"/>
      <c r="D26" s="66"/>
      <c r="E26" s="74"/>
      <c r="F26" s="86"/>
      <c r="G26" s="68"/>
    </row>
    <row r="27" spans="1:9" x14ac:dyDescent="0.25">
      <c r="C27" s="67"/>
      <c r="D27" s="69"/>
      <c r="E27" s="75"/>
      <c r="F27" s="86"/>
      <c r="G27" s="68"/>
    </row>
    <row r="28" spans="1:9" x14ac:dyDescent="0.25">
      <c r="C28" s="73"/>
      <c r="D28" s="66"/>
      <c r="E28" s="75"/>
      <c r="F28" s="86"/>
      <c r="G28" s="68"/>
    </row>
    <row r="29" spans="1:9" x14ac:dyDescent="0.25">
      <c r="C29" s="68"/>
      <c r="D29" s="66"/>
      <c r="E29" s="75"/>
      <c r="F29" s="86"/>
      <c r="G29" s="68"/>
    </row>
    <row r="30" spans="1:9" x14ac:dyDescent="0.25">
      <c r="C30" s="73"/>
      <c r="D30" s="66"/>
      <c r="E30" s="75"/>
      <c r="F30" s="86"/>
      <c r="G30" s="68"/>
    </row>
    <row r="31" spans="1:9" x14ac:dyDescent="0.25">
      <c r="C31" s="73"/>
      <c r="D31" s="66"/>
      <c r="E31" s="75"/>
      <c r="F31" s="86"/>
      <c r="G31" s="68"/>
    </row>
    <row r="32" spans="1:9" x14ac:dyDescent="0.25">
      <c r="C32" s="68"/>
      <c r="D32" s="69"/>
      <c r="E32" s="75"/>
      <c r="F32" s="86"/>
      <c r="G32" s="68"/>
    </row>
    <row r="33" spans="2:7" x14ac:dyDescent="0.25">
      <c r="C33" s="73"/>
      <c r="D33" s="66"/>
      <c r="E33" s="75"/>
      <c r="F33" s="86"/>
      <c r="G33" s="68"/>
    </row>
    <row r="35" spans="2:7" x14ac:dyDescent="0.25">
      <c r="B35" s="51"/>
      <c r="D35" s="51"/>
      <c r="E35" s="51"/>
    </row>
    <row r="36" spans="2:7" x14ac:dyDescent="0.25">
      <c r="C36" s="73"/>
      <c r="D36" s="66"/>
      <c r="E36" s="75"/>
      <c r="F36" s="86"/>
      <c r="G36" s="68"/>
    </row>
    <row r="37" spans="2:7" x14ac:dyDescent="0.25">
      <c r="B37" s="51"/>
      <c r="D37" s="51"/>
      <c r="E37" s="51"/>
    </row>
    <row r="38" spans="2:7" x14ac:dyDescent="0.25">
      <c r="B38" s="51"/>
      <c r="D38" s="51"/>
      <c r="E38" s="51"/>
    </row>
    <row r="39" spans="2:7" x14ac:dyDescent="0.25">
      <c r="B39" s="51"/>
      <c r="D39" s="51"/>
      <c r="E39" s="51"/>
    </row>
    <row r="40" spans="2:7" x14ac:dyDescent="0.25">
      <c r="B40" s="51"/>
      <c r="D40" s="51"/>
      <c r="E40" s="51"/>
    </row>
    <row r="41" spans="2:7" x14ac:dyDescent="0.25">
      <c r="B41" s="94"/>
      <c r="C41" s="67"/>
      <c r="D41" s="69"/>
      <c r="E41" s="75"/>
      <c r="F41" s="86"/>
      <c r="G41" s="68"/>
    </row>
    <row r="42" spans="2:7" x14ac:dyDescent="0.25">
      <c r="B42" s="95"/>
      <c r="C42" s="72"/>
      <c r="D42" s="83"/>
      <c r="E42" s="81"/>
      <c r="F42" s="72"/>
      <c r="G42" s="72"/>
    </row>
    <row r="43" spans="2:7" x14ac:dyDescent="0.25">
      <c r="B43" s="95"/>
      <c r="C43" s="72"/>
      <c r="D43" s="83"/>
      <c r="E43" s="81"/>
      <c r="F43" s="72"/>
      <c r="G43" s="72"/>
    </row>
    <row r="44" spans="2:7" x14ac:dyDescent="0.25">
      <c r="B44" s="95"/>
      <c r="C44" s="72"/>
      <c r="D44" s="83"/>
      <c r="E44" s="81"/>
      <c r="F44" s="72"/>
      <c r="G44" s="72"/>
    </row>
    <row r="45" spans="2:7" x14ac:dyDescent="0.25">
      <c r="B45" s="95"/>
      <c r="C45" s="72"/>
      <c r="D45" s="83"/>
      <c r="E45" s="81"/>
      <c r="F45" s="72"/>
      <c r="G45" s="72"/>
    </row>
    <row r="46" spans="2:7" x14ac:dyDescent="0.25">
      <c r="B46" s="95"/>
      <c r="C46" s="72"/>
      <c r="D46" s="83"/>
      <c r="E46" s="81"/>
      <c r="F46" s="72"/>
      <c r="G46" s="72"/>
    </row>
    <row r="47" spans="2:7" x14ac:dyDescent="0.25">
      <c r="B47" s="95"/>
      <c r="C47" s="72"/>
      <c r="D47" s="83"/>
      <c r="E47" s="81"/>
      <c r="F47" s="72"/>
      <c r="G47" s="72"/>
    </row>
    <row r="48" spans="2:7" x14ac:dyDescent="0.25">
      <c r="B48" s="95"/>
      <c r="C48" s="72"/>
      <c r="D48" s="83"/>
      <c r="E48" s="81"/>
      <c r="F48" s="72"/>
      <c r="G48" s="72"/>
    </row>
    <row r="49" spans="2:7" x14ac:dyDescent="0.25">
      <c r="B49" s="95"/>
      <c r="C49" s="72"/>
      <c r="D49" s="83"/>
      <c r="E49" s="81"/>
      <c r="F49" s="72"/>
      <c r="G49" s="72"/>
    </row>
    <row r="50" spans="2:7" x14ac:dyDescent="0.25">
      <c r="B50" s="95"/>
      <c r="C50" s="72"/>
      <c r="D50" s="83"/>
      <c r="E50" s="81"/>
      <c r="F50" s="72"/>
      <c r="G50" s="72"/>
    </row>
    <row r="51" spans="2:7" x14ac:dyDescent="0.25">
      <c r="B51" s="95"/>
      <c r="C51" s="72"/>
      <c r="D51" s="83"/>
      <c r="E51" s="81"/>
      <c r="F51" s="72"/>
      <c r="G51" s="72"/>
    </row>
    <row r="52" spans="2:7" x14ac:dyDescent="0.25">
      <c r="B52" s="95"/>
      <c r="C52" s="72"/>
      <c r="D52" s="83"/>
      <c r="E52" s="81"/>
      <c r="F52" s="72"/>
      <c r="G52" s="72"/>
    </row>
    <row r="53" spans="2:7" x14ac:dyDescent="0.25">
      <c r="B53" s="95"/>
      <c r="C53" s="72"/>
      <c r="D53" s="83"/>
      <c r="E53" s="81"/>
      <c r="F53" s="72"/>
      <c r="G53" s="72"/>
    </row>
  </sheetData>
  <pageMargins left="0.70866141732283472" right="0.70866141732283472" top="0.74803149606299213" bottom="0.74803149606299213" header="0.31496062992125984" footer="0.31496062992125984"/>
  <pageSetup paperSize="9" scale="91" fitToHeight="2" orientation="portrait" r:id="rId1"/>
  <headerFooter>
    <oddFooter>&amp;L&amp;A&amp;RStran &amp;P/&amp;N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79998168889431442"/>
  </sheetPr>
  <dimension ref="A1:J167"/>
  <sheetViews>
    <sheetView view="pageBreakPreview" topLeftCell="B1" zoomScale="115" zoomScaleSheetLayoutView="115" workbookViewId="0">
      <selection activeCell="F2" sqref="F2"/>
    </sheetView>
  </sheetViews>
  <sheetFormatPr defaultColWidth="9.33203125" defaultRowHeight="13.2" x14ac:dyDescent="0.25"/>
  <cols>
    <col min="1" max="1" width="1.77734375" style="67" hidden="1" customWidth="1"/>
    <col min="2" max="2" width="7.109375" style="80" bestFit="1" customWidth="1"/>
    <col min="3" max="3" width="57.33203125" style="67" customWidth="1"/>
    <col min="4" max="4" width="6.6640625" style="66" customWidth="1"/>
    <col min="5" max="5" width="9.44140625" style="282" bestFit="1" customWidth="1"/>
    <col min="6" max="6" width="10.44140625" style="67" customWidth="1"/>
    <col min="7" max="7" width="16.44140625" style="67" customWidth="1"/>
    <col min="8" max="8" width="6.6640625" style="67" customWidth="1"/>
    <col min="9" max="9" width="18.44140625" style="67" customWidth="1"/>
    <col min="10" max="16384" width="9.33203125" style="67"/>
  </cols>
  <sheetData>
    <row r="1" spans="2:9" ht="18.75" customHeight="1" x14ac:dyDescent="0.25">
      <c r="B1" s="254" t="s">
        <v>411</v>
      </c>
      <c r="C1" s="255" t="s">
        <v>246</v>
      </c>
      <c r="D1" s="256"/>
      <c r="E1" s="256"/>
      <c r="F1" s="256"/>
      <c r="G1" s="256"/>
    </row>
    <row r="2" spans="2:9" x14ac:dyDescent="0.25">
      <c r="C2" s="257"/>
      <c r="D2" s="69"/>
      <c r="E2" s="75"/>
      <c r="F2" s="68"/>
    </row>
    <row r="3" spans="2:9" x14ac:dyDescent="0.25">
      <c r="B3" s="106" t="s">
        <v>11</v>
      </c>
      <c r="C3" s="125" t="s">
        <v>5</v>
      </c>
      <c r="D3" s="108"/>
      <c r="E3" s="109"/>
      <c r="F3" s="125"/>
      <c r="G3" s="258">
        <f>+G40</f>
        <v>0</v>
      </c>
    </row>
    <row r="4" spans="2:9" x14ac:dyDescent="0.25">
      <c r="B4" s="106" t="s">
        <v>12</v>
      </c>
      <c r="C4" s="125" t="s">
        <v>58</v>
      </c>
      <c r="D4" s="137"/>
      <c r="E4" s="109"/>
      <c r="F4" s="125"/>
      <c r="G4" s="258">
        <f>G60</f>
        <v>0</v>
      </c>
    </row>
    <row r="5" spans="2:9" x14ac:dyDescent="0.25">
      <c r="B5" s="106" t="s">
        <v>13</v>
      </c>
      <c r="C5" s="125" t="s">
        <v>59</v>
      </c>
      <c r="D5" s="108"/>
      <c r="E5" s="109"/>
      <c r="F5" s="125"/>
      <c r="G5" s="258">
        <f>+G68</f>
        <v>0</v>
      </c>
    </row>
    <row r="6" spans="2:9" x14ac:dyDescent="0.25">
      <c r="B6" s="106" t="s">
        <v>25</v>
      </c>
      <c r="C6" s="125" t="s">
        <v>7</v>
      </c>
      <c r="D6" s="108"/>
      <c r="E6" s="109"/>
      <c r="F6" s="125"/>
      <c r="G6" s="258">
        <f>+G90</f>
        <v>0</v>
      </c>
    </row>
    <row r="7" spans="2:9" x14ac:dyDescent="0.25">
      <c r="B7" s="106" t="s">
        <v>71</v>
      </c>
      <c r="C7" s="125" t="s">
        <v>8</v>
      </c>
      <c r="D7" s="108"/>
      <c r="E7" s="109"/>
      <c r="F7" s="125"/>
      <c r="G7" s="258">
        <f>+G101</f>
        <v>0</v>
      </c>
    </row>
    <row r="8" spans="2:9" x14ac:dyDescent="0.25">
      <c r="B8" s="106" t="s">
        <v>76</v>
      </c>
      <c r="C8" s="125" t="s">
        <v>9</v>
      </c>
      <c r="D8" s="108"/>
      <c r="E8" s="109"/>
      <c r="F8" s="125"/>
      <c r="G8" s="258">
        <f>+G127</f>
        <v>0</v>
      </c>
    </row>
    <row r="9" spans="2:9" x14ac:dyDescent="0.25">
      <c r="B9" s="106" t="s">
        <v>105</v>
      </c>
      <c r="C9" s="125" t="s">
        <v>192</v>
      </c>
      <c r="D9" s="108"/>
      <c r="E9" s="109"/>
      <c r="F9" s="125"/>
      <c r="G9" s="258">
        <f>+G132</f>
        <v>0</v>
      </c>
    </row>
    <row r="10" spans="2:9" x14ac:dyDescent="0.25">
      <c r="B10" s="106"/>
      <c r="C10" s="113" t="s">
        <v>0</v>
      </c>
      <c r="D10" s="85"/>
      <c r="E10" s="112"/>
      <c r="F10" s="124"/>
      <c r="G10" s="259">
        <f>SUM(G3:G9)</f>
        <v>0</v>
      </c>
      <c r="I10" s="67">
        <f>+G10/E$22</f>
        <v>0</v>
      </c>
    </row>
    <row r="11" spans="2:9" x14ac:dyDescent="0.25">
      <c r="B11" s="160"/>
      <c r="C11" s="161"/>
      <c r="D11" s="162"/>
      <c r="E11" s="163"/>
      <c r="F11" s="260"/>
      <c r="G11" s="261" t="s">
        <v>242</v>
      </c>
    </row>
    <row r="12" spans="2:9" x14ac:dyDescent="0.25">
      <c r="B12" s="169" t="s">
        <v>225</v>
      </c>
      <c r="C12" s="164"/>
      <c r="D12" s="165"/>
      <c r="E12" s="166"/>
      <c r="F12" s="167"/>
      <c r="G12" s="262"/>
    </row>
    <row r="13" spans="2:9" ht="81" customHeight="1" x14ac:dyDescent="0.25">
      <c r="B13" s="291" t="s">
        <v>419</v>
      </c>
      <c r="C13" s="292"/>
      <c r="D13" s="292"/>
      <c r="E13" s="292"/>
      <c r="F13" s="292"/>
      <c r="G13" s="292"/>
    </row>
    <row r="14" spans="2:9" ht="107.25" customHeight="1" x14ac:dyDescent="0.25">
      <c r="B14" s="291" t="s">
        <v>227</v>
      </c>
      <c r="C14" s="292"/>
      <c r="D14" s="292"/>
      <c r="E14" s="292"/>
      <c r="F14" s="292"/>
      <c r="G14" s="292"/>
    </row>
    <row r="15" spans="2:9" ht="64.5" customHeight="1" x14ac:dyDescent="0.25">
      <c r="B15" s="291" t="s">
        <v>228</v>
      </c>
      <c r="C15" s="292"/>
      <c r="D15" s="292"/>
      <c r="E15" s="292"/>
      <c r="F15" s="292"/>
      <c r="G15" s="292"/>
    </row>
    <row r="16" spans="2:9" ht="115.5" customHeight="1" x14ac:dyDescent="0.25">
      <c r="B16" s="291" t="s">
        <v>229</v>
      </c>
      <c r="C16" s="292"/>
      <c r="D16" s="292"/>
      <c r="E16" s="292"/>
      <c r="F16" s="292"/>
      <c r="G16" s="292"/>
    </row>
    <row r="17" spans="2:7" ht="37.5" customHeight="1" x14ac:dyDescent="0.25">
      <c r="B17" s="291" t="s">
        <v>230</v>
      </c>
      <c r="C17" s="292"/>
      <c r="D17" s="292"/>
      <c r="E17" s="292"/>
      <c r="F17" s="292"/>
      <c r="G17" s="292"/>
    </row>
    <row r="18" spans="2:7" x14ac:dyDescent="0.25">
      <c r="B18" s="263"/>
      <c r="C18" s="263"/>
      <c r="D18" s="263"/>
      <c r="E18" s="263"/>
      <c r="F18" s="263"/>
      <c r="G18" s="263"/>
    </row>
    <row r="19" spans="2:7" ht="26.4" x14ac:dyDescent="0.25">
      <c r="B19" s="264" t="s">
        <v>14</v>
      </c>
      <c r="C19" s="265" t="s">
        <v>15</v>
      </c>
      <c r="D19" s="264" t="s">
        <v>16</v>
      </c>
      <c r="E19" s="264" t="s">
        <v>17</v>
      </c>
      <c r="F19" s="264" t="s">
        <v>155</v>
      </c>
      <c r="G19" s="264" t="s">
        <v>156</v>
      </c>
    </row>
    <row r="20" spans="2:7" x14ac:dyDescent="0.25">
      <c r="B20" s="84" t="s">
        <v>11</v>
      </c>
      <c r="C20" s="124" t="s">
        <v>5</v>
      </c>
      <c r="D20" s="108"/>
      <c r="E20" s="109"/>
      <c r="F20" s="125"/>
      <c r="G20" s="125"/>
    </row>
    <row r="21" spans="2:7" x14ac:dyDescent="0.25">
      <c r="B21" s="106" t="s">
        <v>18</v>
      </c>
      <c r="C21" s="125" t="s">
        <v>46</v>
      </c>
      <c r="D21" s="108"/>
      <c r="E21" s="109"/>
      <c r="F21" s="125"/>
      <c r="G21" s="125"/>
    </row>
    <row r="22" spans="2:7" ht="52.8" x14ac:dyDescent="0.25">
      <c r="B22" s="106" t="s">
        <v>132</v>
      </c>
      <c r="C22" s="266" t="s">
        <v>39</v>
      </c>
      <c r="D22" s="267" t="s">
        <v>1</v>
      </c>
      <c r="E22" s="120">
        <v>290.3</v>
      </c>
      <c r="F22" s="121"/>
      <c r="G22" s="122">
        <f>+ROUND((E22*F22),2)</f>
        <v>0</v>
      </c>
    </row>
    <row r="23" spans="2:7" ht="26.4" x14ac:dyDescent="0.25">
      <c r="B23" s="106" t="s">
        <v>118</v>
      </c>
      <c r="C23" s="126" t="s">
        <v>40</v>
      </c>
      <c r="D23" s="268" t="s">
        <v>2</v>
      </c>
      <c r="E23" s="120">
        <v>10</v>
      </c>
      <c r="F23" s="121"/>
      <c r="G23" s="122">
        <f>+ROUND((E23*F23),2)</f>
        <v>0</v>
      </c>
    </row>
    <row r="24" spans="2:7" ht="52.8" x14ac:dyDescent="0.25">
      <c r="B24" s="106" t="s">
        <v>119</v>
      </c>
      <c r="C24" s="126" t="s">
        <v>148</v>
      </c>
      <c r="D24" s="108" t="s">
        <v>1</v>
      </c>
      <c r="E24" s="120">
        <f>+E22</f>
        <v>290.3</v>
      </c>
      <c r="F24" s="121"/>
      <c r="G24" s="122">
        <f>+ROUND((E24*F24),2)</f>
        <v>0</v>
      </c>
    </row>
    <row r="25" spans="2:7" ht="39.6" x14ac:dyDescent="0.25">
      <c r="B25" s="106" t="s">
        <v>120</v>
      </c>
      <c r="C25" s="127" t="s">
        <v>41</v>
      </c>
      <c r="D25" s="108" t="s">
        <v>1</v>
      </c>
      <c r="E25" s="120">
        <f>+E22</f>
        <v>290.3</v>
      </c>
      <c r="F25" s="121"/>
      <c r="G25" s="122">
        <f>+ROUND((E25*F25),2)</f>
        <v>0</v>
      </c>
    </row>
    <row r="26" spans="2:7" x14ac:dyDescent="0.25">
      <c r="B26" s="106" t="s">
        <v>22</v>
      </c>
      <c r="C26" s="269" t="s">
        <v>48</v>
      </c>
      <c r="D26" s="108"/>
      <c r="E26" s="120"/>
      <c r="F26" s="121"/>
      <c r="G26" s="122"/>
    </row>
    <row r="27" spans="2:7" ht="39.6" x14ac:dyDescent="0.25">
      <c r="B27" s="270" t="s">
        <v>42</v>
      </c>
      <c r="C27" s="271" t="s">
        <v>50</v>
      </c>
      <c r="D27" s="272" t="s">
        <v>1</v>
      </c>
      <c r="E27" s="273">
        <f>+E22</f>
        <v>290.3</v>
      </c>
      <c r="F27" s="274"/>
      <c r="G27" s="128">
        <f t="shared" ref="G27:G30" si="0">E27*F27</f>
        <v>0</v>
      </c>
    </row>
    <row r="28" spans="2:7" ht="154.5" customHeight="1" x14ac:dyDescent="0.25">
      <c r="B28" s="270" t="s">
        <v>43</v>
      </c>
      <c r="C28" s="271" t="s">
        <v>166</v>
      </c>
      <c r="D28" s="272" t="s">
        <v>1</v>
      </c>
      <c r="E28" s="273">
        <v>110</v>
      </c>
      <c r="F28" s="274"/>
      <c r="G28" s="128">
        <f t="shared" si="0"/>
        <v>0</v>
      </c>
    </row>
    <row r="29" spans="2:7" ht="66" x14ac:dyDescent="0.25">
      <c r="B29" s="270" t="s">
        <v>44</v>
      </c>
      <c r="C29" s="271" t="s">
        <v>106</v>
      </c>
      <c r="D29" s="272" t="s">
        <v>1</v>
      </c>
      <c r="E29" s="273">
        <f>E22</f>
        <v>290.3</v>
      </c>
      <c r="F29" s="274"/>
      <c r="G29" s="128">
        <f t="shared" si="0"/>
        <v>0</v>
      </c>
    </row>
    <row r="30" spans="2:7" ht="52.8" x14ac:dyDescent="0.25">
      <c r="B30" s="270" t="s">
        <v>45</v>
      </c>
      <c r="C30" s="275" t="s">
        <v>52</v>
      </c>
      <c r="D30" s="272" t="s">
        <v>19</v>
      </c>
      <c r="E30" s="273">
        <v>2</v>
      </c>
      <c r="F30" s="121"/>
      <c r="G30" s="128">
        <f t="shared" si="0"/>
        <v>0</v>
      </c>
    </row>
    <row r="31" spans="2:7" x14ac:dyDescent="0.25">
      <c r="B31" s="270"/>
      <c r="C31" s="275"/>
      <c r="D31" s="272"/>
      <c r="E31" s="273"/>
      <c r="F31" s="121"/>
      <c r="G31" s="128"/>
    </row>
    <row r="32" spans="2:7" x14ac:dyDescent="0.25">
      <c r="B32" s="276" t="s">
        <v>425</v>
      </c>
      <c r="C32" s="119"/>
      <c r="D32" s="108"/>
      <c r="E32" s="120"/>
      <c r="F32" s="121"/>
      <c r="G32" s="128"/>
    </row>
    <row r="33" spans="2:7" x14ac:dyDescent="0.25">
      <c r="B33" s="276" t="s">
        <v>440</v>
      </c>
      <c r="C33" s="119"/>
      <c r="D33" s="108"/>
      <c r="E33" s="120"/>
      <c r="F33" s="121"/>
      <c r="G33" s="128"/>
    </row>
    <row r="34" spans="2:7" x14ac:dyDescent="0.25">
      <c r="B34" s="276"/>
      <c r="C34" s="119"/>
      <c r="D34" s="108"/>
      <c r="E34" s="120"/>
      <c r="F34" s="121"/>
      <c r="G34" s="128"/>
    </row>
    <row r="35" spans="2:7" x14ac:dyDescent="0.25">
      <c r="B35" s="106" t="s">
        <v>47</v>
      </c>
      <c r="C35" s="119" t="s">
        <v>53</v>
      </c>
      <c r="D35" s="108"/>
      <c r="E35" s="120"/>
      <c r="F35" s="121"/>
      <c r="G35" s="128"/>
    </row>
    <row r="36" spans="2:7" ht="26.4" x14ac:dyDescent="0.25">
      <c r="B36" s="270" t="s">
        <v>49</v>
      </c>
      <c r="C36" s="271" t="s">
        <v>54</v>
      </c>
      <c r="D36" s="272" t="s">
        <v>10</v>
      </c>
      <c r="E36" s="273">
        <v>14</v>
      </c>
      <c r="F36" s="274"/>
      <c r="G36" s="128">
        <f>E36*F36</f>
        <v>0</v>
      </c>
    </row>
    <row r="37" spans="2:7" ht="26.4" x14ac:dyDescent="0.25">
      <c r="B37" s="106" t="s">
        <v>51</v>
      </c>
      <c r="C37" s="271" t="s">
        <v>56</v>
      </c>
      <c r="D37" s="272" t="s">
        <v>10</v>
      </c>
      <c r="E37" s="273">
        <v>5</v>
      </c>
      <c r="F37" s="274"/>
      <c r="G37" s="128">
        <f>E37*F37</f>
        <v>0</v>
      </c>
    </row>
    <row r="38" spans="2:7" ht="26.4" x14ac:dyDescent="0.25">
      <c r="B38" s="106" t="s">
        <v>133</v>
      </c>
      <c r="C38" s="119" t="s">
        <v>57</v>
      </c>
      <c r="D38" s="272" t="s">
        <v>10</v>
      </c>
      <c r="E38" s="273">
        <v>10</v>
      </c>
      <c r="F38" s="274"/>
      <c r="G38" s="128">
        <f>E38*F38</f>
        <v>0</v>
      </c>
    </row>
    <row r="39" spans="2:7" ht="39.6" x14ac:dyDescent="0.25">
      <c r="B39" s="106" t="s">
        <v>55</v>
      </c>
      <c r="C39" s="119" t="s">
        <v>20</v>
      </c>
      <c r="D39" s="108"/>
      <c r="E39" s="120"/>
      <c r="F39" s="121"/>
      <c r="G39" s="122">
        <f>+ROUND((SUM(G22:G38)*0.1),-1)</f>
        <v>0</v>
      </c>
    </row>
    <row r="40" spans="2:7" x14ac:dyDescent="0.25">
      <c r="B40" s="106"/>
      <c r="C40" s="124" t="s">
        <v>6</v>
      </c>
      <c r="D40" s="108"/>
      <c r="E40" s="120"/>
      <c r="F40" s="121"/>
      <c r="G40" s="123">
        <f>SUM(G22:G39)</f>
        <v>0</v>
      </c>
    </row>
    <row r="41" spans="2:7" x14ac:dyDescent="0.25">
      <c r="B41" s="84" t="s">
        <v>12</v>
      </c>
      <c r="C41" s="124" t="s">
        <v>58</v>
      </c>
      <c r="D41" s="108"/>
      <c r="E41" s="109"/>
      <c r="F41" s="125"/>
      <c r="G41" s="125"/>
    </row>
    <row r="42" spans="2:7" ht="92.4" x14ac:dyDescent="0.25">
      <c r="B42" s="84"/>
      <c r="C42" s="127" t="s">
        <v>429</v>
      </c>
      <c r="D42" s="108"/>
      <c r="E42" s="109"/>
      <c r="F42" s="125"/>
      <c r="G42" s="125"/>
    </row>
    <row r="43" spans="2:7" x14ac:dyDescent="0.25">
      <c r="B43" s="106" t="s">
        <v>167</v>
      </c>
      <c r="C43" s="125" t="s">
        <v>24</v>
      </c>
      <c r="D43" s="108"/>
      <c r="E43" s="109"/>
      <c r="F43" s="125"/>
      <c r="G43" s="125"/>
    </row>
    <row r="44" spans="2:7" ht="26.4" x14ac:dyDescent="0.25">
      <c r="B44" s="106" t="s">
        <v>202</v>
      </c>
      <c r="C44" s="266" t="s">
        <v>201</v>
      </c>
      <c r="D44" s="267" t="s">
        <v>1</v>
      </c>
      <c r="E44" s="120">
        <v>15</v>
      </c>
      <c r="F44" s="121"/>
      <c r="G44" s="122">
        <f>+ROUND((E44*F44),2)</f>
        <v>0</v>
      </c>
    </row>
    <row r="45" spans="2:7" ht="26.4" x14ac:dyDescent="0.25">
      <c r="B45" s="106" t="s">
        <v>168</v>
      </c>
      <c r="C45" s="266" t="s">
        <v>203</v>
      </c>
      <c r="D45" s="267" t="s">
        <v>19</v>
      </c>
      <c r="E45" s="277">
        <v>2</v>
      </c>
      <c r="F45" s="121"/>
      <c r="G45" s="122">
        <f>+ROUND((E45*F45),2)</f>
        <v>0</v>
      </c>
    </row>
    <row r="46" spans="2:7" x14ac:dyDescent="0.25">
      <c r="B46" s="106" t="s">
        <v>170</v>
      </c>
      <c r="C46" s="266" t="s">
        <v>169</v>
      </c>
      <c r="D46" s="267" t="s">
        <v>1</v>
      </c>
      <c r="E46" s="120">
        <v>250</v>
      </c>
      <c r="F46" s="121"/>
      <c r="G46" s="122">
        <f>+ROUND((E46*F46),2)</f>
        <v>0</v>
      </c>
    </row>
    <row r="47" spans="2:7" ht="39.6" x14ac:dyDescent="0.25">
      <c r="B47" s="106" t="s">
        <v>190</v>
      </c>
      <c r="C47" s="119" t="s">
        <v>171</v>
      </c>
      <c r="D47" s="108" t="s">
        <v>3</v>
      </c>
      <c r="E47" s="120">
        <f>120*3+13*4+5*4</f>
        <v>432</v>
      </c>
      <c r="F47" s="121"/>
      <c r="G47" s="122">
        <f>+ROUND((E47*F47),2)</f>
        <v>0</v>
      </c>
    </row>
    <row r="48" spans="2:7" x14ac:dyDescent="0.25">
      <c r="B48" s="106" t="s">
        <v>172</v>
      </c>
      <c r="C48" s="125" t="s">
        <v>173</v>
      </c>
      <c r="D48" s="108"/>
      <c r="E48" s="120"/>
      <c r="F48" s="121"/>
      <c r="G48" s="122"/>
    </row>
    <row r="49" spans="2:8" ht="39.6" x14ac:dyDescent="0.25">
      <c r="B49" s="106" t="s">
        <v>174</v>
      </c>
      <c r="C49" s="119" t="s">
        <v>223</v>
      </c>
      <c r="D49" s="108" t="s">
        <v>4</v>
      </c>
      <c r="E49" s="120">
        <f>E47*0.6</f>
        <v>259.2</v>
      </c>
      <c r="F49" s="121"/>
      <c r="G49" s="122">
        <f t="shared" ref="G49:G55" si="1">+ROUND((E49*F49),2)</f>
        <v>0</v>
      </c>
    </row>
    <row r="50" spans="2:8" ht="39.6" x14ac:dyDescent="0.25">
      <c r="B50" s="106" t="s">
        <v>218</v>
      </c>
      <c r="C50" s="119" t="s">
        <v>224</v>
      </c>
      <c r="D50" s="108" t="s">
        <v>3</v>
      </c>
      <c r="E50" s="120">
        <f>+(32.5+116)*4</f>
        <v>594</v>
      </c>
      <c r="F50" s="121"/>
      <c r="G50" s="122">
        <f t="shared" si="1"/>
        <v>0</v>
      </c>
    </row>
    <row r="51" spans="2:8" ht="39.6" x14ac:dyDescent="0.25">
      <c r="B51" s="106" t="s">
        <v>177</v>
      </c>
      <c r="C51" s="119" t="s">
        <v>210</v>
      </c>
      <c r="D51" s="108" t="s">
        <v>4</v>
      </c>
      <c r="E51" s="120">
        <f>E47*0.4</f>
        <v>172.8</v>
      </c>
      <c r="F51" s="121"/>
      <c r="G51" s="122">
        <f t="shared" si="1"/>
        <v>0</v>
      </c>
    </row>
    <row r="52" spans="2:8" x14ac:dyDescent="0.25">
      <c r="B52" s="106" t="s">
        <v>178</v>
      </c>
      <c r="C52" s="119" t="s">
        <v>176</v>
      </c>
      <c r="D52" s="108" t="s">
        <v>3</v>
      </c>
      <c r="E52" s="120">
        <f>E47</f>
        <v>432</v>
      </c>
      <c r="F52" s="121"/>
      <c r="G52" s="122">
        <f t="shared" si="1"/>
        <v>0</v>
      </c>
    </row>
    <row r="53" spans="2:8" ht="52.8" x14ac:dyDescent="0.25">
      <c r="B53" s="106" t="s">
        <v>180</v>
      </c>
      <c r="C53" s="119" t="s">
        <v>426</v>
      </c>
      <c r="D53" s="108" t="s">
        <v>4</v>
      </c>
      <c r="E53" s="120">
        <f>E47*0.2</f>
        <v>86.4</v>
      </c>
      <c r="F53" s="121"/>
      <c r="G53" s="122">
        <f t="shared" si="1"/>
        <v>0</v>
      </c>
    </row>
    <row r="54" spans="2:8" ht="26.4" x14ac:dyDescent="0.25">
      <c r="B54" s="106" t="s">
        <v>208</v>
      </c>
      <c r="C54" s="119" t="s">
        <v>179</v>
      </c>
      <c r="D54" s="108" t="s">
        <v>3</v>
      </c>
      <c r="E54" s="120">
        <f>E47</f>
        <v>432</v>
      </c>
      <c r="F54" s="121"/>
      <c r="G54" s="122">
        <f t="shared" si="1"/>
        <v>0</v>
      </c>
    </row>
    <row r="55" spans="2:8" ht="26.4" x14ac:dyDescent="0.25">
      <c r="B55" s="106" t="s">
        <v>209</v>
      </c>
      <c r="C55" s="119" t="s">
        <v>181</v>
      </c>
      <c r="D55" s="108" t="s">
        <v>3</v>
      </c>
      <c r="E55" s="120">
        <f>E54</f>
        <v>432</v>
      </c>
      <c r="F55" s="121"/>
      <c r="G55" s="122">
        <f t="shared" si="1"/>
        <v>0</v>
      </c>
    </row>
    <row r="56" spans="2:8" ht="26.4" x14ac:dyDescent="0.25">
      <c r="B56" s="106" t="s">
        <v>182</v>
      </c>
      <c r="C56" s="119" t="s">
        <v>183</v>
      </c>
      <c r="D56" s="108" t="s">
        <v>3</v>
      </c>
      <c r="E56" s="120">
        <f>E46</f>
        <v>250</v>
      </c>
      <c r="F56" s="121"/>
      <c r="G56" s="122">
        <f t="shared" ref="G56:G58" si="2">+ROUND((E56*F56),2)</f>
        <v>0</v>
      </c>
    </row>
    <row r="57" spans="2:8" ht="26.4" x14ac:dyDescent="0.25">
      <c r="B57" s="106" t="s">
        <v>184</v>
      </c>
      <c r="C57" s="119" t="s">
        <v>185</v>
      </c>
      <c r="D57" s="108" t="s">
        <v>3</v>
      </c>
      <c r="E57" s="120">
        <f>E55</f>
        <v>432</v>
      </c>
      <c r="F57" s="121"/>
      <c r="G57" s="122">
        <f t="shared" si="2"/>
        <v>0</v>
      </c>
    </row>
    <row r="58" spans="2:8" ht="52.8" x14ac:dyDescent="0.25">
      <c r="B58" s="106" t="s">
        <v>232</v>
      </c>
      <c r="C58" s="119" t="s">
        <v>186</v>
      </c>
      <c r="D58" s="108" t="s">
        <v>21</v>
      </c>
      <c r="E58" s="120">
        <f>E46</f>
        <v>250</v>
      </c>
      <c r="F58" s="121"/>
      <c r="G58" s="122">
        <f t="shared" si="2"/>
        <v>0</v>
      </c>
    </row>
    <row r="59" spans="2:8" ht="39.6" x14ac:dyDescent="0.25">
      <c r="B59" s="106" t="s">
        <v>188</v>
      </c>
      <c r="C59" s="119" t="s">
        <v>20</v>
      </c>
      <c r="D59" s="108"/>
      <c r="E59" s="120"/>
      <c r="F59" s="121"/>
      <c r="G59" s="122">
        <f>+ROUND((SUM(G45:G58)*0.1),-1)</f>
        <v>0</v>
      </c>
    </row>
    <row r="60" spans="2:8" x14ac:dyDescent="0.25">
      <c r="B60" s="106"/>
      <c r="C60" s="124" t="s">
        <v>189</v>
      </c>
      <c r="D60" s="108"/>
      <c r="E60" s="120"/>
      <c r="F60" s="121"/>
      <c r="G60" s="123">
        <f>SUM(G44:G59)</f>
        <v>0</v>
      </c>
    </row>
    <row r="61" spans="2:8" x14ac:dyDescent="0.25">
      <c r="B61" s="84" t="s">
        <v>13</v>
      </c>
      <c r="C61" s="124" t="s">
        <v>59</v>
      </c>
      <c r="D61" s="108"/>
      <c r="E61" s="120"/>
      <c r="F61" s="121"/>
      <c r="G61" s="122"/>
      <c r="H61" s="117"/>
    </row>
    <row r="62" spans="2:8" x14ac:dyDescent="0.25">
      <c r="B62" s="106" t="s">
        <v>60</v>
      </c>
      <c r="C62" s="119" t="s">
        <v>24</v>
      </c>
      <c r="D62" s="108"/>
      <c r="E62" s="120"/>
      <c r="F62" s="121"/>
      <c r="G62" s="122"/>
      <c r="H62" s="117"/>
    </row>
    <row r="63" spans="2:8" ht="26.4" x14ac:dyDescent="0.25">
      <c r="B63" s="106" t="s">
        <v>236</v>
      </c>
      <c r="C63" s="119" t="s">
        <v>438</v>
      </c>
      <c r="D63" s="108" t="s">
        <v>3</v>
      </c>
      <c r="E63" s="120">
        <v>80</v>
      </c>
      <c r="F63" s="121"/>
      <c r="G63" s="122">
        <f>+ROUND((E63*F63),2)</f>
        <v>0</v>
      </c>
      <c r="H63" s="117"/>
    </row>
    <row r="64" spans="2:8" ht="26.4" x14ac:dyDescent="0.25">
      <c r="B64" s="106" t="s">
        <v>439</v>
      </c>
      <c r="C64" s="119" t="s">
        <v>259</v>
      </c>
      <c r="D64" s="108" t="s">
        <v>4</v>
      </c>
      <c r="E64" s="120">
        <f>60*0.2</f>
        <v>12</v>
      </c>
      <c r="F64" s="121"/>
      <c r="G64" s="122">
        <f t="shared" ref="G64" si="3">+ROUND((E64*F64),2)</f>
        <v>0</v>
      </c>
      <c r="H64" s="117"/>
    </row>
    <row r="65" spans="2:10" x14ac:dyDescent="0.25">
      <c r="B65" s="106" t="s">
        <v>198</v>
      </c>
      <c r="C65" s="119" t="s">
        <v>199</v>
      </c>
      <c r="D65" s="108"/>
      <c r="E65" s="120"/>
      <c r="F65" s="121"/>
      <c r="G65" s="122"/>
      <c r="H65" s="117"/>
    </row>
    <row r="66" spans="2:10" ht="52.8" x14ac:dyDescent="0.25">
      <c r="B66" s="106" t="s">
        <v>237</v>
      </c>
      <c r="C66" s="119" t="s">
        <v>216</v>
      </c>
      <c r="D66" s="108" t="s">
        <v>3</v>
      </c>
      <c r="E66" s="120">
        <v>60</v>
      </c>
      <c r="F66" s="121"/>
      <c r="G66" s="122">
        <f>+ROUND((E66*F66),2)</f>
        <v>0</v>
      </c>
      <c r="H66" s="117"/>
    </row>
    <row r="67" spans="2:10" ht="39.6" x14ac:dyDescent="0.25">
      <c r="B67" s="106" t="s">
        <v>200</v>
      </c>
      <c r="C67" s="119" t="s">
        <v>20</v>
      </c>
      <c r="D67" s="108"/>
      <c r="E67" s="120"/>
      <c r="F67" s="121"/>
      <c r="G67" s="122">
        <f>+ROUND((SUM(G63:G66)*0.1),-1)</f>
        <v>0</v>
      </c>
    </row>
    <row r="68" spans="2:10" x14ac:dyDescent="0.25">
      <c r="B68" s="106"/>
      <c r="C68" s="124" t="s">
        <v>61</v>
      </c>
      <c r="D68" s="108"/>
      <c r="E68" s="120"/>
      <c r="F68" s="121"/>
      <c r="G68" s="123">
        <f>SUM(G64:G67)</f>
        <v>0</v>
      </c>
    </row>
    <row r="69" spans="2:10" x14ac:dyDescent="0.25">
      <c r="B69" s="84" t="s">
        <v>25</v>
      </c>
      <c r="C69" s="124" t="s">
        <v>7</v>
      </c>
      <c r="D69" s="108"/>
      <c r="E69" s="120"/>
      <c r="F69" s="121"/>
      <c r="G69" s="122"/>
    </row>
    <row r="70" spans="2:10" ht="66" x14ac:dyDescent="0.25">
      <c r="B70" s="84"/>
      <c r="C70" s="127" t="s">
        <v>428</v>
      </c>
      <c r="D70" s="108"/>
      <c r="E70" s="120"/>
      <c r="F70" s="121"/>
      <c r="G70" s="122"/>
    </row>
    <row r="71" spans="2:10" ht="66" x14ac:dyDescent="0.25">
      <c r="B71" s="84"/>
      <c r="C71" s="127" t="s">
        <v>456</v>
      </c>
      <c r="D71" s="108"/>
      <c r="E71" s="120"/>
      <c r="F71" s="121"/>
      <c r="G71" s="122"/>
    </row>
    <row r="72" spans="2:10" x14ac:dyDescent="0.25">
      <c r="B72" s="106" t="s">
        <v>26</v>
      </c>
      <c r="C72" s="119" t="s">
        <v>23</v>
      </c>
      <c r="D72" s="108"/>
      <c r="E72" s="120"/>
      <c r="F72" s="121"/>
      <c r="G72" s="122"/>
    </row>
    <row r="73" spans="2:10" ht="39.6" x14ac:dyDescent="0.25">
      <c r="B73" s="106" t="s">
        <v>62</v>
      </c>
      <c r="C73" s="119" t="s">
        <v>151</v>
      </c>
      <c r="D73" s="108" t="s">
        <v>3</v>
      </c>
      <c r="E73" s="120">
        <f>10.5*1.5*2</f>
        <v>31.5</v>
      </c>
      <c r="F73" s="121"/>
      <c r="G73" s="122">
        <f t="shared" ref="G73:G85" si="4">+ROUND((E73*F73),2)</f>
        <v>0</v>
      </c>
      <c r="I73" s="68">
        <f>E74+E75</f>
        <v>975.76</v>
      </c>
    </row>
    <row r="74" spans="2:10" ht="26.4" x14ac:dyDescent="0.25">
      <c r="B74" s="106" t="s">
        <v>145</v>
      </c>
      <c r="C74" s="119" t="s">
        <v>135</v>
      </c>
      <c r="D74" s="108" t="s">
        <v>4</v>
      </c>
      <c r="E74" s="120">
        <v>405.38</v>
      </c>
      <c r="F74" s="121"/>
      <c r="G74" s="122">
        <f t="shared" si="4"/>
        <v>0</v>
      </c>
    </row>
    <row r="75" spans="2:10" ht="26.4" x14ac:dyDescent="0.25">
      <c r="B75" s="106" t="s">
        <v>146</v>
      </c>
      <c r="C75" s="119" t="s">
        <v>427</v>
      </c>
      <c r="D75" s="108" t="s">
        <v>4</v>
      </c>
      <c r="E75" s="120">
        <v>570.38</v>
      </c>
      <c r="F75" s="121"/>
      <c r="G75" s="122">
        <f t="shared" si="4"/>
        <v>0</v>
      </c>
      <c r="J75" s="68"/>
    </row>
    <row r="76" spans="2:10" x14ac:dyDescent="0.25">
      <c r="B76" s="106" t="s">
        <v>147</v>
      </c>
      <c r="C76" s="119" t="s">
        <v>136</v>
      </c>
      <c r="D76" s="108" t="s">
        <v>4</v>
      </c>
      <c r="E76" s="120">
        <f>+(E74+E75)*0.02</f>
        <v>19.5152</v>
      </c>
      <c r="F76" s="121"/>
      <c r="G76" s="122">
        <f t="shared" si="4"/>
        <v>0</v>
      </c>
    </row>
    <row r="77" spans="2:10" ht="26.4" x14ac:dyDescent="0.25">
      <c r="B77" s="106" t="s">
        <v>197</v>
      </c>
      <c r="C77" s="119" t="s">
        <v>154</v>
      </c>
      <c r="D77" s="108" t="s">
        <v>10</v>
      </c>
      <c r="E77" s="120">
        <v>30</v>
      </c>
      <c r="F77" s="121"/>
      <c r="G77" s="122">
        <f t="shared" ref="G77" si="5">+ROUND((E77*F77),2)</f>
        <v>0</v>
      </c>
    </row>
    <row r="78" spans="2:10" x14ac:dyDescent="0.25">
      <c r="B78" s="106" t="s">
        <v>31</v>
      </c>
      <c r="C78" s="119" t="s">
        <v>63</v>
      </c>
      <c r="D78" s="108"/>
      <c r="E78" s="120"/>
      <c r="F78" s="121"/>
      <c r="G78" s="122"/>
    </row>
    <row r="79" spans="2:10" ht="26.4" x14ac:dyDescent="0.25">
      <c r="B79" s="106" t="s">
        <v>217</v>
      </c>
      <c r="C79" s="119" t="s">
        <v>64</v>
      </c>
      <c r="D79" s="108" t="s">
        <v>3</v>
      </c>
      <c r="E79" s="120">
        <f>116*0.8+28*0.8+102*0.85+44.3*1.5</f>
        <v>268.35000000000002</v>
      </c>
      <c r="F79" s="121"/>
      <c r="G79" s="122">
        <f t="shared" si="4"/>
        <v>0</v>
      </c>
    </row>
    <row r="80" spans="2:10" ht="39.6" x14ac:dyDescent="0.25">
      <c r="B80" s="106" t="s">
        <v>218</v>
      </c>
      <c r="C80" s="119" t="s">
        <v>233</v>
      </c>
      <c r="D80" s="108" t="s">
        <v>4</v>
      </c>
      <c r="E80" s="120">
        <f>+E79*0.25</f>
        <v>67.087500000000006</v>
      </c>
      <c r="F80" s="121"/>
      <c r="G80" s="122">
        <f t="shared" si="4"/>
        <v>0</v>
      </c>
    </row>
    <row r="81" spans="2:9" ht="66" x14ac:dyDescent="0.25">
      <c r="B81" s="106" t="s">
        <v>66</v>
      </c>
      <c r="C81" s="119" t="s">
        <v>65</v>
      </c>
      <c r="D81" s="108" t="s">
        <v>4</v>
      </c>
      <c r="E81" s="120">
        <v>38.630000000000003</v>
      </c>
      <c r="F81" s="121"/>
      <c r="G81" s="122">
        <f t="shared" si="4"/>
        <v>0</v>
      </c>
    </row>
    <row r="82" spans="2:9" ht="52.8" x14ac:dyDescent="0.25">
      <c r="B82" s="106" t="s">
        <v>67</v>
      </c>
      <c r="C82" s="119" t="s">
        <v>69</v>
      </c>
      <c r="D82" s="108" t="s">
        <v>4</v>
      </c>
      <c r="E82" s="120">
        <v>189.63</v>
      </c>
      <c r="F82" s="121"/>
      <c r="G82" s="122">
        <f t="shared" si="4"/>
        <v>0</v>
      </c>
    </row>
    <row r="83" spans="2:9" ht="39.6" x14ac:dyDescent="0.25">
      <c r="B83" s="106" t="s">
        <v>219</v>
      </c>
      <c r="C83" s="119" t="s">
        <v>220</v>
      </c>
      <c r="D83" s="108" t="s">
        <v>3</v>
      </c>
      <c r="E83" s="120">
        <f>4*E22</f>
        <v>1161.2</v>
      </c>
      <c r="F83" s="121"/>
      <c r="G83" s="122">
        <f t="shared" si="4"/>
        <v>0</v>
      </c>
    </row>
    <row r="84" spans="2:9" ht="66" x14ac:dyDescent="0.25">
      <c r="B84" s="106" t="s">
        <v>430</v>
      </c>
      <c r="C84" s="119" t="s">
        <v>454</v>
      </c>
      <c r="D84" s="108" t="s">
        <v>4</v>
      </c>
      <c r="E84" s="120">
        <f>+((E74+E75)-(E51+E53+E80+E81+E82+16.19))*80%</f>
        <v>324.01799999999997</v>
      </c>
      <c r="F84" s="121"/>
      <c r="G84" s="122">
        <f t="shared" ref="G84" si="6">+ROUND((E84*F84),2)</f>
        <v>0</v>
      </c>
    </row>
    <row r="85" spans="2:9" ht="66" x14ac:dyDescent="0.25">
      <c r="B85" s="106" t="s">
        <v>68</v>
      </c>
      <c r="C85" s="119" t="s">
        <v>455</v>
      </c>
      <c r="D85" s="108" t="s">
        <v>4</v>
      </c>
      <c r="E85" s="120">
        <f>+((E74+E75)-(E51+E53+E80+E81+E82+16.19))*20%</f>
        <v>81.004499999999993</v>
      </c>
      <c r="F85" s="121"/>
      <c r="G85" s="122">
        <f t="shared" si="4"/>
        <v>0</v>
      </c>
    </row>
    <row r="86" spans="2:9" x14ac:dyDescent="0.25">
      <c r="B86" s="106" t="s">
        <v>134</v>
      </c>
      <c r="C86" s="119" t="s">
        <v>138</v>
      </c>
      <c r="D86" s="108"/>
      <c r="E86" s="278"/>
      <c r="F86" s="121"/>
      <c r="G86" s="122"/>
    </row>
    <row r="87" spans="2:9" ht="26.4" x14ac:dyDescent="0.25">
      <c r="B87" s="106" t="s">
        <v>137</v>
      </c>
      <c r="C87" s="119" t="s">
        <v>139</v>
      </c>
      <c r="D87" s="108" t="s">
        <v>4</v>
      </c>
      <c r="E87" s="120">
        <f>+E74+E75-E88</f>
        <v>894.75549999999998</v>
      </c>
      <c r="F87" s="121"/>
      <c r="G87" s="122">
        <f t="shared" ref="G87:G88" si="7">+ROUND((E87*F87),2)</f>
        <v>0</v>
      </c>
    </row>
    <row r="88" spans="2:9" ht="26.4" x14ac:dyDescent="0.25">
      <c r="B88" s="106" t="s">
        <v>140</v>
      </c>
      <c r="C88" s="119" t="s">
        <v>149</v>
      </c>
      <c r="D88" s="108" t="s">
        <v>4</v>
      </c>
      <c r="E88" s="120">
        <f>+E85</f>
        <v>81.004499999999993</v>
      </c>
      <c r="F88" s="121"/>
      <c r="G88" s="122">
        <f t="shared" si="7"/>
        <v>0</v>
      </c>
      <c r="I88" s="68">
        <f>E88+E87</f>
        <v>975.76</v>
      </c>
    </row>
    <row r="89" spans="2:9" ht="39.6" x14ac:dyDescent="0.25">
      <c r="B89" s="106" t="s">
        <v>143</v>
      </c>
      <c r="C89" s="119" t="s">
        <v>20</v>
      </c>
      <c r="D89" s="108"/>
      <c r="E89" s="278"/>
      <c r="F89" s="121"/>
      <c r="G89" s="122">
        <f>+ROUND((SUM(G73:G88)*0.1),-1)</f>
        <v>0</v>
      </c>
    </row>
    <row r="90" spans="2:9" x14ac:dyDescent="0.25">
      <c r="B90" s="106"/>
      <c r="C90" s="124" t="s">
        <v>70</v>
      </c>
      <c r="D90" s="108"/>
      <c r="E90" s="278"/>
      <c r="F90" s="121"/>
      <c r="G90" s="123">
        <f>SUM(G73:G89)</f>
        <v>0</v>
      </c>
    </row>
    <row r="91" spans="2:9" x14ac:dyDescent="0.25">
      <c r="B91" s="84" t="s">
        <v>71</v>
      </c>
      <c r="C91" s="124" t="s">
        <v>8</v>
      </c>
      <c r="D91" s="108"/>
      <c r="E91" s="120"/>
      <c r="F91" s="121"/>
      <c r="G91" s="122"/>
    </row>
    <row r="92" spans="2:9" x14ac:dyDescent="0.25">
      <c r="B92" s="106" t="s">
        <v>72</v>
      </c>
      <c r="C92" s="119" t="s">
        <v>73</v>
      </c>
      <c r="D92" s="108"/>
      <c r="E92" s="120"/>
      <c r="F92" s="121"/>
      <c r="G92" s="122"/>
    </row>
    <row r="93" spans="2:9" ht="26.4" x14ac:dyDescent="0.25">
      <c r="B93" s="106" t="s">
        <v>141</v>
      </c>
      <c r="C93" s="119" t="s">
        <v>442</v>
      </c>
      <c r="D93" s="108" t="s">
        <v>4</v>
      </c>
      <c r="E93" s="120">
        <v>2</v>
      </c>
      <c r="F93" s="121"/>
      <c r="G93" s="122">
        <f t="shared" ref="G93:G94" si="8">+ROUND((E93*F93),2)</f>
        <v>0</v>
      </c>
    </row>
    <row r="94" spans="2:9" ht="39.6" x14ac:dyDescent="0.25">
      <c r="B94" s="106" t="s">
        <v>142</v>
      </c>
      <c r="C94" s="119" t="s">
        <v>443</v>
      </c>
      <c r="D94" s="108" t="s">
        <v>19</v>
      </c>
      <c r="E94" s="120">
        <v>1</v>
      </c>
      <c r="F94" s="121"/>
      <c r="G94" s="122">
        <f t="shared" si="8"/>
        <v>0</v>
      </c>
    </row>
    <row r="95" spans="2:9" x14ac:dyDescent="0.25">
      <c r="B95" s="106" t="s">
        <v>310</v>
      </c>
      <c r="C95" s="119" t="s">
        <v>444</v>
      </c>
      <c r="D95" s="108" t="s">
        <v>10</v>
      </c>
      <c r="E95" s="120">
        <v>12</v>
      </c>
      <c r="F95" s="121"/>
      <c r="G95" s="122">
        <f t="shared" ref="G95" si="9">+ROUND((E95*F95),2)</f>
        <v>0</v>
      </c>
    </row>
    <row r="96" spans="2:9" x14ac:dyDescent="0.25">
      <c r="B96" s="106" t="s">
        <v>326</v>
      </c>
      <c r="C96" s="119" t="s">
        <v>441</v>
      </c>
      <c r="D96" s="108"/>
      <c r="E96" s="120"/>
      <c r="F96" s="121"/>
      <c r="G96" s="122"/>
    </row>
    <row r="97" spans="2:7" ht="26.4" x14ac:dyDescent="0.25">
      <c r="B97" s="106" t="s">
        <v>141</v>
      </c>
      <c r="C97" s="119" t="s">
        <v>446</v>
      </c>
      <c r="D97" s="108" t="s">
        <v>19</v>
      </c>
      <c r="E97" s="120">
        <v>1</v>
      </c>
      <c r="F97" s="121"/>
      <c r="G97" s="122">
        <f t="shared" ref="G97" si="10">+ROUND((E97*F97),2)</f>
        <v>0</v>
      </c>
    </row>
    <row r="98" spans="2:7" x14ac:dyDescent="0.25">
      <c r="B98" s="106" t="s">
        <v>338</v>
      </c>
      <c r="C98" s="119" t="s">
        <v>138</v>
      </c>
      <c r="D98" s="108"/>
      <c r="E98" s="278"/>
      <c r="F98" s="121"/>
      <c r="G98" s="122"/>
    </row>
    <row r="99" spans="2:7" ht="26.4" x14ac:dyDescent="0.25">
      <c r="B99" s="106" t="s">
        <v>340</v>
      </c>
      <c r="C99" s="119" t="s">
        <v>445</v>
      </c>
      <c r="D99" s="108" t="s">
        <v>4</v>
      </c>
      <c r="E99" s="120">
        <v>2</v>
      </c>
      <c r="F99" s="121"/>
      <c r="G99" s="122">
        <f t="shared" ref="G99" si="11">+ROUND((E99*F99),2)</f>
        <v>0</v>
      </c>
    </row>
    <row r="100" spans="2:7" ht="39.6" x14ac:dyDescent="0.25">
      <c r="B100" s="106" t="s">
        <v>437</v>
      </c>
      <c r="C100" s="119" t="s">
        <v>20</v>
      </c>
      <c r="D100" s="108"/>
      <c r="E100" s="120"/>
      <c r="F100" s="121"/>
      <c r="G100" s="122">
        <f>+ROUND((SUM(G92:G99)*0.1),-1)</f>
        <v>0</v>
      </c>
    </row>
    <row r="101" spans="2:7" x14ac:dyDescent="0.25">
      <c r="B101" s="106"/>
      <c r="C101" s="124" t="s">
        <v>75</v>
      </c>
      <c r="D101" s="108"/>
      <c r="E101" s="120"/>
      <c r="F101" s="121"/>
      <c r="G101" s="123">
        <f>SUM(G92:G100)</f>
        <v>0</v>
      </c>
    </row>
    <row r="102" spans="2:7" x14ac:dyDescent="0.25">
      <c r="B102" s="84" t="s">
        <v>76</v>
      </c>
      <c r="C102" s="124" t="s">
        <v>9</v>
      </c>
      <c r="D102" s="108"/>
      <c r="E102" s="120"/>
      <c r="F102" s="121"/>
      <c r="G102" s="122"/>
    </row>
    <row r="103" spans="2:7" x14ac:dyDescent="0.25">
      <c r="B103" s="106" t="s">
        <v>77</v>
      </c>
      <c r="C103" s="119" t="s">
        <v>78</v>
      </c>
      <c r="D103" s="108"/>
      <c r="E103" s="120"/>
      <c r="F103" s="121"/>
      <c r="G103" s="122"/>
    </row>
    <row r="104" spans="2:7" ht="145.19999999999999" x14ac:dyDescent="0.25">
      <c r="B104" s="106" t="s">
        <v>79</v>
      </c>
      <c r="C104" s="119" t="s">
        <v>221</v>
      </c>
      <c r="D104" s="108" t="s">
        <v>1</v>
      </c>
      <c r="E104" s="120">
        <v>13</v>
      </c>
      <c r="F104" s="121"/>
      <c r="G104" s="122">
        <f t="shared" ref="G104" si="12">+ROUND((E104*F104),2)</f>
        <v>0</v>
      </c>
    </row>
    <row r="105" spans="2:7" ht="145.19999999999999" x14ac:dyDescent="0.25">
      <c r="B105" s="106" t="s">
        <v>447</v>
      </c>
      <c r="C105" s="119" t="s">
        <v>431</v>
      </c>
      <c r="D105" s="108" t="s">
        <v>1</v>
      </c>
      <c r="E105" s="120">
        <v>144</v>
      </c>
      <c r="F105" s="121"/>
      <c r="G105" s="122">
        <f t="shared" ref="G105:G106" si="13">+ROUND((E105*F105),2)</f>
        <v>0</v>
      </c>
    </row>
    <row r="106" spans="2:7" ht="52.8" x14ac:dyDescent="0.25">
      <c r="B106" s="106" t="s">
        <v>448</v>
      </c>
      <c r="C106" s="119" t="s">
        <v>432</v>
      </c>
      <c r="D106" s="108" t="s">
        <v>1</v>
      </c>
      <c r="E106" s="120">
        <f>2*133</f>
        <v>266</v>
      </c>
      <c r="F106" s="121"/>
      <c r="G106" s="122">
        <f t="shared" si="13"/>
        <v>0</v>
      </c>
    </row>
    <row r="107" spans="2:7" x14ac:dyDescent="0.25">
      <c r="B107" s="106" t="s">
        <v>80</v>
      </c>
      <c r="C107" s="119" t="s">
        <v>81</v>
      </c>
      <c r="D107" s="108"/>
      <c r="E107" s="120"/>
      <c r="F107" s="121"/>
      <c r="G107" s="122"/>
    </row>
    <row r="108" spans="2:7" ht="79.2" x14ac:dyDescent="0.25">
      <c r="B108" s="106" t="s">
        <v>83</v>
      </c>
      <c r="C108" s="119" t="s">
        <v>231</v>
      </c>
      <c r="D108" s="108" t="s">
        <v>19</v>
      </c>
      <c r="E108" s="120">
        <v>2</v>
      </c>
      <c r="F108" s="121"/>
      <c r="G108" s="122">
        <f t="shared" ref="G108" si="14">+ROUND((E108*F108),2)</f>
        <v>0</v>
      </c>
    </row>
    <row r="109" spans="2:7" ht="79.2" x14ac:dyDescent="0.25">
      <c r="B109" s="106" t="s">
        <v>84</v>
      </c>
      <c r="C109" s="119" t="s">
        <v>153</v>
      </c>
      <c r="D109" s="108" t="s">
        <v>19</v>
      </c>
      <c r="E109" s="120">
        <v>1</v>
      </c>
      <c r="F109" s="121"/>
      <c r="G109" s="122">
        <f t="shared" ref="G109:G111" si="15">+ROUND((E109*F109),2)</f>
        <v>0</v>
      </c>
    </row>
    <row r="110" spans="2:7" ht="132" x14ac:dyDescent="0.25">
      <c r="B110" s="106" t="s">
        <v>82</v>
      </c>
      <c r="C110" s="119" t="s">
        <v>434</v>
      </c>
      <c r="D110" s="108" t="s">
        <v>19</v>
      </c>
      <c r="E110" s="120">
        <v>1</v>
      </c>
      <c r="F110" s="121"/>
      <c r="G110" s="122">
        <f t="shared" ref="G110" si="16">+ROUND((E110*F110),2)</f>
        <v>0</v>
      </c>
    </row>
    <row r="111" spans="2:7" ht="105.6" x14ac:dyDescent="0.25">
      <c r="B111" s="106" t="s">
        <v>433</v>
      </c>
      <c r="C111" s="119" t="s">
        <v>85</v>
      </c>
      <c r="D111" s="108" t="s">
        <v>19</v>
      </c>
      <c r="E111" s="120">
        <f>E108+E109+E110</f>
        <v>4</v>
      </c>
      <c r="F111" s="121"/>
      <c r="G111" s="122">
        <f t="shared" si="15"/>
        <v>0</v>
      </c>
    </row>
    <row r="112" spans="2:7" x14ac:dyDescent="0.25">
      <c r="B112" s="106" t="s">
        <v>86</v>
      </c>
      <c r="C112" s="119" t="s">
        <v>152</v>
      </c>
      <c r="D112" s="108"/>
      <c r="E112" s="120"/>
      <c r="F112" s="121"/>
      <c r="G112" s="122"/>
    </row>
    <row r="113" spans="1:9" ht="39.6" x14ac:dyDescent="0.25">
      <c r="B113" s="106" t="s">
        <v>87</v>
      </c>
      <c r="C113" s="119" t="s">
        <v>222</v>
      </c>
      <c r="D113" s="108" t="s">
        <v>19</v>
      </c>
      <c r="E113" s="120">
        <v>1</v>
      </c>
      <c r="F113" s="121"/>
      <c r="G113" s="122">
        <f t="shared" ref="G113" si="17">+ROUND((E113*F113),2)</f>
        <v>0</v>
      </c>
    </row>
    <row r="114" spans="1:9" ht="79.2" x14ac:dyDescent="0.25">
      <c r="B114" s="106" t="s">
        <v>88</v>
      </c>
      <c r="C114" s="119" t="s">
        <v>435</v>
      </c>
      <c r="D114" s="108" t="s">
        <v>19</v>
      </c>
      <c r="E114" s="120">
        <v>1</v>
      </c>
      <c r="F114" s="121"/>
      <c r="G114" s="122">
        <f t="shared" ref="G114:G122" si="18">+ROUND((E114*F114),2)</f>
        <v>0</v>
      </c>
    </row>
    <row r="115" spans="1:9" x14ac:dyDescent="0.25">
      <c r="B115" s="106" t="s">
        <v>91</v>
      </c>
      <c r="C115" s="119" t="s">
        <v>92</v>
      </c>
      <c r="D115" s="108"/>
      <c r="E115" s="120"/>
      <c r="F115" s="121"/>
      <c r="G115" s="122"/>
    </row>
    <row r="116" spans="1:9" x14ac:dyDescent="0.25">
      <c r="B116" s="106" t="s">
        <v>90</v>
      </c>
      <c r="C116" s="119" t="s">
        <v>89</v>
      </c>
      <c r="D116" s="108" t="s">
        <v>1</v>
      </c>
      <c r="E116" s="120">
        <f>+E104+E105+E106</f>
        <v>423</v>
      </c>
      <c r="F116" s="121"/>
      <c r="G116" s="122">
        <f t="shared" si="18"/>
        <v>0</v>
      </c>
    </row>
    <row r="117" spans="1:9" ht="26.4" x14ac:dyDescent="0.25">
      <c r="B117" s="106" t="s">
        <v>94</v>
      </c>
      <c r="C117" s="119" t="s">
        <v>93</v>
      </c>
      <c r="D117" s="108" t="s">
        <v>1</v>
      </c>
      <c r="E117" s="120">
        <f>+E116</f>
        <v>423</v>
      </c>
      <c r="F117" s="121"/>
      <c r="G117" s="122">
        <f t="shared" si="18"/>
        <v>0</v>
      </c>
    </row>
    <row r="118" spans="1:9" ht="52.8" x14ac:dyDescent="0.25">
      <c r="B118" s="106" t="s">
        <v>96</v>
      </c>
      <c r="C118" s="119" t="s">
        <v>95</v>
      </c>
      <c r="D118" s="108" t="s">
        <v>1</v>
      </c>
      <c r="E118" s="120">
        <f>+E117</f>
        <v>423</v>
      </c>
      <c r="F118" s="121"/>
      <c r="G118" s="122">
        <f t="shared" si="18"/>
        <v>0</v>
      </c>
    </row>
    <row r="119" spans="1:9" x14ac:dyDescent="0.25">
      <c r="B119" s="106" t="s">
        <v>97</v>
      </c>
      <c r="C119" s="119" t="s">
        <v>98</v>
      </c>
      <c r="D119" s="108"/>
      <c r="E119" s="120"/>
      <c r="F119" s="121"/>
      <c r="G119" s="122"/>
    </row>
    <row r="120" spans="1:9" ht="26.4" x14ac:dyDescent="0.25">
      <c r="B120" s="106" t="s">
        <v>100</v>
      </c>
      <c r="C120" s="119" t="s">
        <v>99</v>
      </c>
      <c r="D120" s="108" t="s">
        <v>19</v>
      </c>
      <c r="E120" s="120">
        <v>3</v>
      </c>
      <c r="F120" s="121"/>
      <c r="G120" s="122">
        <f t="shared" si="18"/>
        <v>0</v>
      </c>
    </row>
    <row r="121" spans="1:9" ht="26.4" x14ac:dyDescent="0.25">
      <c r="B121" s="106" t="s">
        <v>101</v>
      </c>
      <c r="C121" s="119" t="s">
        <v>234</v>
      </c>
      <c r="D121" s="108" t="s">
        <v>19</v>
      </c>
      <c r="E121" s="120">
        <v>1</v>
      </c>
      <c r="F121" s="121"/>
      <c r="G121" s="122">
        <f t="shared" ref="G121" si="19">+ROUND((E121*F121),2)</f>
        <v>0</v>
      </c>
    </row>
    <row r="122" spans="1:9" ht="26.4" x14ac:dyDescent="0.25">
      <c r="B122" s="106" t="s">
        <v>102</v>
      </c>
      <c r="C122" s="119" t="s">
        <v>235</v>
      </c>
      <c r="D122" s="108" t="s">
        <v>19</v>
      </c>
      <c r="E122" s="120">
        <v>4</v>
      </c>
      <c r="F122" s="121"/>
      <c r="G122" s="122">
        <f t="shared" si="18"/>
        <v>0</v>
      </c>
    </row>
    <row r="123" spans="1:9" ht="26.4" x14ac:dyDescent="0.25">
      <c r="B123" s="106" t="s">
        <v>238</v>
      </c>
      <c r="C123" s="119" t="s">
        <v>436</v>
      </c>
      <c r="D123" s="108" t="s">
        <v>19</v>
      </c>
      <c r="E123" s="120">
        <v>1</v>
      </c>
      <c r="F123" s="121"/>
      <c r="G123" s="122">
        <f t="shared" ref="G123" si="20">+ROUND((E123*F123),2)</f>
        <v>0</v>
      </c>
    </row>
    <row r="124" spans="1:9" ht="26.4" x14ac:dyDescent="0.25">
      <c r="B124" s="106" t="s">
        <v>239</v>
      </c>
      <c r="C124" s="119" t="s">
        <v>103</v>
      </c>
      <c r="D124" s="108">
        <v>2</v>
      </c>
      <c r="E124" s="120">
        <v>1</v>
      </c>
      <c r="F124" s="121"/>
      <c r="G124" s="122">
        <f t="shared" ref="G124:G125" si="21">+ROUND((E124*F124),2)</f>
        <v>0</v>
      </c>
    </row>
    <row r="125" spans="1:9" ht="52.8" x14ac:dyDescent="0.25">
      <c r="B125" s="106" t="s">
        <v>240</v>
      </c>
      <c r="C125" s="119" t="s">
        <v>226</v>
      </c>
      <c r="D125" s="108" t="s">
        <v>1</v>
      </c>
      <c r="E125" s="120">
        <v>25</v>
      </c>
      <c r="F125" s="121"/>
      <c r="G125" s="122">
        <f t="shared" si="21"/>
        <v>0</v>
      </c>
    </row>
    <row r="126" spans="1:9" ht="39.6" x14ac:dyDescent="0.25">
      <c r="B126" s="106" t="s">
        <v>144</v>
      </c>
      <c r="C126" s="119" t="s">
        <v>20</v>
      </c>
      <c r="D126" s="108"/>
      <c r="E126" s="120"/>
      <c r="F126" s="121"/>
      <c r="G126" s="122">
        <f>+ROUND((SUM(G104:G125)*0.1),-1)</f>
        <v>0</v>
      </c>
    </row>
    <row r="127" spans="1:9" x14ac:dyDescent="0.25">
      <c r="B127" s="106"/>
      <c r="C127" s="124" t="s">
        <v>104</v>
      </c>
      <c r="D127" s="108"/>
      <c r="E127" s="120"/>
      <c r="F127" s="121"/>
      <c r="G127" s="123">
        <f>SUM(G104:G126)</f>
        <v>0</v>
      </c>
    </row>
    <row r="128" spans="1:9" x14ac:dyDescent="0.25">
      <c r="A128" s="279"/>
      <c r="B128" s="84" t="s">
        <v>105</v>
      </c>
      <c r="C128" s="124" t="s">
        <v>191</v>
      </c>
      <c r="D128" s="108"/>
      <c r="E128" s="120"/>
      <c r="F128" s="121"/>
      <c r="G128" s="122"/>
      <c r="H128" s="279"/>
      <c r="I128" s="279"/>
    </row>
    <row r="129" spans="1:9" ht="266.25" customHeight="1" x14ac:dyDescent="0.25">
      <c r="A129" s="279"/>
      <c r="B129" s="106" t="s">
        <v>107</v>
      </c>
      <c r="C129" s="119" t="s">
        <v>193</v>
      </c>
      <c r="D129" s="108" t="s">
        <v>1</v>
      </c>
      <c r="E129" s="120">
        <v>30</v>
      </c>
      <c r="F129" s="121"/>
      <c r="G129" s="122">
        <f t="shared" ref="G129:G130" si="22">+ROUND((E129*F129),2)</f>
        <v>0</v>
      </c>
      <c r="H129" s="279"/>
      <c r="I129" s="279"/>
    </row>
    <row r="130" spans="1:9" ht="109.5" customHeight="1" x14ac:dyDescent="0.25">
      <c r="A130" s="279"/>
      <c r="B130" s="106" t="s">
        <v>108</v>
      </c>
      <c r="C130" s="119" t="s">
        <v>194</v>
      </c>
      <c r="D130" s="108" t="s">
        <v>19</v>
      </c>
      <c r="E130" s="120">
        <v>1</v>
      </c>
      <c r="F130" s="121"/>
      <c r="G130" s="122">
        <f t="shared" si="22"/>
        <v>0</v>
      </c>
      <c r="H130" s="279"/>
      <c r="I130" s="279"/>
    </row>
    <row r="131" spans="1:9" ht="39.6" x14ac:dyDescent="0.25">
      <c r="B131" s="106" t="s">
        <v>241</v>
      </c>
      <c r="C131" s="119" t="s">
        <v>20</v>
      </c>
      <c r="D131" s="108"/>
      <c r="E131" s="120"/>
      <c r="F131" s="121"/>
      <c r="G131" s="122">
        <f>+ROUND((SUM(G129:G130)*0.1),-1)</f>
        <v>0</v>
      </c>
      <c r="H131" s="279"/>
      <c r="I131" s="279"/>
    </row>
    <row r="132" spans="1:9" x14ac:dyDescent="0.25">
      <c r="B132" s="106"/>
      <c r="C132" s="124" t="s">
        <v>109</v>
      </c>
      <c r="D132" s="108"/>
      <c r="E132" s="120"/>
      <c r="F132" s="121"/>
      <c r="G132" s="123">
        <f>SUM(G129:G131)</f>
        <v>0</v>
      </c>
      <c r="H132" s="279"/>
      <c r="I132" s="279"/>
    </row>
    <row r="133" spans="1:9" x14ac:dyDescent="0.25">
      <c r="C133" s="73"/>
      <c r="E133" s="75"/>
      <c r="F133" s="86"/>
      <c r="G133" s="68"/>
    </row>
    <row r="134" spans="1:9" x14ac:dyDescent="0.25">
      <c r="C134" s="73"/>
      <c r="E134" s="75"/>
      <c r="F134" s="86"/>
      <c r="G134" s="68"/>
    </row>
    <row r="135" spans="1:9" x14ac:dyDescent="0.25">
      <c r="C135" s="73"/>
      <c r="E135" s="74"/>
      <c r="F135" s="86"/>
      <c r="G135" s="68"/>
    </row>
    <row r="136" spans="1:9" x14ac:dyDescent="0.25">
      <c r="C136" s="73"/>
      <c r="D136" s="69"/>
      <c r="E136" s="82"/>
      <c r="F136" s="86"/>
      <c r="G136" s="68"/>
    </row>
    <row r="137" spans="1:9" x14ac:dyDescent="0.25">
      <c r="C137" s="73"/>
      <c r="E137" s="75"/>
      <c r="F137" s="86"/>
      <c r="G137" s="68"/>
    </row>
    <row r="138" spans="1:9" x14ac:dyDescent="0.25">
      <c r="C138" s="77"/>
      <c r="E138" s="75"/>
      <c r="F138" s="86"/>
      <c r="G138" s="68"/>
    </row>
    <row r="139" spans="1:9" x14ac:dyDescent="0.25">
      <c r="C139" s="75"/>
      <c r="D139" s="69"/>
      <c r="E139" s="75"/>
      <c r="F139" s="86"/>
      <c r="G139" s="68"/>
    </row>
    <row r="140" spans="1:9" x14ac:dyDescent="0.25">
      <c r="C140" s="68"/>
      <c r="E140" s="74"/>
      <c r="F140" s="86"/>
      <c r="G140" s="68"/>
    </row>
    <row r="141" spans="1:9" x14ac:dyDescent="0.25">
      <c r="D141" s="69"/>
      <c r="E141" s="75"/>
      <c r="F141" s="86"/>
      <c r="G141" s="68"/>
    </row>
    <row r="142" spans="1:9" x14ac:dyDescent="0.25">
      <c r="C142" s="73"/>
      <c r="E142" s="75"/>
      <c r="F142" s="86"/>
      <c r="G142" s="68"/>
    </row>
    <row r="143" spans="1:9" x14ac:dyDescent="0.25">
      <c r="C143" s="68"/>
      <c r="E143" s="75"/>
      <c r="F143" s="86"/>
      <c r="G143" s="68"/>
    </row>
    <row r="144" spans="1:9" x14ac:dyDescent="0.25">
      <c r="C144" s="73"/>
      <c r="E144" s="75"/>
      <c r="F144" s="86"/>
      <c r="G144" s="68"/>
    </row>
    <row r="145" spans="2:7" x14ac:dyDescent="0.25">
      <c r="C145" s="73"/>
      <c r="E145" s="75"/>
      <c r="F145" s="86"/>
      <c r="G145" s="68"/>
    </row>
    <row r="146" spans="2:7" x14ac:dyDescent="0.25">
      <c r="C146" s="68"/>
      <c r="D146" s="69"/>
      <c r="E146" s="75"/>
      <c r="F146" s="86"/>
      <c r="G146" s="68"/>
    </row>
    <row r="147" spans="2:7" x14ac:dyDescent="0.25">
      <c r="C147" s="73"/>
      <c r="E147" s="75"/>
      <c r="F147" s="86"/>
      <c r="G147" s="68"/>
    </row>
    <row r="149" spans="2:7" x14ac:dyDescent="0.25">
      <c r="B149" s="67"/>
      <c r="D149" s="67"/>
      <c r="E149" s="67"/>
    </row>
    <row r="150" spans="2:7" x14ac:dyDescent="0.25">
      <c r="C150" s="73"/>
      <c r="E150" s="75"/>
      <c r="F150" s="86"/>
      <c r="G150" s="68"/>
    </row>
    <row r="151" spans="2:7" x14ac:dyDescent="0.25">
      <c r="B151" s="67"/>
      <c r="D151" s="67"/>
      <c r="E151" s="67"/>
    </row>
    <row r="152" spans="2:7" x14ac:dyDescent="0.25">
      <c r="B152" s="67"/>
      <c r="D152" s="67"/>
      <c r="E152" s="67"/>
    </row>
    <row r="153" spans="2:7" x14ac:dyDescent="0.25">
      <c r="B153" s="67"/>
      <c r="D153" s="67"/>
      <c r="E153" s="67"/>
    </row>
    <row r="154" spans="2:7" x14ac:dyDescent="0.25">
      <c r="B154" s="67"/>
      <c r="D154" s="67"/>
      <c r="E154" s="67"/>
    </row>
    <row r="155" spans="2:7" x14ac:dyDescent="0.25">
      <c r="B155" s="94"/>
      <c r="D155" s="69"/>
      <c r="E155" s="75"/>
      <c r="F155" s="86"/>
      <c r="G155" s="68"/>
    </row>
    <row r="156" spans="2:7" x14ac:dyDescent="0.25">
      <c r="B156" s="160"/>
      <c r="C156" s="279"/>
      <c r="D156" s="280"/>
      <c r="E156" s="281"/>
      <c r="F156" s="279"/>
      <c r="G156" s="279"/>
    </row>
    <row r="157" spans="2:7" x14ac:dyDescent="0.25">
      <c r="B157" s="160"/>
      <c r="C157" s="279"/>
      <c r="D157" s="280"/>
      <c r="E157" s="281"/>
      <c r="F157" s="279"/>
      <c r="G157" s="279"/>
    </row>
    <row r="158" spans="2:7" x14ac:dyDescent="0.25">
      <c r="B158" s="160"/>
      <c r="C158" s="279"/>
      <c r="D158" s="280"/>
      <c r="E158" s="281"/>
      <c r="F158" s="279"/>
      <c r="G158" s="279"/>
    </row>
    <row r="159" spans="2:7" x14ac:dyDescent="0.25">
      <c r="B159" s="160"/>
      <c r="C159" s="279"/>
      <c r="D159" s="280"/>
      <c r="E159" s="281"/>
      <c r="F159" s="279"/>
      <c r="G159" s="279"/>
    </row>
    <row r="160" spans="2:7" x14ac:dyDescent="0.25">
      <c r="B160" s="160"/>
      <c r="C160" s="279"/>
      <c r="D160" s="280"/>
      <c r="E160" s="281"/>
      <c r="F160" s="279"/>
      <c r="G160" s="279"/>
    </row>
    <row r="161" spans="2:7" x14ac:dyDescent="0.25">
      <c r="B161" s="160"/>
      <c r="C161" s="279"/>
      <c r="D161" s="280"/>
      <c r="E161" s="281"/>
      <c r="F161" s="279"/>
      <c r="G161" s="279"/>
    </row>
    <row r="162" spans="2:7" x14ac:dyDescent="0.25">
      <c r="B162" s="160"/>
      <c r="C162" s="279"/>
      <c r="D162" s="280"/>
      <c r="E162" s="281"/>
      <c r="F162" s="279"/>
      <c r="G162" s="279"/>
    </row>
    <row r="163" spans="2:7" x14ac:dyDescent="0.25">
      <c r="B163" s="160"/>
      <c r="C163" s="279"/>
      <c r="D163" s="280"/>
      <c r="E163" s="281"/>
      <c r="F163" s="279"/>
      <c r="G163" s="279"/>
    </row>
    <row r="164" spans="2:7" x14ac:dyDescent="0.25">
      <c r="B164" s="160"/>
      <c r="C164" s="279"/>
      <c r="D164" s="280"/>
      <c r="E164" s="281"/>
      <c r="F164" s="279"/>
      <c r="G164" s="279"/>
    </row>
    <row r="165" spans="2:7" x14ac:dyDescent="0.25">
      <c r="B165" s="160"/>
      <c r="C165" s="279"/>
      <c r="D165" s="280"/>
      <c r="E165" s="281"/>
      <c r="F165" s="279"/>
      <c r="G165" s="279"/>
    </row>
    <row r="166" spans="2:7" x14ac:dyDescent="0.25">
      <c r="B166" s="160"/>
      <c r="C166" s="279"/>
      <c r="D166" s="280"/>
      <c r="E166" s="281"/>
      <c r="F166" s="279"/>
      <c r="G166" s="279"/>
    </row>
    <row r="167" spans="2:7" x14ac:dyDescent="0.25">
      <c r="B167" s="160"/>
      <c r="C167" s="279"/>
      <c r="D167" s="280"/>
      <c r="E167" s="281"/>
      <c r="F167" s="279"/>
      <c r="G167" s="279"/>
    </row>
  </sheetData>
  <sheetProtection algorithmName="SHA-512" hashValue="bqaL9Ver7CEyBeVy+Xh3Ij8MKjRt5bcR47tQBCDmufBkIkmWzTLA0dNk9jbUnzwdipmVvkVMTPHfCNNVK5OOTg==" saltValue="ef6KKw2GeswCKwhiflKEYQ==" spinCount="100000" sheet="1" objects="1" scenarios="1"/>
  <mergeCells count="5">
    <mergeCell ref="B13:G13"/>
    <mergeCell ref="B14:G14"/>
    <mergeCell ref="B15:G15"/>
    <mergeCell ref="B16:G16"/>
    <mergeCell ref="B17:G17"/>
  </mergeCells>
  <phoneticPr fontId="33" type="noConversion"/>
  <conditionalFormatting sqref="F27 F29">
    <cfRule type="cellIs" dxfId="11" priority="3" operator="equal">
      <formula>0</formula>
    </cfRule>
  </conditionalFormatting>
  <conditionalFormatting sqref="F36:F38">
    <cfRule type="cellIs" dxfId="10" priority="2" operator="equal">
      <formula>0</formula>
    </cfRule>
  </conditionalFormatting>
  <conditionalFormatting sqref="F28">
    <cfRule type="cellIs" dxfId="9" priority="1" operator="equal">
      <formula>0</formula>
    </cfRule>
  </conditionalFormatting>
  <pageMargins left="0.98425196850393704" right="0.39370078740157483" top="0.78740157480314965" bottom="0.78740157480314965" header="0.47244094488188981" footer="0"/>
  <pageSetup paperSize="9" scale="91" fitToHeight="10" orientation="portrait" r:id="rId1"/>
  <headerFooter alignWithMargins="0">
    <oddFooter>&amp;L&amp;A&amp;R&amp;9Stran &amp;P/&amp;N</oddFooter>
  </headerFooter>
  <rowBreaks count="4" manualBreakCount="4">
    <brk id="18" max="6" man="1"/>
    <brk id="40" max="6" man="1"/>
    <brk id="101" max="6" man="1"/>
    <brk id="127"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27411-AED8-49CA-89EC-E765568BFF58}">
  <sheetPr>
    <tabColor theme="5" tint="0.79998168889431442"/>
  </sheetPr>
  <dimension ref="A1:R173"/>
  <sheetViews>
    <sheetView view="pageBreakPreview" topLeftCell="B1" zoomScaleNormal="100" zoomScaleSheetLayoutView="100" zoomScalePageLayoutView="55" workbookViewId="0">
      <selection activeCell="F2" sqref="F2"/>
    </sheetView>
  </sheetViews>
  <sheetFormatPr defaultColWidth="9.33203125" defaultRowHeight="13.2" x14ac:dyDescent="0.25"/>
  <cols>
    <col min="1" max="1" width="1.77734375" style="51" hidden="1" customWidth="1"/>
    <col min="2" max="2" width="7.109375" style="93" bestFit="1" customWidth="1"/>
    <col min="3" max="3" width="58.44140625" style="51" customWidth="1"/>
    <col min="4" max="4" width="7.6640625" style="71" bestFit="1" customWidth="1"/>
    <col min="5" max="5" width="9.44140625" style="78" bestFit="1" customWidth="1"/>
    <col min="6" max="6" width="12" style="51" customWidth="1"/>
    <col min="7" max="7" width="13.6640625" style="51" bestFit="1" customWidth="1"/>
    <col min="8" max="8" width="6.6640625" style="51" customWidth="1"/>
    <col min="9" max="16384" width="9.33203125" style="51"/>
  </cols>
  <sheetData>
    <row r="1" spans="2:7" x14ac:dyDescent="0.25">
      <c r="B1" s="170" t="s">
        <v>412</v>
      </c>
      <c r="C1" s="91" t="s">
        <v>247</v>
      </c>
      <c r="D1" s="92"/>
      <c r="E1" s="92"/>
      <c r="F1" s="92"/>
      <c r="G1" s="92"/>
    </row>
    <row r="2" spans="2:7" x14ac:dyDescent="0.25">
      <c r="C2" s="88"/>
      <c r="D2" s="171"/>
      <c r="E2" s="172"/>
      <c r="F2" s="70"/>
    </row>
    <row r="3" spans="2:7" x14ac:dyDescent="0.25">
      <c r="B3" s="111" t="s">
        <v>11</v>
      </c>
      <c r="C3" s="107" t="s">
        <v>5</v>
      </c>
      <c r="D3" s="173"/>
      <c r="E3" s="174"/>
      <c r="F3" s="107"/>
      <c r="G3" s="110">
        <f>+G30</f>
        <v>0</v>
      </c>
    </row>
    <row r="4" spans="2:7" x14ac:dyDescent="0.25">
      <c r="B4" s="111" t="s">
        <v>12</v>
      </c>
      <c r="C4" s="107" t="s">
        <v>7</v>
      </c>
      <c r="D4" s="173"/>
      <c r="E4" s="174"/>
      <c r="F4" s="107"/>
      <c r="G4" s="110">
        <f>+G45</f>
        <v>0</v>
      </c>
    </row>
    <row r="5" spans="2:7" x14ac:dyDescent="0.25">
      <c r="B5" s="111" t="s">
        <v>13</v>
      </c>
      <c r="C5" s="107" t="s">
        <v>8</v>
      </c>
      <c r="D5" s="173"/>
      <c r="E5" s="174"/>
      <c r="F5" s="107"/>
      <c r="G5" s="110">
        <f>+G81</f>
        <v>0</v>
      </c>
    </row>
    <row r="6" spans="2:7" x14ac:dyDescent="0.25">
      <c r="B6" s="111" t="s">
        <v>25</v>
      </c>
      <c r="C6" s="107" t="s">
        <v>250</v>
      </c>
      <c r="D6" s="173"/>
      <c r="E6" s="174"/>
      <c r="F6" s="107"/>
      <c r="G6" s="110">
        <f>+G91</f>
        <v>0</v>
      </c>
    </row>
    <row r="7" spans="2:7" x14ac:dyDescent="0.25">
      <c r="B7" s="111" t="s">
        <v>71</v>
      </c>
      <c r="C7" s="107" t="s">
        <v>251</v>
      </c>
      <c r="D7" s="173"/>
      <c r="E7" s="174"/>
      <c r="F7" s="107"/>
      <c r="G7" s="110">
        <f>+G121</f>
        <v>0</v>
      </c>
    </row>
    <row r="8" spans="2:7" x14ac:dyDescent="0.25">
      <c r="B8" s="111" t="s">
        <v>76</v>
      </c>
      <c r="C8" s="107" t="s">
        <v>252</v>
      </c>
      <c r="D8" s="173"/>
      <c r="E8" s="174"/>
      <c r="F8" s="107"/>
      <c r="G8" s="110">
        <f>+G138</f>
        <v>0</v>
      </c>
    </row>
    <row r="9" spans="2:7" x14ac:dyDescent="0.25">
      <c r="B9" s="111" t="s">
        <v>105</v>
      </c>
      <c r="C9" s="107" t="s">
        <v>253</v>
      </c>
      <c r="D9" s="173"/>
      <c r="E9" s="174"/>
      <c r="F9" s="107"/>
      <c r="G9" s="110">
        <f>+G172</f>
        <v>0</v>
      </c>
    </row>
    <row r="10" spans="2:7" x14ac:dyDescent="0.25">
      <c r="B10" s="111"/>
      <c r="C10" s="175" t="s">
        <v>0</v>
      </c>
      <c r="D10" s="176"/>
      <c r="E10" s="177"/>
      <c r="F10" s="114"/>
      <c r="G10" s="115">
        <f>SUM(G3:G9)</f>
        <v>0</v>
      </c>
    </row>
    <row r="11" spans="2:7" x14ac:dyDescent="0.25">
      <c r="C11" s="178"/>
      <c r="D11" s="179"/>
      <c r="E11" s="180"/>
      <c r="F11" s="159"/>
      <c r="G11" s="181"/>
    </row>
    <row r="12" spans="2:7" x14ac:dyDescent="0.25">
      <c r="B12" s="169" t="s">
        <v>225</v>
      </c>
      <c r="C12" s="164"/>
      <c r="D12" s="165"/>
      <c r="E12" s="166"/>
      <c r="F12" s="167"/>
      <c r="G12" s="168"/>
    </row>
    <row r="13" spans="2:7" ht="57" customHeight="1" x14ac:dyDescent="0.25">
      <c r="B13" s="293" t="s">
        <v>418</v>
      </c>
      <c r="C13" s="294"/>
      <c r="D13" s="294"/>
      <c r="E13" s="294"/>
      <c r="F13" s="294"/>
      <c r="G13" s="294"/>
    </row>
    <row r="14" spans="2:7" ht="108" customHeight="1" x14ac:dyDescent="0.25">
      <c r="B14" s="293" t="s">
        <v>227</v>
      </c>
      <c r="C14" s="294"/>
      <c r="D14" s="294"/>
      <c r="E14" s="294"/>
      <c r="F14" s="294"/>
      <c r="G14" s="294"/>
    </row>
    <row r="15" spans="2:7" ht="55.5" customHeight="1" x14ac:dyDescent="0.25">
      <c r="B15" s="293" t="s">
        <v>228</v>
      </c>
      <c r="C15" s="294"/>
      <c r="D15" s="294"/>
      <c r="E15" s="294"/>
      <c r="F15" s="294"/>
      <c r="G15" s="294"/>
    </row>
    <row r="16" spans="2:7" ht="105.75" customHeight="1" x14ac:dyDescent="0.25">
      <c r="B16" s="293" t="s">
        <v>229</v>
      </c>
      <c r="C16" s="294"/>
      <c r="D16" s="294"/>
      <c r="E16" s="294"/>
      <c r="F16" s="294"/>
      <c r="G16" s="294"/>
    </row>
    <row r="17" spans="1:7" ht="29.25" customHeight="1" x14ac:dyDescent="0.25">
      <c r="B17" s="293" t="s">
        <v>230</v>
      </c>
      <c r="C17" s="294"/>
      <c r="D17" s="294"/>
      <c r="E17" s="294"/>
      <c r="F17" s="294"/>
      <c r="G17" s="294"/>
    </row>
    <row r="18" spans="1:7" x14ac:dyDescent="0.25">
      <c r="C18" s="178"/>
      <c r="D18" s="179"/>
      <c r="E18" s="180"/>
      <c r="F18" s="159"/>
      <c r="G18" s="181"/>
    </row>
    <row r="19" spans="1:7" ht="26.4" x14ac:dyDescent="0.25">
      <c r="B19" s="182" t="s">
        <v>14</v>
      </c>
      <c r="C19" s="138" t="s">
        <v>15</v>
      </c>
      <c r="D19" s="182" t="s">
        <v>16</v>
      </c>
      <c r="E19" s="182" t="s">
        <v>17</v>
      </c>
      <c r="F19" s="138" t="s">
        <v>254</v>
      </c>
      <c r="G19" s="182" t="s">
        <v>255</v>
      </c>
    </row>
    <row r="20" spans="1:7" x14ac:dyDescent="0.25">
      <c r="B20" s="183" t="s">
        <v>11</v>
      </c>
      <c r="C20" s="114" t="s">
        <v>5</v>
      </c>
      <c r="D20" s="173"/>
      <c r="E20" s="174"/>
      <c r="F20" s="107"/>
      <c r="G20" s="107"/>
    </row>
    <row r="21" spans="1:7" ht="39.6" x14ac:dyDescent="0.25">
      <c r="B21" s="182">
        <v>1101</v>
      </c>
      <c r="C21" s="184" t="s">
        <v>256</v>
      </c>
      <c r="D21" s="185" t="s">
        <v>3</v>
      </c>
      <c r="E21" s="186">
        <v>180</v>
      </c>
      <c r="F21" s="187"/>
      <c r="G21" s="187">
        <f>+ROUND((E21*F21),2)</f>
        <v>0</v>
      </c>
    </row>
    <row r="22" spans="1:7" ht="26.4" x14ac:dyDescent="0.25">
      <c r="B22" s="111" t="s">
        <v>118</v>
      </c>
      <c r="C22" s="188" t="s">
        <v>257</v>
      </c>
      <c r="D22" s="173" t="s">
        <v>19</v>
      </c>
      <c r="E22" s="186">
        <v>4</v>
      </c>
      <c r="F22" s="189"/>
      <c r="G22" s="187">
        <f>+ROUND((E22*F22),2)</f>
        <v>0</v>
      </c>
    </row>
    <row r="23" spans="1:7" ht="39.6" x14ac:dyDescent="0.25">
      <c r="B23" s="111" t="s">
        <v>119</v>
      </c>
      <c r="C23" s="188" t="s">
        <v>258</v>
      </c>
      <c r="D23" s="173" t="s">
        <v>30</v>
      </c>
      <c r="E23" s="186">
        <v>1</v>
      </c>
      <c r="F23" s="189"/>
      <c r="G23" s="187">
        <f>+ROUND((E23*F23),2)</f>
        <v>0</v>
      </c>
    </row>
    <row r="24" spans="1:7" ht="26.4" x14ac:dyDescent="0.25">
      <c r="B24" s="111" t="s">
        <v>42</v>
      </c>
      <c r="C24" s="190" t="s">
        <v>54</v>
      </c>
      <c r="D24" s="173" t="s">
        <v>10</v>
      </c>
      <c r="E24" s="186">
        <v>10</v>
      </c>
      <c r="F24" s="189"/>
      <c r="G24" s="187">
        <f>+ROUND((E24*F24),2)</f>
        <v>0</v>
      </c>
    </row>
    <row r="25" spans="1:7" ht="26.4" x14ac:dyDescent="0.25">
      <c r="B25" s="111" t="s">
        <v>43</v>
      </c>
      <c r="C25" s="190" t="s">
        <v>57</v>
      </c>
      <c r="D25" s="191" t="s">
        <v>10</v>
      </c>
      <c r="E25" s="192">
        <v>10</v>
      </c>
      <c r="F25" s="189"/>
      <c r="G25" s="187">
        <f>E25*F25</f>
        <v>0</v>
      </c>
    </row>
    <row r="26" spans="1:7" ht="26.4" x14ac:dyDescent="0.25">
      <c r="B26" s="111" t="s">
        <v>49</v>
      </c>
      <c r="C26" s="190" t="s">
        <v>259</v>
      </c>
      <c r="D26" s="173" t="s">
        <v>4</v>
      </c>
      <c r="E26" s="186">
        <f>180*0.2</f>
        <v>36</v>
      </c>
      <c r="F26" s="189"/>
      <c r="G26" s="187">
        <f>+ROUND((E26*F26),2)</f>
        <v>0</v>
      </c>
    </row>
    <row r="27" spans="1:7" ht="26.4" x14ac:dyDescent="0.25">
      <c r="B27" s="111" t="s">
        <v>55</v>
      </c>
      <c r="C27" s="190" t="s">
        <v>260</v>
      </c>
      <c r="D27" s="173" t="s">
        <v>30</v>
      </c>
      <c r="E27" s="186">
        <v>1</v>
      </c>
      <c r="F27" s="189"/>
      <c r="G27" s="187">
        <f>+ROUND((E27*F27),2)</f>
        <v>0</v>
      </c>
    </row>
    <row r="28" spans="1:7" x14ac:dyDescent="0.25">
      <c r="B28" s="111" t="s">
        <v>261</v>
      </c>
      <c r="C28" s="190" t="s">
        <v>262</v>
      </c>
      <c r="D28" s="173" t="s">
        <v>30</v>
      </c>
      <c r="E28" s="186">
        <v>1</v>
      </c>
      <c r="F28" s="189"/>
      <c r="G28" s="187">
        <f>+ROUND((E28*F28),2)</f>
        <v>0</v>
      </c>
    </row>
    <row r="29" spans="1:7" ht="39.6" x14ac:dyDescent="0.25">
      <c r="B29" s="111" t="s">
        <v>263</v>
      </c>
      <c r="C29" s="190" t="s">
        <v>20</v>
      </c>
      <c r="D29" s="173"/>
      <c r="E29" s="186"/>
      <c r="F29" s="189"/>
      <c r="G29" s="187">
        <f>+ROUND((SUM(G21:G28)*0.1),-1)</f>
        <v>0</v>
      </c>
    </row>
    <row r="30" spans="1:7" x14ac:dyDescent="0.25">
      <c r="B30" s="111"/>
      <c r="C30" s="114" t="s">
        <v>6</v>
      </c>
      <c r="D30" s="173"/>
      <c r="E30" s="186"/>
      <c r="F30" s="189"/>
      <c r="G30" s="193">
        <f>SUM(G21:G29)</f>
        <v>0</v>
      </c>
    </row>
    <row r="31" spans="1:7" x14ac:dyDescent="0.25">
      <c r="A31" s="99"/>
      <c r="B31" s="183" t="s">
        <v>12</v>
      </c>
      <c r="C31" s="194" t="s">
        <v>7</v>
      </c>
      <c r="D31" s="191"/>
      <c r="E31" s="192"/>
      <c r="F31" s="189"/>
      <c r="G31" s="187"/>
    </row>
    <row r="32" spans="1:7" ht="118.8" x14ac:dyDescent="0.25">
      <c r="A32" s="99"/>
      <c r="B32" s="111" t="s">
        <v>202</v>
      </c>
      <c r="C32" s="195" t="s">
        <v>449</v>
      </c>
      <c r="D32" s="173" t="s">
        <v>3</v>
      </c>
      <c r="E32" s="186">
        <v>252</v>
      </c>
      <c r="F32" s="189"/>
      <c r="G32" s="187">
        <f t="shared" ref="G32:G43" si="0">+ROUND((E32*F32),2)</f>
        <v>0</v>
      </c>
    </row>
    <row r="33" spans="1:7" ht="66" x14ac:dyDescent="0.25">
      <c r="A33" s="99"/>
      <c r="B33" s="111" t="s">
        <v>168</v>
      </c>
      <c r="C33" s="196" t="s">
        <v>264</v>
      </c>
      <c r="D33" s="191" t="s">
        <v>30</v>
      </c>
      <c r="E33" s="192">
        <v>1</v>
      </c>
      <c r="F33" s="189"/>
      <c r="G33" s="187">
        <f t="shared" si="0"/>
        <v>0</v>
      </c>
    </row>
    <row r="34" spans="1:7" ht="26.4" x14ac:dyDescent="0.25">
      <c r="A34" s="99"/>
      <c r="B34" s="111" t="s">
        <v>170</v>
      </c>
      <c r="C34" s="196" t="s">
        <v>265</v>
      </c>
      <c r="D34" s="191" t="s">
        <v>4</v>
      </c>
      <c r="E34" s="192">
        <f>160*0.3</f>
        <v>48</v>
      </c>
      <c r="F34" s="189"/>
      <c r="G34" s="187">
        <f t="shared" si="0"/>
        <v>0</v>
      </c>
    </row>
    <row r="35" spans="1:7" ht="26.4" x14ac:dyDescent="0.25">
      <c r="A35" s="99"/>
      <c r="B35" s="111" t="s">
        <v>190</v>
      </c>
      <c r="C35" s="196" t="s">
        <v>450</v>
      </c>
      <c r="D35" s="191" t="s">
        <v>4</v>
      </c>
      <c r="E35" s="192">
        <v>158.49</v>
      </c>
      <c r="F35" s="189"/>
      <c r="G35" s="187">
        <f t="shared" si="0"/>
        <v>0</v>
      </c>
    </row>
    <row r="36" spans="1:7" x14ac:dyDescent="0.25">
      <c r="A36" s="99"/>
      <c r="B36" s="111" t="s">
        <v>204</v>
      </c>
      <c r="C36" s="196" t="s">
        <v>267</v>
      </c>
      <c r="D36" s="191" t="s">
        <v>4</v>
      </c>
      <c r="E36" s="192">
        <v>16</v>
      </c>
      <c r="F36" s="189"/>
      <c r="G36" s="187">
        <f t="shared" si="0"/>
        <v>0</v>
      </c>
    </row>
    <row r="37" spans="1:7" ht="26.4" x14ac:dyDescent="0.25">
      <c r="A37" s="99"/>
      <c r="B37" s="111" t="s">
        <v>266</v>
      </c>
      <c r="C37" s="196" t="s">
        <v>269</v>
      </c>
      <c r="D37" s="191" t="s">
        <v>10</v>
      </c>
      <c r="E37" s="192">
        <v>80</v>
      </c>
      <c r="F37" s="189"/>
      <c r="G37" s="187">
        <f t="shared" si="0"/>
        <v>0</v>
      </c>
    </row>
    <row r="38" spans="1:7" ht="39.6" x14ac:dyDescent="0.25">
      <c r="A38" s="99"/>
      <c r="B38" s="111" t="s">
        <v>268</v>
      </c>
      <c r="C38" s="196" t="s">
        <v>270</v>
      </c>
      <c r="D38" s="191" t="s">
        <v>1</v>
      </c>
      <c r="E38" s="192">
        <v>30</v>
      </c>
      <c r="F38" s="189"/>
      <c r="G38" s="187">
        <f t="shared" si="0"/>
        <v>0</v>
      </c>
    </row>
    <row r="39" spans="1:7" ht="26.4" x14ac:dyDescent="0.25">
      <c r="A39" s="99"/>
      <c r="B39" s="111" t="s">
        <v>174</v>
      </c>
      <c r="C39" s="196" t="s">
        <v>451</v>
      </c>
      <c r="D39" s="191" t="s">
        <v>3</v>
      </c>
      <c r="E39" s="192">
        <v>84</v>
      </c>
      <c r="F39" s="189"/>
      <c r="G39" s="187">
        <f t="shared" si="0"/>
        <v>0</v>
      </c>
    </row>
    <row r="40" spans="1:7" ht="26.4" x14ac:dyDescent="0.25">
      <c r="A40" s="99"/>
      <c r="B40" s="111" t="s">
        <v>175</v>
      </c>
      <c r="C40" s="196" t="s">
        <v>452</v>
      </c>
      <c r="D40" s="191" t="s">
        <v>4</v>
      </c>
      <c r="E40" s="192">
        <v>21</v>
      </c>
      <c r="F40" s="189"/>
      <c r="G40" s="187">
        <f t="shared" si="0"/>
        <v>0</v>
      </c>
    </row>
    <row r="41" spans="1:7" ht="39.6" x14ac:dyDescent="0.25">
      <c r="A41" s="99"/>
      <c r="B41" s="111" t="s">
        <v>177</v>
      </c>
      <c r="C41" s="196" t="s">
        <v>453</v>
      </c>
      <c r="D41" s="191" t="s">
        <v>4</v>
      </c>
      <c r="E41" s="192">
        <v>12.6</v>
      </c>
      <c r="F41" s="189"/>
      <c r="G41" s="187">
        <f t="shared" ref="G41" si="1">+ROUND((E41*F41),2)</f>
        <v>0</v>
      </c>
    </row>
    <row r="42" spans="1:7" ht="79.2" x14ac:dyDescent="0.25">
      <c r="A42" s="99"/>
      <c r="B42" s="111" t="s">
        <v>178</v>
      </c>
      <c r="C42" s="196" t="s">
        <v>271</v>
      </c>
      <c r="D42" s="191" t="s">
        <v>4</v>
      </c>
      <c r="E42" s="192">
        <v>144.11000000000001</v>
      </c>
      <c r="F42" s="189"/>
      <c r="G42" s="187">
        <f t="shared" si="0"/>
        <v>0</v>
      </c>
    </row>
    <row r="43" spans="1:7" ht="26.4" x14ac:dyDescent="0.25">
      <c r="A43" s="99"/>
      <c r="B43" s="111" t="s">
        <v>187</v>
      </c>
      <c r="C43" s="190" t="s">
        <v>139</v>
      </c>
      <c r="D43" s="173" t="s">
        <v>4</v>
      </c>
      <c r="E43" s="186">
        <f>+E35+E36</f>
        <v>174.49</v>
      </c>
      <c r="F43" s="189"/>
      <c r="G43" s="187">
        <f t="shared" si="0"/>
        <v>0</v>
      </c>
    </row>
    <row r="44" spans="1:7" ht="39.6" x14ac:dyDescent="0.25">
      <c r="A44" s="99"/>
      <c r="B44" s="111" t="s">
        <v>188</v>
      </c>
      <c r="C44" s="190" t="s">
        <v>20</v>
      </c>
      <c r="D44" s="173"/>
      <c r="E44" s="186"/>
      <c r="F44" s="189"/>
      <c r="G44" s="187">
        <f>+ROUND((SUM(G32:G43)*0.1),-1)</f>
        <v>0</v>
      </c>
    </row>
    <row r="45" spans="1:7" x14ac:dyDescent="0.25">
      <c r="A45" s="99"/>
      <c r="B45" s="111"/>
      <c r="C45" s="114" t="s">
        <v>70</v>
      </c>
      <c r="D45" s="173"/>
      <c r="E45" s="186"/>
      <c r="F45" s="189"/>
      <c r="G45" s="193">
        <f>SUM(G32:G44)</f>
        <v>0</v>
      </c>
    </row>
    <row r="46" spans="1:7" x14ac:dyDescent="0.25">
      <c r="A46" s="99"/>
      <c r="B46" s="183" t="s">
        <v>13</v>
      </c>
      <c r="C46" s="114" t="s">
        <v>8</v>
      </c>
      <c r="D46" s="173"/>
      <c r="E46" s="186"/>
      <c r="F46" s="189"/>
      <c r="G46" s="187"/>
    </row>
    <row r="47" spans="1:7" x14ac:dyDescent="0.25">
      <c r="A47" s="99"/>
      <c r="B47" s="111"/>
      <c r="C47" s="197" t="s">
        <v>272</v>
      </c>
      <c r="D47" s="173"/>
      <c r="E47" s="186"/>
      <c r="F47" s="189"/>
      <c r="G47" s="187"/>
    </row>
    <row r="48" spans="1:7" ht="26.4" x14ac:dyDescent="0.25">
      <c r="A48" s="99"/>
      <c r="B48" s="182">
        <v>3101</v>
      </c>
      <c r="C48" s="188" t="s">
        <v>273</v>
      </c>
      <c r="D48" s="185" t="s">
        <v>4</v>
      </c>
      <c r="E48" s="186">
        <v>2</v>
      </c>
      <c r="F48" s="187"/>
      <c r="G48" s="187">
        <f>+ROUND((E48*F48),2)</f>
        <v>0</v>
      </c>
    </row>
    <row r="49" spans="1:7" ht="37.5" customHeight="1" x14ac:dyDescent="0.25">
      <c r="A49" s="99"/>
      <c r="B49" s="182">
        <v>3102</v>
      </c>
      <c r="C49" s="188" t="s">
        <v>274</v>
      </c>
      <c r="D49" s="173" t="s">
        <v>4</v>
      </c>
      <c r="E49" s="186">
        <v>1.44</v>
      </c>
      <c r="F49" s="187"/>
      <c r="G49" s="187">
        <f t="shared" ref="G49:G68" si="2">+ROUND((E49*F49),2)</f>
        <v>0</v>
      </c>
    </row>
    <row r="50" spans="1:7" ht="37.5" customHeight="1" x14ac:dyDescent="0.25">
      <c r="A50" s="99"/>
      <c r="B50" s="182">
        <v>3103</v>
      </c>
      <c r="C50" s="188" t="s">
        <v>458</v>
      </c>
      <c r="D50" s="173" t="s">
        <v>457</v>
      </c>
      <c r="E50" s="186">
        <v>4.8</v>
      </c>
      <c r="F50" s="187"/>
      <c r="G50" s="187">
        <f t="shared" ref="G50" si="3">+ROUND((E50*F50),2)</f>
        <v>0</v>
      </c>
    </row>
    <row r="51" spans="1:7" ht="26.4" x14ac:dyDescent="0.25">
      <c r="A51" s="99"/>
      <c r="B51" s="182">
        <v>3104</v>
      </c>
      <c r="C51" s="188" t="s">
        <v>275</v>
      </c>
      <c r="D51" s="173" t="s">
        <v>4</v>
      </c>
      <c r="E51" s="186">
        <v>1.1499999999999999</v>
      </c>
      <c r="F51" s="187"/>
      <c r="G51" s="187">
        <f t="shared" si="2"/>
        <v>0</v>
      </c>
    </row>
    <row r="52" spans="1:7" ht="26.4" x14ac:dyDescent="0.25">
      <c r="A52" s="99"/>
      <c r="B52" s="182">
        <v>3105</v>
      </c>
      <c r="C52" s="188" t="s">
        <v>276</v>
      </c>
      <c r="D52" s="173" t="s">
        <v>4</v>
      </c>
      <c r="E52" s="186">
        <v>0.41</v>
      </c>
      <c r="F52" s="187"/>
      <c r="G52" s="187">
        <f t="shared" si="2"/>
        <v>0</v>
      </c>
    </row>
    <row r="53" spans="1:7" ht="26.4" x14ac:dyDescent="0.25">
      <c r="A53" s="99"/>
      <c r="B53" s="182">
        <v>3106</v>
      </c>
      <c r="C53" s="188" t="s">
        <v>277</v>
      </c>
      <c r="D53" s="173" t="s">
        <v>4</v>
      </c>
      <c r="E53" s="186">
        <v>1.63</v>
      </c>
      <c r="F53" s="187"/>
      <c r="G53" s="187">
        <f t="shared" si="2"/>
        <v>0</v>
      </c>
    </row>
    <row r="54" spans="1:7" ht="26.4" x14ac:dyDescent="0.25">
      <c r="A54" s="99"/>
      <c r="B54" s="182">
        <v>3107</v>
      </c>
      <c r="C54" s="188" t="s">
        <v>278</v>
      </c>
      <c r="D54" s="173" t="s">
        <v>4</v>
      </c>
      <c r="E54" s="186">
        <v>3.45</v>
      </c>
      <c r="F54" s="187"/>
      <c r="G54" s="187">
        <f t="shared" si="2"/>
        <v>0</v>
      </c>
    </row>
    <row r="55" spans="1:7" ht="26.4" x14ac:dyDescent="0.25">
      <c r="A55" s="99"/>
      <c r="B55" s="182">
        <v>3108</v>
      </c>
      <c r="C55" s="188" t="s">
        <v>279</v>
      </c>
      <c r="D55" s="173" t="s">
        <v>4</v>
      </c>
      <c r="E55" s="186">
        <v>1.3</v>
      </c>
      <c r="F55" s="187"/>
      <c r="G55" s="187">
        <f t="shared" si="2"/>
        <v>0</v>
      </c>
    </row>
    <row r="56" spans="1:7" ht="39.6" x14ac:dyDescent="0.25">
      <c r="A56" s="99"/>
      <c r="B56" s="182">
        <v>3109</v>
      </c>
      <c r="C56" s="188" t="s">
        <v>280</v>
      </c>
      <c r="D56" s="173" t="s">
        <v>4</v>
      </c>
      <c r="E56" s="186">
        <v>1.25</v>
      </c>
      <c r="F56" s="187"/>
      <c r="G56" s="187">
        <f t="shared" si="2"/>
        <v>0</v>
      </c>
    </row>
    <row r="57" spans="1:7" ht="39.6" x14ac:dyDescent="0.25">
      <c r="A57" s="99"/>
      <c r="B57" s="182">
        <v>3110</v>
      </c>
      <c r="C57" s="188" t="s">
        <v>281</v>
      </c>
      <c r="D57" s="173" t="s">
        <v>4</v>
      </c>
      <c r="E57" s="186">
        <f>4*2.5*0.2</f>
        <v>2</v>
      </c>
      <c r="F57" s="189"/>
      <c r="G57" s="187">
        <f t="shared" si="2"/>
        <v>0</v>
      </c>
    </row>
    <row r="58" spans="1:7" ht="52.8" x14ac:dyDescent="0.25">
      <c r="A58" s="99"/>
      <c r="B58" s="182">
        <v>3111</v>
      </c>
      <c r="C58" s="188" t="s">
        <v>282</v>
      </c>
      <c r="D58" s="173" t="s">
        <v>19</v>
      </c>
      <c r="E58" s="186">
        <v>15</v>
      </c>
      <c r="F58" s="187"/>
      <c r="G58" s="187">
        <f t="shared" si="2"/>
        <v>0</v>
      </c>
    </row>
    <row r="59" spans="1:7" ht="39.6" x14ac:dyDescent="0.25">
      <c r="A59" s="99"/>
      <c r="B59" s="182">
        <v>3201</v>
      </c>
      <c r="C59" s="188" t="s">
        <v>283</v>
      </c>
      <c r="D59" s="173" t="s">
        <v>284</v>
      </c>
      <c r="E59" s="186">
        <v>290.7</v>
      </c>
      <c r="F59" s="187"/>
      <c r="G59" s="187">
        <f t="shared" si="2"/>
        <v>0</v>
      </c>
    </row>
    <row r="60" spans="1:7" ht="39.6" x14ac:dyDescent="0.25">
      <c r="A60" s="99"/>
      <c r="B60" s="182">
        <v>3202</v>
      </c>
      <c r="C60" s="188" t="s">
        <v>285</v>
      </c>
      <c r="D60" s="173" t="s">
        <v>284</v>
      </c>
      <c r="E60" s="186">
        <v>347.4</v>
      </c>
      <c r="F60" s="187"/>
      <c r="G60" s="187">
        <f t="shared" si="2"/>
        <v>0</v>
      </c>
    </row>
    <row r="61" spans="1:7" ht="39.6" x14ac:dyDescent="0.25">
      <c r="A61" s="99"/>
      <c r="B61" s="182">
        <v>3203</v>
      </c>
      <c r="C61" s="188" t="s">
        <v>286</v>
      </c>
      <c r="D61" s="173" t="s">
        <v>284</v>
      </c>
      <c r="E61" s="186">
        <v>590.1</v>
      </c>
      <c r="F61" s="187"/>
      <c r="G61" s="187">
        <f t="shared" si="2"/>
        <v>0</v>
      </c>
    </row>
    <row r="62" spans="1:7" ht="39.6" x14ac:dyDescent="0.25">
      <c r="A62" s="99"/>
      <c r="B62" s="182">
        <v>3204</v>
      </c>
      <c r="C62" s="188" t="s">
        <v>287</v>
      </c>
      <c r="D62" s="173" t="s">
        <v>284</v>
      </c>
      <c r="E62" s="186">
        <v>205.7</v>
      </c>
      <c r="F62" s="187"/>
      <c r="G62" s="187">
        <f t="shared" si="2"/>
        <v>0</v>
      </c>
    </row>
    <row r="63" spans="1:7" ht="39.6" x14ac:dyDescent="0.25">
      <c r="A63" s="99"/>
      <c r="B63" s="182">
        <v>3205</v>
      </c>
      <c r="C63" s="188" t="s">
        <v>288</v>
      </c>
      <c r="D63" s="173" t="s">
        <v>284</v>
      </c>
      <c r="E63" s="186">
        <v>350.56</v>
      </c>
      <c r="F63" s="187"/>
      <c r="G63" s="187">
        <f t="shared" si="2"/>
        <v>0</v>
      </c>
    </row>
    <row r="64" spans="1:7" ht="39.6" x14ac:dyDescent="0.25">
      <c r="A64" s="99"/>
      <c r="B64" s="182">
        <v>3206</v>
      </c>
      <c r="C64" s="188" t="s">
        <v>289</v>
      </c>
      <c r="D64" s="173" t="s">
        <v>284</v>
      </c>
      <c r="E64" s="186">
        <v>26.9</v>
      </c>
      <c r="F64" s="187"/>
      <c r="G64" s="187">
        <f t="shared" si="2"/>
        <v>0</v>
      </c>
    </row>
    <row r="65" spans="1:7" x14ac:dyDescent="0.25">
      <c r="A65" s="99"/>
      <c r="B65" s="182"/>
      <c r="C65" s="197" t="s">
        <v>290</v>
      </c>
      <c r="D65" s="173"/>
      <c r="E65" s="186"/>
      <c r="F65" s="187"/>
      <c r="G65" s="187"/>
    </row>
    <row r="66" spans="1:7" ht="52.8" x14ac:dyDescent="0.25">
      <c r="A66" s="99"/>
      <c r="B66" s="182">
        <v>3401</v>
      </c>
      <c r="C66" s="190" t="s">
        <v>459</v>
      </c>
      <c r="D66" s="173" t="s">
        <v>3</v>
      </c>
      <c r="E66" s="186">
        <v>21.04</v>
      </c>
      <c r="F66" s="187"/>
      <c r="G66" s="187">
        <f t="shared" si="2"/>
        <v>0</v>
      </c>
    </row>
    <row r="67" spans="1:7" ht="66" x14ac:dyDescent="0.25">
      <c r="A67" s="99"/>
      <c r="B67" s="182">
        <v>3402</v>
      </c>
      <c r="C67" s="190" t="s">
        <v>291</v>
      </c>
      <c r="D67" s="173" t="s">
        <v>3</v>
      </c>
      <c r="E67" s="186">
        <v>42.48</v>
      </c>
      <c r="F67" s="187"/>
      <c r="G67" s="187">
        <f t="shared" si="2"/>
        <v>0</v>
      </c>
    </row>
    <row r="68" spans="1:7" ht="52.8" x14ac:dyDescent="0.25">
      <c r="A68" s="99"/>
      <c r="B68" s="182">
        <v>3403</v>
      </c>
      <c r="C68" s="190" t="s">
        <v>292</v>
      </c>
      <c r="D68" s="173" t="s">
        <v>3</v>
      </c>
      <c r="E68" s="186">
        <v>10.01</v>
      </c>
      <c r="F68" s="187"/>
      <c r="G68" s="187">
        <f t="shared" si="2"/>
        <v>0</v>
      </c>
    </row>
    <row r="69" spans="1:7" x14ac:dyDescent="0.25">
      <c r="A69" s="99"/>
      <c r="B69" s="182"/>
      <c r="C69" s="197" t="s">
        <v>473</v>
      </c>
      <c r="D69" s="173"/>
      <c r="E69" s="186"/>
      <c r="F69" s="187"/>
      <c r="G69" s="187"/>
    </row>
    <row r="70" spans="1:7" ht="26.4" x14ac:dyDescent="0.25">
      <c r="A70" s="99"/>
      <c r="B70" s="111" t="s">
        <v>294</v>
      </c>
      <c r="C70" s="198" t="s">
        <v>474</v>
      </c>
      <c r="D70" s="173" t="s">
        <v>21</v>
      </c>
      <c r="E70" s="186">
        <v>25.6</v>
      </c>
      <c r="F70" s="189"/>
      <c r="G70" s="187">
        <f>E70*F70</f>
        <v>0</v>
      </c>
    </row>
    <row r="71" spans="1:7" ht="39.6" x14ac:dyDescent="0.25">
      <c r="A71" s="99"/>
      <c r="B71" s="111" t="s">
        <v>296</v>
      </c>
      <c r="C71" s="198" t="s">
        <v>475</v>
      </c>
      <c r="D71" s="173" t="s">
        <v>3</v>
      </c>
      <c r="E71" s="186">
        <v>33</v>
      </c>
      <c r="F71" s="189"/>
      <c r="G71" s="187">
        <f>E71*F71</f>
        <v>0</v>
      </c>
    </row>
    <row r="72" spans="1:7" x14ac:dyDescent="0.25">
      <c r="A72" s="99"/>
      <c r="B72" s="182"/>
      <c r="C72" s="197" t="s">
        <v>293</v>
      </c>
      <c r="D72" s="173"/>
      <c r="E72" s="186"/>
      <c r="F72" s="187"/>
      <c r="G72" s="187"/>
    </row>
    <row r="73" spans="1:7" ht="26.4" x14ac:dyDescent="0.25">
      <c r="A73" s="99"/>
      <c r="B73" s="111" t="s">
        <v>301</v>
      </c>
      <c r="C73" s="198" t="s">
        <v>295</v>
      </c>
      <c r="D73" s="173" t="s">
        <v>4</v>
      </c>
      <c r="E73" s="186">
        <f>0.6*0.9*12</f>
        <v>6.48</v>
      </c>
      <c r="F73" s="189"/>
      <c r="G73" s="187">
        <f t="shared" ref="G73:G78" si="4">E73*F73</f>
        <v>0</v>
      </c>
    </row>
    <row r="74" spans="1:7" ht="26.4" x14ac:dyDescent="0.25">
      <c r="A74" s="99"/>
      <c r="B74" s="111" t="s">
        <v>466</v>
      </c>
      <c r="C74" s="198" t="s">
        <v>461</v>
      </c>
      <c r="D74" s="173" t="s">
        <v>4</v>
      </c>
      <c r="E74" s="186">
        <f>0.4*0.9*(35+37.5)</f>
        <v>26.1</v>
      </c>
      <c r="F74" s="189"/>
      <c r="G74" s="187">
        <f t="shared" si="4"/>
        <v>0</v>
      </c>
    </row>
    <row r="75" spans="1:7" ht="52.8" x14ac:dyDescent="0.25">
      <c r="A75" s="99"/>
      <c r="B75" s="111" t="s">
        <v>467</v>
      </c>
      <c r="C75" s="198" t="s">
        <v>297</v>
      </c>
      <c r="D75" s="173" t="s">
        <v>4</v>
      </c>
      <c r="E75" s="186">
        <f>0.6*0.55*12</f>
        <v>3.96</v>
      </c>
      <c r="F75" s="189"/>
      <c r="G75" s="187">
        <f t="shared" si="4"/>
        <v>0</v>
      </c>
    </row>
    <row r="76" spans="1:7" ht="26.4" x14ac:dyDescent="0.25">
      <c r="A76" s="99"/>
      <c r="B76" s="111" t="s">
        <v>468</v>
      </c>
      <c r="C76" s="198" t="s">
        <v>460</v>
      </c>
      <c r="D76" s="173" t="s">
        <v>21</v>
      </c>
      <c r="E76" s="186">
        <v>12</v>
      </c>
      <c r="F76" s="189"/>
      <c r="G76" s="187">
        <f t="shared" si="4"/>
        <v>0</v>
      </c>
    </row>
    <row r="77" spans="1:7" ht="52.8" x14ac:dyDescent="0.25">
      <c r="A77" s="99"/>
      <c r="B77" s="111" t="s">
        <v>469</v>
      </c>
      <c r="C77" s="198" t="s">
        <v>298</v>
      </c>
      <c r="D77" s="173" t="s">
        <v>21</v>
      </c>
      <c r="E77" s="186">
        <f>35+37.5+12</f>
        <v>84.5</v>
      </c>
      <c r="F77" s="189"/>
      <c r="G77" s="187">
        <f t="shared" si="4"/>
        <v>0</v>
      </c>
    </row>
    <row r="78" spans="1:7" x14ac:dyDescent="0.25">
      <c r="A78" s="99"/>
      <c r="B78" s="111" t="s">
        <v>470</v>
      </c>
      <c r="C78" s="198" t="s">
        <v>299</v>
      </c>
      <c r="D78" s="173" t="s">
        <v>21</v>
      </c>
      <c r="E78" s="186">
        <f>+E77</f>
        <v>84.5</v>
      </c>
      <c r="F78" s="189"/>
      <c r="G78" s="187">
        <f t="shared" si="4"/>
        <v>0</v>
      </c>
    </row>
    <row r="79" spans="1:7" ht="26.4" x14ac:dyDescent="0.25">
      <c r="A79" s="99"/>
      <c r="B79" s="111" t="s">
        <v>471</v>
      </c>
      <c r="C79" s="198" t="s">
        <v>300</v>
      </c>
      <c r="D79" s="185" t="s">
        <v>4</v>
      </c>
      <c r="E79" s="186">
        <f>+E73+E74-E75</f>
        <v>28.619999999999997</v>
      </c>
      <c r="F79" s="189"/>
      <c r="G79" s="187">
        <f>+ROUND((E79*F79),2)</f>
        <v>0</v>
      </c>
    </row>
    <row r="80" spans="1:7" ht="39.6" x14ac:dyDescent="0.25">
      <c r="A80" s="99"/>
      <c r="B80" s="111" t="s">
        <v>472</v>
      </c>
      <c r="C80" s="190" t="s">
        <v>20</v>
      </c>
      <c r="D80" s="173"/>
      <c r="E80" s="186"/>
      <c r="F80" s="189"/>
      <c r="G80" s="187">
        <f>+ROUND((SUM(G47:G79)*0.1),-1)</f>
        <v>0</v>
      </c>
    </row>
    <row r="81" spans="1:7" x14ac:dyDescent="0.25">
      <c r="A81" s="99"/>
      <c r="B81" s="111"/>
      <c r="C81" s="114" t="s">
        <v>75</v>
      </c>
      <c r="D81" s="173"/>
      <c r="E81" s="186"/>
      <c r="F81" s="189"/>
      <c r="G81" s="193">
        <f>SUM(G47:G80)</f>
        <v>0</v>
      </c>
    </row>
    <row r="82" spans="1:7" x14ac:dyDescent="0.25">
      <c r="A82" s="99"/>
      <c r="B82" s="183" t="s">
        <v>25</v>
      </c>
      <c r="C82" s="114" t="s">
        <v>250</v>
      </c>
      <c r="D82" s="173"/>
      <c r="E82" s="186"/>
      <c r="F82" s="189"/>
      <c r="G82" s="193"/>
    </row>
    <row r="83" spans="1:7" ht="171.6" x14ac:dyDescent="0.25">
      <c r="A83" s="99"/>
      <c r="B83" s="199">
        <v>4101</v>
      </c>
      <c r="C83" s="188" t="s">
        <v>462</v>
      </c>
      <c r="D83" s="173" t="s">
        <v>30</v>
      </c>
      <c r="E83" s="186">
        <v>1</v>
      </c>
      <c r="F83" s="187"/>
      <c r="G83" s="187">
        <f>F83*E83</f>
        <v>0</v>
      </c>
    </row>
    <row r="84" spans="1:7" ht="371.25" customHeight="1" x14ac:dyDescent="0.25">
      <c r="A84" s="99"/>
      <c r="B84" s="199">
        <v>4102</v>
      </c>
      <c r="C84" s="188" t="s">
        <v>463</v>
      </c>
      <c r="D84" s="173" t="s">
        <v>19</v>
      </c>
      <c r="E84" s="174">
        <v>1</v>
      </c>
      <c r="F84" s="187"/>
      <c r="G84" s="187">
        <f t="shared" ref="G84:G89" si="5">+ROUND((E84*F84),2)</f>
        <v>0</v>
      </c>
    </row>
    <row r="85" spans="1:7" ht="79.2" x14ac:dyDescent="0.25">
      <c r="A85" s="99"/>
      <c r="B85" s="199">
        <v>4103</v>
      </c>
      <c r="C85" s="188" t="s">
        <v>302</v>
      </c>
      <c r="D85" s="173" t="s">
        <v>1</v>
      </c>
      <c r="E85" s="174">
        <v>34.5</v>
      </c>
      <c r="F85" s="187"/>
      <c r="G85" s="187">
        <f t="shared" si="5"/>
        <v>0</v>
      </c>
    </row>
    <row r="86" spans="1:7" ht="52.8" x14ac:dyDescent="0.25">
      <c r="A86" s="99"/>
      <c r="B86" s="199">
        <v>4104</v>
      </c>
      <c r="C86" s="188" t="s">
        <v>464</v>
      </c>
      <c r="D86" s="173" t="s">
        <v>30</v>
      </c>
      <c r="E86" s="174">
        <v>1</v>
      </c>
      <c r="F86" s="187"/>
      <c r="G86" s="187">
        <f t="shared" si="5"/>
        <v>0</v>
      </c>
    </row>
    <row r="87" spans="1:7" x14ac:dyDescent="0.25">
      <c r="A87" s="99"/>
      <c r="B87" s="199">
        <v>4105</v>
      </c>
      <c r="C87" s="188" t="s">
        <v>303</v>
      </c>
      <c r="D87" s="173" t="s">
        <v>21</v>
      </c>
      <c r="E87" s="174">
        <v>25</v>
      </c>
      <c r="F87" s="187"/>
      <c r="G87" s="187">
        <f t="shared" si="5"/>
        <v>0</v>
      </c>
    </row>
    <row r="88" spans="1:7" ht="26.4" x14ac:dyDescent="0.25">
      <c r="A88" s="99"/>
      <c r="B88" s="199">
        <v>4106</v>
      </c>
      <c r="C88" s="188" t="s">
        <v>304</v>
      </c>
      <c r="D88" s="173" t="s">
        <v>2</v>
      </c>
      <c r="E88" s="174">
        <v>1</v>
      </c>
      <c r="F88" s="187"/>
      <c r="G88" s="187">
        <f t="shared" si="5"/>
        <v>0</v>
      </c>
    </row>
    <row r="89" spans="1:7" ht="26.4" x14ac:dyDescent="0.25">
      <c r="A89" s="99"/>
      <c r="B89" s="199">
        <v>4107</v>
      </c>
      <c r="C89" s="188" t="s">
        <v>305</v>
      </c>
      <c r="D89" s="173" t="s">
        <v>2</v>
      </c>
      <c r="E89" s="174">
        <v>1</v>
      </c>
      <c r="F89" s="187"/>
      <c r="G89" s="187">
        <f t="shared" si="5"/>
        <v>0</v>
      </c>
    </row>
    <row r="90" spans="1:7" ht="39.6" x14ac:dyDescent="0.25">
      <c r="A90" s="99"/>
      <c r="B90" s="111" t="s">
        <v>465</v>
      </c>
      <c r="C90" s="190" t="s">
        <v>20</v>
      </c>
      <c r="D90" s="173"/>
      <c r="E90" s="186"/>
      <c r="F90" s="189"/>
      <c r="G90" s="187">
        <f>+ROUND((SUM(G83:G89)*0.1),-1)</f>
        <v>0</v>
      </c>
    </row>
    <row r="91" spans="1:7" x14ac:dyDescent="0.25">
      <c r="A91" s="99"/>
      <c r="B91" s="111"/>
      <c r="C91" s="114" t="s">
        <v>306</v>
      </c>
      <c r="D91" s="173"/>
      <c r="E91" s="186"/>
      <c r="F91" s="189"/>
      <c r="G91" s="193">
        <f>SUM(G83:G90)</f>
        <v>0</v>
      </c>
    </row>
    <row r="92" spans="1:7" x14ac:dyDescent="0.25">
      <c r="A92" s="99"/>
      <c r="B92" s="183" t="s">
        <v>71</v>
      </c>
      <c r="C92" s="114" t="s">
        <v>251</v>
      </c>
      <c r="D92" s="173"/>
      <c r="E92" s="186"/>
      <c r="F92" s="189"/>
      <c r="G92" s="193"/>
    </row>
    <row r="93" spans="1:7" x14ac:dyDescent="0.25">
      <c r="A93" s="99"/>
      <c r="B93" s="111" t="s">
        <v>72</v>
      </c>
      <c r="C93" s="197" t="s">
        <v>307</v>
      </c>
      <c r="D93" s="173"/>
      <c r="E93" s="186"/>
      <c r="F93" s="189"/>
      <c r="G93" s="193"/>
    </row>
    <row r="94" spans="1:7" ht="52.8" x14ac:dyDescent="0.25">
      <c r="A94" s="99"/>
      <c r="B94" s="111" t="s">
        <v>141</v>
      </c>
      <c r="C94" s="197" t="s">
        <v>308</v>
      </c>
      <c r="D94" s="173" t="s">
        <v>21</v>
      </c>
      <c r="E94" s="186">
        <v>17</v>
      </c>
      <c r="F94" s="189"/>
      <c r="G94" s="187">
        <f t="shared" ref="G94:G104" si="6">+ROUND((E94*F94),2)</f>
        <v>0</v>
      </c>
    </row>
    <row r="95" spans="1:7" ht="26.4" x14ac:dyDescent="0.25">
      <c r="A95" s="99"/>
      <c r="B95" s="111" t="s">
        <v>142</v>
      </c>
      <c r="C95" s="197" t="s">
        <v>309</v>
      </c>
      <c r="D95" s="173" t="s">
        <v>19</v>
      </c>
      <c r="E95" s="186">
        <v>2</v>
      </c>
      <c r="F95" s="189"/>
      <c r="G95" s="187">
        <f t="shared" si="6"/>
        <v>0</v>
      </c>
    </row>
    <row r="96" spans="1:7" ht="43.5" customHeight="1" x14ac:dyDescent="0.25">
      <c r="A96" s="99"/>
      <c r="B96" s="111" t="s">
        <v>310</v>
      </c>
      <c r="C96" s="190" t="s">
        <v>476</v>
      </c>
      <c r="D96" s="173" t="s">
        <v>4</v>
      </c>
      <c r="E96" s="186">
        <f>1.4*E94*90%</f>
        <v>21.419999999999998</v>
      </c>
      <c r="F96" s="189"/>
      <c r="G96" s="187">
        <f t="shared" si="6"/>
        <v>0</v>
      </c>
    </row>
    <row r="97" spans="1:7" ht="39.6" x14ac:dyDescent="0.25">
      <c r="A97" s="99"/>
      <c r="B97" s="111" t="s">
        <v>311</v>
      </c>
      <c r="C97" s="190" t="s">
        <v>477</v>
      </c>
      <c r="D97" s="173" t="s">
        <v>4</v>
      </c>
      <c r="E97" s="186">
        <f>1.4*E94*10%</f>
        <v>2.38</v>
      </c>
      <c r="F97" s="189"/>
      <c r="G97" s="187">
        <f t="shared" si="6"/>
        <v>0</v>
      </c>
    </row>
    <row r="98" spans="1:7" ht="26.4" x14ac:dyDescent="0.25">
      <c r="A98" s="99"/>
      <c r="B98" s="111" t="s">
        <v>312</v>
      </c>
      <c r="C98" s="197" t="s">
        <v>313</v>
      </c>
      <c r="D98" s="173" t="s">
        <v>3</v>
      </c>
      <c r="E98" s="186">
        <f>0.5*E94</f>
        <v>8.5</v>
      </c>
      <c r="F98" s="189"/>
      <c r="G98" s="187">
        <f t="shared" si="6"/>
        <v>0</v>
      </c>
    </row>
    <row r="99" spans="1:7" ht="26.4" x14ac:dyDescent="0.25">
      <c r="A99" s="99"/>
      <c r="B99" s="111" t="s">
        <v>314</v>
      </c>
      <c r="C99" s="200" t="s">
        <v>315</v>
      </c>
      <c r="D99" s="173" t="s">
        <v>4</v>
      </c>
      <c r="E99" s="186">
        <f>0.5*E94*0.1</f>
        <v>0.85000000000000009</v>
      </c>
      <c r="F99" s="189"/>
      <c r="G99" s="187">
        <f t="shared" si="6"/>
        <v>0</v>
      </c>
    </row>
    <row r="100" spans="1:7" ht="92.4" x14ac:dyDescent="0.25">
      <c r="A100" s="99"/>
      <c r="B100" s="111" t="s">
        <v>316</v>
      </c>
      <c r="C100" s="200" t="s">
        <v>317</v>
      </c>
      <c r="D100" s="173" t="s">
        <v>4</v>
      </c>
      <c r="E100" s="186">
        <f>0.3*E94</f>
        <v>5.0999999999999996</v>
      </c>
      <c r="F100" s="189"/>
      <c r="G100" s="187">
        <f t="shared" si="6"/>
        <v>0</v>
      </c>
    </row>
    <row r="101" spans="1:7" ht="39.6" x14ac:dyDescent="0.25">
      <c r="A101" s="99"/>
      <c r="B101" s="111" t="s">
        <v>318</v>
      </c>
      <c r="C101" s="200" t="s">
        <v>319</v>
      </c>
      <c r="D101" s="173" t="s">
        <v>4</v>
      </c>
      <c r="E101" s="186">
        <f>1*E94</f>
        <v>17</v>
      </c>
      <c r="F101" s="189"/>
      <c r="G101" s="187">
        <f t="shared" si="6"/>
        <v>0</v>
      </c>
    </row>
    <row r="102" spans="1:7" ht="39.6" x14ac:dyDescent="0.25">
      <c r="A102" s="99"/>
      <c r="B102" s="111" t="s">
        <v>320</v>
      </c>
      <c r="C102" s="190" t="s">
        <v>220</v>
      </c>
      <c r="D102" s="173" t="s">
        <v>3</v>
      </c>
      <c r="E102" s="186">
        <f>4*E94</f>
        <v>68</v>
      </c>
      <c r="F102" s="189"/>
      <c r="G102" s="187">
        <f t="shared" si="6"/>
        <v>0</v>
      </c>
    </row>
    <row r="103" spans="1:7" ht="52.8" x14ac:dyDescent="0.25">
      <c r="A103" s="99"/>
      <c r="B103" s="111" t="s">
        <v>321</v>
      </c>
      <c r="C103" s="190" t="s">
        <v>322</v>
      </c>
      <c r="D103" s="173" t="s">
        <v>4</v>
      </c>
      <c r="E103" s="186">
        <f>+E96+E97</f>
        <v>23.799999999999997</v>
      </c>
      <c r="F103" s="189"/>
      <c r="G103" s="187">
        <f t="shared" si="6"/>
        <v>0</v>
      </c>
    </row>
    <row r="104" spans="1:7" ht="26.4" x14ac:dyDescent="0.25">
      <c r="A104" s="99"/>
      <c r="B104" s="111" t="s">
        <v>323</v>
      </c>
      <c r="C104" s="190" t="s">
        <v>324</v>
      </c>
      <c r="D104" s="173" t="s">
        <v>19</v>
      </c>
      <c r="E104" s="186">
        <v>1</v>
      </c>
      <c r="F104" s="189"/>
      <c r="G104" s="187">
        <f t="shared" si="6"/>
        <v>0</v>
      </c>
    </row>
    <row r="105" spans="1:7" x14ac:dyDescent="0.25">
      <c r="A105" s="99"/>
      <c r="B105" s="111"/>
      <c r="C105" s="190" t="s">
        <v>325</v>
      </c>
      <c r="D105" s="173"/>
      <c r="E105" s="186"/>
      <c r="F105" s="189"/>
      <c r="G105" s="193">
        <f>SUM(G94:G104)</f>
        <v>0</v>
      </c>
    </row>
    <row r="106" spans="1:7" x14ac:dyDescent="0.25">
      <c r="A106" s="99"/>
      <c r="B106" s="111" t="s">
        <v>326</v>
      </c>
      <c r="C106" s="107" t="s">
        <v>327</v>
      </c>
      <c r="D106" s="173"/>
      <c r="E106" s="186"/>
      <c r="F106" s="189"/>
      <c r="G106" s="187"/>
    </row>
    <row r="107" spans="1:7" ht="39.6" x14ac:dyDescent="0.25">
      <c r="A107" s="99"/>
      <c r="B107" s="111" t="s">
        <v>74</v>
      </c>
      <c r="C107" s="198" t="s">
        <v>328</v>
      </c>
      <c r="D107" s="173" t="s">
        <v>30</v>
      </c>
      <c r="E107" s="186">
        <v>1</v>
      </c>
      <c r="F107" s="189"/>
      <c r="G107" s="187">
        <f t="shared" ref="G107:G109" si="7">+ROUND((E107*F107),2)</f>
        <v>0</v>
      </c>
    </row>
    <row r="108" spans="1:7" ht="26.4" x14ac:dyDescent="0.25">
      <c r="A108" s="99"/>
      <c r="B108" s="111" t="s">
        <v>329</v>
      </c>
      <c r="C108" s="198" t="s">
        <v>330</v>
      </c>
      <c r="D108" s="173" t="s">
        <v>21</v>
      </c>
      <c r="E108" s="186">
        <f>+E94</f>
        <v>17</v>
      </c>
      <c r="F108" s="189"/>
      <c r="G108" s="187">
        <f t="shared" si="7"/>
        <v>0</v>
      </c>
    </row>
    <row r="109" spans="1:7" ht="26.4" x14ac:dyDescent="0.25">
      <c r="A109" s="99"/>
      <c r="B109" s="111" t="s">
        <v>331</v>
      </c>
      <c r="C109" s="198" t="s">
        <v>332</v>
      </c>
      <c r="D109" s="173" t="s">
        <v>19</v>
      </c>
      <c r="E109" s="186">
        <v>1</v>
      </c>
      <c r="F109" s="189"/>
      <c r="G109" s="187">
        <f t="shared" si="7"/>
        <v>0</v>
      </c>
    </row>
    <row r="110" spans="1:7" ht="26.4" x14ac:dyDescent="0.25">
      <c r="A110" s="99"/>
      <c r="B110" s="111" t="s">
        <v>333</v>
      </c>
      <c r="C110" s="198" t="s">
        <v>334</v>
      </c>
      <c r="D110" s="173" t="s">
        <v>19</v>
      </c>
      <c r="E110" s="186">
        <v>1</v>
      </c>
      <c r="F110" s="189"/>
      <c r="G110" s="187">
        <f>+ROUND((E110*F110),2)</f>
        <v>0</v>
      </c>
    </row>
    <row r="111" spans="1:7" ht="26.4" x14ac:dyDescent="0.25">
      <c r="A111" s="99"/>
      <c r="B111" s="111" t="s">
        <v>335</v>
      </c>
      <c r="C111" s="198" t="s">
        <v>336</v>
      </c>
      <c r="D111" s="173" t="s">
        <v>21</v>
      </c>
      <c r="E111" s="186">
        <f>+E94</f>
        <v>17</v>
      </c>
      <c r="F111" s="189"/>
      <c r="G111" s="187">
        <f>+ROUND((E111*F111),2)</f>
        <v>0</v>
      </c>
    </row>
    <row r="112" spans="1:7" x14ac:dyDescent="0.25">
      <c r="A112" s="99"/>
      <c r="B112" s="111"/>
      <c r="C112" s="190" t="s">
        <v>337</v>
      </c>
      <c r="D112" s="173"/>
      <c r="E112" s="186"/>
      <c r="F112" s="189"/>
      <c r="G112" s="193">
        <f>SUM(G107:G111)</f>
        <v>0</v>
      </c>
    </row>
    <row r="113" spans="1:8" x14ac:dyDescent="0.25">
      <c r="A113" s="99"/>
      <c r="B113" s="111" t="s">
        <v>338</v>
      </c>
      <c r="C113" s="107" t="s">
        <v>339</v>
      </c>
      <c r="D113" s="173"/>
      <c r="E113" s="186"/>
      <c r="F113" s="189"/>
      <c r="G113" s="187"/>
    </row>
    <row r="114" spans="1:8" x14ac:dyDescent="0.25">
      <c r="A114" s="99"/>
      <c r="B114" s="111" t="s">
        <v>340</v>
      </c>
      <c r="C114" s="107" t="s">
        <v>341</v>
      </c>
      <c r="D114" s="173" t="s">
        <v>21</v>
      </c>
      <c r="E114" s="186">
        <f>+E94</f>
        <v>17</v>
      </c>
      <c r="F114" s="189"/>
      <c r="G114" s="187">
        <f t="shared" ref="G114:G119" si="8">+ROUND((E114*F114),2)</f>
        <v>0</v>
      </c>
    </row>
    <row r="115" spans="1:8" x14ac:dyDescent="0.25">
      <c r="A115" s="99"/>
      <c r="B115" s="111" t="s">
        <v>342</v>
      </c>
      <c r="C115" s="107" t="s">
        <v>343</v>
      </c>
      <c r="D115" s="173" t="s">
        <v>21</v>
      </c>
      <c r="E115" s="186">
        <f>+E94</f>
        <v>17</v>
      </c>
      <c r="F115" s="189"/>
      <c r="G115" s="187">
        <f t="shared" si="8"/>
        <v>0</v>
      </c>
    </row>
    <row r="116" spans="1:8" ht="39.6" x14ac:dyDescent="0.25">
      <c r="A116" s="99"/>
      <c r="B116" s="111" t="s">
        <v>344</v>
      </c>
      <c r="C116" s="200" t="s">
        <v>345</v>
      </c>
      <c r="D116" s="173" t="s">
        <v>30</v>
      </c>
      <c r="E116" s="186">
        <v>1</v>
      </c>
      <c r="F116" s="189"/>
      <c r="G116" s="187">
        <f t="shared" si="8"/>
        <v>0</v>
      </c>
    </row>
    <row r="117" spans="1:8" ht="66" x14ac:dyDescent="0.25">
      <c r="A117" s="99"/>
      <c r="B117" s="111" t="s">
        <v>346</v>
      </c>
      <c r="C117" s="200" t="s">
        <v>347</v>
      </c>
      <c r="D117" s="173" t="s">
        <v>30</v>
      </c>
      <c r="E117" s="186">
        <v>1</v>
      </c>
      <c r="F117" s="189"/>
      <c r="G117" s="187">
        <f t="shared" si="8"/>
        <v>0</v>
      </c>
    </row>
    <row r="118" spans="1:8" ht="26.4" x14ac:dyDescent="0.25">
      <c r="A118" s="99"/>
      <c r="B118" s="111" t="s">
        <v>348</v>
      </c>
      <c r="C118" s="200" t="s">
        <v>349</v>
      </c>
      <c r="D118" s="173" t="s">
        <v>19</v>
      </c>
      <c r="E118" s="186">
        <v>1</v>
      </c>
      <c r="F118" s="189"/>
      <c r="G118" s="187">
        <f t="shared" si="8"/>
        <v>0</v>
      </c>
    </row>
    <row r="119" spans="1:8" ht="39.6" x14ac:dyDescent="0.25">
      <c r="A119" s="99"/>
      <c r="B119" s="111" t="s">
        <v>350</v>
      </c>
      <c r="C119" s="200" t="s">
        <v>351</v>
      </c>
      <c r="D119" s="173" t="s">
        <v>19</v>
      </c>
      <c r="E119" s="186">
        <v>1</v>
      </c>
      <c r="F119" s="189"/>
      <c r="G119" s="187">
        <f t="shared" si="8"/>
        <v>0</v>
      </c>
    </row>
    <row r="120" spans="1:8" x14ac:dyDescent="0.25">
      <c r="A120" s="99"/>
      <c r="B120" s="111"/>
      <c r="C120" s="190" t="s">
        <v>352</v>
      </c>
      <c r="D120" s="173"/>
      <c r="E120" s="186"/>
      <c r="F120" s="189"/>
      <c r="G120" s="193">
        <f>SUM(G114:G119)</f>
        <v>0</v>
      </c>
    </row>
    <row r="121" spans="1:8" x14ac:dyDescent="0.25">
      <c r="A121" s="99"/>
      <c r="B121" s="111"/>
      <c r="C121" s="114" t="s">
        <v>353</v>
      </c>
      <c r="D121" s="173"/>
      <c r="E121" s="186"/>
      <c r="F121" s="189"/>
      <c r="G121" s="193">
        <f>+G105+G112+G120</f>
        <v>0</v>
      </c>
    </row>
    <row r="122" spans="1:8" x14ac:dyDescent="0.25">
      <c r="A122" s="99"/>
      <c r="B122" s="183" t="s">
        <v>76</v>
      </c>
      <c r="C122" s="114" t="s">
        <v>252</v>
      </c>
      <c r="D122" s="173"/>
      <c r="E122" s="174"/>
      <c r="F122" s="107"/>
      <c r="G122" s="107"/>
      <c r="H122" s="204"/>
    </row>
    <row r="123" spans="1:8" ht="39.6" x14ac:dyDescent="0.25">
      <c r="A123" s="99"/>
      <c r="B123" s="111">
        <v>6101</v>
      </c>
      <c r="C123" s="190" t="s">
        <v>354</v>
      </c>
      <c r="D123" s="173" t="s">
        <v>3</v>
      </c>
      <c r="E123" s="186">
        <v>155</v>
      </c>
      <c r="F123" s="189"/>
      <c r="G123" s="187">
        <f t="shared" ref="G123" si="9">+ROUND((E123*F123),2)</f>
        <v>0</v>
      </c>
    </row>
    <row r="124" spans="1:8" x14ac:dyDescent="0.25">
      <c r="A124" s="99"/>
      <c r="B124" s="111">
        <v>6102</v>
      </c>
      <c r="C124" s="190" t="s">
        <v>176</v>
      </c>
      <c r="D124" s="173" t="s">
        <v>3</v>
      </c>
      <c r="E124" s="186">
        <f>+E123</f>
        <v>155</v>
      </c>
      <c r="F124" s="189"/>
      <c r="G124" s="187">
        <f>+ROUND((E124*F124),2)</f>
        <v>0</v>
      </c>
    </row>
    <row r="125" spans="1:8" ht="26.4" x14ac:dyDescent="0.25">
      <c r="A125" s="99"/>
      <c r="B125" s="111">
        <v>6103</v>
      </c>
      <c r="C125" s="190" t="s">
        <v>355</v>
      </c>
      <c r="D125" s="173" t="s">
        <v>4</v>
      </c>
      <c r="E125" s="186">
        <f>+E124*0.4</f>
        <v>62</v>
      </c>
      <c r="F125" s="189"/>
      <c r="G125" s="187">
        <f>+ROUND((E125*F125),2)</f>
        <v>0</v>
      </c>
    </row>
    <row r="126" spans="1:8" ht="26.4" x14ac:dyDescent="0.25">
      <c r="A126" s="99"/>
      <c r="B126" s="111">
        <v>6104</v>
      </c>
      <c r="C126" s="190" t="s">
        <v>356</v>
      </c>
      <c r="D126" s="173" t="s">
        <v>4</v>
      </c>
      <c r="E126" s="186">
        <f>+E124*0.2</f>
        <v>31</v>
      </c>
      <c r="F126" s="189"/>
      <c r="G126" s="187">
        <f>+ROUND((E126*F126),2)</f>
        <v>0</v>
      </c>
    </row>
    <row r="127" spans="1:8" ht="26.4" x14ac:dyDescent="0.25">
      <c r="A127" s="99"/>
      <c r="B127" s="111">
        <v>6105</v>
      </c>
      <c r="C127" s="198" t="s">
        <v>357</v>
      </c>
      <c r="D127" s="173" t="s">
        <v>3</v>
      </c>
      <c r="E127" s="205">
        <f>+E124</f>
        <v>155</v>
      </c>
      <c r="F127" s="187"/>
      <c r="G127" s="187">
        <f>+ROUND((E127*F127),2)</f>
        <v>0</v>
      </c>
    </row>
    <row r="128" spans="1:8" ht="26.4" x14ac:dyDescent="0.25">
      <c r="A128" s="99"/>
      <c r="B128" s="111">
        <v>6106</v>
      </c>
      <c r="C128" s="190" t="s">
        <v>358</v>
      </c>
      <c r="D128" s="173" t="s">
        <v>3</v>
      </c>
      <c r="E128" s="186">
        <f>76+78</f>
        <v>154</v>
      </c>
      <c r="F128" s="189"/>
      <c r="G128" s="187">
        <f>+ROUND((E128*F128),2)</f>
        <v>0</v>
      </c>
    </row>
    <row r="129" spans="1:7" ht="26.4" x14ac:dyDescent="0.25">
      <c r="A129" s="99"/>
      <c r="B129" s="111">
        <v>6107</v>
      </c>
      <c r="C129" s="190" t="s">
        <v>359</v>
      </c>
      <c r="D129" s="173" t="s">
        <v>1</v>
      </c>
      <c r="E129" s="186">
        <v>12</v>
      </c>
      <c r="F129" s="189"/>
      <c r="G129" s="187">
        <f t="shared" ref="G129:G130" si="10">+ROUND((E129*F129),2)</f>
        <v>0</v>
      </c>
    </row>
    <row r="130" spans="1:7" ht="26.4" x14ac:dyDescent="0.25">
      <c r="A130" s="99"/>
      <c r="B130" s="111">
        <v>6108</v>
      </c>
      <c r="C130" s="190" t="s">
        <v>360</v>
      </c>
      <c r="D130" s="173" t="s">
        <v>1</v>
      </c>
      <c r="E130" s="186">
        <v>37</v>
      </c>
      <c r="F130" s="189"/>
      <c r="G130" s="187">
        <f t="shared" si="10"/>
        <v>0</v>
      </c>
    </row>
    <row r="131" spans="1:7" ht="52.8" x14ac:dyDescent="0.25">
      <c r="A131" s="99"/>
      <c r="B131" s="111">
        <v>6109</v>
      </c>
      <c r="C131" s="188" t="s">
        <v>361</v>
      </c>
      <c r="D131" s="185" t="s">
        <v>19</v>
      </c>
      <c r="E131" s="186">
        <v>1</v>
      </c>
      <c r="F131" s="187"/>
      <c r="G131" s="187">
        <f>+ROUND((E131*F131),2)</f>
        <v>0</v>
      </c>
    </row>
    <row r="132" spans="1:7" ht="26.4" x14ac:dyDescent="0.25">
      <c r="A132" s="99"/>
      <c r="B132" s="111">
        <v>6110</v>
      </c>
      <c r="C132" s="188" t="s">
        <v>362</v>
      </c>
      <c r="D132" s="185" t="s">
        <v>21</v>
      </c>
      <c r="E132" s="186">
        <v>10</v>
      </c>
      <c r="F132" s="187"/>
      <c r="G132" s="187">
        <f>+E132*F132</f>
        <v>0</v>
      </c>
    </row>
    <row r="133" spans="1:7" ht="39.6" x14ac:dyDescent="0.25">
      <c r="A133" s="99"/>
      <c r="B133" s="111">
        <v>6111</v>
      </c>
      <c r="C133" s="188" t="s">
        <v>478</v>
      </c>
      <c r="D133" s="185" t="s">
        <v>19</v>
      </c>
      <c r="E133" s="186">
        <v>1</v>
      </c>
      <c r="F133" s="187"/>
      <c r="G133" s="187">
        <f>+E133*F133</f>
        <v>0</v>
      </c>
    </row>
    <row r="134" spans="1:7" ht="52.8" x14ac:dyDescent="0.25">
      <c r="B134" s="111">
        <v>6112</v>
      </c>
      <c r="C134" s="188" t="s">
        <v>479</v>
      </c>
      <c r="D134" s="185" t="s">
        <v>30</v>
      </c>
      <c r="E134" s="186">
        <v>1</v>
      </c>
      <c r="F134" s="187"/>
      <c r="G134" s="187">
        <f>+E134*F134</f>
        <v>0</v>
      </c>
    </row>
    <row r="135" spans="1:7" ht="26.4" x14ac:dyDescent="0.25">
      <c r="B135" s="111">
        <v>6113</v>
      </c>
      <c r="C135" s="190" t="s">
        <v>363</v>
      </c>
      <c r="D135" s="173" t="s">
        <v>3</v>
      </c>
      <c r="E135" s="205">
        <v>20</v>
      </c>
      <c r="F135" s="206"/>
      <c r="G135" s="187">
        <f>E135*F135</f>
        <v>0</v>
      </c>
    </row>
    <row r="136" spans="1:7" ht="26.4" x14ac:dyDescent="0.25">
      <c r="B136" s="111">
        <v>6114</v>
      </c>
      <c r="C136" s="190" t="s">
        <v>364</v>
      </c>
      <c r="D136" s="173" t="s">
        <v>3</v>
      </c>
      <c r="E136" s="205">
        <f>+E135</f>
        <v>20</v>
      </c>
      <c r="F136" s="206"/>
      <c r="G136" s="187">
        <f>E136*F136</f>
        <v>0</v>
      </c>
    </row>
    <row r="137" spans="1:7" ht="39.6" x14ac:dyDescent="0.25">
      <c r="B137" s="111">
        <v>6115</v>
      </c>
      <c r="C137" s="190" t="s">
        <v>20</v>
      </c>
      <c r="D137" s="173"/>
      <c r="E137" s="186"/>
      <c r="F137" s="189"/>
      <c r="G137" s="187">
        <f>+ROUND((SUM(G123:G136)*0.1),-1)</f>
        <v>0</v>
      </c>
    </row>
    <row r="138" spans="1:7" x14ac:dyDescent="0.25">
      <c r="B138" s="111"/>
      <c r="C138" s="114" t="s">
        <v>365</v>
      </c>
      <c r="D138" s="173"/>
      <c r="E138" s="186"/>
      <c r="F138" s="189"/>
      <c r="G138" s="193">
        <f>SUM(G123:G137)</f>
        <v>0</v>
      </c>
    </row>
    <row r="139" spans="1:7" x14ac:dyDescent="0.25">
      <c r="B139" s="183" t="s">
        <v>105</v>
      </c>
      <c r="C139" s="114" t="s">
        <v>253</v>
      </c>
      <c r="D139" s="201"/>
      <c r="E139" s="202"/>
      <c r="F139" s="203"/>
      <c r="G139" s="203"/>
    </row>
    <row r="140" spans="1:7" ht="66" x14ac:dyDescent="0.25">
      <c r="B140" s="111"/>
      <c r="C140" s="207" t="s">
        <v>366</v>
      </c>
      <c r="D140" s="173"/>
      <c r="E140" s="186"/>
      <c r="F140" s="189"/>
      <c r="G140" s="187"/>
    </row>
    <row r="141" spans="1:7" ht="204.75" customHeight="1" x14ac:dyDescent="0.25">
      <c r="B141" s="111" t="s">
        <v>241</v>
      </c>
      <c r="C141" s="190" t="s">
        <v>487</v>
      </c>
      <c r="D141" s="173"/>
      <c r="E141" s="186"/>
      <c r="F141" s="189"/>
      <c r="G141" s="187"/>
    </row>
    <row r="142" spans="1:7" ht="26.4" x14ac:dyDescent="0.25">
      <c r="B142" s="111"/>
      <c r="C142" s="208" t="s">
        <v>488</v>
      </c>
      <c r="D142" s="209"/>
      <c r="E142" s="210"/>
      <c r="F142" s="189"/>
      <c r="G142" s="187"/>
    </row>
    <row r="143" spans="1:7" x14ac:dyDescent="0.25">
      <c r="B143" s="111"/>
      <c r="C143" s="208" t="s">
        <v>367</v>
      </c>
      <c r="D143" s="209"/>
      <c r="E143" s="210"/>
      <c r="F143" s="189"/>
      <c r="G143" s="187"/>
    </row>
    <row r="144" spans="1:7" x14ac:dyDescent="0.25">
      <c r="B144" s="111"/>
      <c r="C144" s="208" t="s">
        <v>368</v>
      </c>
      <c r="D144" s="209"/>
      <c r="E144" s="210"/>
      <c r="F144" s="189"/>
      <c r="G144" s="187"/>
    </row>
    <row r="145" spans="2:18" x14ac:dyDescent="0.25">
      <c r="B145" s="111"/>
      <c r="C145" s="208" t="s">
        <v>489</v>
      </c>
      <c r="D145" s="209"/>
      <c r="E145" s="210"/>
      <c r="F145" s="189"/>
      <c r="G145" s="187"/>
    </row>
    <row r="146" spans="2:18" x14ac:dyDescent="0.25">
      <c r="B146" s="111"/>
      <c r="C146" s="208" t="s">
        <v>490</v>
      </c>
      <c r="D146" s="209"/>
      <c r="E146" s="210"/>
      <c r="F146" s="189"/>
      <c r="G146" s="187"/>
    </row>
    <row r="147" spans="2:18" x14ac:dyDescent="0.25">
      <c r="B147" s="111"/>
      <c r="C147" s="208" t="s">
        <v>369</v>
      </c>
      <c r="D147" s="209"/>
      <c r="E147" s="210"/>
      <c r="F147" s="189"/>
      <c r="G147" s="187"/>
    </row>
    <row r="148" spans="2:18" x14ac:dyDescent="0.25">
      <c r="B148" s="111"/>
      <c r="C148" s="208" t="s">
        <v>491</v>
      </c>
      <c r="D148" s="209"/>
      <c r="E148" s="210"/>
      <c r="F148" s="189"/>
      <c r="G148" s="187"/>
    </row>
    <row r="149" spans="2:18" x14ac:dyDescent="0.25">
      <c r="B149" s="111"/>
      <c r="C149" s="208" t="s">
        <v>370</v>
      </c>
      <c r="D149" s="209"/>
      <c r="E149" s="210"/>
      <c r="F149" s="189"/>
      <c r="G149" s="187"/>
    </row>
    <row r="150" spans="2:18" x14ac:dyDescent="0.25">
      <c r="B150" s="111"/>
      <c r="C150" s="208" t="s">
        <v>492</v>
      </c>
      <c r="D150" s="209"/>
      <c r="E150" s="210"/>
      <c r="F150" s="189"/>
      <c r="G150" s="187"/>
    </row>
    <row r="151" spans="2:18" x14ac:dyDescent="0.25">
      <c r="B151" s="111"/>
      <c r="C151" s="211" t="s">
        <v>371</v>
      </c>
      <c r="D151" s="173" t="s">
        <v>30</v>
      </c>
      <c r="E151" s="186">
        <v>1</v>
      </c>
      <c r="F151" s="189"/>
      <c r="G151" s="187">
        <f>E151*F151</f>
        <v>0</v>
      </c>
    </row>
    <row r="152" spans="2:18" ht="66" x14ac:dyDescent="0.25">
      <c r="B152" s="111" t="s">
        <v>372</v>
      </c>
      <c r="C152" s="190" t="s">
        <v>480</v>
      </c>
      <c r="D152" s="173" t="s">
        <v>19</v>
      </c>
      <c r="E152" s="186">
        <v>2</v>
      </c>
      <c r="F152" s="189"/>
      <c r="G152" s="187">
        <f>E152*F152</f>
        <v>0</v>
      </c>
    </row>
    <row r="153" spans="2:18" ht="52.8" x14ac:dyDescent="0.25">
      <c r="B153" s="212">
        <v>7103</v>
      </c>
      <c r="C153" s="213" t="s">
        <v>373</v>
      </c>
      <c r="D153" s="173"/>
      <c r="E153" s="186"/>
      <c r="F153" s="189"/>
      <c r="G153" s="187"/>
    </row>
    <row r="154" spans="2:18" x14ac:dyDescent="0.25">
      <c r="B154" s="111"/>
      <c r="C154" s="208" t="s">
        <v>481</v>
      </c>
      <c r="D154" s="173"/>
      <c r="E154" s="186"/>
      <c r="F154" s="189"/>
      <c r="G154" s="187"/>
    </row>
    <row r="155" spans="2:18" x14ac:dyDescent="0.25">
      <c r="B155" s="111"/>
      <c r="C155" s="208" t="s">
        <v>482</v>
      </c>
      <c r="D155" s="173"/>
      <c r="E155" s="186"/>
      <c r="F155" s="189"/>
      <c r="G155" s="187"/>
    </row>
    <row r="156" spans="2:18" x14ac:dyDescent="0.25">
      <c r="B156" s="107"/>
      <c r="C156" s="208" t="s">
        <v>374</v>
      </c>
      <c r="D156" s="173"/>
      <c r="E156" s="186"/>
      <c r="F156" s="189"/>
      <c r="G156" s="187"/>
      <c r="L156" s="214"/>
      <c r="M156" s="70"/>
      <c r="N156" s="70"/>
      <c r="P156" s="172"/>
      <c r="Q156" s="70"/>
      <c r="R156" s="70"/>
    </row>
    <row r="157" spans="2:18" x14ac:dyDescent="0.25">
      <c r="B157" s="107"/>
      <c r="C157" s="211" t="s">
        <v>375</v>
      </c>
      <c r="D157" s="173" t="s">
        <v>30</v>
      </c>
      <c r="E157" s="186">
        <v>1</v>
      </c>
      <c r="F157" s="189"/>
      <c r="G157" s="187">
        <f>E157*F157</f>
        <v>0</v>
      </c>
    </row>
    <row r="158" spans="2:18" ht="26.4" x14ac:dyDescent="0.25">
      <c r="B158" s="199">
        <v>7104</v>
      </c>
      <c r="C158" s="215" t="s">
        <v>483</v>
      </c>
      <c r="D158" s="173" t="s">
        <v>19</v>
      </c>
      <c r="E158" s="186">
        <v>2</v>
      </c>
      <c r="F158" s="187"/>
      <c r="G158" s="187">
        <f>+ROUND((E158*F158),2)</f>
        <v>0</v>
      </c>
    </row>
    <row r="159" spans="2:18" ht="26.4" x14ac:dyDescent="0.25">
      <c r="B159" s="199">
        <v>7105</v>
      </c>
      <c r="C159" s="190" t="s">
        <v>376</v>
      </c>
      <c r="D159" s="173"/>
      <c r="E159" s="186"/>
      <c r="F159" s="189"/>
      <c r="G159" s="187"/>
    </row>
    <row r="160" spans="2:18" x14ac:dyDescent="0.25">
      <c r="B160" s="107"/>
      <c r="C160" s="190" t="s">
        <v>377</v>
      </c>
      <c r="D160" s="173" t="s">
        <v>19</v>
      </c>
      <c r="E160" s="186">
        <v>4</v>
      </c>
      <c r="F160" s="189"/>
      <c r="G160" s="187">
        <f>+ROUND((E160*F160),2)</f>
        <v>0</v>
      </c>
    </row>
    <row r="161" spans="2:7" x14ac:dyDescent="0.25">
      <c r="B161" s="111"/>
      <c r="C161" s="190" t="s">
        <v>378</v>
      </c>
      <c r="D161" s="173" t="s">
        <v>19</v>
      </c>
      <c r="E161" s="186">
        <v>4</v>
      </c>
      <c r="F161" s="189"/>
      <c r="G161" s="187">
        <f>+ROUND((E161*F161),2)</f>
        <v>0</v>
      </c>
    </row>
    <row r="162" spans="2:7" ht="26.4" x14ac:dyDescent="0.25">
      <c r="B162" s="111" t="s">
        <v>379</v>
      </c>
      <c r="C162" s="190" t="s">
        <v>484</v>
      </c>
      <c r="D162" s="173" t="s">
        <v>19</v>
      </c>
      <c r="E162" s="186">
        <v>2</v>
      </c>
      <c r="F162" s="189"/>
      <c r="G162" s="187">
        <f>+ROUND((E162*F162),2)</f>
        <v>0</v>
      </c>
    </row>
    <row r="163" spans="2:7" ht="26.4" x14ac:dyDescent="0.25">
      <c r="B163" s="111" t="s">
        <v>380</v>
      </c>
      <c r="C163" s="190" t="s">
        <v>381</v>
      </c>
      <c r="D163" s="173" t="s">
        <v>19</v>
      </c>
      <c r="E163" s="186">
        <v>2</v>
      </c>
      <c r="F163" s="189"/>
      <c r="G163" s="187">
        <f>+E163*F163</f>
        <v>0</v>
      </c>
    </row>
    <row r="164" spans="2:7" ht="39.6" x14ac:dyDescent="0.25">
      <c r="B164" s="111" t="s">
        <v>382</v>
      </c>
      <c r="C164" s="190" t="s">
        <v>383</v>
      </c>
      <c r="D164" s="173" t="s">
        <v>19</v>
      </c>
      <c r="E164" s="186">
        <v>2</v>
      </c>
      <c r="F164" s="189"/>
      <c r="G164" s="187">
        <f>+E164*F164</f>
        <v>0</v>
      </c>
    </row>
    <row r="165" spans="2:7" ht="26.4" x14ac:dyDescent="0.25">
      <c r="B165" s="111" t="s">
        <v>384</v>
      </c>
      <c r="C165" s="190" t="s">
        <v>385</v>
      </c>
      <c r="D165" s="173" t="s">
        <v>19</v>
      </c>
      <c r="E165" s="186">
        <v>2</v>
      </c>
      <c r="F165" s="189"/>
      <c r="G165" s="187">
        <f>+E165*F165</f>
        <v>0</v>
      </c>
    </row>
    <row r="166" spans="2:7" ht="66" x14ac:dyDescent="0.25">
      <c r="B166" s="111" t="s">
        <v>386</v>
      </c>
      <c r="C166" s="190" t="s">
        <v>485</v>
      </c>
      <c r="D166" s="173" t="s">
        <v>19</v>
      </c>
      <c r="E166" s="186">
        <v>1</v>
      </c>
      <c r="F166" s="189"/>
      <c r="G166" s="187">
        <f>+E166*F166</f>
        <v>0</v>
      </c>
    </row>
    <row r="167" spans="2:7" ht="92.4" x14ac:dyDescent="0.25">
      <c r="B167" s="111" t="s">
        <v>387</v>
      </c>
      <c r="C167" s="190" t="s">
        <v>388</v>
      </c>
      <c r="D167" s="173" t="s">
        <v>19</v>
      </c>
      <c r="E167" s="186">
        <v>1</v>
      </c>
      <c r="F167" s="189"/>
      <c r="G167" s="187">
        <f t="shared" ref="G167:G170" si="11">+ROUND((E167*F167),2)</f>
        <v>0</v>
      </c>
    </row>
    <row r="168" spans="2:7" ht="92.4" x14ac:dyDescent="0.25">
      <c r="B168" s="111" t="s">
        <v>389</v>
      </c>
      <c r="C168" s="190" t="s">
        <v>390</v>
      </c>
      <c r="D168" s="173" t="s">
        <v>19</v>
      </c>
      <c r="E168" s="186">
        <v>2</v>
      </c>
      <c r="F168" s="189"/>
      <c r="G168" s="187">
        <f t="shared" si="11"/>
        <v>0</v>
      </c>
    </row>
    <row r="169" spans="2:7" ht="105.6" x14ac:dyDescent="0.25">
      <c r="B169" s="111" t="s">
        <v>391</v>
      </c>
      <c r="C169" s="190" t="s">
        <v>486</v>
      </c>
      <c r="D169" s="173" t="s">
        <v>19</v>
      </c>
      <c r="E169" s="186">
        <v>1</v>
      </c>
      <c r="F169" s="189"/>
      <c r="G169" s="187">
        <f t="shared" si="11"/>
        <v>0</v>
      </c>
    </row>
    <row r="170" spans="2:7" ht="52.8" x14ac:dyDescent="0.25">
      <c r="B170" s="111" t="s">
        <v>392</v>
      </c>
      <c r="C170" s="190" t="s">
        <v>393</v>
      </c>
      <c r="D170" s="173" t="s">
        <v>19</v>
      </c>
      <c r="E170" s="186">
        <v>1</v>
      </c>
      <c r="F170" s="189"/>
      <c r="G170" s="187">
        <f t="shared" si="11"/>
        <v>0</v>
      </c>
    </row>
    <row r="171" spans="2:7" ht="39.6" x14ac:dyDescent="0.25">
      <c r="B171" s="111" t="s">
        <v>394</v>
      </c>
      <c r="C171" s="190" t="s">
        <v>20</v>
      </c>
      <c r="D171" s="173"/>
      <c r="E171" s="186"/>
      <c r="F171" s="189"/>
      <c r="G171" s="187">
        <f>+ROUND((SUM(G141:G170)*0.1),-1)</f>
        <v>0</v>
      </c>
    </row>
    <row r="172" spans="2:7" x14ac:dyDescent="0.25">
      <c r="B172" s="111"/>
      <c r="C172" s="114" t="s">
        <v>395</v>
      </c>
      <c r="D172" s="173"/>
      <c r="E172" s="186"/>
      <c r="F172" s="189"/>
      <c r="G172" s="193">
        <f>SUM(G141:G171)</f>
        <v>0</v>
      </c>
    </row>
    <row r="173" spans="2:7" x14ac:dyDescent="0.25">
      <c r="B173" s="216"/>
      <c r="C173" s="217"/>
      <c r="D173" s="218"/>
      <c r="E173" s="219"/>
      <c r="F173" s="220"/>
      <c r="G173" s="220"/>
    </row>
  </sheetData>
  <mergeCells count="5">
    <mergeCell ref="B13:G13"/>
    <mergeCell ref="B14:G14"/>
    <mergeCell ref="B15:G15"/>
    <mergeCell ref="B16:G16"/>
    <mergeCell ref="B17:G17"/>
  </mergeCells>
  <phoneticPr fontId="33" type="noConversion"/>
  <conditionalFormatting sqref="F78">
    <cfRule type="cellIs" dxfId="8" priority="5" operator="equal">
      <formula>0</formula>
    </cfRule>
  </conditionalFormatting>
  <conditionalFormatting sqref="F79">
    <cfRule type="cellIs" dxfId="7" priority="4" operator="equal">
      <formula>0</formula>
    </cfRule>
  </conditionalFormatting>
  <conditionalFormatting sqref="F79">
    <cfRule type="cellIs" dxfId="6" priority="3" operator="equal">
      <formula>0</formula>
    </cfRule>
  </conditionalFormatting>
  <conditionalFormatting sqref="F25">
    <cfRule type="cellIs" dxfId="5" priority="9" operator="equal">
      <formula>0</formula>
    </cfRule>
  </conditionalFormatting>
  <conditionalFormatting sqref="F73:F75">
    <cfRule type="cellIs" dxfId="4" priority="8" operator="equal">
      <formula>0</formula>
    </cfRule>
  </conditionalFormatting>
  <conditionalFormatting sqref="F76">
    <cfRule type="cellIs" dxfId="3" priority="7" operator="equal">
      <formula>0</formula>
    </cfRule>
  </conditionalFormatting>
  <conditionalFormatting sqref="F77">
    <cfRule type="cellIs" dxfId="2" priority="6" operator="equal">
      <formula>0</formula>
    </cfRule>
  </conditionalFormatting>
  <conditionalFormatting sqref="F70">
    <cfRule type="cellIs" dxfId="1" priority="2" operator="equal">
      <formula>0</formula>
    </cfRule>
  </conditionalFormatting>
  <conditionalFormatting sqref="F71">
    <cfRule type="cellIs" dxfId="0" priority="1" operator="equal">
      <formula>0</formula>
    </cfRule>
  </conditionalFormatting>
  <pageMargins left="0.98425196850393704" right="0.39370078740157483" top="0.78740157480314965" bottom="0.78740157480314965" header="0.47244094488188981" footer="0"/>
  <pageSetup paperSize="9" scale="90" fitToHeight="28" orientation="portrait" r:id="rId1"/>
  <headerFooter alignWithMargins="0">
    <oddFooter>&amp;L&amp;A&amp;R&amp;9Stran &amp;P/&amp;N</oddFooter>
  </headerFooter>
  <rowBreaks count="1" manualBreakCount="1">
    <brk id="138"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9930D-E0E9-4F18-9538-3084E297D1D3}">
  <sheetPr>
    <tabColor theme="5" tint="0.79998168889431442"/>
    <pageSetUpPr fitToPage="1"/>
  </sheetPr>
  <dimension ref="A1:F41"/>
  <sheetViews>
    <sheetView view="pageBreakPreview" topLeftCell="A25" zoomScale="145" zoomScaleSheetLayoutView="145" workbookViewId="0">
      <selection activeCell="E24" sqref="E24:E32"/>
    </sheetView>
  </sheetViews>
  <sheetFormatPr defaultColWidth="9.33203125" defaultRowHeight="13.2" x14ac:dyDescent="0.25"/>
  <cols>
    <col min="1" max="1" width="8.44140625" style="222" bestFit="1" customWidth="1"/>
    <col min="2" max="2" width="55" style="222" customWidth="1"/>
    <col min="3" max="3" width="9.33203125" style="235"/>
    <col min="4" max="4" width="9.33203125" style="222" customWidth="1"/>
    <col min="5" max="5" width="12.6640625" style="222" customWidth="1"/>
    <col min="6" max="6" width="13" style="222" bestFit="1" customWidth="1"/>
    <col min="7" max="16384" width="9.33203125" style="222"/>
  </cols>
  <sheetData>
    <row r="1" spans="1:6" x14ac:dyDescent="0.25">
      <c r="A1" s="221" t="s">
        <v>249</v>
      </c>
      <c r="B1" s="159" t="s">
        <v>248</v>
      </c>
      <c r="C1" s="71"/>
      <c r="D1" s="78"/>
      <c r="E1" s="51"/>
      <c r="F1" s="51"/>
    </row>
    <row r="2" spans="1:6" x14ac:dyDescent="0.25">
      <c r="A2" s="221"/>
      <c r="B2" s="159"/>
      <c r="C2" s="71"/>
      <c r="D2" s="78"/>
      <c r="E2" s="51"/>
      <c r="F2" s="51"/>
    </row>
    <row r="3" spans="1:6" x14ac:dyDescent="0.25">
      <c r="A3" s="236" t="s">
        <v>249</v>
      </c>
      <c r="B3" s="114" t="s">
        <v>413</v>
      </c>
      <c r="C3" s="237"/>
      <c r="D3" s="238"/>
      <c r="E3" s="173"/>
      <c r="F3" s="174"/>
    </row>
    <row r="4" spans="1:6" x14ac:dyDescent="0.25">
      <c r="A4" s="239" t="s">
        <v>414</v>
      </c>
      <c r="B4" s="107" t="s">
        <v>415</v>
      </c>
      <c r="C4" s="237"/>
      <c r="D4" s="238"/>
      <c r="E4" s="173"/>
      <c r="F4" s="240">
        <f>+F15</f>
        <v>0</v>
      </c>
    </row>
    <row r="5" spans="1:6" x14ac:dyDescent="0.25">
      <c r="A5" s="239" t="s">
        <v>416</v>
      </c>
      <c r="B5" s="107" t="s">
        <v>417</v>
      </c>
      <c r="C5" s="237"/>
      <c r="D5" s="238"/>
      <c r="E5" s="173"/>
      <c r="F5" s="240">
        <f>+F33</f>
        <v>0</v>
      </c>
    </row>
    <row r="6" spans="1:6" x14ac:dyDescent="0.25">
      <c r="A6" s="241"/>
      <c r="B6" s="242" t="s">
        <v>165</v>
      </c>
      <c r="C6" s="176"/>
      <c r="D6" s="243"/>
      <c r="E6" s="176"/>
      <c r="F6" s="244">
        <f>SUM(F4:F5)</f>
        <v>0</v>
      </c>
    </row>
    <row r="7" spans="1:6" x14ac:dyDescent="0.25">
      <c r="A7" s="221"/>
      <c r="B7" s="159"/>
      <c r="C7" s="71"/>
      <c r="D7" s="78"/>
      <c r="E7" s="51"/>
      <c r="F7" s="51"/>
    </row>
    <row r="8" spans="1:6" x14ac:dyDescent="0.25">
      <c r="A8" s="221"/>
      <c r="B8" s="159"/>
      <c r="C8" s="71"/>
      <c r="D8" s="78"/>
      <c r="E8" s="51"/>
      <c r="F8" s="51"/>
    </row>
    <row r="9" spans="1:6" x14ac:dyDescent="0.25">
      <c r="A9" s="221"/>
      <c r="B9" s="159"/>
      <c r="C9" s="71"/>
      <c r="D9" s="78"/>
      <c r="E9" s="51"/>
      <c r="F9" s="51"/>
    </row>
    <row r="10" spans="1:6" ht="26.4" x14ac:dyDescent="0.25">
      <c r="A10" s="182" t="s">
        <v>14</v>
      </c>
      <c r="B10" s="138" t="s">
        <v>15</v>
      </c>
      <c r="C10" s="182" t="s">
        <v>16</v>
      </c>
      <c r="D10" s="182" t="s">
        <v>17</v>
      </c>
      <c r="E10" s="138" t="s">
        <v>254</v>
      </c>
      <c r="F10" s="182" t="s">
        <v>255</v>
      </c>
    </row>
    <row r="11" spans="1:6" x14ac:dyDescent="0.25">
      <c r="A11" s="245" t="s">
        <v>414</v>
      </c>
      <c r="B11" s="217" t="s">
        <v>415</v>
      </c>
      <c r="C11" s="182"/>
      <c r="D11" s="182"/>
      <c r="E11" s="138"/>
      <c r="F11" s="182"/>
    </row>
    <row r="12" spans="1:6" ht="66" x14ac:dyDescent="0.25">
      <c r="A12" s="182" t="s">
        <v>157</v>
      </c>
      <c r="B12" s="190" t="s">
        <v>420</v>
      </c>
      <c r="C12" s="173" t="s">
        <v>30</v>
      </c>
      <c r="D12" s="173">
        <v>1</v>
      </c>
      <c r="E12" s="283"/>
      <c r="F12" s="247">
        <f>+D12*E12</f>
        <v>0</v>
      </c>
    </row>
    <row r="13" spans="1:6" ht="66" x14ac:dyDescent="0.25">
      <c r="A13" s="182" t="s">
        <v>158</v>
      </c>
      <c r="B13" s="190" t="s">
        <v>421</v>
      </c>
      <c r="C13" s="173" t="s">
        <v>30</v>
      </c>
      <c r="D13" s="173">
        <v>1</v>
      </c>
      <c r="E13" s="283"/>
      <c r="F13" s="247">
        <f>+D13*E13</f>
        <v>0</v>
      </c>
    </row>
    <row r="14" spans="1:6" ht="52.8" x14ac:dyDescent="0.25">
      <c r="A14" s="182" t="s">
        <v>159</v>
      </c>
      <c r="B14" s="190" t="s">
        <v>422</v>
      </c>
      <c r="C14" s="173" t="s">
        <v>30</v>
      </c>
      <c r="D14" s="173">
        <v>1</v>
      </c>
      <c r="E14" s="283"/>
      <c r="F14" s="247">
        <f>+D14*E14</f>
        <v>0</v>
      </c>
    </row>
    <row r="15" spans="1:6" x14ac:dyDescent="0.25">
      <c r="A15" s="182"/>
      <c r="B15" s="246" t="s">
        <v>405</v>
      </c>
      <c r="C15" s="224"/>
      <c r="D15" s="225"/>
      <c r="E15" s="227"/>
      <c r="F15" s="229">
        <f>SUM(F8:F14)</f>
        <v>0</v>
      </c>
    </row>
    <row r="16" spans="1:6" x14ac:dyDescent="0.25">
      <c r="A16" s="182"/>
      <c r="B16" s="246"/>
      <c r="C16" s="224"/>
      <c r="D16" s="225"/>
      <c r="E16" s="227"/>
      <c r="F16" s="229"/>
    </row>
    <row r="17" spans="1:6" s="252" customFormat="1" x14ac:dyDescent="0.25">
      <c r="A17" s="253" t="s">
        <v>423</v>
      </c>
      <c r="B17" s="248"/>
      <c r="C17" s="249"/>
      <c r="D17" s="249"/>
      <c r="E17" s="250"/>
      <c r="F17" s="251"/>
    </row>
    <row r="18" spans="1:6" x14ac:dyDescent="0.25">
      <c r="A18" s="253" t="s">
        <v>424</v>
      </c>
      <c r="B18" s="246"/>
      <c r="C18" s="224"/>
      <c r="D18" s="225"/>
      <c r="E18" s="227"/>
      <c r="F18" s="229"/>
    </row>
    <row r="19" spans="1:6" x14ac:dyDescent="0.25">
      <c r="A19" s="182"/>
      <c r="B19" s="246"/>
      <c r="C19" s="224"/>
      <c r="D19" s="225"/>
      <c r="E19" s="227"/>
      <c r="F19" s="229"/>
    </row>
    <row r="20" spans="1:6" x14ac:dyDescent="0.25">
      <c r="A20" s="182"/>
      <c r="B20" s="246"/>
      <c r="C20" s="224"/>
      <c r="D20" s="225"/>
      <c r="E20" s="227"/>
      <c r="F20" s="229"/>
    </row>
    <row r="21" spans="1:6" x14ac:dyDescent="0.25">
      <c r="A21" s="182"/>
      <c r="B21" s="246"/>
      <c r="C21" s="224"/>
      <c r="D21" s="225"/>
      <c r="E21" s="227"/>
      <c r="F21" s="229"/>
    </row>
    <row r="22" spans="1:6" x14ac:dyDescent="0.25">
      <c r="A22" s="182"/>
      <c r="B22" s="138"/>
      <c r="C22" s="182"/>
      <c r="D22" s="182"/>
      <c r="E22" s="138"/>
      <c r="F22" s="182"/>
    </row>
    <row r="23" spans="1:6" x14ac:dyDescent="0.25">
      <c r="A23" s="236" t="s">
        <v>416</v>
      </c>
      <c r="B23" s="114" t="s">
        <v>417</v>
      </c>
      <c r="C23" s="182"/>
      <c r="D23" s="182"/>
      <c r="E23" s="138"/>
      <c r="F23" s="182"/>
    </row>
    <row r="24" spans="1:6" x14ac:dyDescent="0.25">
      <c r="A24" s="182" t="s">
        <v>157</v>
      </c>
      <c r="B24" s="223" t="s">
        <v>396</v>
      </c>
      <c r="C24" s="224" t="s">
        <v>30</v>
      </c>
      <c r="D24" s="225">
        <v>1</v>
      </c>
      <c r="E24" s="283"/>
      <c r="F24" s="226">
        <f>+D24*E24</f>
        <v>0</v>
      </c>
    </row>
    <row r="25" spans="1:6" x14ac:dyDescent="0.25">
      <c r="A25" s="182" t="s">
        <v>158</v>
      </c>
      <c r="B25" s="223" t="s">
        <v>397</v>
      </c>
      <c r="C25" s="224" t="s">
        <v>30</v>
      </c>
      <c r="D25" s="225">
        <v>1</v>
      </c>
      <c r="E25" s="283"/>
      <c r="F25" s="226">
        <f t="shared" ref="F25:F32" si="0">+D25*E25</f>
        <v>0</v>
      </c>
    </row>
    <row r="26" spans="1:6" x14ac:dyDescent="0.25">
      <c r="A26" s="182" t="s">
        <v>159</v>
      </c>
      <c r="B26" s="223" t="s">
        <v>398</v>
      </c>
      <c r="C26" s="224" t="s">
        <v>30</v>
      </c>
      <c r="D26" s="225">
        <v>1</v>
      </c>
      <c r="E26" s="283"/>
      <c r="F26" s="226">
        <f t="shared" si="0"/>
        <v>0</v>
      </c>
    </row>
    <row r="27" spans="1:6" x14ac:dyDescent="0.25">
      <c r="A27" s="182" t="s">
        <v>160</v>
      </c>
      <c r="B27" s="227" t="s">
        <v>399</v>
      </c>
      <c r="C27" s="224" t="s">
        <v>30</v>
      </c>
      <c r="D27" s="225">
        <v>1</v>
      </c>
      <c r="E27" s="283"/>
      <c r="F27" s="226">
        <f t="shared" si="0"/>
        <v>0</v>
      </c>
    </row>
    <row r="28" spans="1:6" x14ac:dyDescent="0.25">
      <c r="A28" s="182" t="s">
        <v>161</v>
      </c>
      <c r="B28" s="223" t="s">
        <v>400</v>
      </c>
      <c r="C28" s="224" t="s">
        <v>30</v>
      </c>
      <c r="D28" s="225">
        <v>1</v>
      </c>
      <c r="E28" s="283"/>
      <c r="F28" s="226">
        <f t="shared" si="0"/>
        <v>0</v>
      </c>
    </row>
    <row r="29" spans="1:6" x14ac:dyDescent="0.25">
      <c r="A29" s="182" t="s">
        <v>162</v>
      </c>
      <c r="B29" s="223" t="s">
        <v>401</v>
      </c>
      <c r="C29" s="224" t="s">
        <v>30</v>
      </c>
      <c r="D29" s="225">
        <v>1</v>
      </c>
      <c r="E29" s="283"/>
      <c r="F29" s="226">
        <f t="shared" si="0"/>
        <v>0</v>
      </c>
    </row>
    <row r="30" spans="1:6" x14ac:dyDescent="0.25">
      <c r="A30" s="182" t="s">
        <v>163</v>
      </c>
      <c r="B30" s="223" t="s">
        <v>402</v>
      </c>
      <c r="C30" s="224" t="s">
        <v>30</v>
      </c>
      <c r="D30" s="225">
        <v>1</v>
      </c>
      <c r="E30" s="283"/>
      <c r="F30" s="226">
        <f t="shared" si="0"/>
        <v>0</v>
      </c>
    </row>
    <row r="31" spans="1:6" x14ac:dyDescent="0.25">
      <c r="A31" s="182">
        <v>8</v>
      </c>
      <c r="B31" s="223" t="s">
        <v>403</v>
      </c>
      <c r="C31" s="224" t="s">
        <v>30</v>
      </c>
      <c r="D31" s="225">
        <v>1</v>
      </c>
      <c r="E31" s="283"/>
      <c r="F31" s="226">
        <f t="shared" si="0"/>
        <v>0</v>
      </c>
    </row>
    <row r="32" spans="1:6" x14ac:dyDescent="0.25">
      <c r="A32" s="182" t="s">
        <v>164</v>
      </c>
      <c r="B32" s="223" t="s">
        <v>404</v>
      </c>
      <c r="C32" s="224" t="s">
        <v>30</v>
      </c>
      <c r="D32" s="225">
        <v>1</v>
      </c>
      <c r="E32" s="283"/>
      <c r="F32" s="226">
        <f t="shared" si="0"/>
        <v>0</v>
      </c>
    </row>
    <row r="33" spans="1:6" x14ac:dyDescent="0.25">
      <c r="A33" s="228"/>
      <c r="B33" s="246" t="s">
        <v>405</v>
      </c>
      <c r="C33" s="224"/>
      <c r="D33" s="225"/>
      <c r="E33" s="227"/>
      <c r="F33" s="229">
        <f>SUM(F24:F32)</f>
        <v>0</v>
      </c>
    </row>
    <row r="34" spans="1:6" x14ac:dyDescent="0.25">
      <c r="A34" s="221"/>
      <c r="B34" s="159"/>
      <c r="C34" s="71"/>
      <c r="D34" s="78"/>
      <c r="E34" s="51"/>
      <c r="F34" s="51"/>
    </row>
    <row r="35" spans="1:6" x14ac:dyDescent="0.25">
      <c r="A35" s="230" t="s">
        <v>406</v>
      </c>
      <c r="C35" s="71"/>
      <c r="D35" s="78"/>
      <c r="E35" s="51"/>
      <c r="F35" s="51"/>
    </row>
    <row r="36" spans="1:6" x14ac:dyDescent="0.25">
      <c r="A36" s="230" t="s">
        <v>407</v>
      </c>
      <c r="C36" s="71"/>
      <c r="D36" s="78"/>
      <c r="E36" s="51"/>
      <c r="F36" s="51"/>
    </row>
    <row r="37" spans="1:6" x14ac:dyDescent="0.25">
      <c r="A37" s="230"/>
      <c r="C37" s="231"/>
      <c r="D37" s="232"/>
      <c r="E37" s="232"/>
      <c r="F37" s="233"/>
    </row>
    <row r="38" spans="1:6" x14ac:dyDescent="0.25">
      <c r="A38" s="234" t="s">
        <v>408</v>
      </c>
      <c r="C38" s="231"/>
      <c r="D38" s="232"/>
      <c r="E38" s="232"/>
      <c r="F38" s="233"/>
    </row>
    <row r="39" spans="1:6" x14ac:dyDescent="0.25">
      <c r="A39" s="234" t="s">
        <v>409</v>
      </c>
      <c r="C39" s="231"/>
      <c r="D39" s="232"/>
      <c r="E39" s="232"/>
      <c r="F39" s="233"/>
    </row>
    <row r="40" spans="1:6" x14ac:dyDescent="0.25">
      <c r="A40" s="234" t="s">
        <v>410</v>
      </c>
      <c r="C40" s="231"/>
      <c r="D40" s="232"/>
      <c r="E40" s="232"/>
      <c r="F40" s="233"/>
    </row>
    <row r="41" spans="1:6" x14ac:dyDescent="0.25">
      <c r="C41" s="231"/>
      <c r="D41" s="232"/>
      <c r="E41" s="232"/>
      <c r="F41" s="233"/>
    </row>
  </sheetData>
  <sheetProtection algorithmName="SHA-512" hashValue="W1uFJ2cB9CFIs5ZHHRKVYE2qp1FgwH7TlkYVddTCx0uvRikZi9enzZsQH7Bcwd8q+mc5j/Ans94975MNF8VSag==" saltValue="Y1CkEflLCADdvXeOeNt2QA==" spinCount="100000" sheet="1" objects="1" scenarios="1"/>
  <pageMargins left="0.98425196850393704" right="0.39370078740157483" top="0.78740157480314965" bottom="0.78740157480314965" header="0.47244094488188981" footer="0"/>
  <pageSetup paperSize="9" scale="91" fitToHeight="10" orientation="portrait" r:id="rId1"/>
  <headerFooter alignWithMargins="0">
    <oddFooter>&amp;L&amp;A&amp;R&amp;9Stran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5</vt:i4>
      </vt:variant>
      <vt:variant>
        <vt:lpstr>Imenovani obsegi</vt:lpstr>
      </vt:variant>
      <vt:variant>
        <vt:i4>6</vt:i4>
      </vt:variant>
    </vt:vector>
  </HeadingPairs>
  <TitlesOfParts>
    <vt:vector size="11" baseType="lpstr">
      <vt:lpstr>Rekapitulacija</vt:lpstr>
      <vt:lpstr>0-Preddela</vt:lpstr>
      <vt:lpstr>A. Kanalizacija</vt:lpstr>
      <vt:lpstr>B. Črp-gradbeni in strojni</vt:lpstr>
      <vt:lpstr>C. Črp-električne inštalacije</vt:lpstr>
      <vt:lpstr>'0-Preddela'!Področje_tiskanja</vt:lpstr>
      <vt:lpstr>'A. Kanalizacija'!Področje_tiskanja</vt:lpstr>
      <vt:lpstr>'B. Črp-gradbeni in strojni'!Področje_tiskanja</vt:lpstr>
      <vt:lpstr>'C. Črp-električne inštalacije'!Področje_tiskanja</vt:lpstr>
      <vt:lpstr>Rekapitulacija!Področje_tiskanja</vt:lpstr>
      <vt:lpstr>'A. Kanalizacija'!Tiskanje_naslovov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dc:creator>
  <cp:lastModifiedBy>Peter Peršin</cp:lastModifiedBy>
  <cp:lastPrinted>2021-05-26T11:59:44Z</cp:lastPrinted>
  <dcterms:created xsi:type="dcterms:W3CDTF">2001-04-14T14:29:31Z</dcterms:created>
  <dcterms:modified xsi:type="dcterms:W3CDTF">2021-09-22T11:44:43Z</dcterms:modified>
</cp:coreProperties>
</file>