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24226"/>
  <mc:AlternateContent xmlns:mc="http://schemas.openxmlformats.org/markup-compatibility/2006">
    <mc:Choice Requires="x15">
      <x15ac:absPath xmlns:x15ac="http://schemas.microsoft.com/office/spreadsheetml/2010/11/ac" url="C:\Users\local-admin\Desktop\"/>
    </mc:Choice>
  </mc:AlternateContent>
  <xr:revisionPtr revIDLastSave="0" documentId="8_{3647E64F-E474-4E98-BD77-A03589FFBAD7}" xr6:coauthVersionLast="45" xr6:coauthVersionMax="45" xr10:uidLastSave="{00000000-0000-0000-0000-000000000000}"/>
  <bookViews>
    <workbookView xWindow="-120" yWindow="-120" windowWidth="29040" windowHeight="15840" xr2:uid="{00000000-000D-0000-FFFF-FFFF00000000}"/>
  </bookViews>
  <sheets>
    <sheet name="REKAPITULACIJA" sheetId="7" r:id="rId1"/>
    <sheet name="POPIS-MOST" sheetId="6" r:id="rId2"/>
    <sheet name="POPIS-CESTA" sheetId="10" r:id="rId3"/>
  </sheets>
  <definedNames>
    <definedName name="_xlnm.Print_Area" localSheetId="2">'POPIS-CESTA'!$A$1:$I$42</definedName>
    <definedName name="_xlnm.Print_Area" localSheetId="1">'POPIS-MOST'!$A$1:$I$154</definedName>
  </definedNames>
  <calcPr calcId="191029"/>
</workbook>
</file>

<file path=xl/calcChain.xml><?xml version="1.0" encoding="utf-8"?>
<calcChain xmlns="http://schemas.openxmlformats.org/spreadsheetml/2006/main">
  <c r="D23" i="7" l="1"/>
  <c r="D14" i="7"/>
  <c r="D9" i="7"/>
  <c r="D7" i="7"/>
  <c r="D31" i="7" s="1"/>
  <c r="D33" i="7" l="1"/>
  <c r="H40" i="10"/>
  <c r="H39" i="10"/>
  <c r="H38" i="10"/>
  <c r="H35" i="10"/>
  <c r="H34" i="10"/>
  <c r="D28" i="7" s="1"/>
  <c r="H31" i="10"/>
  <c r="H30" i="10"/>
  <c r="H29" i="10"/>
  <c r="H26" i="10"/>
  <c r="F25" i="10"/>
  <c r="H25" i="10" s="1"/>
  <c r="F24" i="10"/>
  <c r="H24" i="10" s="1"/>
  <c r="F23" i="10"/>
  <c r="H23" i="10" s="1"/>
  <c r="H22" i="10"/>
  <c r="H21" i="10"/>
  <c r="H20" i="10"/>
  <c r="H19" i="10"/>
  <c r="H18" i="10"/>
  <c r="H14" i="10"/>
  <c r="H13" i="10"/>
  <c r="H12" i="10"/>
  <c r="H11" i="10"/>
  <c r="D34" i="7" l="1"/>
  <c r="D35" i="7" s="1"/>
  <c r="H10" i="10"/>
  <c r="D25" i="7" s="1"/>
  <c r="H37" i="10"/>
  <c r="D29" i="7" s="1"/>
  <c r="H28" i="10"/>
  <c r="D27" i="7" s="1"/>
  <c r="H17" i="10"/>
  <c r="D26" i="7" s="1"/>
  <c r="H151" i="6" l="1"/>
  <c r="G23" i="6" l="1"/>
  <c r="H11" i="6"/>
  <c r="H10" i="6" s="1"/>
  <c r="D5" i="7" s="1"/>
  <c r="H31" i="6"/>
  <c r="H32" i="6"/>
  <c r="H33" i="6"/>
  <c r="H34" i="6"/>
  <c r="H35" i="6"/>
  <c r="H36" i="6"/>
  <c r="H37" i="6"/>
  <c r="H38" i="6"/>
  <c r="H39" i="6"/>
  <c r="H23" i="6" l="1"/>
  <c r="H30" i="6"/>
  <c r="D10" i="7" s="1"/>
  <c r="H44" i="6"/>
  <c r="H43" i="6"/>
  <c r="H47" i="6"/>
  <c r="H46" i="6" s="1"/>
  <c r="H50" i="6"/>
  <c r="H51" i="6"/>
  <c r="H54" i="6"/>
  <c r="H55" i="6"/>
  <c r="H56" i="6"/>
  <c r="H59" i="6"/>
  <c r="H58" i="6" s="1"/>
  <c r="D12" i="7" s="1"/>
  <c r="H64" i="6"/>
  <c r="H65" i="6"/>
  <c r="H66" i="6"/>
  <c r="H67" i="6"/>
  <c r="H68" i="6"/>
  <c r="H69" i="6"/>
  <c r="H72" i="6"/>
  <c r="H73" i="6"/>
  <c r="H74" i="6"/>
  <c r="H75" i="6"/>
  <c r="H76" i="6"/>
  <c r="H77" i="6"/>
  <c r="H81" i="6"/>
  <c r="H82" i="6"/>
  <c r="H83" i="6"/>
  <c r="H150" i="6"/>
  <c r="H149" i="6"/>
  <c r="H148" i="6"/>
  <c r="H147" i="6"/>
  <c r="H146" i="6"/>
  <c r="H143" i="6"/>
  <c r="H142" i="6"/>
  <c r="H141" i="6"/>
  <c r="H136" i="6"/>
  <c r="H135" i="6" s="1"/>
  <c r="D20" i="7" s="1"/>
  <c r="H133" i="6"/>
  <c r="H132" i="6"/>
  <c r="H131" i="6"/>
  <c r="H130" i="6"/>
  <c r="H129" i="6"/>
  <c r="H128" i="6"/>
  <c r="H127" i="6"/>
  <c r="H126" i="6"/>
  <c r="H125" i="6"/>
  <c r="H122" i="6"/>
  <c r="H121" i="6"/>
  <c r="H120" i="6"/>
  <c r="H119" i="6"/>
  <c r="H116" i="6"/>
  <c r="H115" i="6"/>
  <c r="H114" i="6"/>
  <c r="H111" i="6"/>
  <c r="H110" i="6"/>
  <c r="H109" i="6"/>
  <c r="H108" i="6"/>
  <c r="H105" i="6"/>
  <c r="H104" i="6"/>
  <c r="H103" i="6"/>
  <c r="H102" i="6"/>
  <c r="H101" i="6"/>
  <c r="H100" i="6"/>
  <c r="H97" i="6"/>
  <c r="H96" i="6"/>
  <c r="H95" i="6"/>
  <c r="H94" i="6"/>
  <c r="H93" i="6"/>
  <c r="H92" i="6"/>
  <c r="H87" i="6"/>
  <c r="H86" i="6"/>
  <c r="H145" i="6" l="1"/>
  <c r="H140" i="6"/>
  <c r="H63" i="6"/>
  <c r="D15" i="7" s="1"/>
  <c r="H91" i="6"/>
  <c r="H118" i="6"/>
  <c r="H71" i="6"/>
  <c r="D16" i="7" s="1"/>
  <c r="H107" i="6"/>
  <c r="H80" i="6"/>
  <c r="H85" i="6"/>
  <c r="H99" i="6"/>
  <c r="H138" i="6"/>
  <c r="D21" i="7" s="1"/>
  <c r="H113" i="6"/>
  <c r="H124" i="6"/>
  <c r="H53" i="6"/>
  <c r="H49" i="6"/>
  <c r="H41" i="6" s="1"/>
  <c r="D11" i="7" s="1"/>
  <c r="D17" i="7" l="1"/>
  <c r="D18" i="7"/>
  <c r="H89" i="6"/>
  <c r="D19" i="7" s="1"/>
  <c r="H28" i="6"/>
  <c r="H61" i="6" l="1"/>
</calcChain>
</file>

<file path=xl/sharedStrings.xml><?xml version="1.0" encoding="utf-8"?>
<sst xmlns="http://schemas.openxmlformats.org/spreadsheetml/2006/main" count="572" uniqueCount="332">
  <si>
    <t>Postavka</t>
  </si>
  <si>
    <t>Količina</t>
  </si>
  <si>
    <t>Opis postavke</t>
  </si>
  <si>
    <t>Opomba postavke</t>
  </si>
  <si>
    <t>Normativ</t>
  </si>
  <si>
    <t xml:space="preserve">Enota </t>
  </si>
  <si>
    <t>Cena za enoto</t>
  </si>
  <si>
    <t>1.1 TEMELJENJE</t>
  </si>
  <si>
    <t>1.1.1 ZEMELJSKA DELA</t>
  </si>
  <si>
    <t>0001</t>
  </si>
  <si>
    <t>S 2 1 112</t>
  </si>
  <si>
    <t>M3</t>
  </si>
  <si>
    <t>Površinski izkop plodne zemljine - 1. kategorije - strojno z odrivom do 50 m</t>
  </si>
  <si>
    <t>0002</t>
  </si>
  <si>
    <t>S 2 1 434</t>
  </si>
  <si>
    <t>* izkop za temeljne grede krajnih opornikov</t>
  </si>
  <si>
    <t>0003</t>
  </si>
  <si>
    <t>S 2 1 732</t>
  </si>
  <si>
    <t>Izkop vezljive zemljine/zrnate kamnine - 3. kategorije za kanale melioracij in regulacij, globine 2,1 do 4,0 m</t>
  </si>
  <si>
    <t>0004</t>
  </si>
  <si>
    <t>S 2 2 112</t>
  </si>
  <si>
    <t>M2</t>
  </si>
  <si>
    <t>Ureditev planuma temeljnih tal vezljive zemljine - 3. kategorije</t>
  </si>
  <si>
    <t>0005</t>
  </si>
  <si>
    <t>S 2 4 212</t>
  </si>
  <si>
    <t>0006</t>
  </si>
  <si>
    <t>M1</t>
  </si>
  <si>
    <t>0007</t>
  </si>
  <si>
    <t>KOS</t>
  </si>
  <si>
    <t>1.1.2 GRADBENA IN OBRTNIŠKA DELA</t>
  </si>
  <si>
    <t>1.1.2.1 TESARSKA DELA</t>
  </si>
  <si>
    <t>S 5 1 211</t>
  </si>
  <si>
    <t>Izdelava podprtega opaža za ravne temelje</t>
  </si>
  <si>
    <t>1.1.2.2 DELA Z JEKLOM ZA OJAČITEV</t>
  </si>
  <si>
    <t>S 5 2 216</t>
  </si>
  <si>
    <t>KG</t>
  </si>
  <si>
    <t>Dobava in postavitev rebrastih palic iz visokovrednega naravno trdega jekla B St 420 S s premerom 14 mm in večjim, za srednje zahtevno ojačitev</t>
  </si>
  <si>
    <t>1.1.2.3 DELA S CEMENTNIM BETONOM</t>
  </si>
  <si>
    <t>S 5 3 151</t>
  </si>
  <si>
    <t>Dobava in vgraditev podložnega cementnega betona C12/15 v prerez do 0,15 m3/m2</t>
  </si>
  <si>
    <t>S 5 3 341</t>
  </si>
  <si>
    <t>Dobava in vgraditev ojačenega cementnega betona C30/37 v točkovne temelje ali temeljne blazine</t>
  </si>
  <si>
    <t>1.1.2.4 ZAŠČITNA DELA</t>
  </si>
  <si>
    <t>S 5 9 453</t>
  </si>
  <si>
    <t>Izdelava sprijemne plasti - predhodnega premaza s hladnim bitumenskim vezivom, količina 0,31 do 0,4 kg/m2</t>
  </si>
  <si>
    <t>1.1.3 PREISKAVE</t>
  </si>
  <si>
    <t>S 7 9 111</t>
  </si>
  <si>
    <t>Izvedba dodatnih geotehničnih preskusov po programu ....................</t>
  </si>
  <si>
    <t>1.2 ZGORNJA KONSTRUKCIJA</t>
  </si>
  <si>
    <t>1.2.1 PREDDELA</t>
  </si>
  <si>
    <t>S 1 3 311</t>
  </si>
  <si>
    <t>Organizacija gradbišča - postavitev začasnih objektov</t>
  </si>
  <si>
    <t>S 1 3 312</t>
  </si>
  <si>
    <t>Organizacija gradbišča - odstranitev začasnih objektov</t>
  </si>
  <si>
    <t>S 1 3 251</t>
  </si>
  <si>
    <t>URA</t>
  </si>
  <si>
    <t>Črpanje vode za zavarovanje gradbene jame, do 5 l/s</t>
  </si>
  <si>
    <t>S 1 3 223</t>
  </si>
  <si>
    <t>Ureditev začasne preusmeritve vodotoka po projektni dokumentaciji</t>
  </si>
  <si>
    <t>1.2.2 ZEMELJSKA DELA</t>
  </si>
  <si>
    <t>S 2 4 111</t>
  </si>
  <si>
    <t>Vgraditev nasipa iz vezljive zemljine - 3. kategorije</t>
  </si>
  <si>
    <t>S 2 4 312</t>
  </si>
  <si>
    <t>Vgraditev klina iz zrnate kamnine - 3. kategorije</t>
  </si>
  <si>
    <t>S 2 5 121</t>
  </si>
  <si>
    <t>Humuziranje brežine z valjanjem, v debelini do 15 cm - ročno</t>
  </si>
  <si>
    <t>S 2 5 151</t>
  </si>
  <si>
    <t>Doplačilo za zatravitev s semenom</t>
  </si>
  <si>
    <t>1.2.3 VOZIŠČNE KONSTRUKCIJE</t>
  </si>
  <si>
    <t>S 3 2 637</t>
  </si>
  <si>
    <t>S 3 2 673</t>
  </si>
  <si>
    <t>1.2.4 ODVODNJAVANJE</t>
  </si>
  <si>
    <t>1.2.5 GRADBENA IN OBRTNIŠKA DELA</t>
  </si>
  <si>
    <t>1.2.5.1 TESARSKA DELA</t>
  </si>
  <si>
    <t>S 5 1 332</t>
  </si>
  <si>
    <t>Izdelava dvostranskega vezanega opaža za raven zid, visok 2,1 do 4 m</t>
  </si>
  <si>
    <t>S 5 1 631</t>
  </si>
  <si>
    <t>S 5 1 711</t>
  </si>
  <si>
    <t>Izdelava podprtega opaža robnega venca na premostitvenem, opornem in podpornem objektu</t>
  </si>
  <si>
    <t>1.2.5.2 DELA Z JEKLOM ZA OJAČITEV</t>
  </si>
  <si>
    <t>1.2.5.3 DELA S CEMENTNIM BETONOM</t>
  </si>
  <si>
    <t>S 5 3 347</t>
  </si>
  <si>
    <t>Dobava in vgraditev ojačenega cementnega betona C30/37 v stene opornikov, krilnih zidov, kril in vmesnih podpor</t>
  </si>
  <si>
    <t>S 5 3 338</t>
  </si>
  <si>
    <t>Dobava in vgraditev ojačenega cementnega betona C25/30 v hodnike in robne vence na premostitvenih objektih in podpornih ali opornih konstrukcijah</t>
  </si>
  <si>
    <t>1.2.5.4 ZIDARSKA IN KAMNOSEŠKA DELA</t>
  </si>
  <si>
    <t>S 5 4 542</t>
  </si>
  <si>
    <t>Metlanje površine cementnega betona</t>
  </si>
  <si>
    <t>* hodniki</t>
  </si>
  <si>
    <t>S 5 4 581</t>
  </si>
  <si>
    <t>Zalitje stebričkov ograje s polnilnim cementnim betonom in epoksidno malto, po načrtu</t>
  </si>
  <si>
    <t>1.2.5.5 KLJUČAVNIČARSKA DELA IN DELA V JEKLU</t>
  </si>
  <si>
    <t>S 5 8 232</t>
  </si>
  <si>
    <t>Dobava in vgraditev ograje za pešce po detajlu iz načrta iz jeklenih cevnih ali pravokotnih profilov z vertikalnimi in/ali horizontalnimi polnili, visoke ... cm</t>
  </si>
  <si>
    <t>S 5 8 821</t>
  </si>
  <si>
    <t>Dobava in vgraditev merilnih čepov, vključno navezavo na veljavno nivelmansko mrežo</t>
  </si>
  <si>
    <t>S 5 8 911</t>
  </si>
  <si>
    <t>Dobava in vgraditev kovinske plošče z vpisanim nazivom izvajalca in letom izgradnje objekta</t>
  </si>
  <si>
    <t>1.2.5.6 ZAŠČITNA DELA</t>
  </si>
  <si>
    <t>S 5 9 452</t>
  </si>
  <si>
    <t>Izdelava sprijemne plasti - predhodnega premaza s hladnim bitumenskim vezivom, količina 0,21 do 0,3 kg/m2</t>
  </si>
  <si>
    <t>S 5 9 532</t>
  </si>
  <si>
    <t>S 5 9 811</t>
  </si>
  <si>
    <t>Izdelava silikonskega premaza cementnobetonske površine objekta, izpostavljene vplivom slanice, po načrtu</t>
  </si>
  <si>
    <t>0008</t>
  </si>
  <si>
    <t>1.2.6 OPREMA CEST</t>
  </si>
  <si>
    <t>S 6 1 714</t>
  </si>
  <si>
    <t>Dobava in pritrditev prometnega znaka, podloga iz vroče cinkane jeklene pločevine, znak z ............ barvo-folijo ....... vrste, velikost od 0,41 do 0,70 m2</t>
  </si>
  <si>
    <t>1.2.7 TUJE STORITVE</t>
  </si>
  <si>
    <t>S 7 9 311</t>
  </si>
  <si>
    <t>Projektantski nadzor. Vrednost postavke je že fiksno določena v PIS-u in jo ponudnik ne more/ne sme spreminjati. Obračun projektantskega nadzora se bo izvedel po dokazljivih dejanskih stroških na podlagi računa izvajalca projektantskega nadzora.</t>
  </si>
  <si>
    <t>S 7 9 351</t>
  </si>
  <si>
    <t>Geotehnični nadzor .................</t>
  </si>
  <si>
    <t>S 7 9 514</t>
  </si>
  <si>
    <t>Izdelava projektne dokumentacije za projekt izvedenih del (PID)</t>
  </si>
  <si>
    <t>S 7 9 515</t>
  </si>
  <si>
    <t>Izdelava projektne dokumentacije za vzdrževanje in obratovanje (POV)</t>
  </si>
  <si>
    <t>Projekt:</t>
  </si>
  <si>
    <t>Načrt:</t>
  </si>
  <si>
    <t>Faza:</t>
  </si>
  <si>
    <t>Cena skupaj</t>
  </si>
  <si>
    <t>* izkopani material
* temeljna greda opornikov</t>
  </si>
  <si>
    <t>* folija tip I.
* oznaka vodotoka</t>
  </si>
  <si>
    <t>SKUPAJ</t>
  </si>
  <si>
    <t>SKUPAJ TEMELJENJE</t>
  </si>
  <si>
    <t xml:space="preserve">  SKUPAJ ZEMELJSKA DELA</t>
  </si>
  <si>
    <t xml:space="preserve">  SKUPAJ GRADBENA IN OBRTNIŠKA DELA</t>
  </si>
  <si>
    <t>SKUPAJ TESARSKA DELA</t>
  </si>
  <si>
    <t>SKUPAJ DELA Z JEKLOM ZA OJAČITEV</t>
  </si>
  <si>
    <t>SKUPAJ DELA S CEMENTNIM BETONOM</t>
  </si>
  <si>
    <t>SKUPAJ ZAŠČITNA DELA</t>
  </si>
  <si>
    <t>SKUPAJ PREISKAVE</t>
  </si>
  <si>
    <t xml:space="preserve">SKUPAJ ZGORNJA KONSTRUKCIJA </t>
  </si>
  <si>
    <t>SKUPAJ PREDDELA</t>
  </si>
  <si>
    <t>SKUPAJ ZEMELJSKA DELA</t>
  </si>
  <si>
    <t>SKUPAJ VOZIŠČNE KONSTRUKCIJE</t>
  </si>
  <si>
    <t>SKUPAJ GRADBENA IN OBRTNIŠKA DELA</t>
  </si>
  <si>
    <t>SKUPAJ ODVODNJAVANJE</t>
  </si>
  <si>
    <t>SKUPAJ OPREMA CEST</t>
  </si>
  <si>
    <t>REKAPITULACIJA</t>
  </si>
  <si>
    <t>Odsek:</t>
  </si>
  <si>
    <t>SKUPAJ ZIDARSKA IN KAMNOS. DELA</t>
  </si>
  <si>
    <t>SKUPAJ KLJUČ. DELA IN DELA V JEKLU</t>
  </si>
  <si>
    <t>SKUPAJ TUJE STORITVE</t>
  </si>
  <si>
    <t>SKUPAJ PREIZKUS, NADZOR IN TEH. DOK.</t>
  </si>
  <si>
    <t>S 1 1 322</t>
  </si>
  <si>
    <t>Določitev in preverjanje položajev, višin in smeri pri gradnji objekta s površino nad 200 do 500 m2</t>
  </si>
  <si>
    <t>Izkop vezljive zemljine/zrnate kamnine - 3. kategorije za gradbene jame za objekte, globine 2,1 do 4,0 m - strojno, planiranje dna ročno</t>
  </si>
  <si>
    <t>1.2.3 PREISKAVE</t>
  </si>
  <si>
    <t>1.3 ZGORNJA KONSTRUKCIJA</t>
  </si>
  <si>
    <t>1.3.1 PREDDELA</t>
  </si>
  <si>
    <t>* zajezitev s kov. lamelami LARSEN: ca 100 m2
* povezava med zajezitvama z BC fi 100 cm: ca 20 m1, z obdelavo vtoka in iztoka</t>
  </si>
  <si>
    <t>MOST PIŠKOVCA</t>
  </si>
  <si>
    <t>PZI</t>
  </si>
  <si>
    <t>S 2 7 117</t>
  </si>
  <si>
    <t>Izdelava uvrtanih kolov iz ojačenega cementnega betona, sistema Benotto, premera 150 cm, izkop v vezljivi zemljini/zrnati kamnini, dolžine do 10 m</t>
  </si>
  <si>
    <t>* temeljna greda opornikov</t>
  </si>
  <si>
    <t>Obsekanje uvrtanih kolov iz ojačenega cementnega betona, premera 150 cm</t>
  </si>
  <si>
    <t>S 2 7 167</t>
  </si>
  <si>
    <t>S 1 1 311</t>
  </si>
  <si>
    <t>Postavitev in zavarovanje profilov za zakoličbo objekta s površino do 50 m2</t>
  </si>
  <si>
    <t>Izdelava obrabne plasti bituminizirane zmesi AC 11 surf B 50/70 A4 v debelini 4 cm</t>
  </si>
  <si>
    <t>Izdelava zaščitne plasti bituminizirane zmesi MA 8 B 35/50 A4 v debelini 3 cm</t>
  </si>
  <si>
    <t>* območje pod mostom ter 7 m pred in za objektom</t>
  </si>
  <si>
    <t xml:space="preserve">Izdelava nosilnega podpornega odra za prekladno konstrukcijo premostitvenega objekta, visokega 4,1 do 8 m </t>
  </si>
  <si>
    <t>S 5 1 132</t>
  </si>
  <si>
    <t>* podl. beton pod temeljnimi gredami 
* XC0</t>
  </si>
  <si>
    <t xml:space="preserve">Izdelava delovnega stika stene............... po načrtu </t>
  </si>
  <si>
    <t>S 5 9 996</t>
  </si>
  <si>
    <t>* delovni stik šir. 2 m, premazan z elastosilom</t>
  </si>
  <si>
    <t xml:space="preserve">Izdelava opaža za bočne stranice ločne plošče </t>
  </si>
  <si>
    <t>S 5 1 661</t>
  </si>
  <si>
    <t xml:space="preserve">Izvedba obremenilnega preskusa premostitvenega objekta, dolgega 51 do 100 m1 </t>
  </si>
  <si>
    <t>S 7 9 132</t>
  </si>
  <si>
    <t>* opaž krajnega opornika in konzolnih kril; opornik viden - VB2</t>
  </si>
  <si>
    <t>* 2x hladni bitumenski premaz betona v stiku z zemljino.</t>
  </si>
  <si>
    <t>* robni venci in hodniki</t>
  </si>
  <si>
    <t>* fuga med robnikom in asfaltom</t>
  </si>
  <si>
    <t>* fuga med hodnikom in robnikom - trajno elastična zalivna masa š = 5-8 mm</t>
  </si>
  <si>
    <t>* temeljne grede pod krajnimi oporniki
* XC4, XF2, XD1, PV-II</t>
  </si>
  <si>
    <r>
      <t>* število pilotov: 8 kosov
* armatura B 500 B: 26.256,00 kg</t>
    </r>
    <r>
      <rPr>
        <sz val="10"/>
        <rFont val="Arial"/>
        <family val="2"/>
        <charset val="238"/>
      </rPr>
      <t xml:space="preserve">
* beton C 30/37, XC2, PV-II: </t>
    </r>
    <r>
      <rPr>
        <sz val="10"/>
        <rFont val="Arial"/>
        <family val="2"/>
        <charset val="238"/>
      </rPr>
      <t>127,20 m3</t>
    </r>
  </si>
  <si>
    <t>1.2.7.9 Preizkus, nadzor in tehnična dokumentacija (Načrt izvedenih del)</t>
  </si>
  <si>
    <t xml:space="preserve">Dobava in vgraditev plastične cevi premera 125 mm v cementni beton hodnika </t>
  </si>
  <si>
    <t>S 7 3 373</t>
  </si>
  <si>
    <t>N 2 4 001</t>
  </si>
  <si>
    <t>Izdelava platoja vrtalne garniture</t>
  </si>
  <si>
    <t>0009</t>
  </si>
  <si>
    <t>N 2 7 001</t>
  </si>
  <si>
    <t>Kontrola zveznosti pilotov premera 150 cm</t>
  </si>
  <si>
    <t xml:space="preserve">Oblaganje z lomljencem iz silikatnih kamnin, vezanim s cementno malto, v debelini nad 20 cm </t>
  </si>
  <si>
    <t xml:space="preserve">* kamen premera 40-50 cm
* peta iz kamna premera min. 80/100 cm </t>
  </si>
  <si>
    <t>S 5 4 114</t>
  </si>
  <si>
    <t>S 4 3 711</t>
  </si>
  <si>
    <t xml:space="preserve">Dobava in vgraditev mostnega izlivnika ali čistilnega kosa s talnim vtokom; sestavni deli izlivnika so iz sive litine in bituminizirani (po načrtu) </t>
  </si>
  <si>
    <t xml:space="preserve">Dobava in vgraditev proti koroziji odporne cevke za odvajanje pronicujoče vode </t>
  </si>
  <si>
    <t>S 4 3 731</t>
  </si>
  <si>
    <t>* fi 57/2,8 mm</t>
  </si>
  <si>
    <t xml:space="preserve">Izdelava podprtega opaža za bočne stranice ravnih plošč </t>
  </si>
  <si>
    <t>* opaž prehodnih plošč</t>
  </si>
  <si>
    <r>
      <t>* ocena armature (30% od celotnega opornika)</t>
    </r>
    <r>
      <rPr>
        <sz val="10"/>
        <rFont val="Arial"/>
        <family val="2"/>
        <charset val="238"/>
      </rPr>
      <t xml:space="preserve">
* B 500 B</t>
    </r>
  </si>
  <si>
    <t>KOM</t>
  </si>
  <si>
    <t>* Posneti robovi: 1x letvica 5/5 in 2x letvica 3/3; vidni beton VB3</t>
  </si>
  <si>
    <r>
      <t xml:space="preserve">* oder je hkrati opaž </t>
    </r>
    <r>
      <rPr>
        <b/>
        <sz val="10"/>
        <rFont val="Arial"/>
        <family val="2"/>
        <charset val="238"/>
      </rPr>
      <t>ločne</t>
    </r>
    <r>
      <rPr>
        <sz val="10"/>
        <rFont val="Arial"/>
        <family val="2"/>
        <charset val="238"/>
      </rPr>
      <t xml:space="preserve"> plošče in nosilca, skupno (povprečno) 7,70 m2/m1 - viden beton VB2</t>
    </r>
  </si>
  <si>
    <t>* konzolna krila - XC4, XF2, XD1, PV-II_x000D_
* krajni oporniki - XC4, XF2, XD1, PV-II</t>
  </si>
  <si>
    <t xml:space="preserve">Dobava in vgraditev ojačenega cementnega betona C25/30 v prehodne plošče </t>
  </si>
  <si>
    <t>S 5 3 314</t>
  </si>
  <si>
    <t>* XC2, XD1, XF1, PV-I</t>
  </si>
  <si>
    <t xml:space="preserve">Dobava in vgraditev ojačenega cementnega betona C40/50 v prekladno konstrukcijo grednega tipa z  pravokotnimi ali trapeznimi nosilci z ali brez prečnikov </t>
  </si>
  <si>
    <t>S 5 3 433</t>
  </si>
  <si>
    <r>
      <t xml:space="preserve">* XC3, XF2, XD1, PV-I
</t>
    </r>
    <r>
      <rPr>
        <b/>
        <sz val="10"/>
        <rFont val="Arial"/>
        <family val="2"/>
        <charset val="238"/>
      </rPr>
      <t>*</t>
    </r>
    <r>
      <rPr>
        <sz val="10"/>
        <rFont val="Arial"/>
        <family val="2"/>
        <charset val="238"/>
      </rPr>
      <t xml:space="preserve"> </t>
    </r>
    <r>
      <rPr>
        <b/>
        <sz val="10"/>
        <rFont val="Arial"/>
        <family val="2"/>
        <charset val="238"/>
      </rPr>
      <t>C 50/60</t>
    </r>
  </si>
  <si>
    <t xml:space="preserve">Dobava, postavitev in prednapenjanje vrvi iz gladkih jeklenih žic krožnega prereza, visoke natezne trdnosti, za sovprežno prednapete konstrukcije; vrvi vite iz sedmih žic St 1660/1860 N/mm2 </t>
  </si>
  <si>
    <t>S 5 2 466</t>
  </si>
  <si>
    <t>S 5 2 487</t>
  </si>
  <si>
    <t>* aktivna napenjalna glava A22C15</t>
  </si>
  <si>
    <t xml:space="preserve">Izdelava zaščitne plasti iz trdih penastih plošč v debelini nad 5,0 cm </t>
  </si>
  <si>
    <t>S 5 9 725</t>
  </si>
  <si>
    <t>* XPS plošče deb. 10 cm</t>
  </si>
  <si>
    <t>* kabli EN 10138-3-Y-1860S7-15,7-A</t>
  </si>
  <si>
    <t xml:space="preserve">Dobava in postavitev napenjalne glave vrste ... </t>
  </si>
  <si>
    <t>N 5 2 001</t>
  </si>
  <si>
    <t>* armatura ostane nepoškodovana, obsekanje skladno s tehničnim poročilom</t>
  </si>
  <si>
    <t>* zakoličba pilotov in opornikov</t>
  </si>
  <si>
    <t>* geotehnični nadzor med gradnjo pilotov</t>
  </si>
  <si>
    <t>* nasipni stožci ob opornikih</t>
  </si>
  <si>
    <t>* zasipni klin pod prehodno ploščo ter med opornikom in krili</t>
  </si>
  <si>
    <t>* nasip pred opornikom (na vodni strani)</t>
  </si>
  <si>
    <t>* DN 150
* vertikalni iztok 
* razred obremenitve D 400 po SIST EN124
* odtočna cev l = 3 m, s pridrdivijo na krajni opornik</t>
  </si>
  <si>
    <t xml:space="preserve">Dobava in postavitev rebrastih palic iz visokovrednega naravno trdega jekla B St 420 S s premerom 14 mm in  večjim, za zahtevno ojačitev </t>
  </si>
  <si>
    <t xml:space="preserve">Dobava in postavitev rebrastih žic iz visokovrednega naravno trdega jekla B St 500 S s premerom do 12 mm, za  zahtevno ojačitev </t>
  </si>
  <si>
    <t>S 5 2 223</t>
  </si>
  <si>
    <t>S 5 2 217</t>
  </si>
  <si>
    <t>N 5 1 001</t>
  </si>
  <si>
    <t>Izdelava podprtega opaža za sidrišče prednapetih kablov</t>
  </si>
  <si>
    <t xml:space="preserve">* visoka natančnost pozicije odprtin za sidrne glave </t>
  </si>
  <si>
    <t>N 5 2 002</t>
  </si>
  <si>
    <t>Dobava in postavitev valovite jeklene cevi Φ120/127 mm, kategorija II (prEN 523)</t>
  </si>
  <si>
    <t>* zaščitna cev kabla notranjega premera 120 mm</t>
  </si>
  <si>
    <t>Dobava in injektiranje cementne malte za prednapete kable (EN 447)</t>
  </si>
  <si>
    <t>* ograja za pešce TSC 07.103-5.2 in načrtu DI-BR-0003
* višina je 120 cm</t>
  </si>
  <si>
    <t>* prekladna plošča</t>
  </si>
  <si>
    <t xml:space="preserve">Izdelava hidroizolacije z bitumenskimi trakovi, debelimi 4,5 ali 5 mm, sprijemna plast iz epoksidne malte 1:4 in posip s kremenčevim peskom </t>
  </si>
  <si>
    <t>* 2 x hladni bitumenski premaz betona v stiku z zemljino (temeljna greda)</t>
  </si>
  <si>
    <t>* XPS plošče deb. 10 cm (tem. greda)</t>
  </si>
  <si>
    <t xml:space="preserve">Zatesnitev mejnih površin - stikov, širokih do 20 mm in globokih do 4 cm, s predhodnim premazom bližnjih  površin in zapolnitvijo z bitumensko zmesjo za tesnjenje stikov </t>
  </si>
  <si>
    <t>S 5 9 831</t>
  </si>
  <si>
    <t xml:space="preserve">Zatesnitev mejnih površin - stikov, širokih do 15 mm in globokih do 4 cm, s predhodnim premazom bližnjih  površin in zapolnitvijo z zmesjo iz umetnih organskih snovi </t>
  </si>
  <si>
    <t>S 5 9 833</t>
  </si>
  <si>
    <t>* delovni stik šir. 0,30 m, premazan z elastosilom (krina opornika)</t>
  </si>
  <si>
    <t>* delovni stik šir. 2 m, premazan z elastosilom (temelj opornika)</t>
  </si>
  <si>
    <t>* PEHD cevi</t>
  </si>
  <si>
    <t>* prekladna plošča
* stik prehodna plošča - prekl. Plošča</t>
  </si>
  <si>
    <t>* XC4, XD3, XF4, PV-II
* vključno z dostopnimi klančinami</t>
  </si>
  <si>
    <t xml:space="preserve">Prevoz materiala na razdaljo nad 7000 do 10000 m </t>
  </si>
  <si>
    <t>S 2 9 118</t>
  </si>
  <si>
    <t>T</t>
  </si>
  <si>
    <t>* izkopani material</t>
  </si>
  <si>
    <t xml:space="preserve">Odlaganje odpadne zemljine </t>
  </si>
  <si>
    <t>S 2 9 151</t>
  </si>
  <si>
    <t>N 5 8 001</t>
  </si>
  <si>
    <t>Izvedba ozemljitve ograje za pešce; valjanec INOX 25/3 mm, vključno z jekleno sondo</t>
  </si>
  <si>
    <t xml:space="preserve">Izdelava jaška za kabelsko kanalizacijo iz cementnega betona (po načrtu), notranje izmere ..../...../..... cm </t>
  </si>
  <si>
    <t>* vel. 100/135/100 cm</t>
  </si>
  <si>
    <t>S 7 3 415</t>
  </si>
  <si>
    <t xml:space="preserve">Dobava in vgraditev litoželeznega pokrova kabelskega jaška za točkovno obremenitev 125 kN </t>
  </si>
  <si>
    <t>S 7 2 462</t>
  </si>
  <si>
    <t>* vel. 60/60 cm</t>
  </si>
  <si>
    <t xml:space="preserve">Dobava in vgraditev robnika na objektu iz naravnega kamna s prerezom 20/23 cm </t>
  </si>
  <si>
    <t>S 3 5 282</t>
  </si>
  <si>
    <t>LOKALNA CESTA LC 150061 (BREG - PIŠKOVCA - BLED)</t>
  </si>
  <si>
    <t>3/1 GK MOST</t>
  </si>
  <si>
    <t xml:space="preserve">
* B 500 B</t>
  </si>
  <si>
    <t>POPIS DEL</t>
  </si>
  <si>
    <t>MOST PIŠKOVCA - NADOMESTNA GRADNJA MOSTU</t>
  </si>
  <si>
    <t>MOST PIŠKOVCA - ODSTRANITEV OBSTOJEČEGA MOSTU</t>
  </si>
  <si>
    <t>1.2.7.3 INŠTALACIJSKE NAPRAVE</t>
  </si>
  <si>
    <t>SKUPAJ INŠTALACIJSKE NAPRAVE</t>
  </si>
  <si>
    <t>Opis obstoječega mostu:</t>
  </si>
  <si>
    <t xml:space="preserve">Na jeklene nosilce so položene AB montažne plošče, ki so na začetku in na koncu pritrjene na vmesne jeklene nosilce. AB plošče so debeline 0,1 m. Širina mostu v prečnem prerezu znaša 2,5 m. </t>
  </si>
  <si>
    <t>Os objekta poteka v premi.</t>
  </si>
  <si>
    <t>Obstoječi most je dolžine cca. 50 m, jeklene konstrukcije s štirimi AB podpornimi stebri ter AB voziščno konstrukcijo.</t>
  </si>
  <si>
    <t>kos</t>
  </si>
  <si>
    <t>Most sestavljajo armiranobetonski (AB) oporniki preko katerih nalegajo prostoležeči jekleni nosilci, na njih pa so položene prefabricirane AB plošče. Ograja mostu je jeklena, postavljena na obeh straneh mostu. Oporniki so armiranobetonski in tvorijo pet polj na razdaljah 12,15 m, 11,18 m, 11,51 m, 11,26 m in 8,43 m. Na opornike so v vsakem polju pritrjeni štirje prostoležeči jekleni nosilci, ki so med seboj dilatirani.</t>
  </si>
  <si>
    <t xml:space="preserve">  SKUPAJ ODSTRANITEV</t>
  </si>
  <si>
    <t>*</t>
  </si>
  <si>
    <t xml:space="preserve">Na mestu rušitve je potrebno predvideti ločeno zbiranje odpadkov glede na vrsto odpadka. </t>
  </si>
  <si>
    <t>Strugo reke je potrebno zaščititi tako, da ne prihaja do onesnaževanja vode z odpadnim materialom</t>
  </si>
  <si>
    <t>Vsa ruštivena dela je potrebno izvajati skladno z veljavnimi predpisi s področja ravnanja z odpadki.</t>
  </si>
  <si>
    <t>Pri odstranitvi obstoječega mostu je potrebno upoštevati:</t>
  </si>
  <si>
    <t>V postavko mora biti vključen odvoz na deponijo z vsemi stroški, taksami in pristojbinami</t>
  </si>
  <si>
    <t>1.0 ODSTRANITEV OBSTOJEČEGA MOSTU</t>
  </si>
  <si>
    <t>S 7 9 361</t>
  </si>
  <si>
    <t>Zunanja kontrola kakovosti</t>
  </si>
  <si>
    <t>Odstranitev obstoječega mostu Piškovca v celoti vključno z vsemi konstrukcijskimi in nekonstrukcijskimi elementi ("skupaj dogovorjena cena"):</t>
  </si>
  <si>
    <t>NADOMESTNA GRADNJA MOSTU</t>
  </si>
  <si>
    <t>LOKALNA CESTA</t>
  </si>
  <si>
    <t>3/2 GK CESTE</t>
  </si>
  <si>
    <t>S 11 121</t>
  </si>
  <si>
    <t>Obnova in zavarovanje zakoličbe osi trase ostale javne ceste v ravninskem terenu</t>
  </si>
  <si>
    <t>S 12 221</t>
  </si>
  <si>
    <t>Demontaža obvestilne table s površino do 1 m2</t>
  </si>
  <si>
    <t>S 12 322</t>
  </si>
  <si>
    <t>Porušitev in odstranitev asfaltne plasti v debelini 6 do 10 cm</t>
  </si>
  <si>
    <t>S 12 371</t>
  </si>
  <si>
    <t>Rezkanje in odvoz asfaltne krovne plasti v debelini do 3 cm</t>
  </si>
  <si>
    <t>S 21 114</t>
  </si>
  <si>
    <t>Površinski izkop plodne zemljine – 1. kategorije – strojno z nakladanjem</t>
  </si>
  <si>
    <t>S 2 4 224</t>
  </si>
  <si>
    <t>Široki izkop vezljive zemljine – 3. kategorije – strojno z nakladanjem</t>
  </si>
  <si>
    <t>S 22 112</t>
  </si>
  <si>
    <t>Ureditev planuma temeljnih tal vezljive zemljine – 3. kategorije</t>
  </si>
  <si>
    <t>Dobava in vgrajevanje nasipa iz gramoza ali grušča (TD 0-31) v debelini do 30 cm s komprimiranjem do Ev2 = 60 MPa in planiranjem (tampon pod utrjenimi površinami)</t>
  </si>
  <si>
    <t>Dobava in vgrajevanje nasipa iz gramoza ali grušča (TD 0-31) v debelini do 20 cm s komprimiranjem do Ev2 = 60 MPa in planiranjem (tampon pod utrjenimi površinami)</t>
  </si>
  <si>
    <t>Dobava in vgrajevanje nasipa iz gramoza ali grušča (Dmax = 125) v debelini do 60 cm s komprimiranjem do Ev2 = 60 MPa in planiranjem (tampon pod utrjenimi površinami)</t>
  </si>
  <si>
    <t xml:space="preserve">Dobava in vgrajevanje  obrabnozapornE plastI za zaklinjenje, pesek fr. 0-8 mm 
</t>
  </si>
  <si>
    <t>S 3 1 342</t>
  </si>
  <si>
    <t>Izdelava zgornje nosilne plasti bituminiziranega drobljenca C 22 surf B 50/70 A4 v debelini 6 cm</t>
  </si>
  <si>
    <t>S 3 5 214</t>
  </si>
  <si>
    <t>Dobava in vgraditev predfabriciranega dvignjenega robnika iz cementnega betona s prerezom 15/25 cm</t>
  </si>
  <si>
    <t>S 3 6 132</t>
  </si>
  <si>
    <t>Izdelava bankine iz drobljenca, široke 0,51 do 0,75 m</t>
  </si>
  <si>
    <t>S 6 1 122</t>
  </si>
  <si>
    <t>Izdelava temelja iz cementnega betona C 12/15, globine 80 cm, premera 30 cm</t>
  </si>
  <si>
    <t>S 6 1 642</t>
  </si>
  <si>
    <t>Dobava in pritrditev okroglega prometnega znaka, podloga iz aluminijaste pločevine, znak z odsevno folijo 1. vrste, premera 600 mm</t>
  </si>
  <si>
    <t>Dobava in pritrditev prometnega znaka, podloga iz aluminijaste pločevine, znak z odsevno folijo 1. vrste, dim. 600/600 mm</t>
  </si>
  <si>
    <t>1.2.4 BANKINE</t>
  </si>
  <si>
    <t>1.2.5 OPREMA CEST</t>
  </si>
  <si>
    <t>CENA SKUPAJ (brez DDV)</t>
  </si>
  <si>
    <t>DDV (22%)</t>
  </si>
  <si>
    <t>CENA SKUPAJ (z DDV)</t>
  </si>
  <si>
    <t>ODSTRANITEV OBSTOJEČEGA MOSTU</t>
  </si>
  <si>
    <t>NEPREDVIDENA DELA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</si>
</sst>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 [$EUR]"/>
    <numFmt numFmtId="166" formatCode="#,##0.00\ \€"/>
    <numFmt numFmtId="167" formatCode="#,##0.00\ [$€-1]"/>
  </numFmts>
  <fonts count="31" x14ac:knownFonts="1">
    <font>
      <sz val="10"/>
      <name val="Arial"/>
      <charset val="238"/>
    </font>
    <font>
      <sz val="10"/>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b/>
      <sz val="12"/>
      <name val="Arial"/>
      <family val="2"/>
      <charset val="238"/>
    </font>
    <font>
      <sz val="12"/>
      <name val="Arial"/>
      <family val="2"/>
      <charset val="238"/>
    </font>
    <font>
      <b/>
      <sz val="10"/>
      <color indexed="17"/>
      <name val="Arial"/>
      <family val="2"/>
      <charset val="238"/>
    </font>
    <font>
      <b/>
      <sz val="10"/>
      <color indexed="6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0"/>
      <color indexed="8"/>
      <name val="Arial"/>
      <family val="2"/>
      <charset val="238"/>
    </font>
    <font>
      <sz val="9"/>
      <color indexed="8"/>
      <name val="Arial"/>
      <family val="2"/>
      <charset val="238"/>
    </font>
    <font>
      <sz val="10"/>
      <color indexed="8"/>
      <name val="Arial"/>
      <family val="2"/>
      <charset val="238"/>
    </font>
    <font>
      <sz val="10"/>
      <color rgb="FFFF0000"/>
      <name val="Arial"/>
      <family val="2"/>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
      <patternFill patternType="solid">
        <fgColor theme="8" tint="0.59999389629810485"/>
        <bgColor indexed="64"/>
      </patternFill>
    </fill>
  </fills>
  <borders count="15">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3" fillId="16" borderId="1" applyNumberFormat="0" applyAlignment="0" applyProtection="0"/>
    <xf numFmtId="0" fontId="14" fillId="0" borderId="0" applyNumberFormat="0" applyFill="0" applyBorder="0" applyAlignment="0" applyProtection="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18" fillId="17" borderId="0" applyNumberFormat="0" applyBorder="0" applyAlignment="0" applyProtection="0"/>
    <xf numFmtId="0" fontId="1" fillId="18" borderId="5" applyNumberFormat="0" applyFon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2" borderId="0" applyNumberFormat="0" applyBorder="0" applyAlignment="0" applyProtection="0"/>
    <xf numFmtId="0" fontId="21" fillId="0" borderId="6" applyNumberFormat="0" applyFill="0" applyAlignment="0" applyProtection="0"/>
    <xf numFmtId="0" fontId="22" fillId="23" borderId="7" applyNumberFormat="0" applyAlignment="0" applyProtection="0"/>
    <xf numFmtId="0" fontId="23" fillId="16" borderId="8" applyNumberFormat="0" applyAlignment="0" applyProtection="0"/>
    <xf numFmtId="0" fontId="24" fillId="3" borderId="0" applyNumberFormat="0" applyBorder="0" applyAlignment="0" applyProtection="0"/>
    <xf numFmtId="0" fontId="25" fillId="7" borderId="8" applyNumberFormat="0" applyAlignment="0" applyProtection="0"/>
    <xf numFmtId="0" fontId="26" fillId="0" borderId="9" applyNumberFormat="0" applyFill="0" applyAlignment="0" applyProtection="0"/>
  </cellStyleXfs>
  <cellXfs count="159">
    <xf numFmtId="0" fontId="0" fillId="0" borderId="0" xfId="0"/>
    <xf numFmtId="0" fontId="2" fillId="0" borderId="0" xfId="0" applyFont="1"/>
    <xf numFmtId="0" fontId="3" fillId="0" borderId="0" xfId="0" applyFont="1"/>
    <xf numFmtId="49" fontId="2" fillId="0" borderId="0" xfId="0" applyNumberFormat="1" applyFont="1" applyAlignment="1">
      <alignment horizontal="left"/>
    </xf>
    <xf numFmtId="49" fontId="0" fillId="0" borderId="0" xfId="0" applyNumberFormat="1" applyAlignment="1" applyProtection="1">
      <alignment horizontal="left"/>
    </xf>
    <xf numFmtId="49" fontId="0" fillId="0" borderId="0" xfId="0" applyNumberFormat="1" applyAlignment="1">
      <alignment horizontal="left"/>
    </xf>
    <xf numFmtId="0" fontId="2" fillId="0" borderId="0" xfId="0" applyFont="1" applyAlignment="1">
      <alignment horizontal="left" wrapText="1"/>
    </xf>
    <xf numFmtId="0" fontId="0" fillId="0" borderId="0" xfId="0" applyAlignment="1">
      <alignment horizontal="left" wrapText="1"/>
    </xf>
    <xf numFmtId="0" fontId="0" fillId="0" borderId="0" xfId="0" applyAlignment="1" applyProtection="1">
      <alignment horizontal="left" wrapText="1"/>
    </xf>
    <xf numFmtId="164" fontId="2" fillId="0" borderId="0" xfId="0" applyNumberFormat="1" applyFont="1" applyAlignment="1">
      <alignment horizontal="right"/>
    </xf>
    <xf numFmtId="164" fontId="0" fillId="0" borderId="0" xfId="0" applyNumberFormat="1" applyAlignment="1">
      <alignment horizontal="right"/>
    </xf>
    <xf numFmtId="165" fontId="2" fillId="0" borderId="0" xfId="0" applyNumberFormat="1" applyFont="1" applyAlignment="1">
      <alignment horizontal="right"/>
    </xf>
    <xf numFmtId="165" fontId="0" fillId="0" borderId="0" xfId="0" applyNumberFormat="1" applyAlignment="1">
      <alignment horizontal="right"/>
    </xf>
    <xf numFmtId="49" fontId="3" fillId="0" borderId="0" xfId="0" applyNumberFormat="1" applyFont="1" applyFill="1" applyBorder="1" applyAlignment="1">
      <alignment horizontal="left"/>
    </xf>
    <xf numFmtId="164" fontId="3" fillId="0" borderId="0" xfId="0" applyNumberFormat="1" applyFont="1" applyFill="1" applyBorder="1" applyAlignment="1">
      <alignment horizontal="left"/>
    </xf>
    <xf numFmtId="165" fontId="3" fillId="0" borderId="0" xfId="0" applyNumberFormat="1" applyFont="1" applyFill="1" applyBorder="1" applyAlignment="1">
      <alignment horizontal="left"/>
    </xf>
    <xf numFmtId="0" fontId="3" fillId="0" borderId="0" xfId="0" applyFont="1" applyFill="1" applyBorder="1" applyAlignment="1">
      <alignment horizontal="center" wrapText="1"/>
    </xf>
    <xf numFmtId="49" fontId="4" fillId="0" borderId="0" xfId="0" applyNumberFormat="1" applyFont="1" applyAlignment="1">
      <alignment horizontal="left" vertical="top"/>
    </xf>
    <xf numFmtId="49" fontId="5" fillId="0" borderId="0" xfId="0" applyNumberFormat="1" applyFont="1" applyAlignment="1">
      <alignment horizontal="left" vertical="top"/>
    </xf>
    <xf numFmtId="0" fontId="0" fillId="0" borderId="0" xfId="0" applyAlignment="1">
      <alignment horizontal="left" vertical="top"/>
    </xf>
    <xf numFmtId="49" fontId="0" fillId="0" borderId="0" xfId="0" applyNumberFormat="1" applyAlignment="1">
      <alignment horizontal="left" vertical="top"/>
    </xf>
    <xf numFmtId="4" fontId="0" fillId="0" borderId="0" xfId="0" applyNumberFormat="1" applyAlignment="1">
      <alignment horizontal="right" vertical="top" wrapText="1"/>
    </xf>
    <xf numFmtId="166" fontId="0" fillId="0" borderId="0" xfId="0" applyNumberFormat="1" applyAlignment="1">
      <alignment horizontal="left" vertical="top"/>
    </xf>
    <xf numFmtId="166" fontId="0" fillId="0" borderId="0" xfId="0" applyNumberFormat="1" applyAlignment="1">
      <alignment horizontal="right" vertical="top" wrapText="1"/>
    </xf>
    <xf numFmtId="2" fontId="0" fillId="0" borderId="0" xfId="0" applyNumberFormat="1" applyAlignment="1">
      <alignment horizontal="right"/>
    </xf>
    <xf numFmtId="2" fontId="0" fillId="0" borderId="0" xfId="0" applyNumberFormat="1" applyAlignment="1" applyProtection="1">
      <alignment horizontal="right"/>
    </xf>
    <xf numFmtId="49" fontId="5" fillId="0" borderId="0" xfId="0" applyNumberFormat="1" applyFont="1" applyAlignment="1">
      <alignment horizontal="left"/>
    </xf>
    <xf numFmtId="166" fontId="7" fillId="24" borderId="10" xfId="0" applyNumberFormat="1" applyFont="1" applyFill="1" applyBorder="1" applyAlignment="1">
      <alignment horizontal="center" vertical="center" wrapText="1"/>
    </xf>
    <xf numFmtId="49" fontId="3" fillId="24" borderId="11" xfId="0" applyNumberFormat="1" applyFont="1" applyFill="1" applyBorder="1" applyAlignment="1">
      <alignment horizontal="left" vertical="center"/>
    </xf>
    <xf numFmtId="0" fontId="3" fillId="24" borderId="11" xfId="0" applyFont="1" applyFill="1" applyBorder="1" applyAlignment="1">
      <alignment horizontal="center" vertical="center" wrapText="1"/>
    </xf>
    <xf numFmtId="164" fontId="3" fillId="24" borderId="11" xfId="0" applyNumberFormat="1" applyFont="1" applyFill="1" applyBorder="1" applyAlignment="1">
      <alignment horizontal="left" vertical="center"/>
    </xf>
    <xf numFmtId="165" fontId="3" fillId="24" borderId="11" xfId="0" applyNumberFormat="1" applyFont="1" applyFill="1" applyBorder="1" applyAlignment="1">
      <alignment horizontal="left" vertical="center"/>
    </xf>
    <xf numFmtId="167" fontId="0" fillId="0" borderId="0" xfId="0" applyNumberFormat="1" applyAlignment="1" applyProtection="1">
      <alignment horizontal="right"/>
      <protection locked="0"/>
    </xf>
    <xf numFmtId="167" fontId="0" fillId="0" borderId="0" xfId="0" applyNumberFormat="1" applyAlignment="1">
      <alignment horizontal="right"/>
    </xf>
    <xf numFmtId="0" fontId="0" fillId="0" borderId="0" xfId="0" applyAlignment="1">
      <alignment horizontal="left" wrapText="1" indent="1"/>
    </xf>
    <xf numFmtId="49" fontId="5" fillId="0" borderId="0" xfId="0" applyNumberFormat="1" applyFont="1" applyAlignment="1" applyProtection="1">
      <alignment horizontal="left"/>
    </xf>
    <xf numFmtId="167" fontId="5" fillId="0" borderId="12" xfId="0" applyNumberFormat="1" applyFont="1" applyFill="1" applyBorder="1" applyAlignment="1">
      <alignment horizontal="right" vertical="center"/>
    </xf>
    <xf numFmtId="167" fontId="5" fillId="0" borderId="13" xfId="0" applyNumberFormat="1" applyFont="1" applyFill="1" applyBorder="1" applyAlignment="1">
      <alignment horizontal="right" vertical="center"/>
    </xf>
    <xf numFmtId="165" fontId="5" fillId="0" borderId="0" xfId="0" applyNumberFormat="1" applyFont="1" applyAlignment="1">
      <alignment horizontal="right"/>
    </xf>
    <xf numFmtId="167" fontId="5" fillId="0" borderId="0" xfId="0" applyNumberFormat="1" applyFont="1" applyAlignment="1">
      <alignment horizontal="right"/>
    </xf>
    <xf numFmtId="164" fontId="5" fillId="0" borderId="0" xfId="0" applyNumberFormat="1" applyFont="1" applyAlignment="1">
      <alignment horizontal="right"/>
    </xf>
    <xf numFmtId="167" fontId="5" fillId="0" borderId="0" xfId="0" applyNumberFormat="1" applyFont="1" applyAlignment="1" applyProtection="1">
      <alignment horizontal="right"/>
      <protection locked="0"/>
    </xf>
    <xf numFmtId="0" fontId="5" fillId="0" borderId="0" xfId="0" applyFont="1" applyAlignment="1">
      <alignment horizontal="left" wrapText="1"/>
    </xf>
    <xf numFmtId="2" fontId="0" fillId="25" borderId="0" xfId="0" applyNumberFormat="1" applyFill="1" applyAlignment="1">
      <alignment horizontal="right"/>
    </xf>
    <xf numFmtId="2" fontId="0" fillId="25" borderId="0" xfId="0" applyNumberFormat="1" applyFill="1" applyAlignment="1" applyProtection="1">
      <alignment horizontal="right"/>
    </xf>
    <xf numFmtId="49" fontId="5" fillId="0" borderId="0" xfId="0" applyNumberFormat="1" applyFont="1" applyAlignment="1">
      <alignment horizontal="left" wrapText="1"/>
    </xf>
    <xf numFmtId="0" fontId="4" fillId="0" borderId="0" xfId="0" applyFont="1" applyFill="1" applyAlignment="1">
      <alignment horizontal="left" wrapText="1"/>
    </xf>
    <xf numFmtId="49" fontId="0" fillId="0" borderId="0" xfId="0" applyNumberFormat="1" applyAlignment="1" applyProtection="1">
      <alignment horizontal="left" vertical="top"/>
    </xf>
    <xf numFmtId="49" fontId="9" fillId="0" borderId="0" xfId="0" applyNumberFormat="1" applyFont="1" applyAlignment="1">
      <alignment horizontal="left" vertical="top"/>
    </xf>
    <xf numFmtId="49" fontId="8" fillId="0" borderId="0" xfId="0" applyNumberFormat="1" applyFont="1" applyAlignment="1">
      <alignment horizontal="left" vertical="top"/>
    </xf>
    <xf numFmtId="49" fontId="4" fillId="0" borderId="0" xfId="0" applyNumberFormat="1" applyFont="1" applyAlignment="1">
      <alignment horizontal="left"/>
    </xf>
    <xf numFmtId="0" fontId="0" fillId="0" borderId="0" xfId="0" applyAlignment="1">
      <alignment horizontal="left" vertical="top" wrapText="1"/>
    </xf>
    <xf numFmtId="49" fontId="4" fillId="0" borderId="0" xfId="0" applyNumberFormat="1" applyFont="1" applyAlignment="1">
      <alignment horizontal="left" vertical="center"/>
    </xf>
    <xf numFmtId="49" fontId="5" fillId="0" borderId="0" xfId="0" applyNumberFormat="1" applyFont="1" applyAlignment="1">
      <alignment horizontal="left" vertical="center"/>
    </xf>
    <xf numFmtId="0" fontId="4" fillId="0" borderId="0" xfId="0" applyFont="1" applyAlignment="1">
      <alignment horizontal="left" wrapText="1"/>
    </xf>
    <xf numFmtId="0" fontId="29" fillId="0" borderId="0" xfId="0" applyFont="1" applyAlignment="1" applyProtection="1">
      <alignment vertical="top" wrapText="1"/>
      <protection locked="0"/>
    </xf>
    <xf numFmtId="0" fontId="29" fillId="0" borderId="0" xfId="0" applyFont="1" applyAlignment="1">
      <alignment vertical="top" wrapText="1"/>
    </xf>
    <xf numFmtId="0" fontId="4" fillId="0" borderId="0" xfId="0" applyFont="1" applyAlignment="1">
      <alignment horizontal="left" wrapText="1" indent="1"/>
    </xf>
    <xf numFmtId="4" fontId="0" fillId="0" borderId="0" xfId="0" applyNumberFormat="1" applyAlignment="1">
      <alignment horizontal="center" vertical="center" wrapText="1"/>
    </xf>
    <xf numFmtId="49" fontId="0" fillId="26" borderId="0" xfId="0" applyNumberFormat="1" applyFill="1" applyAlignment="1" applyProtection="1">
      <alignment horizontal="left" vertical="top"/>
    </xf>
    <xf numFmtId="49" fontId="0" fillId="26" borderId="0" xfId="0" applyNumberFormat="1" applyFill="1" applyAlignment="1">
      <alignment horizontal="left" vertical="top"/>
    </xf>
    <xf numFmtId="49" fontId="4" fillId="0" borderId="0" xfId="0" applyNumberFormat="1" applyFont="1" applyAlignment="1" applyProtection="1">
      <alignment horizontal="left" vertical="top"/>
    </xf>
    <xf numFmtId="0" fontId="4" fillId="0" borderId="0" xfId="0" applyFont="1" applyAlignment="1" applyProtection="1">
      <alignment horizontal="left" wrapText="1"/>
    </xf>
    <xf numFmtId="49" fontId="4" fillId="26" borderId="0" xfId="0" applyNumberFormat="1" applyFont="1" applyFill="1" applyAlignment="1">
      <alignment horizontal="left" vertical="top"/>
    </xf>
    <xf numFmtId="0" fontId="27" fillId="0" borderId="0" xfId="0" applyFont="1" applyAlignment="1" applyProtection="1">
      <alignment vertical="top" wrapText="1"/>
      <protection locked="0"/>
    </xf>
    <xf numFmtId="0" fontId="28" fillId="0" borderId="0" xfId="0" applyFont="1" applyAlignment="1" applyProtection="1">
      <alignment horizontal="left" wrapText="1"/>
      <protection locked="0"/>
    </xf>
    <xf numFmtId="0" fontId="4" fillId="0" borderId="0" xfId="0" applyFont="1" applyAlignment="1">
      <alignment horizontal="left" vertical="top" wrapText="1"/>
    </xf>
    <xf numFmtId="167" fontId="4" fillId="0" borderId="0" xfId="0" applyNumberFormat="1" applyFont="1" applyAlignment="1" applyProtection="1">
      <alignment horizontal="right"/>
      <protection locked="0"/>
    </xf>
    <xf numFmtId="0" fontId="4" fillId="0" borderId="0" xfId="0" applyFont="1" applyAlignment="1" applyProtection="1">
      <alignment horizontal="left" vertical="top" wrapText="1"/>
    </xf>
    <xf numFmtId="49" fontId="4" fillId="0" borderId="0" xfId="0" applyNumberFormat="1" applyFont="1" applyAlignment="1" applyProtection="1">
      <alignment horizontal="left"/>
    </xf>
    <xf numFmtId="49" fontId="4" fillId="26" borderId="0" xfId="0" applyNumberFormat="1" applyFont="1" applyFill="1" applyAlignment="1" applyProtection="1">
      <alignment horizontal="left" vertical="top"/>
    </xf>
    <xf numFmtId="2" fontId="4" fillId="25" borderId="0" xfId="0" applyNumberFormat="1" applyFont="1" applyFill="1" applyAlignment="1">
      <alignment horizontal="right"/>
    </xf>
    <xf numFmtId="167" fontId="4" fillId="0" borderId="0" xfId="0" applyNumberFormat="1" applyFont="1" applyAlignment="1">
      <alignment horizontal="right"/>
    </xf>
    <xf numFmtId="49" fontId="4" fillId="0" borderId="0" xfId="0" applyNumberFormat="1" applyFont="1" applyFill="1" applyAlignment="1">
      <alignment horizontal="left" vertical="top"/>
    </xf>
    <xf numFmtId="0" fontId="29" fillId="0" borderId="0" xfId="0" applyFont="1" applyFill="1" applyAlignment="1" applyProtection="1">
      <alignment vertical="top" wrapText="1"/>
      <protection locked="0"/>
    </xf>
    <xf numFmtId="0" fontId="29" fillId="0" borderId="0" xfId="0" applyFont="1" applyFill="1" applyAlignment="1">
      <alignment vertical="top" wrapText="1"/>
    </xf>
    <xf numFmtId="49" fontId="0" fillId="0" borderId="0" xfId="0" applyNumberFormat="1" applyFill="1" applyAlignment="1">
      <alignment horizontal="left"/>
    </xf>
    <xf numFmtId="2" fontId="0" fillId="0" borderId="0" xfId="0" applyNumberFormat="1" applyFill="1" applyAlignment="1">
      <alignment horizontal="right"/>
    </xf>
    <xf numFmtId="2" fontId="0" fillId="0" borderId="0" xfId="0" applyNumberFormat="1" applyFill="1" applyAlignment="1" applyProtection="1">
      <alignment horizontal="right"/>
    </xf>
    <xf numFmtId="0" fontId="28" fillId="0" borderId="0" xfId="0" applyFont="1" applyAlignment="1" applyProtection="1">
      <alignment vertical="top" wrapText="1"/>
      <protection locked="0"/>
    </xf>
    <xf numFmtId="0" fontId="3" fillId="0" borderId="0" xfId="0" applyFont="1" applyFill="1"/>
    <xf numFmtId="49" fontId="3" fillId="0" borderId="0" xfId="0" applyNumberFormat="1" applyFont="1" applyFill="1" applyBorder="1" applyAlignment="1">
      <alignment horizontal="left" vertical="center"/>
    </xf>
    <xf numFmtId="0" fontId="3" fillId="0" borderId="0" xfId="0" applyFont="1" applyFill="1" applyBorder="1" applyAlignment="1">
      <alignment horizontal="center" vertical="center" wrapText="1"/>
    </xf>
    <xf numFmtId="164" fontId="3" fillId="0" borderId="0" xfId="0" applyNumberFormat="1" applyFont="1" applyFill="1" applyBorder="1" applyAlignment="1">
      <alignment horizontal="left" vertical="center"/>
    </xf>
    <xf numFmtId="165" fontId="3" fillId="0" borderId="0" xfId="0" applyNumberFormat="1" applyFont="1" applyFill="1" applyBorder="1" applyAlignment="1">
      <alignment horizontal="left" vertical="center"/>
    </xf>
    <xf numFmtId="166" fontId="7" fillId="0" borderId="0" xfId="0" applyNumberFormat="1" applyFont="1" applyFill="1" applyBorder="1" applyAlignment="1">
      <alignment horizontal="center" vertical="center" wrapText="1"/>
    </xf>
    <xf numFmtId="0" fontId="0" fillId="0" borderId="0" xfId="0" applyFill="1"/>
    <xf numFmtId="49" fontId="4" fillId="0" borderId="0" xfId="0" applyNumberFormat="1" applyFont="1" applyFill="1" applyAlignment="1">
      <alignment horizontal="left"/>
    </xf>
    <xf numFmtId="0" fontId="0" fillId="0" borderId="0" xfId="0" applyFill="1" applyAlignment="1">
      <alignment horizontal="left" wrapText="1"/>
    </xf>
    <xf numFmtId="49" fontId="5" fillId="0" borderId="0" xfId="0" applyNumberFormat="1" applyFont="1" applyFill="1" applyAlignment="1">
      <alignment horizontal="left"/>
    </xf>
    <xf numFmtId="164" fontId="5" fillId="0" borderId="0" xfId="0" applyNumberFormat="1" applyFont="1" applyFill="1" applyAlignment="1">
      <alignment horizontal="right"/>
    </xf>
    <xf numFmtId="165" fontId="5" fillId="0" borderId="0" xfId="0" applyNumberFormat="1" applyFont="1" applyFill="1" applyAlignment="1">
      <alignment horizontal="right"/>
    </xf>
    <xf numFmtId="167" fontId="5" fillId="0" borderId="0" xfId="0" applyNumberFormat="1" applyFont="1" applyFill="1" applyAlignment="1">
      <alignment horizontal="right"/>
    </xf>
    <xf numFmtId="49" fontId="0" fillId="0" borderId="0" xfId="0" applyNumberFormat="1" applyFill="1" applyAlignment="1" applyProtection="1">
      <alignment horizontal="left" vertical="top"/>
    </xf>
    <xf numFmtId="49" fontId="4" fillId="0" borderId="0" xfId="0" applyNumberFormat="1" applyFont="1" applyFill="1" applyAlignment="1" applyProtection="1">
      <alignment horizontal="left"/>
    </xf>
    <xf numFmtId="167" fontId="0" fillId="0" borderId="0" xfId="0" applyNumberFormat="1" applyFill="1" applyAlignment="1" applyProtection="1">
      <alignment horizontal="right"/>
      <protection locked="0"/>
    </xf>
    <xf numFmtId="49" fontId="0" fillId="0" borderId="0" xfId="0" applyNumberFormat="1" applyFill="1" applyAlignment="1" applyProtection="1">
      <alignment horizontal="left"/>
    </xf>
    <xf numFmtId="49" fontId="0" fillId="0" borderId="0" xfId="0" applyNumberFormat="1" applyFill="1" applyAlignment="1">
      <alignment horizontal="left" vertical="top"/>
    </xf>
    <xf numFmtId="167" fontId="0" fillId="0" borderId="0" xfId="0" applyNumberFormat="1" applyFill="1" applyAlignment="1">
      <alignment horizontal="right"/>
    </xf>
    <xf numFmtId="0" fontId="4" fillId="0" borderId="0" xfId="0" applyFont="1" applyFill="1" applyAlignment="1">
      <alignment horizontal="left" wrapText="1" indent="1"/>
    </xf>
    <xf numFmtId="49" fontId="5" fillId="0" borderId="0" xfId="0" applyNumberFormat="1" applyFont="1" applyFill="1" applyAlignment="1" applyProtection="1">
      <alignment horizontal="left"/>
    </xf>
    <xf numFmtId="167" fontId="5" fillId="0" borderId="0" xfId="0" applyNumberFormat="1" applyFont="1" applyFill="1" applyAlignment="1" applyProtection="1">
      <alignment horizontal="right"/>
      <protection locked="0"/>
    </xf>
    <xf numFmtId="0" fontId="0" fillId="0" borderId="0" xfId="0" applyFill="1" applyAlignment="1">
      <alignment horizontal="left" wrapText="1" indent="1"/>
    </xf>
    <xf numFmtId="0" fontId="4" fillId="0" borderId="0" xfId="0" applyFont="1" applyFill="1"/>
    <xf numFmtId="164" fontId="4" fillId="0" borderId="0" xfId="0" applyNumberFormat="1" applyFont="1" applyFill="1" applyAlignment="1">
      <alignment horizontal="right"/>
    </xf>
    <xf numFmtId="165" fontId="4" fillId="0" borderId="0" xfId="0" applyNumberFormat="1" applyFont="1" applyFill="1" applyAlignment="1">
      <alignment horizontal="right"/>
    </xf>
    <xf numFmtId="49" fontId="4" fillId="0" borderId="0" xfId="0" applyNumberFormat="1" applyFont="1" applyFill="1" applyAlignment="1" applyProtection="1">
      <alignment horizontal="left" vertical="top"/>
    </xf>
    <xf numFmtId="0" fontId="4" fillId="0" borderId="0" xfId="0" applyFont="1" applyFill="1" applyAlignment="1" applyProtection="1">
      <alignment horizontal="left" wrapText="1"/>
    </xf>
    <xf numFmtId="2" fontId="4" fillId="0" borderId="0" xfId="0" applyNumberFormat="1" applyFont="1" applyFill="1" applyAlignment="1">
      <alignment horizontal="right"/>
    </xf>
    <xf numFmtId="167" fontId="4" fillId="0" borderId="0" xfId="0" applyNumberFormat="1" applyFont="1" applyFill="1" applyAlignment="1" applyProtection="1">
      <alignment horizontal="right"/>
      <protection locked="0"/>
    </xf>
    <xf numFmtId="0" fontId="5" fillId="0" borderId="0" xfId="0" applyFont="1" applyFill="1" applyAlignment="1" applyProtection="1">
      <alignment horizontal="left" wrapText="1"/>
    </xf>
    <xf numFmtId="0" fontId="0" fillId="27" borderId="0" xfId="0" applyFill="1"/>
    <xf numFmtId="49" fontId="0" fillId="27" borderId="0" xfId="0" applyNumberFormat="1" applyFill="1" applyAlignment="1">
      <alignment horizontal="left"/>
    </xf>
    <xf numFmtId="49" fontId="5" fillId="27" borderId="0" xfId="0" applyNumberFormat="1" applyFont="1" applyFill="1" applyAlignment="1">
      <alignment horizontal="left"/>
    </xf>
    <xf numFmtId="164" fontId="0" fillId="27" borderId="0" xfId="0" applyNumberFormat="1" applyFill="1" applyAlignment="1">
      <alignment horizontal="right"/>
    </xf>
    <xf numFmtId="165" fontId="0" fillId="27" borderId="0" xfId="0" applyNumberFormat="1" applyFill="1" applyAlignment="1">
      <alignment horizontal="right"/>
    </xf>
    <xf numFmtId="0" fontId="0" fillId="27" borderId="0" xfId="0" applyFill="1" applyAlignment="1">
      <alignment horizontal="left" wrapText="1"/>
    </xf>
    <xf numFmtId="0" fontId="4" fillId="27" borderId="0" xfId="0" applyFont="1" applyFill="1"/>
    <xf numFmtId="49" fontId="4" fillId="27" borderId="0" xfId="0" applyNumberFormat="1" applyFont="1" applyFill="1" applyAlignment="1">
      <alignment horizontal="left"/>
    </xf>
    <xf numFmtId="164" fontId="4" fillId="27" borderId="0" xfId="0" applyNumberFormat="1" applyFont="1" applyFill="1" applyAlignment="1">
      <alignment horizontal="right"/>
    </xf>
    <xf numFmtId="165" fontId="4" fillId="27" borderId="0" xfId="0" applyNumberFormat="1" applyFont="1" applyFill="1" applyAlignment="1">
      <alignment horizontal="right"/>
    </xf>
    <xf numFmtId="0" fontId="4" fillId="27" borderId="0" xfId="0" applyFont="1" applyFill="1" applyAlignment="1">
      <alignment horizontal="left" wrapText="1"/>
    </xf>
    <xf numFmtId="49" fontId="5" fillId="0" borderId="13" xfId="0" applyNumberFormat="1" applyFont="1" applyBorder="1" applyAlignment="1">
      <alignment horizontal="left"/>
    </xf>
    <xf numFmtId="49" fontId="0" fillId="0" borderId="13" xfId="0" applyNumberFormat="1" applyBorder="1" applyAlignment="1">
      <alignment horizontal="left"/>
    </xf>
    <xf numFmtId="164" fontId="5" fillId="0" borderId="13" xfId="0" applyNumberFormat="1" applyFont="1" applyBorder="1" applyAlignment="1">
      <alignment horizontal="right"/>
    </xf>
    <xf numFmtId="164" fontId="0" fillId="0" borderId="13" xfId="0" applyNumberFormat="1" applyBorder="1" applyAlignment="1">
      <alignment horizontal="right"/>
    </xf>
    <xf numFmtId="49" fontId="5" fillId="0" borderId="13" xfId="0" applyNumberFormat="1"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3" xfId="0" applyFont="1" applyFill="1" applyBorder="1" applyAlignment="1">
      <alignment horizontal="left" vertical="center"/>
    </xf>
    <xf numFmtId="49" fontId="5" fillId="0" borderId="13" xfId="0" applyNumberFormat="1" applyFont="1" applyFill="1" applyBorder="1" applyAlignment="1">
      <alignment horizontal="left"/>
    </xf>
    <xf numFmtId="0" fontId="4" fillId="0" borderId="0" xfId="0" applyFont="1"/>
    <xf numFmtId="49" fontId="5" fillId="27" borderId="13" xfId="0" applyNumberFormat="1" applyFont="1" applyFill="1" applyBorder="1" applyAlignment="1">
      <alignment horizontal="left"/>
    </xf>
    <xf numFmtId="49" fontId="0" fillId="27" borderId="13" xfId="0" applyNumberFormat="1" applyFill="1" applyBorder="1" applyAlignment="1">
      <alignment horizontal="left"/>
    </xf>
    <xf numFmtId="164" fontId="5" fillId="27" borderId="13" xfId="0" applyNumberFormat="1" applyFont="1" applyFill="1" applyBorder="1" applyAlignment="1">
      <alignment horizontal="right"/>
    </xf>
    <xf numFmtId="167" fontId="5" fillId="27" borderId="12" xfId="0" applyNumberFormat="1" applyFont="1" applyFill="1" applyBorder="1" applyAlignment="1">
      <alignment horizontal="right" vertical="center"/>
    </xf>
    <xf numFmtId="4" fontId="4" fillId="0" borderId="0" xfId="0" applyNumberFormat="1" applyFont="1" applyAlignment="1">
      <alignment horizontal="right" vertical="top" wrapText="1"/>
    </xf>
    <xf numFmtId="166" fontId="4" fillId="0" borderId="0" xfId="0" applyNumberFormat="1" applyFont="1" applyAlignment="1">
      <alignment horizontal="left" vertical="top"/>
    </xf>
    <xf numFmtId="166" fontId="4" fillId="0" borderId="0" xfId="0" applyNumberFormat="1" applyFont="1" applyAlignment="1">
      <alignment horizontal="right" vertical="top" wrapText="1"/>
    </xf>
    <xf numFmtId="4" fontId="4" fillId="0" borderId="0" xfId="0" applyNumberFormat="1" applyFont="1" applyAlignment="1">
      <alignment horizontal="center" vertical="center" wrapText="1"/>
    </xf>
    <xf numFmtId="166" fontId="3" fillId="24" borderId="10" xfId="0" applyNumberFormat="1" applyFont="1" applyFill="1" applyBorder="1" applyAlignment="1">
      <alignment horizontal="center" vertical="center" wrapText="1"/>
    </xf>
    <xf numFmtId="49" fontId="3" fillId="0" borderId="0" xfId="0" applyNumberFormat="1" applyFont="1" applyAlignment="1">
      <alignment horizontal="left"/>
    </xf>
    <xf numFmtId="0" fontId="3" fillId="0" borderId="0" xfId="0" applyFont="1" applyAlignment="1">
      <alignment horizontal="center" wrapText="1"/>
    </xf>
    <xf numFmtId="164" fontId="3" fillId="0" borderId="0" xfId="0" applyNumberFormat="1" applyFont="1" applyAlignment="1">
      <alignment horizontal="left"/>
    </xf>
    <xf numFmtId="165" fontId="3" fillId="0" borderId="0" xfId="0" applyNumberFormat="1" applyFont="1" applyAlignment="1">
      <alignment horizontal="left"/>
    </xf>
    <xf numFmtId="164" fontId="4" fillId="0" borderId="0" xfId="0" applyNumberFormat="1" applyFont="1" applyAlignment="1">
      <alignment horizontal="right"/>
    </xf>
    <xf numFmtId="165" fontId="4" fillId="0" borderId="0" xfId="0" applyNumberFormat="1" applyFont="1" applyAlignment="1">
      <alignment horizontal="right"/>
    </xf>
    <xf numFmtId="2" fontId="4" fillId="0" borderId="0" xfId="0" applyNumberFormat="1" applyFont="1" applyAlignment="1">
      <alignment horizontal="right"/>
    </xf>
    <xf numFmtId="0" fontId="30" fillId="0" borderId="0" xfId="0" applyFont="1" applyAlignment="1">
      <alignment horizontal="left" wrapText="1" indent="1"/>
    </xf>
    <xf numFmtId="0" fontId="4" fillId="0" borderId="0" xfId="0" applyFont="1" applyAlignment="1">
      <alignment horizontal="left" vertical="top" wrapText="1" shrinkToFit="1"/>
    </xf>
    <xf numFmtId="0" fontId="4" fillId="0" borderId="0" xfId="0" applyFont="1" applyAlignment="1" applyProtection="1">
      <alignment vertical="top" wrapText="1"/>
      <protection locked="0"/>
    </xf>
    <xf numFmtId="0" fontId="4" fillId="0" borderId="0" xfId="0" applyFont="1" applyAlignment="1">
      <alignment vertical="top" wrapText="1"/>
    </xf>
    <xf numFmtId="0" fontId="5" fillId="0" borderId="14" xfId="0" applyFont="1" applyBorder="1" applyAlignment="1">
      <alignment horizontal="left" vertical="center" wrapText="1"/>
    </xf>
    <xf numFmtId="49" fontId="0" fillId="0" borderId="13" xfId="0" applyNumberFormat="1" applyFill="1" applyBorder="1" applyAlignment="1">
      <alignment horizontal="left"/>
    </xf>
    <xf numFmtId="164" fontId="5" fillId="0" borderId="13" xfId="0" applyNumberFormat="1" applyFont="1" applyFill="1" applyBorder="1" applyAlignment="1">
      <alignment horizontal="right"/>
    </xf>
    <xf numFmtId="165" fontId="0" fillId="0" borderId="0" xfId="0" applyNumberFormat="1" applyFill="1" applyAlignment="1">
      <alignment horizontal="right"/>
    </xf>
    <xf numFmtId="49" fontId="5" fillId="0" borderId="14" xfId="0" applyNumberFormat="1" applyFont="1" applyFill="1" applyBorder="1" applyAlignment="1">
      <alignment horizontal="left"/>
    </xf>
    <xf numFmtId="49" fontId="6" fillId="0" borderId="0" xfId="0" applyNumberFormat="1" applyFont="1" applyAlignment="1">
      <alignment horizontal="center" vertical="center"/>
    </xf>
    <xf numFmtId="167" fontId="5" fillId="0" borderId="0" xfId="0" applyNumberFormat="1" applyFont="1" applyAlignment="1">
      <alignment horizontal="right" wrapText="1"/>
    </xf>
    <xf numFmtId="0" fontId="0" fillId="0" borderId="0" xfId="0" applyAlignment="1">
      <alignment wrapText="1"/>
    </xf>
  </cellXfs>
  <cellStyles count="42">
    <cellStyle name="20 % – Poudarek1" xfId="1" builtinId="30" customBuiltin="1"/>
    <cellStyle name="20 % – Poudarek2" xfId="2" builtinId="34" customBuiltin="1"/>
    <cellStyle name="20 % – Poudarek3" xfId="3" builtinId="38" customBuiltin="1"/>
    <cellStyle name="20 % – Poudarek4" xfId="4" builtinId="42" customBuiltin="1"/>
    <cellStyle name="20 % – Poudarek5" xfId="5" builtinId="46" customBuiltin="1"/>
    <cellStyle name="20 % – Poudarek6" xfId="6" builtinId="50" customBuiltin="1"/>
    <cellStyle name="40 % – Poudarek1" xfId="7" builtinId="31" customBuiltin="1"/>
    <cellStyle name="40 % – Poudarek2" xfId="8" builtinId="35" customBuiltin="1"/>
    <cellStyle name="40 % – Poudarek3" xfId="9" builtinId="39" customBuiltin="1"/>
    <cellStyle name="40 % – Poudarek4" xfId="10" builtinId="43" customBuiltin="1"/>
    <cellStyle name="40 % – Poudarek5" xfId="11" builtinId="47" customBuiltin="1"/>
    <cellStyle name="40 % – Poudarek6" xfId="12" builtinId="51" customBuiltin="1"/>
    <cellStyle name="60 % – Poudarek1" xfId="13" builtinId="32" customBuiltin="1"/>
    <cellStyle name="60 % – Poudarek2" xfId="14" builtinId="36" customBuiltin="1"/>
    <cellStyle name="60 % – Poudarek3" xfId="15" builtinId="40" customBuiltin="1"/>
    <cellStyle name="60 % – Poudarek4" xfId="16" builtinId="44" customBuiltin="1"/>
    <cellStyle name="60 % – Poudarek5" xfId="17" builtinId="48" customBuiltin="1"/>
    <cellStyle name="60 % – Poudarek6" xfId="18" builtinId="52" customBuiltin="1"/>
    <cellStyle name="Dobro" xfId="19" builtinId="26" customBuiltin="1"/>
    <cellStyle name="Izhod" xfId="20" builtinId="21" customBuiltin="1"/>
    <cellStyle name="Naslov" xfId="21" builtinId="15" customBuiltin="1"/>
    <cellStyle name="Naslov 1" xfId="22" builtinId="16" customBuiltin="1"/>
    <cellStyle name="Naslov 2" xfId="23" builtinId="17" customBuiltin="1"/>
    <cellStyle name="Naslov 3" xfId="24" builtinId="18" customBuiltin="1"/>
    <cellStyle name="Naslov 4" xfId="25" builtinId="19" customBuiltin="1"/>
    <cellStyle name="Navadno" xfId="0" builtinId="0"/>
    <cellStyle name="Nevtralno" xfId="26" builtinId="28" customBuiltin="1"/>
    <cellStyle name="Opomba" xfId="27" builtinId="10" customBuiltin="1"/>
    <cellStyle name="Opozorilo" xfId="28" builtinId="11" customBuiltin="1"/>
    <cellStyle name="Pojasnjevalno besedilo" xfId="29" builtinId="53" customBuiltin="1"/>
    <cellStyle name="Poudarek1" xfId="30" builtinId="29" customBuiltin="1"/>
    <cellStyle name="Poudarek2" xfId="31" builtinId="33" customBuiltin="1"/>
    <cellStyle name="Poudarek3" xfId="32" builtinId="37" customBuiltin="1"/>
    <cellStyle name="Poudarek4" xfId="33" builtinId="41" customBuiltin="1"/>
    <cellStyle name="Poudarek5" xfId="34" builtinId="45" customBuiltin="1"/>
    <cellStyle name="Poudarek6" xfId="35" builtinId="49" customBuiltin="1"/>
    <cellStyle name="Povezana celica" xfId="36" builtinId="24" customBuiltin="1"/>
    <cellStyle name="Preveri celico" xfId="37" builtinId="23" customBuiltin="1"/>
    <cellStyle name="Računanje" xfId="38" builtinId="22" customBuiltin="1"/>
    <cellStyle name="Slabo" xfId="39" builtinId="27" customBuiltin="1"/>
    <cellStyle name="Vnos" xfId="40" builtinId="20" customBuiltin="1"/>
    <cellStyle name="Vsota" xfId="41"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0E8AA-17E5-40CF-906C-CA53E6716FF9}">
  <dimension ref="A3:F35"/>
  <sheetViews>
    <sheetView tabSelected="1" workbookViewId="0">
      <selection activeCell="D24" sqref="D24"/>
    </sheetView>
  </sheetViews>
  <sheetFormatPr defaultRowHeight="12.75" x14ac:dyDescent="0.2"/>
  <cols>
    <col min="1" max="1" width="43.5703125" customWidth="1"/>
    <col min="2" max="2" width="11.28515625" customWidth="1"/>
    <col min="3" max="3" width="13.42578125" customWidth="1"/>
    <col min="4" max="5" width="15.7109375" customWidth="1"/>
    <col min="6" max="6" width="39" customWidth="1"/>
  </cols>
  <sheetData>
    <row r="3" spans="1:6" x14ac:dyDescent="0.2">
      <c r="A3" s="42" t="s">
        <v>139</v>
      </c>
      <c r="B3" s="5"/>
      <c r="C3" s="10"/>
      <c r="D3" s="12"/>
      <c r="E3" s="12"/>
      <c r="F3" s="7"/>
    </row>
    <row r="4" spans="1:6" x14ac:dyDescent="0.2">
      <c r="A4" s="7"/>
      <c r="B4" s="5"/>
      <c r="C4" s="10"/>
      <c r="D4" s="12"/>
      <c r="E4" s="12"/>
      <c r="F4" s="7"/>
    </row>
    <row r="5" spans="1:6" x14ac:dyDescent="0.2">
      <c r="A5" s="131" t="s">
        <v>330</v>
      </c>
      <c r="B5" s="132"/>
      <c r="C5" s="133" t="s">
        <v>123</v>
      </c>
      <c r="D5" s="134">
        <f>'POPIS-MOST'!H10</f>
        <v>0</v>
      </c>
      <c r="E5" s="12"/>
      <c r="F5" s="7"/>
    </row>
    <row r="6" spans="1:6" x14ac:dyDescent="0.2">
      <c r="A6" s="129"/>
      <c r="B6" s="123"/>
      <c r="C6" s="124"/>
      <c r="D6" s="36"/>
      <c r="E6" s="12"/>
      <c r="F6" s="7"/>
    </row>
    <row r="7" spans="1:6" x14ac:dyDescent="0.2">
      <c r="A7" s="131" t="s">
        <v>293</v>
      </c>
      <c r="B7" s="132"/>
      <c r="C7" s="133" t="s">
        <v>123</v>
      </c>
      <c r="D7" s="134">
        <f>D9+D14</f>
        <v>12300</v>
      </c>
      <c r="E7" s="12"/>
      <c r="F7" s="7"/>
    </row>
    <row r="8" spans="1:6" s="86" customFormat="1" x14ac:dyDescent="0.2">
      <c r="A8" s="129"/>
      <c r="B8" s="152"/>
      <c r="C8" s="153"/>
      <c r="D8" s="36"/>
      <c r="E8" s="154"/>
      <c r="F8" s="88"/>
    </row>
    <row r="9" spans="1:6" x14ac:dyDescent="0.2">
      <c r="A9" s="122" t="s">
        <v>7</v>
      </c>
      <c r="B9" s="123"/>
      <c r="C9" s="124" t="s">
        <v>123</v>
      </c>
      <c r="D9" s="36">
        <f>D10+D11+D12</f>
        <v>0</v>
      </c>
      <c r="E9" s="12"/>
      <c r="F9" s="7"/>
    </row>
    <row r="10" spans="1:6" x14ac:dyDescent="0.2">
      <c r="A10" s="122" t="s">
        <v>8</v>
      </c>
      <c r="B10" s="123"/>
      <c r="C10" s="125"/>
      <c r="D10" s="36">
        <f>'POPIS-MOST'!H30</f>
        <v>0</v>
      </c>
      <c r="E10" s="12"/>
      <c r="F10" s="7"/>
    </row>
    <row r="11" spans="1:6" x14ac:dyDescent="0.2">
      <c r="A11" s="126" t="s">
        <v>29</v>
      </c>
      <c r="B11" s="123"/>
      <c r="C11" s="125"/>
      <c r="D11" s="36">
        <f>'POPIS-MOST'!H41</f>
        <v>0</v>
      </c>
      <c r="E11" s="12"/>
      <c r="F11" s="7"/>
    </row>
    <row r="12" spans="1:6" x14ac:dyDescent="0.2">
      <c r="A12" s="126" t="s">
        <v>45</v>
      </c>
      <c r="B12" s="123"/>
      <c r="C12" s="125"/>
      <c r="D12" s="36">
        <f>'POPIS-MOST'!H58</f>
        <v>0</v>
      </c>
      <c r="E12" s="12"/>
      <c r="F12" s="7"/>
    </row>
    <row r="13" spans="1:6" x14ac:dyDescent="0.2">
      <c r="A13" s="126"/>
      <c r="B13" s="123"/>
      <c r="C13" s="125"/>
      <c r="D13" s="36"/>
      <c r="E13" s="12"/>
      <c r="F13" s="7"/>
    </row>
    <row r="14" spans="1:6" x14ac:dyDescent="0.2">
      <c r="A14" s="126" t="s">
        <v>48</v>
      </c>
      <c r="B14" s="123"/>
      <c r="C14" s="124" t="s">
        <v>123</v>
      </c>
      <c r="D14" s="36">
        <f>SUM(D15:D21)</f>
        <v>12300</v>
      </c>
      <c r="E14" s="12"/>
      <c r="F14" s="7"/>
    </row>
    <row r="15" spans="1:6" x14ac:dyDescent="0.2">
      <c r="A15" s="127" t="s">
        <v>49</v>
      </c>
      <c r="B15" s="123"/>
      <c r="C15" s="125"/>
      <c r="D15" s="36">
        <f>'POPIS-MOST'!H63</f>
        <v>0</v>
      </c>
      <c r="E15" s="12"/>
      <c r="F15" s="7"/>
    </row>
    <row r="16" spans="1:6" x14ac:dyDescent="0.2">
      <c r="A16" s="127" t="s">
        <v>59</v>
      </c>
      <c r="B16" s="123"/>
      <c r="C16" s="125"/>
      <c r="D16" s="36">
        <f>'POPIS-MOST'!H71</f>
        <v>0</v>
      </c>
      <c r="E16" s="12"/>
      <c r="F16" s="7"/>
    </row>
    <row r="17" spans="1:6" x14ac:dyDescent="0.2">
      <c r="A17" s="127" t="s">
        <v>68</v>
      </c>
      <c r="B17" s="123"/>
      <c r="C17" s="125"/>
      <c r="D17" s="36">
        <f>'POPIS-MOST'!H80</f>
        <v>0</v>
      </c>
      <c r="E17" s="12"/>
      <c r="F17" s="7"/>
    </row>
    <row r="18" spans="1:6" x14ac:dyDescent="0.2">
      <c r="A18" s="127" t="s">
        <v>71</v>
      </c>
      <c r="B18" s="123"/>
      <c r="C18" s="125"/>
      <c r="D18" s="36">
        <f>'POPIS-MOST'!H80</f>
        <v>0</v>
      </c>
      <c r="E18" s="12"/>
      <c r="F18" s="7"/>
    </row>
    <row r="19" spans="1:6" x14ac:dyDescent="0.2">
      <c r="A19" s="127" t="s">
        <v>72</v>
      </c>
      <c r="B19" s="123"/>
      <c r="C19" s="125"/>
      <c r="D19" s="36">
        <f>'POPIS-MOST'!H89</f>
        <v>0</v>
      </c>
      <c r="E19" s="12"/>
      <c r="F19" s="7"/>
    </row>
    <row r="20" spans="1:6" x14ac:dyDescent="0.2">
      <c r="A20" s="127" t="s">
        <v>105</v>
      </c>
      <c r="B20" s="123"/>
      <c r="C20" s="125"/>
      <c r="D20" s="36">
        <f>'POPIS-MOST'!H135</f>
        <v>0</v>
      </c>
      <c r="E20" s="12"/>
      <c r="F20" s="7"/>
    </row>
    <row r="21" spans="1:6" x14ac:dyDescent="0.2">
      <c r="A21" s="127" t="s">
        <v>108</v>
      </c>
      <c r="B21" s="123"/>
      <c r="C21" s="125"/>
      <c r="D21" s="37">
        <f>'POPIS-MOST'!H138</f>
        <v>12300</v>
      </c>
      <c r="E21" s="12"/>
      <c r="F21" s="7"/>
    </row>
    <row r="22" spans="1:6" x14ac:dyDescent="0.2">
      <c r="A22" s="127"/>
      <c r="B22" s="123"/>
      <c r="C22" s="125"/>
      <c r="D22" s="37"/>
      <c r="E22" s="12"/>
      <c r="F22" s="7"/>
    </row>
    <row r="23" spans="1:6" x14ac:dyDescent="0.2">
      <c r="A23" s="131" t="s">
        <v>294</v>
      </c>
      <c r="B23" s="132"/>
      <c r="C23" s="133" t="s">
        <v>123</v>
      </c>
      <c r="D23" s="134">
        <f>D25+D27+D26+D28+D29</f>
        <v>0</v>
      </c>
      <c r="E23" s="12"/>
      <c r="F23" s="7"/>
    </row>
    <row r="24" spans="1:6" x14ac:dyDescent="0.2">
      <c r="A24" s="155"/>
      <c r="B24" s="152"/>
      <c r="C24" s="153"/>
      <c r="D24" s="36"/>
      <c r="E24" s="12"/>
      <c r="F24" s="7"/>
    </row>
    <row r="25" spans="1:6" x14ac:dyDescent="0.2">
      <c r="A25" s="151" t="s">
        <v>49</v>
      </c>
      <c r="B25" s="123"/>
      <c r="C25" s="125"/>
      <c r="D25" s="37">
        <f>'POPIS-CESTA'!H10</f>
        <v>0</v>
      </c>
      <c r="E25" s="12"/>
      <c r="F25" s="7"/>
    </row>
    <row r="26" spans="1:6" x14ac:dyDescent="0.2">
      <c r="A26" s="151" t="s">
        <v>59</v>
      </c>
      <c r="B26" s="123"/>
      <c r="C26" s="125"/>
      <c r="D26" s="37">
        <f>'POPIS-CESTA'!H17</f>
        <v>0</v>
      </c>
      <c r="E26" s="12"/>
      <c r="F26" s="7"/>
    </row>
    <row r="27" spans="1:6" x14ac:dyDescent="0.2">
      <c r="A27" s="151" t="s">
        <v>68</v>
      </c>
      <c r="B27" s="123"/>
      <c r="C27" s="125"/>
      <c r="D27" s="37">
        <f>'POPIS-CESTA'!H28</f>
        <v>0</v>
      </c>
      <c r="E27" s="12"/>
      <c r="F27" s="7"/>
    </row>
    <row r="28" spans="1:6" x14ac:dyDescent="0.2">
      <c r="A28" s="151" t="s">
        <v>325</v>
      </c>
      <c r="B28" s="123"/>
      <c r="C28" s="125"/>
      <c r="D28" s="37">
        <f>'POPIS-CESTA'!H34</f>
        <v>0</v>
      </c>
      <c r="E28" s="12"/>
      <c r="F28" s="7"/>
    </row>
    <row r="29" spans="1:6" x14ac:dyDescent="0.2">
      <c r="A29" s="151" t="s">
        <v>326</v>
      </c>
      <c r="B29" s="123"/>
      <c r="C29" s="125"/>
      <c r="D29" s="37">
        <f>'POPIS-CESTA'!H37</f>
        <v>0</v>
      </c>
      <c r="E29" s="12"/>
      <c r="F29" s="7"/>
    </row>
    <row r="30" spans="1:6" x14ac:dyDescent="0.2">
      <c r="A30" s="127"/>
      <c r="B30" s="123"/>
      <c r="C30" s="125"/>
      <c r="D30" s="37"/>
      <c r="E30" s="12"/>
      <c r="F30" s="7"/>
    </row>
    <row r="31" spans="1:6" x14ac:dyDescent="0.2">
      <c r="A31" s="131" t="s">
        <v>331</v>
      </c>
      <c r="B31" s="132"/>
      <c r="C31" s="133"/>
      <c r="D31" s="134">
        <f>8/100*SUM(D5,D7,D23)</f>
        <v>984</v>
      </c>
      <c r="E31" s="12"/>
      <c r="F31" s="7"/>
    </row>
    <row r="32" spans="1:6" x14ac:dyDescent="0.2">
      <c r="A32" s="128"/>
      <c r="B32" s="123"/>
      <c r="C32" s="125"/>
      <c r="D32" s="37"/>
      <c r="E32" s="12"/>
      <c r="F32" s="7"/>
    </row>
    <row r="33" spans="1:6" x14ac:dyDescent="0.2">
      <c r="A33" s="128" t="s">
        <v>327</v>
      </c>
      <c r="B33" s="123"/>
      <c r="C33" s="125"/>
      <c r="D33" s="37">
        <f>+SUM(D5,D7,D23,D31)</f>
        <v>13284</v>
      </c>
      <c r="E33" s="12"/>
      <c r="F33" s="7"/>
    </row>
    <row r="34" spans="1:6" x14ac:dyDescent="0.2">
      <c r="A34" s="128" t="s">
        <v>328</v>
      </c>
      <c r="B34" s="123"/>
      <c r="C34" s="125"/>
      <c r="D34" s="37">
        <f>0.22*D33</f>
        <v>2922.48</v>
      </c>
      <c r="E34" s="12"/>
      <c r="F34" s="7"/>
    </row>
    <row r="35" spans="1:6" x14ac:dyDescent="0.2">
      <c r="A35" s="128" t="s">
        <v>329</v>
      </c>
      <c r="B35" s="123"/>
      <c r="C35" s="125"/>
      <c r="D35" s="37">
        <f>+SUM(D33:D34)</f>
        <v>16206.48</v>
      </c>
      <c r="E35" s="12"/>
      <c r="F35"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3"/>
  <sheetViews>
    <sheetView view="pageBreakPreview" zoomScaleNormal="100" zoomScaleSheetLayoutView="100" workbookViewId="0">
      <pane ySplit="6" topLeftCell="A142" activePane="bottomLeft" state="frozen"/>
      <selection activeCell="A7" sqref="A7"/>
      <selection pane="bottomLeft" activeCell="D82" sqref="D82"/>
    </sheetView>
  </sheetViews>
  <sheetFormatPr defaultRowHeight="12.75" x14ac:dyDescent="0.2"/>
  <cols>
    <col min="1" max="1" width="5" customWidth="1"/>
    <col min="2" max="2" width="10.5703125" style="5" customWidth="1"/>
    <col min="3" max="3" width="11.28515625" style="5" customWidth="1"/>
    <col min="4" max="4" width="43.5703125" style="7" customWidth="1"/>
    <col min="5" max="5" width="11.28515625" style="5" customWidth="1"/>
    <col min="6" max="6" width="13.42578125" style="10" customWidth="1"/>
    <col min="7" max="8" width="15.7109375" style="12" customWidth="1"/>
    <col min="9" max="9" width="39" style="7" customWidth="1"/>
    <col min="10" max="14" width="0" hidden="1" customWidth="1"/>
  </cols>
  <sheetData>
    <row r="1" spans="1:13" s="1" customFormat="1" ht="18" x14ac:dyDescent="0.25">
      <c r="B1" s="17" t="s">
        <v>117</v>
      </c>
      <c r="C1" s="18" t="s">
        <v>152</v>
      </c>
      <c r="D1" s="20"/>
      <c r="E1" s="21"/>
      <c r="F1" s="22"/>
      <c r="G1" s="23"/>
      <c r="H1" s="23"/>
      <c r="I1" s="23"/>
      <c r="J1" s="19"/>
    </row>
    <row r="2" spans="1:13" s="1" customFormat="1" ht="18" x14ac:dyDescent="0.25">
      <c r="B2" s="17" t="s">
        <v>140</v>
      </c>
      <c r="C2" s="18" t="s">
        <v>268</v>
      </c>
      <c r="D2" s="20"/>
      <c r="E2" s="21"/>
      <c r="F2" s="22"/>
      <c r="G2" s="23"/>
      <c r="H2" s="23"/>
      <c r="I2" s="23"/>
      <c r="J2" s="19"/>
    </row>
    <row r="3" spans="1:13" s="1" customFormat="1" ht="18" x14ac:dyDescent="0.25">
      <c r="B3" s="17" t="s">
        <v>118</v>
      </c>
      <c r="C3" s="18" t="s">
        <v>269</v>
      </c>
      <c r="D3" s="20"/>
      <c r="E3" s="58"/>
      <c r="F3" s="22"/>
      <c r="G3" s="23"/>
      <c r="H3" s="23"/>
      <c r="I3" s="23"/>
      <c r="J3" s="19"/>
    </row>
    <row r="4" spans="1:13" s="1" customFormat="1" ht="18" x14ac:dyDescent="0.25">
      <c r="B4" s="52" t="s">
        <v>119</v>
      </c>
      <c r="C4" s="53" t="s">
        <v>153</v>
      </c>
      <c r="D4" s="156" t="s">
        <v>271</v>
      </c>
      <c r="E4" s="156"/>
      <c r="F4" s="156"/>
      <c r="G4" s="156"/>
      <c r="H4" s="156"/>
      <c r="I4" s="156"/>
      <c r="J4" s="19"/>
    </row>
    <row r="5" spans="1:13" s="1" customFormat="1" ht="18" x14ac:dyDescent="0.25">
      <c r="B5" s="3"/>
      <c r="C5" s="3"/>
      <c r="D5" s="6"/>
      <c r="E5" s="3"/>
      <c r="F5" s="9"/>
      <c r="G5" s="11"/>
      <c r="H5" s="11"/>
      <c r="I5" s="6"/>
    </row>
    <row r="6" spans="1:13" s="2" customFormat="1" ht="20.25" customHeight="1" thickBot="1" x14ac:dyDescent="0.25">
      <c r="B6" s="28" t="s">
        <v>0</v>
      </c>
      <c r="C6" s="28" t="s">
        <v>4</v>
      </c>
      <c r="D6" s="29" t="s">
        <v>2</v>
      </c>
      <c r="E6" s="28" t="s">
        <v>5</v>
      </c>
      <c r="F6" s="30" t="s">
        <v>1</v>
      </c>
      <c r="G6" s="31" t="s">
        <v>6</v>
      </c>
      <c r="H6" s="27" t="s">
        <v>120</v>
      </c>
      <c r="I6" s="29" t="s">
        <v>3</v>
      </c>
    </row>
    <row r="7" spans="1:13" s="80" customFormat="1" ht="15.75" customHeight="1" x14ac:dyDescent="0.2">
      <c r="B7" s="81"/>
      <c r="C7" s="81"/>
      <c r="D7" s="82"/>
      <c r="E7" s="81"/>
      <c r="F7" s="83"/>
      <c r="G7" s="84"/>
      <c r="H7" s="85"/>
      <c r="I7" s="82"/>
    </row>
    <row r="8" spans="1:13" x14ac:dyDescent="0.2">
      <c r="A8" s="117"/>
      <c r="B8" s="118"/>
      <c r="C8" s="118"/>
      <c r="D8" s="113" t="s">
        <v>273</v>
      </c>
      <c r="E8" s="118"/>
      <c r="F8" s="119"/>
      <c r="G8" s="120"/>
      <c r="H8" s="120"/>
      <c r="I8" s="121"/>
      <c r="J8">
        <v>593</v>
      </c>
    </row>
    <row r="9" spans="1:13" x14ac:dyDescent="0.2">
      <c r="A9" s="103"/>
      <c r="B9" s="87"/>
      <c r="C9" s="87"/>
      <c r="D9" s="87"/>
      <c r="E9" s="87"/>
      <c r="F9" s="104"/>
      <c r="G9" s="105"/>
      <c r="H9" s="105"/>
      <c r="I9" s="46"/>
    </row>
    <row r="10" spans="1:13" x14ac:dyDescent="0.2">
      <c r="A10" s="103"/>
      <c r="B10" s="87"/>
      <c r="C10" s="87"/>
      <c r="D10" s="89" t="s">
        <v>289</v>
      </c>
      <c r="E10" s="87"/>
      <c r="F10" s="90"/>
      <c r="G10" s="91" t="s">
        <v>282</v>
      </c>
      <c r="H10" s="92">
        <f>SUM(H11:H21)</f>
        <v>0</v>
      </c>
      <c r="I10" s="46"/>
      <c r="J10">
        <v>595</v>
      </c>
    </row>
    <row r="11" spans="1:13" ht="51" x14ac:dyDescent="0.2">
      <c r="A11" s="103"/>
      <c r="B11" s="59" t="s">
        <v>9</v>
      </c>
      <c r="C11" s="106"/>
      <c r="D11" s="107" t="s">
        <v>292</v>
      </c>
      <c r="E11" s="94" t="s">
        <v>280</v>
      </c>
      <c r="F11" s="43">
        <v>1</v>
      </c>
      <c r="G11" s="109"/>
      <c r="H11" s="109">
        <f>F11*G11</f>
        <v>0</v>
      </c>
      <c r="I11" s="46"/>
      <c r="J11">
        <v>822</v>
      </c>
      <c r="K11">
        <v>595</v>
      </c>
      <c r="M11">
        <v>5634</v>
      </c>
    </row>
    <row r="12" spans="1:13" x14ac:dyDescent="0.2">
      <c r="A12" s="103"/>
      <c r="B12" s="106"/>
      <c r="C12" s="106"/>
      <c r="D12" s="110" t="s">
        <v>276</v>
      </c>
      <c r="E12" s="94"/>
      <c r="F12" s="108"/>
      <c r="G12" s="109"/>
      <c r="H12" s="109"/>
      <c r="I12" s="46"/>
    </row>
    <row r="13" spans="1:13" ht="38.25" x14ac:dyDescent="0.2">
      <c r="A13" s="103"/>
      <c r="B13" s="106"/>
      <c r="C13" s="106" t="s">
        <v>283</v>
      </c>
      <c r="D13" s="54" t="s">
        <v>279</v>
      </c>
      <c r="E13" s="94"/>
      <c r="F13" s="108"/>
      <c r="G13" s="109"/>
      <c r="H13" s="109"/>
      <c r="I13" s="46"/>
    </row>
    <row r="14" spans="1:13" ht="114.75" x14ac:dyDescent="0.2">
      <c r="A14" s="103"/>
      <c r="B14" s="106"/>
      <c r="C14" s="106" t="s">
        <v>283</v>
      </c>
      <c r="D14" s="54" t="s">
        <v>281</v>
      </c>
      <c r="E14" s="94"/>
      <c r="F14" s="108"/>
      <c r="G14" s="109"/>
      <c r="H14" s="109"/>
      <c r="I14" s="46"/>
    </row>
    <row r="15" spans="1:13" ht="51.75" customHeight="1" x14ac:dyDescent="0.2">
      <c r="A15" s="103"/>
      <c r="B15" s="106"/>
      <c r="C15" s="106" t="s">
        <v>283</v>
      </c>
      <c r="D15" s="54" t="s">
        <v>277</v>
      </c>
      <c r="E15" s="94"/>
      <c r="F15" s="108"/>
      <c r="G15" s="109"/>
      <c r="H15" s="109"/>
      <c r="I15" s="46"/>
    </row>
    <row r="16" spans="1:13" x14ac:dyDescent="0.2">
      <c r="A16" s="103"/>
      <c r="B16" s="106"/>
      <c r="C16" s="106" t="s">
        <v>283</v>
      </c>
      <c r="D16" s="54" t="s">
        <v>278</v>
      </c>
      <c r="E16" s="94"/>
      <c r="F16" s="108"/>
      <c r="G16" s="109"/>
      <c r="H16" s="109"/>
      <c r="I16" s="46"/>
    </row>
    <row r="17" spans="1:13" ht="25.5" x14ac:dyDescent="0.2">
      <c r="A17" s="103"/>
      <c r="B17" s="106"/>
      <c r="C17" s="106"/>
      <c r="D17" s="110" t="s">
        <v>287</v>
      </c>
      <c r="E17" s="94"/>
      <c r="F17" s="108"/>
      <c r="G17" s="109"/>
      <c r="H17" s="109"/>
      <c r="I17" s="46"/>
    </row>
    <row r="18" spans="1:13" ht="25.5" x14ac:dyDescent="0.2">
      <c r="A18" s="103"/>
      <c r="B18" s="106"/>
      <c r="C18" s="106" t="s">
        <v>283</v>
      </c>
      <c r="D18" s="54" t="s">
        <v>284</v>
      </c>
      <c r="E18" s="94"/>
      <c r="F18" s="108"/>
      <c r="G18" s="109"/>
      <c r="H18" s="109"/>
      <c r="I18" s="46"/>
    </row>
    <row r="19" spans="1:13" ht="25.5" customHeight="1" x14ac:dyDescent="0.2">
      <c r="A19" s="103"/>
      <c r="B19" s="106"/>
      <c r="C19" s="106" t="s">
        <v>283</v>
      </c>
      <c r="D19" s="54" t="s">
        <v>285</v>
      </c>
      <c r="E19" s="94"/>
      <c r="F19" s="108"/>
      <c r="G19" s="109"/>
      <c r="H19" s="109"/>
      <c r="I19" s="46"/>
    </row>
    <row r="20" spans="1:13" ht="25.5" x14ac:dyDescent="0.2">
      <c r="A20" s="86"/>
      <c r="B20" s="93"/>
      <c r="C20" s="106" t="s">
        <v>283</v>
      </c>
      <c r="D20" s="54" t="s">
        <v>286</v>
      </c>
      <c r="E20" s="96"/>
      <c r="F20" s="77"/>
      <c r="G20" s="95"/>
      <c r="H20" s="95"/>
      <c r="I20" s="88"/>
    </row>
    <row r="21" spans="1:13" ht="25.5" x14ac:dyDescent="0.2">
      <c r="A21" s="86"/>
      <c r="B21" s="97"/>
      <c r="C21" s="73" t="s">
        <v>283</v>
      </c>
      <c r="D21" s="46" t="s">
        <v>288</v>
      </c>
      <c r="E21" s="76"/>
      <c r="F21" s="77"/>
      <c r="G21" s="98"/>
      <c r="H21" s="95"/>
      <c r="I21" s="99"/>
      <c r="J21">
        <v>823</v>
      </c>
      <c r="K21">
        <v>595</v>
      </c>
      <c r="M21">
        <v>5720</v>
      </c>
    </row>
    <row r="22" spans="1:13" x14ac:dyDescent="0.2">
      <c r="A22" s="86"/>
      <c r="B22" s="97"/>
      <c r="C22" s="73"/>
      <c r="D22" s="46"/>
      <c r="E22" s="76"/>
      <c r="F22" s="77"/>
      <c r="G22" s="98"/>
      <c r="H22" s="95"/>
      <c r="I22" s="99"/>
    </row>
    <row r="23" spans="1:13" x14ac:dyDescent="0.2">
      <c r="A23" s="86"/>
      <c r="B23" s="97"/>
      <c r="C23" s="93"/>
      <c r="D23" s="100" t="s">
        <v>289</v>
      </c>
      <c r="E23" s="96"/>
      <c r="F23" s="77"/>
      <c r="G23" s="91" t="str">
        <f>G10</f>
        <v xml:space="preserve">  SKUPAJ ODSTRANITEV</v>
      </c>
      <c r="H23" s="101">
        <f>SUM(H26,H29,H32,H36)</f>
        <v>0</v>
      </c>
      <c r="I23" s="102"/>
      <c r="J23">
        <v>596</v>
      </c>
    </row>
    <row r="24" spans="1:13" x14ac:dyDescent="0.2">
      <c r="A24" s="86"/>
      <c r="B24" s="97"/>
      <c r="C24" s="93"/>
      <c r="D24" s="100"/>
      <c r="E24" s="96"/>
      <c r="F24" s="77"/>
      <c r="G24" s="91"/>
      <c r="H24" s="101"/>
      <c r="I24" s="102"/>
    </row>
    <row r="25" spans="1:13" s="2" customFormat="1" ht="15" x14ac:dyDescent="0.2">
      <c r="B25" s="13"/>
      <c r="C25" s="13"/>
      <c r="D25" s="16"/>
      <c r="E25" s="13"/>
      <c r="F25" s="14"/>
      <c r="G25" s="15"/>
      <c r="H25" s="15"/>
      <c r="I25" s="16"/>
    </row>
    <row r="26" spans="1:13" x14ac:dyDescent="0.2">
      <c r="A26" s="111"/>
      <c r="B26" s="112"/>
      <c r="C26" s="112"/>
      <c r="D26" s="113" t="s">
        <v>272</v>
      </c>
      <c r="E26" s="112"/>
      <c r="F26" s="114"/>
      <c r="G26" s="115"/>
      <c r="H26" s="115"/>
      <c r="I26" s="116"/>
      <c r="J26">
        <v>593</v>
      </c>
    </row>
    <row r="28" spans="1:13" x14ac:dyDescent="0.2">
      <c r="D28" s="26" t="s">
        <v>7</v>
      </c>
      <c r="G28" s="38" t="s">
        <v>124</v>
      </c>
      <c r="H28" s="39">
        <f>SUM(H30+H41+H58)</f>
        <v>0</v>
      </c>
      <c r="J28">
        <v>594</v>
      </c>
    </row>
    <row r="29" spans="1:13" x14ac:dyDescent="0.2">
      <c r="D29" s="50"/>
    </row>
    <row r="30" spans="1:13" x14ac:dyDescent="0.2">
      <c r="D30" s="26" t="s">
        <v>8</v>
      </c>
      <c r="F30" s="40"/>
      <c r="G30" s="38" t="s">
        <v>125</v>
      </c>
      <c r="H30" s="39">
        <f>SUM(H31:H39)</f>
        <v>0</v>
      </c>
      <c r="J30">
        <v>595</v>
      </c>
    </row>
    <row r="31" spans="1:13" ht="25.5" x14ac:dyDescent="0.2">
      <c r="B31" s="59" t="s">
        <v>9</v>
      </c>
      <c r="C31" s="47" t="s">
        <v>10</v>
      </c>
      <c r="D31" s="8" t="s">
        <v>12</v>
      </c>
      <c r="E31" s="4" t="s">
        <v>11</v>
      </c>
      <c r="F31" s="43">
        <v>80</v>
      </c>
      <c r="G31" s="32"/>
      <c r="H31" s="32">
        <f>F31*G31</f>
        <v>0</v>
      </c>
      <c r="J31">
        <v>822</v>
      </c>
      <c r="K31">
        <v>595</v>
      </c>
      <c r="M31">
        <v>5634</v>
      </c>
    </row>
    <row r="32" spans="1:13" ht="38.25" x14ac:dyDescent="0.2">
      <c r="B32" s="60" t="s">
        <v>13</v>
      </c>
      <c r="C32" s="20" t="s">
        <v>14</v>
      </c>
      <c r="D32" s="54" t="s">
        <v>147</v>
      </c>
      <c r="E32" s="5" t="s">
        <v>11</v>
      </c>
      <c r="F32" s="43">
        <v>760</v>
      </c>
      <c r="G32" s="33"/>
      <c r="H32" s="32">
        <f t="shared" ref="H32:H116" si="0">F32*G32</f>
        <v>0</v>
      </c>
      <c r="I32" s="57" t="s">
        <v>163</v>
      </c>
      <c r="J32">
        <v>823</v>
      </c>
      <c r="K32">
        <v>595</v>
      </c>
      <c r="M32">
        <v>5720</v>
      </c>
    </row>
    <row r="33" spans="2:13" ht="38.25" x14ac:dyDescent="0.2">
      <c r="B33" s="60" t="s">
        <v>16</v>
      </c>
      <c r="C33" s="20" t="s">
        <v>17</v>
      </c>
      <c r="D33" s="54" t="s">
        <v>18</v>
      </c>
      <c r="E33" s="5" t="s">
        <v>11</v>
      </c>
      <c r="F33" s="43">
        <v>95</v>
      </c>
      <c r="G33" s="33"/>
      <c r="H33" s="32">
        <f t="shared" si="0"/>
        <v>0</v>
      </c>
      <c r="I33" s="34" t="s">
        <v>15</v>
      </c>
      <c r="J33">
        <v>824</v>
      </c>
      <c r="K33">
        <v>595</v>
      </c>
      <c r="M33">
        <v>5808</v>
      </c>
    </row>
    <row r="34" spans="2:13" ht="25.5" x14ac:dyDescent="0.2">
      <c r="B34" s="59" t="s">
        <v>19</v>
      </c>
      <c r="C34" s="47" t="s">
        <v>20</v>
      </c>
      <c r="D34" s="8" t="s">
        <v>22</v>
      </c>
      <c r="E34" s="4" t="s">
        <v>21</v>
      </c>
      <c r="F34" s="43">
        <v>450</v>
      </c>
      <c r="G34" s="32"/>
      <c r="H34" s="32">
        <f t="shared" si="0"/>
        <v>0</v>
      </c>
      <c r="I34" s="34"/>
      <c r="J34">
        <v>825</v>
      </c>
      <c r="K34">
        <v>595</v>
      </c>
      <c r="M34">
        <v>5916</v>
      </c>
    </row>
    <row r="35" spans="2:13" ht="25.5" x14ac:dyDescent="0.2">
      <c r="B35" s="59" t="s">
        <v>23</v>
      </c>
      <c r="C35" s="47" t="s">
        <v>24</v>
      </c>
      <c r="D35" s="18" t="s">
        <v>268</v>
      </c>
      <c r="E35" s="4" t="s">
        <v>11</v>
      </c>
      <c r="F35" s="43">
        <v>484</v>
      </c>
      <c r="G35" s="32"/>
      <c r="H35" s="32">
        <f t="shared" si="0"/>
        <v>0</v>
      </c>
      <c r="I35" s="34" t="s">
        <v>121</v>
      </c>
      <c r="J35">
        <v>826</v>
      </c>
      <c r="K35">
        <v>595</v>
      </c>
      <c r="M35">
        <v>6120</v>
      </c>
    </row>
    <row r="36" spans="2:13" x14ac:dyDescent="0.2">
      <c r="B36" s="59" t="s">
        <v>25</v>
      </c>
      <c r="C36" s="61" t="s">
        <v>184</v>
      </c>
      <c r="D36" s="68" t="s">
        <v>185</v>
      </c>
      <c r="E36" s="69" t="s">
        <v>28</v>
      </c>
      <c r="F36" s="43">
        <v>1</v>
      </c>
      <c r="G36" s="32"/>
      <c r="H36" s="32">
        <f t="shared" si="0"/>
        <v>0</v>
      </c>
      <c r="I36" s="34"/>
    </row>
    <row r="37" spans="2:13" ht="38.25" x14ac:dyDescent="0.2">
      <c r="B37" s="70" t="s">
        <v>27</v>
      </c>
      <c r="C37" s="61" t="s">
        <v>154</v>
      </c>
      <c r="D37" s="62" t="s">
        <v>155</v>
      </c>
      <c r="E37" s="4" t="s">
        <v>26</v>
      </c>
      <c r="F37" s="43">
        <v>72</v>
      </c>
      <c r="G37" s="32"/>
      <c r="H37" s="32">
        <f t="shared" si="0"/>
        <v>0</v>
      </c>
      <c r="I37" s="57" t="s">
        <v>180</v>
      </c>
      <c r="J37">
        <v>827</v>
      </c>
      <c r="K37">
        <v>595</v>
      </c>
      <c r="M37">
        <v>6367</v>
      </c>
    </row>
    <row r="38" spans="2:13" ht="25.5" x14ac:dyDescent="0.2">
      <c r="B38" s="70" t="s">
        <v>104</v>
      </c>
      <c r="C38" s="61" t="s">
        <v>158</v>
      </c>
      <c r="D38" s="62" t="s">
        <v>157</v>
      </c>
      <c r="E38" s="4" t="s">
        <v>28</v>
      </c>
      <c r="F38" s="43">
        <v>8</v>
      </c>
      <c r="G38" s="32"/>
      <c r="H38" s="32">
        <f t="shared" si="0"/>
        <v>0</v>
      </c>
      <c r="I38" s="57" t="s">
        <v>220</v>
      </c>
      <c r="J38">
        <v>828</v>
      </c>
      <c r="K38">
        <v>595</v>
      </c>
      <c r="M38">
        <v>6412</v>
      </c>
    </row>
    <row r="39" spans="2:13" x14ac:dyDescent="0.2">
      <c r="B39" s="70" t="s">
        <v>186</v>
      </c>
      <c r="C39" s="61" t="s">
        <v>187</v>
      </c>
      <c r="D39" s="62" t="s">
        <v>188</v>
      </c>
      <c r="E39" s="4" t="s">
        <v>28</v>
      </c>
      <c r="F39" s="43">
        <v>8</v>
      </c>
      <c r="G39" s="32"/>
      <c r="H39" s="32">
        <f>F39*G39</f>
        <v>0</v>
      </c>
      <c r="I39" s="57"/>
    </row>
    <row r="40" spans="2:13" x14ac:dyDescent="0.2">
      <c r="B40" s="47"/>
      <c r="C40" s="47"/>
      <c r="D40" s="8"/>
      <c r="E40" s="4"/>
      <c r="F40" s="24"/>
      <c r="G40" s="32"/>
      <c r="H40" s="32"/>
      <c r="I40" s="34"/>
    </row>
    <row r="41" spans="2:13" x14ac:dyDescent="0.2">
      <c r="B41" s="20"/>
      <c r="C41" s="47"/>
      <c r="D41" s="35" t="s">
        <v>29</v>
      </c>
      <c r="E41" s="4"/>
      <c r="F41" s="24"/>
      <c r="G41" s="38" t="s">
        <v>126</v>
      </c>
      <c r="H41" s="41">
        <f>SUM(H43,H46,H49,H53)</f>
        <v>0</v>
      </c>
      <c r="I41" s="34"/>
      <c r="J41">
        <v>596</v>
      </c>
    </row>
    <row r="42" spans="2:13" x14ac:dyDescent="0.2">
      <c r="B42" s="20"/>
      <c r="C42" s="47"/>
      <c r="D42" s="4"/>
      <c r="E42" s="4"/>
      <c r="F42" s="24"/>
      <c r="G42" s="32"/>
      <c r="H42" s="32"/>
      <c r="I42" s="34"/>
    </row>
    <row r="43" spans="2:13" x14ac:dyDescent="0.2">
      <c r="B43" s="20"/>
      <c r="C43" s="47"/>
      <c r="D43" s="35" t="s">
        <v>30</v>
      </c>
      <c r="E43" s="4"/>
      <c r="F43" s="25"/>
      <c r="G43" s="41" t="s">
        <v>127</v>
      </c>
      <c r="H43" s="41">
        <f>SUM(H44)</f>
        <v>0</v>
      </c>
      <c r="I43" s="34"/>
      <c r="J43">
        <v>597</v>
      </c>
    </row>
    <row r="44" spans="2:13" x14ac:dyDescent="0.2">
      <c r="B44" s="59" t="s">
        <v>9</v>
      </c>
      <c r="C44" s="47" t="s">
        <v>31</v>
      </c>
      <c r="D44" s="8" t="s">
        <v>32</v>
      </c>
      <c r="E44" s="4" t="s">
        <v>21</v>
      </c>
      <c r="F44" s="44">
        <v>54</v>
      </c>
      <c r="G44" s="32"/>
      <c r="H44" s="32">
        <f t="shared" si="0"/>
        <v>0</v>
      </c>
      <c r="I44" s="57" t="s">
        <v>156</v>
      </c>
      <c r="J44">
        <v>829</v>
      </c>
      <c r="K44">
        <v>597</v>
      </c>
      <c r="M44">
        <v>8677</v>
      </c>
    </row>
    <row r="45" spans="2:13" x14ac:dyDescent="0.2">
      <c r="B45" s="47"/>
      <c r="C45" s="47"/>
      <c r="D45" s="8"/>
      <c r="E45" s="4"/>
      <c r="F45" s="25"/>
      <c r="G45" s="32"/>
      <c r="H45" s="32"/>
      <c r="I45" s="34"/>
    </row>
    <row r="46" spans="2:13" x14ac:dyDescent="0.2">
      <c r="B46" s="20"/>
      <c r="C46" s="47"/>
      <c r="D46" s="35" t="s">
        <v>33</v>
      </c>
      <c r="E46" s="4"/>
      <c r="F46" s="25"/>
      <c r="G46" s="41" t="s">
        <v>128</v>
      </c>
      <c r="H46" s="41">
        <f>SUM(H47:H47)</f>
        <v>0</v>
      </c>
      <c r="I46" s="34"/>
      <c r="J46">
        <v>598</v>
      </c>
    </row>
    <row r="47" spans="2:13" ht="51" x14ac:dyDescent="0.2">
      <c r="B47" s="59" t="s">
        <v>9</v>
      </c>
      <c r="C47" s="47" t="s">
        <v>34</v>
      </c>
      <c r="D47" s="8" t="s">
        <v>36</v>
      </c>
      <c r="E47" s="4" t="s">
        <v>35</v>
      </c>
      <c r="F47" s="44">
        <v>2425</v>
      </c>
      <c r="G47" s="32"/>
      <c r="H47" s="32">
        <f t="shared" si="0"/>
        <v>0</v>
      </c>
      <c r="I47" s="57" t="s">
        <v>199</v>
      </c>
      <c r="J47">
        <v>830</v>
      </c>
      <c r="K47">
        <v>598</v>
      </c>
      <c r="M47">
        <v>8843</v>
      </c>
    </row>
    <row r="48" spans="2:13" x14ac:dyDescent="0.2">
      <c r="B48" s="47"/>
      <c r="C48" s="47"/>
      <c r="D48" s="8"/>
      <c r="E48" s="4"/>
      <c r="F48" s="78"/>
      <c r="G48" s="32"/>
      <c r="H48" s="32"/>
      <c r="I48" s="57"/>
    </row>
    <row r="49" spans="2:13" x14ac:dyDescent="0.2">
      <c r="B49" s="20"/>
      <c r="C49" s="47"/>
      <c r="D49" s="35" t="s">
        <v>37</v>
      </c>
      <c r="E49" s="4"/>
      <c r="F49" s="25"/>
      <c r="G49" s="41" t="s">
        <v>129</v>
      </c>
      <c r="H49" s="41">
        <f>SUM(H50:H51)</f>
        <v>0</v>
      </c>
      <c r="I49" s="34"/>
      <c r="J49">
        <v>599</v>
      </c>
    </row>
    <row r="50" spans="2:13" ht="25.5" x14ac:dyDescent="0.2">
      <c r="B50" s="59" t="s">
        <v>9</v>
      </c>
      <c r="C50" s="47" t="s">
        <v>38</v>
      </c>
      <c r="D50" s="8" t="s">
        <v>39</v>
      </c>
      <c r="E50" s="4" t="s">
        <v>11</v>
      </c>
      <c r="F50" s="44">
        <v>3.2</v>
      </c>
      <c r="G50" s="32"/>
      <c r="H50" s="32">
        <f t="shared" si="0"/>
        <v>0</v>
      </c>
      <c r="I50" s="57" t="s">
        <v>166</v>
      </c>
      <c r="J50">
        <v>832</v>
      </c>
      <c r="K50">
        <v>599</v>
      </c>
      <c r="M50">
        <v>8992</v>
      </c>
    </row>
    <row r="51" spans="2:13" ht="25.5" x14ac:dyDescent="0.2">
      <c r="B51" s="59" t="s">
        <v>13</v>
      </c>
      <c r="C51" s="47" t="s">
        <v>40</v>
      </c>
      <c r="D51" s="8" t="s">
        <v>41</v>
      </c>
      <c r="E51" s="4" t="s">
        <v>11</v>
      </c>
      <c r="F51" s="44">
        <v>37</v>
      </c>
      <c r="G51" s="32"/>
      <c r="H51" s="32">
        <f t="shared" si="0"/>
        <v>0</v>
      </c>
      <c r="I51" s="57" t="s">
        <v>179</v>
      </c>
      <c r="J51">
        <v>833</v>
      </c>
      <c r="K51">
        <v>599</v>
      </c>
      <c r="M51">
        <v>9067</v>
      </c>
    </row>
    <row r="52" spans="2:13" x14ac:dyDescent="0.2">
      <c r="B52" s="47"/>
      <c r="C52" s="47"/>
      <c r="D52" s="8"/>
      <c r="E52" s="4"/>
      <c r="F52" s="25"/>
      <c r="G52" s="32"/>
      <c r="H52" s="32"/>
      <c r="I52" s="34"/>
    </row>
    <row r="53" spans="2:13" x14ac:dyDescent="0.2">
      <c r="B53" s="20"/>
      <c r="C53" s="20"/>
      <c r="D53" s="26" t="s">
        <v>42</v>
      </c>
      <c r="F53" s="24"/>
      <c r="G53" s="39" t="s">
        <v>130</v>
      </c>
      <c r="H53" s="41">
        <f>SUM(H54:H56)</f>
        <v>0</v>
      </c>
      <c r="I53" s="34"/>
      <c r="J53">
        <v>600</v>
      </c>
    </row>
    <row r="54" spans="2:13" ht="38.25" x14ac:dyDescent="0.2">
      <c r="B54" s="59" t="s">
        <v>9</v>
      </c>
      <c r="C54" s="47" t="s">
        <v>43</v>
      </c>
      <c r="D54" s="8" t="s">
        <v>44</v>
      </c>
      <c r="E54" s="4" t="s">
        <v>21</v>
      </c>
      <c r="F54" s="44">
        <v>47</v>
      </c>
      <c r="G54" s="32"/>
      <c r="H54" s="32">
        <f t="shared" si="0"/>
        <v>0</v>
      </c>
      <c r="I54" s="57" t="s">
        <v>241</v>
      </c>
      <c r="J54">
        <v>834</v>
      </c>
      <c r="K54">
        <v>600</v>
      </c>
      <c r="M54">
        <v>10452</v>
      </c>
    </row>
    <row r="55" spans="2:13" ht="25.5" x14ac:dyDescent="0.2">
      <c r="B55" s="60" t="s">
        <v>13</v>
      </c>
      <c r="C55" s="55" t="s">
        <v>215</v>
      </c>
      <c r="D55" s="56" t="s">
        <v>214</v>
      </c>
      <c r="E55" s="4" t="s">
        <v>21</v>
      </c>
      <c r="F55" s="44">
        <v>26</v>
      </c>
      <c r="G55" s="32"/>
      <c r="H55" s="32">
        <f>F55*G55</f>
        <v>0</v>
      </c>
      <c r="I55" s="57" t="s">
        <v>242</v>
      </c>
    </row>
    <row r="56" spans="2:13" ht="25.5" x14ac:dyDescent="0.2">
      <c r="B56" s="63" t="s">
        <v>16</v>
      </c>
      <c r="C56" s="17" t="s">
        <v>168</v>
      </c>
      <c r="D56" s="56" t="s">
        <v>167</v>
      </c>
      <c r="E56" s="5" t="s">
        <v>26</v>
      </c>
      <c r="F56" s="43">
        <v>14</v>
      </c>
      <c r="G56" s="33"/>
      <c r="H56" s="32">
        <f t="shared" si="0"/>
        <v>0</v>
      </c>
      <c r="I56" s="57" t="s">
        <v>169</v>
      </c>
      <c r="J56">
        <v>835</v>
      </c>
      <c r="K56">
        <v>600</v>
      </c>
      <c r="M56">
        <v>10599</v>
      </c>
    </row>
    <row r="57" spans="2:13" x14ac:dyDescent="0.2">
      <c r="B57" s="20"/>
      <c r="C57" s="20"/>
      <c r="F57" s="24"/>
      <c r="G57" s="33"/>
      <c r="H57" s="32"/>
      <c r="I57" s="34"/>
    </row>
    <row r="58" spans="2:13" x14ac:dyDescent="0.2">
      <c r="B58" s="20"/>
      <c r="C58" s="20"/>
      <c r="D58" s="26" t="s">
        <v>148</v>
      </c>
      <c r="F58" s="24"/>
      <c r="G58" s="39" t="s">
        <v>131</v>
      </c>
      <c r="H58" s="41">
        <f>SUM(H59)</f>
        <v>0</v>
      </c>
      <c r="I58" s="34"/>
      <c r="J58">
        <v>601</v>
      </c>
    </row>
    <row r="59" spans="2:13" ht="25.5" x14ac:dyDescent="0.2">
      <c r="B59" s="60" t="s">
        <v>9</v>
      </c>
      <c r="C59" s="20" t="s">
        <v>46</v>
      </c>
      <c r="D59" s="7" t="s">
        <v>47</v>
      </c>
      <c r="E59" s="5" t="s">
        <v>28</v>
      </c>
      <c r="F59" s="43">
        <v>1</v>
      </c>
      <c r="G59" s="33"/>
      <c r="H59" s="32">
        <f t="shared" si="0"/>
        <v>0</v>
      </c>
      <c r="I59" s="34" t="s">
        <v>222</v>
      </c>
      <c r="J59">
        <v>836</v>
      </c>
      <c r="K59">
        <v>601</v>
      </c>
      <c r="M59">
        <v>11831</v>
      </c>
    </row>
    <row r="60" spans="2:13" x14ac:dyDescent="0.2">
      <c r="B60" s="20"/>
      <c r="C60" s="20"/>
      <c r="F60" s="24"/>
      <c r="G60" s="33"/>
      <c r="H60" s="32"/>
      <c r="I60" s="34"/>
    </row>
    <row r="61" spans="2:13" x14ac:dyDescent="0.2">
      <c r="B61" s="20"/>
      <c r="C61" s="20"/>
      <c r="D61" s="26" t="s">
        <v>149</v>
      </c>
      <c r="F61" s="24"/>
      <c r="G61" s="39" t="s">
        <v>132</v>
      </c>
      <c r="H61" s="41">
        <f>SUM(H63,H71,H80,H85,H89,H135,H138)</f>
        <v>12300</v>
      </c>
      <c r="I61" s="34"/>
      <c r="J61">
        <v>602</v>
      </c>
    </row>
    <row r="62" spans="2:13" x14ac:dyDescent="0.2">
      <c r="B62" s="48"/>
      <c r="C62" s="20"/>
      <c r="F62" s="24"/>
      <c r="G62" s="33"/>
      <c r="H62" s="32"/>
      <c r="I62" s="34"/>
    </row>
    <row r="63" spans="2:13" x14ac:dyDescent="0.2">
      <c r="B63" s="20"/>
      <c r="C63" s="20"/>
      <c r="D63" s="26" t="s">
        <v>150</v>
      </c>
      <c r="F63" s="24"/>
      <c r="G63" s="39" t="s">
        <v>133</v>
      </c>
      <c r="H63" s="41">
        <f>SUM(H64:H69)</f>
        <v>0</v>
      </c>
      <c r="I63" s="34"/>
      <c r="J63">
        <v>603</v>
      </c>
    </row>
    <row r="64" spans="2:13" ht="25.5" x14ac:dyDescent="0.2">
      <c r="B64" s="60" t="s">
        <v>9</v>
      </c>
      <c r="C64" s="17" t="s">
        <v>159</v>
      </c>
      <c r="D64" s="54" t="s">
        <v>160</v>
      </c>
      <c r="E64" s="5" t="s">
        <v>28</v>
      </c>
      <c r="F64" s="43">
        <v>2</v>
      </c>
      <c r="G64" s="33"/>
      <c r="H64" s="32">
        <f t="shared" si="0"/>
        <v>0</v>
      </c>
      <c r="I64" s="34" t="s">
        <v>221</v>
      </c>
      <c r="J64">
        <v>837</v>
      </c>
      <c r="K64">
        <v>603</v>
      </c>
      <c r="M64">
        <v>4943</v>
      </c>
    </row>
    <row r="65" spans="2:13" ht="25.5" x14ac:dyDescent="0.2">
      <c r="B65" s="60" t="s">
        <v>13</v>
      </c>
      <c r="C65" s="17" t="s">
        <v>145</v>
      </c>
      <c r="D65" s="56" t="s">
        <v>146</v>
      </c>
      <c r="E65" s="5" t="s">
        <v>28</v>
      </c>
      <c r="F65" s="43">
        <v>1</v>
      </c>
      <c r="G65" s="33"/>
      <c r="H65" s="32">
        <f t="shared" si="0"/>
        <v>0</v>
      </c>
      <c r="I65" s="34"/>
      <c r="J65">
        <v>838</v>
      </c>
      <c r="K65">
        <v>603</v>
      </c>
      <c r="M65">
        <v>4945</v>
      </c>
    </row>
    <row r="66" spans="2:13" ht="25.5" x14ac:dyDescent="0.2">
      <c r="B66" s="60" t="s">
        <v>16</v>
      </c>
      <c r="C66" s="20" t="s">
        <v>50</v>
      </c>
      <c r="D66" s="7" t="s">
        <v>51</v>
      </c>
      <c r="E66" s="5" t="s">
        <v>28</v>
      </c>
      <c r="F66" s="43">
        <v>1</v>
      </c>
      <c r="G66" s="33"/>
      <c r="H66" s="32">
        <f t="shared" si="0"/>
        <v>0</v>
      </c>
      <c r="I66" s="34"/>
      <c r="J66">
        <v>839</v>
      </c>
      <c r="K66">
        <v>603</v>
      </c>
      <c r="M66">
        <v>5187</v>
      </c>
    </row>
    <row r="67" spans="2:13" ht="25.5" x14ac:dyDescent="0.2">
      <c r="B67" s="60" t="s">
        <v>19</v>
      </c>
      <c r="C67" s="20" t="s">
        <v>52</v>
      </c>
      <c r="D67" s="7" t="s">
        <v>53</v>
      </c>
      <c r="E67" s="5" t="s">
        <v>28</v>
      </c>
      <c r="F67" s="43">
        <v>1</v>
      </c>
      <c r="G67" s="33"/>
      <c r="H67" s="32">
        <f t="shared" si="0"/>
        <v>0</v>
      </c>
      <c r="I67" s="34"/>
      <c r="J67">
        <v>840</v>
      </c>
      <c r="K67">
        <v>603</v>
      </c>
      <c r="M67">
        <v>5188</v>
      </c>
    </row>
    <row r="68" spans="2:13" ht="25.5" x14ac:dyDescent="0.2">
      <c r="B68" s="60" t="s">
        <v>23</v>
      </c>
      <c r="C68" s="20" t="s">
        <v>54</v>
      </c>
      <c r="D68" s="7" t="s">
        <v>56</v>
      </c>
      <c r="E68" s="5" t="s">
        <v>55</v>
      </c>
      <c r="F68" s="43">
        <v>500</v>
      </c>
      <c r="G68" s="33"/>
      <c r="H68" s="32">
        <f t="shared" si="0"/>
        <v>0</v>
      </c>
      <c r="I68" s="34"/>
      <c r="J68">
        <v>841</v>
      </c>
      <c r="K68">
        <v>603</v>
      </c>
      <c r="M68">
        <v>5160</v>
      </c>
    </row>
    <row r="69" spans="2:13" ht="51" x14ac:dyDescent="0.2">
      <c r="B69" s="60" t="s">
        <v>25</v>
      </c>
      <c r="C69" s="20" t="s">
        <v>57</v>
      </c>
      <c r="D69" s="51" t="s">
        <v>58</v>
      </c>
      <c r="E69" s="5" t="s">
        <v>28</v>
      </c>
      <c r="F69" s="43">
        <v>1</v>
      </c>
      <c r="G69" s="33"/>
      <c r="H69" s="32">
        <f t="shared" si="0"/>
        <v>0</v>
      </c>
      <c r="I69" s="57" t="s">
        <v>151</v>
      </c>
      <c r="J69">
        <v>842</v>
      </c>
      <c r="K69">
        <v>603</v>
      </c>
      <c r="M69">
        <v>5148</v>
      </c>
    </row>
    <row r="70" spans="2:13" x14ac:dyDescent="0.2">
      <c r="B70" s="20"/>
      <c r="C70" s="20"/>
      <c r="F70" s="24"/>
      <c r="G70" s="33"/>
      <c r="H70" s="32"/>
      <c r="I70" s="34"/>
    </row>
    <row r="71" spans="2:13" x14ac:dyDescent="0.2">
      <c r="B71" s="20"/>
      <c r="C71" s="20"/>
      <c r="D71" s="26" t="s">
        <v>59</v>
      </c>
      <c r="F71" s="24"/>
      <c r="G71" s="39" t="s">
        <v>134</v>
      </c>
      <c r="H71" s="41">
        <f>SUM(H72:H77)</f>
        <v>0</v>
      </c>
      <c r="I71" s="34"/>
      <c r="J71">
        <v>604</v>
      </c>
    </row>
    <row r="72" spans="2:13" x14ac:dyDescent="0.2">
      <c r="B72" s="63" t="s">
        <v>9</v>
      </c>
      <c r="C72" s="20" t="s">
        <v>60</v>
      </c>
      <c r="D72" s="7" t="s">
        <v>61</v>
      </c>
      <c r="E72" s="5" t="s">
        <v>11</v>
      </c>
      <c r="F72" s="43">
        <v>45</v>
      </c>
      <c r="G72" s="33"/>
      <c r="H72" s="32">
        <f t="shared" si="0"/>
        <v>0</v>
      </c>
      <c r="I72" s="34" t="s">
        <v>225</v>
      </c>
      <c r="J72">
        <v>844</v>
      </c>
      <c r="K72">
        <v>604</v>
      </c>
      <c r="M72">
        <v>6053</v>
      </c>
    </row>
    <row r="73" spans="2:13" ht="25.5" x14ac:dyDescent="0.2">
      <c r="B73" s="63" t="s">
        <v>13</v>
      </c>
      <c r="C73" s="20" t="s">
        <v>62</v>
      </c>
      <c r="D73" s="7" t="s">
        <v>63</v>
      </c>
      <c r="E73" s="5" t="s">
        <v>11</v>
      </c>
      <c r="F73" s="43">
        <v>140</v>
      </c>
      <c r="G73" s="33"/>
      <c r="H73" s="32">
        <f t="shared" si="0"/>
        <v>0</v>
      </c>
      <c r="I73" s="57" t="s">
        <v>224</v>
      </c>
      <c r="J73">
        <v>845</v>
      </c>
      <c r="K73">
        <v>604</v>
      </c>
      <c r="M73">
        <v>6153</v>
      </c>
    </row>
    <row r="74" spans="2:13" ht="25.5" x14ac:dyDescent="0.2">
      <c r="B74" s="63" t="s">
        <v>16</v>
      </c>
      <c r="C74" s="20" t="s">
        <v>64</v>
      </c>
      <c r="D74" s="7" t="s">
        <v>65</v>
      </c>
      <c r="E74" s="5" t="s">
        <v>21</v>
      </c>
      <c r="F74" s="43">
        <v>294</v>
      </c>
      <c r="G74" s="33"/>
      <c r="H74" s="32">
        <f t="shared" si="0"/>
        <v>0</v>
      </c>
      <c r="I74" s="34" t="s">
        <v>223</v>
      </c>
      <c r="J74">
        <v>846</v>
      </c>
      <c r="K74">
        <v>604</v>
      </c>
      <c r="M74">
        <v>6258</v>
      </c>
    </row>
    <row r="75" spans="2:13" x14ac:dyDescent="0.2">
      <c r="B75" s="63" t="s">
        <v>19</v>
      </c>
      <c r="C75" s="20" t="s">
        <v>66</v>
      </c>
      <c r="D75" s="7" t="s">
        <v>67</v>
      </c>
      <c r="E75" s="5" t="s">
        <v>21</v>
      </c>
      <c r="F75" s="43">
        <v>294</v>
      </c>
      <c r="G75" s="33"/>
      <c r="H75" s="32">
        <f t="shared" si="0"/>
        <v>0</v>
      </c>
      <c r="I75" s="34"/>
      <c r="J75">
        <v>847</v>
      </c>
      <c r="K75">
        <v>604</v>
      </c>
      <c r="M75">
        <v>6270</v>
      </c>
    </row>
    <row r="76" spans="2:13" ht="25.5" x14ac:dyDescent="0.2">
      <c r="B76" s="63" t="s">
        <v>23</v>
      </c>
      <c r="C76" s="17" t="s">
        <v>253</v>
      </c>
      <c r="D76" s="56" t="s">
        <v>252</v>
      </c>
      <c r="E76" s="50" t="s">
        <v>254</v>
      </c>
      <c r="F76" s="43">
        <v>320</v>
      </c>
      <c r="G76" s="33"/>
      <c r="H76" s="32">
        <f t="shared" si="0"/>
        <v>0</v>
      </c>
      <c r="I76" s="57" t="s">
        <v>255</v>
      </c>
    </row>
    <row r="77" spans="2:13" x14ac:dyDescent="0.2">
      <c r="B77" s="63" t="s">
        <v>25</v>
      </c>
      <c r="C77" s="79" t="s">
        <v>257</v>
      </c>
      <c r="D77" s="56" t="s">
        <v>256</v>
      </c>
      <c r="E77" s="50" t="s">
        <v>254</v>
      </c>
      <c r="F77" s="43">
        <v>320</v>
      </c>
      <c r="G77" s="33"/>
      <c r="H77" s="32">
        <f t="shared" si="0"/>
        <v>0</v>
      </c>
      <c r="I77" s="57" t="s">
        <v>255</v>
      </c>
    </row>
    <row r="78" spans="2:13" x14ac:dyDescent="0.2">
      <c r="B78" s="20"/>
      <c r="C78" s="20"/>
      <c r="F78" s="24"/>
      <c r="G78" s="33"/>
      <c r="H78" s="32"/>
      <c r="I78" s="34"/>
    </row>
    <row r="79" spans="2:13" x14ac:dyDescent="0.2">
      <c r="B79" s="20"/>
      <c r="C79" s="20"/>
      <c r="F79" s="24"/>
      <c r="G79" s="33"/>
      <c r="H79" s="32"/>
      <c r="I79" s="34"/>
    </row>
    <row r="80" spans="2:13" x14ac:dyDescent="0.2">
      <c r="B80" s="20"/>
      <c r="C80" s="20"/>
      <c r="D80" s="26" t="s">
        <v>68</v>
      </c>
      <c r="F80" s="24"/>
      <c r="G80" s="39" t="s">
        <v>135</v>
      </c>
      <c r="H80" s="41">
        <f>SUM(H81:H83)</f>
        <v>0</v>
      </c>
      <c r="I80" s="34"/>
      <c r="J80">
        <v>605</v>
      </c>
    </row>
    <row r="81" spans="2:13" ht="25.5" x14ac:dyDescent="0.2">
      <c r="B81" s="60" t="s">
        <v>9</v>
      </c>
      <c r="C81" s="20" t="s">
        <v>69</v>
      </c>
      <c r="D81" s="46" t="s">
        <v>161</v>
      </c>
      <c r="E81" s="5" t="s">
        <v>21</v>
      </c>
      <c r="F81" s="43">
        <v>288</v>
      </c>
      <c r="G81" s="33"/>
      <c r="H81" s="32">
        <f t="shared" si="0"/>
        <v>0</v>
      </c>
      <c r="I81" s="34"/>
      <c r="J81">
        <v>848</v>
      </c>
      <c r="K81">
        <v>605</v>
      </c>
      <c r="M81">
        <v>11969</v>
      </c>
    </row>
    <row r="82" spans="2:13" ht="25.5" x14ac:dyDescent="0.2">
      <c r="B82" s="60" t="s">
        <v>13</v>
      </c>
      <c r="C82" s="20" t="s">
        <v>70</v>
      </c>
      <c r="D82" s="46" t="s">
        <v>162</v>
      </c>
      <c r="E82" s="5" t="s">
        <v>21</v>
      </c>
      <c r="F82" s="43">
        <v>288</v>
      </c>
      <c r="G82" s="33"/>
      <c r="H82" s="32">
        <f t="shared" si="0"/>
        <v>0</v>
      </c>
      <c r="I82" s="34"/>
      <c r="J82">
        <v>849</v>
      </c>
      <c r="K82">
        <v>605</v>
      </c>
      <c r="M82">
        <v>11995</v>
      </c>
    </row>
    <row r="83" spans="2:13" ht="25.5" x14ac:dyDescent="0.2">
      <c r="B83" s="60" t="s">
        <v>16</v>
      </c>
      <c r="C83" s="55" t="s">
        <v>267</v>
      </c>
      <c r="D83" s="56" t="s">
        <v>266</v>
      </c>
      <c r="E83" s="50" t="s">
        <v>26</v>
      </c>
      <c r="F83" s="43">
        <v>136</v>
      </c>
      <c r="G83" s="33"/>
      <c r="H83" s="32">
        <f t="shared" si="0"/>
        <v>0</v>
      </c>
      <c r="I83" s="34"/>
    </row>
    <row r="84" spans="2:13" x14ac:dyDescent="0.2">
      <c r="B84" s="20"/>
      <c r="C84" s="20"/>
      <c r="F84" s="24"/>
      <c r="G84" s="33"/>
      <c r="H84" s="32"/>
      <c r="I84" s="34"/>
    </row>
    <row r="85" spans="2:13" x14ac:dyDescent="0.2">
      <c r="B85" s="20"/>
      <c r="C85" s="20"/>
      <c r="D85" s="26" t="s">
        <v>71</v>
      </c>
      <c r="F85" s="24"/>
      <c r="G85" s="39" t="s">
        <v>137</v>
      </c>
      <c r="H85" s="41">
        <f>SUM(H86:H87)</f>
        <v>0</v>
      </c>
      <c r="I85" s="34"/>
      <c r="J85">
        <v>606</v>
      </c>
    </row>
    <row r="86" spans="2:13" ht="76.5" x14ac:dyDescent="0.2">
      <c r="B86" s="60" t="s">
        <v>9</v>
      </c>
      <c r="C86" s="55" t="s">
        <v>192</v>
      </c>
      <c r="D86" s="56" t="s">
        <v>193</v>
      </c>
      <c r="E86" s="50" t="s">
        <v>28</v>
      </c>
      <c r="F86" s="43">
        <v>2</v>
      </c>
      <c r="G86" s="33"/>
      <c r="H86" s="32">
        <f t="shared" si="0"/>
        <v>0</v>
      </c>
      <c r="I86" s="57" t="s">
        <v>226</v>
      </c>
      <c r="J86">
        <v>853</v>
      </c>
      <c r="K86">
        <v>606</v>
      </c>
      <c r="M86">
        <v>7475</v>
      </c>
    </row>
    <row r="87" spans="2:13" ht="25.5" x14ac:dyDescent="0.2">
      <c r="B87" s="60" t="s">
        <v>13</v>
      </c>
      <c r="C87" s="17" t="s">
        <v>195</v>
      </c>
      <c r="D87" s="56" t="s">
        <v>194</v>
      </c>
      <c r="E87" s="50" t="s">
        <v>28</v>
      </c>
      <c r="F87" s="43">
        <v>14</v>
      </c>
      <c r="G87" s="33"/>
      <c r="H87" s="32">
        <f t="shared" si="0"/>
        <v>0</v>
      </c>
      <c r="I87" s="57" t="s">
        <v>196</v>
      </c>
      <c r="J87">
        <v>854</v>
      </c>
      <c r="K87">
        <v>606</v>
      </c>
      <c r="M87">
        <v>7558</v>
      </c>
    </row>
    <row r="88" spans="2:13" x14ac:dyDescent="0.2">
      <c r="B88" s="20"/>
      <c r="C88" s="20"/>
      <c r="F88" s="24"/>
      <c r="G88" s="33"/>
      <c r="H88" s="32"/>
      <c r="I88" s="34"/>
    </row>
    <row r="89" spans="2:13" x14ac:dyDescent="0.2">
      <c r="B89" s="20"/>
      <c r="C89" s="20"/>
      <c r="D89" s="26" t="s">
        <v>72</v>
      </c>
      <c r="F89" s="24"/>
      <c r="G89" s="39" t="s">
        <v>136</v>
      </c>
      <c r="H89" s="41">
        <f>SUM(H91,H99,H107,H113,H118,H124)</f>
        <v>0</v>
      </c>
      <c r="I89" s="34"/>
      <c r="J89">
        <v>607</v>
      </c>
    </row>
    <row r="90" spans="2:13" x14ac:dyDescent="0.2">
      <c r="B90" s="49"/>
      <c r="C90" s="20"/>
      <c r="F90" s="24"/>
      <c r="G90" s="33"/>
      <c r="H90" s="32"/>
      <c r="I90" s="34"/>
    </row>
    <row r="91" spans="2:13" x14ac:dyDescent="0.2">
      <c r="B91" s="20"/>
      <c r="C91" s="20"/>
      <c r="D91" s="26" t="s">
        <v>73</v>
      </c>
      <c r="F91" s="24"/>
      <c r="G91" s="39" t="s">
        <v>127</v>
      </c>
      <c r="H91" s="41">
        <f>SUM(H92:H97)</f>
        <v>0</v>
      </c>
      <c r="I91" s="34"/>
      <c r="J91">
        <v>608</v>
      </c>
    </row>
    <row r="92" spans="2:13" ht="38.25" x14ac:dyDescent="0.2">
      <c r="B92" s="63" t="s">
        <v>9</v>
      </c>
      <c r="C92" s="17" t="s">
        <v>165</v>
      </c>
      <c r="D92" s="56" t="s">
        <v>164</v>
      </c>
      <c r="E92" s="5" t="s">
        <v>21</v>
      </c>
      <c r="F92" s="43">
        <v>330</v>
      </c>
      <c r="G92" s="33"/>
      <c r="H92" s="32">
        <f t="shared" si="0"/>
        <v>0</v>
      </c>
      <c r="I92" s="57" t="s">
        <v>202</v>
      </c>
      <c r="J92">
        <v>856</v>
      </c>
      <c r="K92">
        <v>608</v>
      </c>
      <c r="M92">
        <v>8669</v>
      </c>
    </row>
    <row r="93" spans="2:13" ht="25.5" x14ac:dyDescent="0.2">
      <c r="B93" s="63" t="s">
        <v>13</v>
      </c>
      <c r="C93" s="20" t="s">
        <v>74</v>
      </c>
      <c r="D93" s="7" t="s">
        <v>75</v>
      </c>
      <c r="E93" s="5" t="s">
        <v>21</v>
      </c>
      <c r="F93" s="43">
        <v>168</v>
      </c>
      <c r="G93" s="33"/>
      <c r="H93" s="32">
        <f t="shared" si="0"/>
        <v>0</v>
      </c>
      <c r="I93" s="57" t="s">
        <v>174</v>
      </c>
      <c r="J93">
        <v>857</v>
      </c>
      <c r="K93">
        <v>608</v>
      </c>
      <c r="M93">
        <v>8696</v>
      </c>
    </row>
    <row r="94" spans="2:13" x14ac:dyDescent="0.2">
      <c r="B94" s="63" t="s">
        <v>16</v>
      </c>
      <c r="C94" s="17" t="s">
        <v>171</v>
      </c>
      <c r="D94" s="56" t="s">
        <v>170</v>
      </c>
      <c r="E94" s="5" t="s">
        <v>21</v>
      </c>
      <c r="F94" s="43">
        <v>28</v>
      </c>
      <c r="G94" s="33"/>
      <c r="H94" s="32">
        <f t="shared" si="0"/>
        <v>0</v>
      </c>
      <c r="I94" s="34"/>
      <c r="J94">
        <v>858</v>
      </c>
      <c r="K94">
        <v>608</v>
      </c>
      <c r="M94">
        <v>8786</v>
      </c>
    </row>
    <row r="95" spans="2:13" ht="25.5" x14ac:dyDescent="0.2">
      <c r="B95" s="63" t="s">
        <v>19</v>
      </c>
      <c r="C95" s="20" t="s">
        <v>77</v>
      </c>
      <c r="D95" s="7" t="s">
        <v>78</v>
      </c>
      <c r="E95" s="5" t="s">
        <v>21</v>
      </c>
      <c r="F95" s="43">
        <v>141</v>
      </c>
      <c r="G95" s="33"/>
      <c r="H95" s="32">
        <f t="shared" si="0"/>
        <v>0</v>
      </c>
      <c r="I95" s="57" t="s">
        <v>201</v>
      </c>
      <c r="J95">
        <v>859</v>
      </c>
      <c r="K95">
        <v>608</v>
      </c>
      <c r="M95">
        <v>8798</v>
      </c>
    </row>
    <row r="96" spans="2:13" ht="25.5" x14ac:dyDescent="0.2">
      <c r="B96" s="63" t="s">
        <v>23</v>
      </c>
      <c r="C96" s="55" t="s">
        <v>76</v>
      </c>
      <c r="D96" s="56" t="s">
        <v>197</v>
      </c>
      <c r="E96" s="5" t="s">
        <v>21</v>
      </c>
      <c r="F96" s="43">
        <v>6</v>
      </c>
      <c r="G96" s="33"/>
      <c r="H96" s="32">
        <f>F96*G96</f>
        <v>0</v>
      </c>
      <c r="I96" s="57" t="s">
        <v>198</v>
      </c>
    </row>
    <row r="97" spans="2:13" ht="25.5" x14ac:dyDescent="0.2">
      <c r="B97" s="63" t="s">
        <v>25</v>
      </c>
      <c r="C97" s="55" t="s">
        <v>231</v>
      </c>
      <c r="D97" s="56" t="s">
        <v>232</v>
      </c>
      <c r="E97" s="5" t="s">
        <v>21</v>
      </c>
      <c r="F97" s="43">
        <v>22</v>
      </c>
      <c r="G97" s="33"/>
      <c r="H97" s="32">
        <f>F97*G97</f>
        <v>0</v>
      </c>
      <c r="I97" s="57" t="s">
        <v>233</v>
      </c>
    </row>
    <row r="98" spans="2:13" x14ac:dyDescent="0.2">
      <c r="B98" s="73"/>
      <c r="C98" s="74"/>
      <c r="D98" s="75"/>
      <c r="E98" s="76"/>
      <c r="F98" s="77"/>
      <c r="G98" s="33"/>
      <c r="H98" s="32"/>
      <c r="I98" s="57"/>
    </row>
    <row r="99" spans="2:13" x14ac:dyDescent="0.2">
      <c r="B99" s="20"/>
      <c r="C99" s="20"/>
      <c r="D99" s="26" t="s">
        <v>79</v>
      </c>
      <c r="F99" s="24"/>
      <c r="G99" s="39" t="s">
        <v>128</v>
      </c>
      <c r="H99" s="41">
        <f>SUM(H100:H105)</f>
        <v>0</v>
      </c>
      <c r="I99" s="34"/>
      <c r="J99">
        <v>609</v>
      </c>
    </row>
    <row r="100" spans="2:13" ht="38.25" x14ac:dyDescent="0.2">
      <c r="B100" s="60" t="s">
        <v>9</v>
      </c>
      <c r="C100" s="20" t="s">
        <v>230</v>
      </c>
      <c r="D100" s="56" t="s">
        <v>227</v>
      </c>
      <c r="E100" s="5" t="s">
        <v>35</v>
      </c>
      <c r="F100" s="43">
        <v>44490</v>
      </c>
      <c r="G100" s="33"/>
      <c r="H100" s="32">
        <f t="shared" si="0"/>
        <v>0</v>
      </c>
      <c r="I100" s="57" t="s">
        <v>270</v>
      </c>
      <c r="J100">
        <v>860</v>
      </c>
      <c r="K100">
        <v>609</v>
      </c>
      <c r="M100">
        <v>8843</v>
      </c>
    </row>
    <row r="101" spans="2:13" ht="38.25" x14ac:dyDescent="0.2">
      <c r="B101" s="60" t="s">
        <v>13</v>
      </c>
      <c r="C101" s="20" t="s">
        <v>229</v>
      </c>
      <c r="D101" s="56" t="s">
        <v>228</v>
      </c>
      <c r="E101" s="5" t="s">
        <v>35</v>
      </c>
      <c r="F101" s="43">
        <v>9840</v>
      </c>
      <c r="G101" s="33"/>
      <c r="H101" s="32">
        <f t="shared" si="0"/>
        <v>0</v>
      </c>
      <c r="I101" s="57" t="s">
        <v>270</v>
      </c>
      <c r="J101">
        <v>861</v>
      </c>
      <c r="K101">
        <v>609</v>
      </c>
      <c r="M101">
        <v>8846</v>
      </c>
    </row>
    <row r="102" spans="2:13" ht="63.75" x14ac:dyDescent="0.2">
      <c r="B102" s="63" t="s">
        <v>16</v>
      </c>
      <c r="C102" s="17" t="s">
        <v>211</v>
      </c>
      <c r="D102" s="56" t="s">
        <v>210</v>
      </c>
      <c r="E102" s="50" t="s">
        <v>35</v>
      </c>
      <c r="F102" s="71">
        <v>22888</v>
      </c>
      <c r="G102" s="72"/>
      <c r="H102" s="67">
        <f>F102*G102</f>
        <v>0</v>
      </c>
      <c r="I102" s="57" t="s">
        <v>217</v>
      </c>
    </row>
    <row r="103" spans="2:13" x14ac:dyDescent="0.2">
      <c r="B103" s="63" t="s">
        <v>19</v>
      </c>
      <c r="C103" s="17" t="s">
        <v>212</v>
      </c>
      <c r="D103" s="56" t="s">
        <v>218</v>
      </c>
      <c r="E103" s="50" t="s">
        <v>200</v>
      </c>
      <c r="F103" s="71">
        <v>28</v>
      </c>
      <c r="G103" s="72"/>
      <c r="H103" s="67">
        <f>F103*G103</f>
        <v>0</v>
      </c>
      <c r="I103" s="57" t="s">
        <v>213</v>
      </c>
    </row>
    <row r="104" spans="2:13" ht="25.5" x14ac:dyDescent="0.2">
      <c r="B104" s="63" t="s">
        <v>23</v>
      </c>
      <c r="C104" s="17" t="s">
        <v>219</v>
      </c>
      <c r="D104" s="56" t="s">
        <v>235</v>
      </c>
      <c r="E104" s="50" t="s">
        <v>26</v>
      </c>
      <c r="F104" s="71">
        <v>868</v>
      </c>
      <c r="G104" s="72"/>
      <c r="H104" s="67">
        <f>F104*G104</f>
        <v>0</v>
      </c>
      <c r="I104" s="57" t="s">
        <v>236</v>
      </c>
    </row>
    <row r="105" spans="2:13" ht="25.5" x14ac:dyDescent="0.2">
      <c r="B105" s="63" t="s">
        <v>25</v>
      </c>
      <c r="C105" s="17" t="s">
        <v>234</v>
      </c>
      <c r="D105" s="56" t="s">
        <v>237</v>
      </c>
      <c r="E105" s="50" t="s">
        <v>11</v>
      </c>
      <c r="F105" s="71">
        <v>9.5</v>
      </c>
      <c r="G105" s="72"/>
      <c r="H105" s="67">
        <f>F105*G105</f>
        <v>0</v>
      </c>
      <c r="I105" s="57"/>
    </row>
    <row r="106" spans="2:13" x14ac:dyDescent="0.2">
      <c r="B106" s="20"/>
      <c r="C106" s="20"/>
      <c r="F106" s="24"/>
      <c r="G106" s="33"/>
      <c r="H106" s="32"/>
      <c r="I106" s="34"/>
    </row>
    <row r="107" spans="2:13" x14ac:dyDescent="0.2">
      <c r="B107" s="20"/>
      <c r="C107" s="20"/>
      <c r="D107" s="26" t="s">
        <v>80</v>
      </c>
      <c r="F107" s="24"/>
      <c r="G107" s="41" t="s">
        <v>129</v>
      </c>
      <c r="H107" s="41">
        <f>SUM(H108:H111)</f>
        <v>0</v>
      </c>
      <c r="I107" s="34"/>
      <c r="J107">
        <v>610</v>
      </c>
    </row>
    <row r="108" spans="2:13" ht="38.25" x14ac:dyDescent="0.2">
      <c r="B108" s="60" t="s">
        <v>9</v>
      </c>
      <c r="C108" s="20" t="s">
        <v>81</v>
      </c>
      <c r="D108" s="7" t="s">
        <v>82</v>
      </c>
      <c r="E108" s="5" t="s">
        <v>11</v>
      </c>
      <c r="F108" s="43">
        <v>44</v>
      </c>
      <c r="G108" s="33"/>
      <c r="H108" s="32">
        <f t="shared" si="0"/>
        <v>0</v>
      </c>
      <c r="I108" s="57" t="s">
        <v>203</v>
      </c>
      <c r="J108">
        <v>862</v>
      </c>
      <c r="K108">
        <v>610</v>
      </c>
      <c r="M108">
        <v>9072</v>
      </c>
    </row>
    <row r="109" spans="2:13" ht="51" x14ac:dyDescent="0.2">
      <c r="B109" s="60" t="s">
        <v>13</v>
      </c>
      <c r="C109" s="17" t="s">
        <v>208</v>
      </c>
      <c r="D109" s="56" t="s">
        <v>207</v>
      </c>
      <c r="E109" s="5" t="s">
        <v>11</v>
      </c>
      <c r="F109" s="43">
        <v>295</v>
      </c>
      <c r="G109" s="33"/>
      <c r="H109" s="32">
        <f t="shared" si="0"/>
        <v>0</v>
      </c>
      <c r="I109" s="57" t="s">
        <v>209</v>
      </c>
      <c r="J109">
        <v>863</v>
      </c>
      <c r="K109">
        <v>610</v>
      </c>
      <c r="M109">
        <v>9079</v>
      </c>
    </row>
    <row r="110" spans="2:13" ht="51" x14ac:dyDescent="0.2">
      <c r="B110" s="60" t="s">
        <v>16</v>
      </c>
      <c r="C110" s="20" t="s">
        <v>83</v>
      </c>
      <c r="D110" s="51" t="s">
        <v>84</v>
      </c>
      <c r="E110" s="5" t="s">
        <v>11</v>
      </c>
      <c r="F110" s="43">
        <v>61</v>
      </c>
      <c r="G110" s="33"/>
      <c r="H110" s="32">
        <f t="shared" si="0"/>
        <v>0</v>
      </c>
      <c r="I110" s="57" t="s">
        <v>251</v>
      </c>
      <c r="J110">
        <v>864</v>
      </c>
      <c r="K110">
        <v>610</v>
      </c>
      <c r="M110">
        <v>9066</v>
      </c>
    </row>
    <row r="111" spans="2:13" ht="25.5" x14ac:dyDescent="0.2">
      <c r="B111" s="63" t="s">
        <v>19</v>
      </c>
      <c r="C111" s="55" t="s">
        <v>205</v>
      </c>
      <c r="D111" s="56" t="s">
        <v>204</v>
      </c>
      <c r="E111" s="5" t="s">
        <v>11</v>
      </c>
      <c r="F111" s="43">
        <v>9</v>
      </c>
      <c r="G111" s="33"/>
      <c r="H111" s="32">
        <f>F111*G111</f>
        <v>0</v>
      </c>
      <c r="I111" s="57" t="s">
        <v>206</v>
      </c>
    </row>
    <row r="112" spans="2:13" x14ac:dyDescent="0.2">
      <c r="B112" s="20"/>
      <c r="C112" s="20"/>
      <c r="F112" s="24"/>
      <c r="G112" s="33"/>
      <c r="H112" s="32"/>
      <c r="I112" s="34"/>
    </row>
    <row r="113" spans="2:13" x14ac:dyDescent="0.2">
      <c r="B113" s="20"/>
      <c r="C113" s="20"/>
      <c r="D113" s="26" t="s">
        <v>85</v>
      </c>
      <c r="F113" s="24"/>
      <c r="G113" s="41" t="s">
        <v>141</v>
      </c>
      <c r="H113" s="41">
        <f>SUM(H114:H117)</f>
        <v>0</v>
      </c>
      <c r="I113" s="34"/>
      <c r="J113">
        <v>611</v>
      </c>
    </row>
    <row r="114" spans="2:13" ht="25.5" x14ac:dyDescent="0.2">
      <c r="B114" s="60" t="s">
        <v>9</v>
      </c>
      <c r="C114" s="55" t="s">
        <v>191</v>
      </c>
      <c r="D114" s="56" t="s">
        <v>189</v>
      </c>
      <c r="E114" s="5" t="s">
        <v>21</v>
      </c>
      <c r="F114" s="43">
        <v>118</v>
      </c>
      <c r="G114" s="33"/>
      <c r="H114" s="32">
        <f>F114*G114</f>
        <v>0</v>
      </c>
      <c r="I114" s="57" t="s">
        <v>190</v>
      </c>
    </row>
    <row r="115" spans="2:13" x14ac:dyDescent="0.2">
      <c r="B115" s="63" t="s">
        <v>13</v>
      </c>
      <c r="C115" s="20" t="s">
        <v>86</v>
      </c>
      <c r="D115" s="7" t="s">
        <v>87</v>
      </c>
      <c r="E115" s="5" t="s">
        <v>21</v>
      </c>
      <c r="F115" s="43">
        <v>151</v>
      </c>
      <c r="G115" s="33"/>
      <c r="H115" s="32">
        <f t="shared" si="0"/>
        <v>0</v>
      </c>
      <c r="I115" s="34" t="s">
        <v>88</v>
      </c>
      <c r="J115">
        <v>865</v>
      </c>
      <c r="K115">
        <v>611</v>
      </c>
      <c r="M115">
        <v>9376</v>
      </c>
    </row>
    <row r="116" spans="2:13" ht="25.5" x14ac:dyDescent="0.2">
      <c r="B116" s="63" t="s">
        <v>16</v>
      </c>
      <c r="C116" s="20" t="s">
        <v>89</v>
      </c>
      <c r="D116" s="7" t="s">
        <v>90</v>
      </c>
      <c r="E116" s="5" t="s">
        <v>28</v>
      </c>
      <c r="F116" s="43">
        <v>65</v>
      </c>
      <c r="G116" s="33"/>
      <c r="H116" s="32">
        <f t="shared" si="0"/>
        <v>0</v>
      </c>
      <c r="I116" s="34"/>
      <c r="J116">
        <v>866</v>
      </c>
      <c r="K116">
        <v>611</v>
      </c>
      <c r="M116">
        <v>9384</v>
      </c>
    </row>
    <row r="117" spans="2:13" x14ac:dyDescent="0.2">
      <c r="B117" s="20"/>
      <c r="C117" s="20"/>
      <c r="F117" s="24"/>
      <c r="G117" s="33"/>
      <c r="H117" s="32"/>
      <c r="I117" s="34"/>
    </row>
    <row r="118" spans="2:13" ht="25.5" x14ac:dyDescent="0.2">
      <c r="B118" s="20"/>
      <c r="C118" s="20"/>
      <c r="D118" s="45" t="s">
        <v>91</v>
      </c>
      <c r="F118" s="24"/>
      <c r="G118" s="41" t="s">
        <v>142</v>
      </c>
      <c r="H118" s="41">
        <f>SUM(H119:H122)</f>
        <v>0</v>
      </c>
      <c r="I118" s="34"/>
      <c r="J118">
        <v>612</v>
      </c>
    </row>
    <row r="119" spans="2:13" ht="51" x14ac:dyDescent="0.2">
      <c r="B119" s="60" t="s">
        <v>9</v>
      </c>
      <c r="C119" s="20" t="s">
        <v>92</v>
      </c>
      <c r="D119" s="51" t="s">
        <v>93</v>
      </c>
      <c r="E119" s="5" t="s">
        <v>26</v>
      </c>
      <c r="F119" s="43">
        <v>130</v>
      </c>
      <c r="G119" s="33"/>
      <c r="H119" s="32">
        <f t="shared" ref="H119:H151" si="1">F119*G119</f>
        <v>0</v>
      </c>
      <c r="I119" s="57" t="s">
        <v>238</v>
      </c>
      <c r="J119">
        <v>867</v>
      </c>
      <c r="K119">
        <v>612</v>
      </c>
      <c r="M119">
        <v>10167</v>
      </c>
    </row>
    <row r="120" spans="2:13" ht="25.5" x14ac:dyDescent="0.2">
      <c r="B120" s="63" t="s">
        <v>13</v>
      </c>
      <c r="C120" s="20" t="s">
        <v>94</v>
      </c>
      <c r="D120" s="7" t="s">
        <v>95</v>
      </c>
      <c r="E120" s="5" t="s">
        <v>28</v>
      </c>
      <c r="F120" s="43">
        <v>6</v>
      </c>
      <c r="G120" s="33"/>
      <c r="H120" s="32">
        <f t="shared" si="1"/>
        <v>0</v>
      </c>
      <c r="I120" s="34"/>
      <c r="J120">
        <v>869</v>
      </c>
      <c r="K120">
        <v>612</v>
      </c>
      <c r="M120">
        <v>10350</v>
      </c>
    </row>
    <row r="121" spans="2:13" ht="25.5" x14ac:dyDescent="0.2">
      <c r="B121" s="63" t="s">
        <v>16</v>
      </c>
      <c r="C121" s="20" t="s">
        <v>96</v>
      </c>
      <c r="D121" s="7" t="s">
        <v>97</v>
      </c>
      <c r="E121" s="5" t="s">
        <v>28</v>
      </c>
      <c r="F121" s="43">
        <v>1</v>
      </c>
      <c r="G121" s="33"/>
      <c r="H121" s="32">
        <f t="shared" si="1"/>
        <v>0</v>
      </c>
      <c r="I121" s="34"/>
      <c r="J121">
        <v>871</v>
      </c>
      <c r="K121">
        <v>612</v>
      </c>
      <c r="M121">
        <v>10353</v>
      </c>
    </row>
    <row r="122" spans="2:13" ht="25.5" x14ac:dyDescent="0.2">
      <c r="B122" s="63" t="s">
        <v>19</v>
      </c>
      <c r="C122" s="17" t="s">
        <v>258</v>
      </c>
      <c r="D122" s="54" t="s">
        <v>259</v>
      </c>
      <c r="E122" s="50" t="s">
        <v>26</v>
      </c>
      <c r="F122" s="43">
        <v>20</v>
      </c>
      <c r="G122" s="33"/>
      <c r="H122" s="32">
        <f t="shared" si="1"/>
        <v>0</v>
      </c>
      <c r="I122" s="34"/>
    </row>
    <row r="123" spans="2:13" x14ac:dyDescent="0.2">
      <c r="B123" s="20"/>
      <c r="C123" s="20"/>
      <c r="F123" s="24"/>
      <c r="G123" s="33"/>
      <c r="H123" s="32"/>
      <c r="I123" s="34"/>
    </row>
    <row r="124" spans="2:13" x14ac:dyDescent="0.2">
      <c r="B124" s="20"/>
      <c r="C124" s="20"/>
      <c r="D124" s="26" t="s">
        <v>98</v>
      </c>
      <c r="F124" s="24"/>
      <c r="G124" s="41" t="s">
        <v>130</v>
      </c>
      <c r="H124" s="41">
        <f>SUM(H125:H133)</f>
        <v>0</v>
      </c>
      <c r="I124" s="34"/>
      <c r="J124">
        <v>613</v>
      </c>
    </row>
    <row r="125" spans="2:13" ht="38.25" x14ac:dyDescent="0.2">
      <c r="B125" s="60" t="s">
        <v>9</v>
      </c>
      <c r="C125" s="20" t="s">
        <v>43</v>
      </c>
      <c r="D125" s="7" t="s">
        <v>44</v>
      </c>
      <c r="E125" s="5" t="s">
        <v>21</v>
      </c>
      <c r="F125" s="43">
        <v>124</v>
      </c>
      <c r="G125" s="33"/>
      <c r="H125" s="32">
        <f t="shared" si="1"/>
        <v>0</v>
      </c>
      <c r="I125" s="57" t="s">
        <v>175</v>
      </c>
      <c r="J125">
        <v>872</v>
      </c>
      <c r="K125">
        <v>613</v>
      </c>
      <c r="M125">
        <v>10452</v>
      </c>
    </row>
    <row r="126" spans="2:13" ht="38.25" x14ac:dyDescent="0.2">
      <c r="B126" s="60" t="s">
        <v>13</v>
      </c>
      <c r="C126" s="20" t="s">
        <v>99</v>
      </c>
      <c r="D126" s="7" t="s">
        <v>100</v>
      </c>
      <c r="E126" s="5" t="s">
        <v>21</v>
      </c>
      <c r="F126" s="43">
        <v>366</v>
      </c>
      <c r="G126" s="33"/>
      <c r="H126" s="32">
        <f t="shared" si="1"/>
        <v>0</v>
      </c>
      <c r="I126" s="57" t="s">
        <v>239</v>
      </c>
      <c r="J126">
        <v>873</v>
      </c>
      <c r="K126">
        <v>613</v>
      </c>
      <c r="M126">
        <v>10451</v>
      </c>
    </row>
    <row r="127" spans="2:13" ht="51" x14ac:dyDescent="0.2">
      <c r="B127" s="63" t="s">
        <v>16</v>
      </c>
      <c r="C127" s="20" t="s">
        <v>101</v>
      </c>
      <c r="D127" s="56" t="s">
        <v>240</v>
      </c>
      <c r="E127" s="5" t="s">
        <v>21</v>
      </c>
      <c r="F127" s="43">
        <v>375</v>
      </c>
      <c r="G127" s="33"/>
      <c r="H127" s="32">
        <f t="shared" si="1"/>
        <v>0</v>
      </c>
      <c r="I127" s="57" t="s">
        <v>250</v>
      </c>
      <c r="J127">
        <v>875</v>
      </c>
      <c r="K127">
        <v>613</v>
      </c>
      <c r="M127">
        <v>10480</v>
      </c>
    </row>
    <row r="128" spans="2:13" ht="25.5" x14ac:dyDescent="0.2">
      <c r="B128" s="63" t="s">
        <v>19</v>
      </c>
      <c r="C128" s="55" t="s">
        <v>215</v>
      </c>
      <c r="D128" s="56" t="s">
        <v>214</v>
      </c>
      <c r="E128" s="4" t="s">
        <v>21</v>
      </c>
      <c r="F128" s="44">
        <v>69</v>
      </c>
      <c r="G128" s="32"/>
      <c r="H128" s="32">
        <f t="shared" si="1"/>
        <v>0</v>
      </c>
      <c r="I128" s="57" t="s">
        <v>216</v>
      </c>
    </row>
    <row r="129" spans="2:13" ht="38.25" x14ac:dyDescent="0.2">
      <c r="B129" s="60" t="s">
        <v>23</v>
      </c>
      <c r="C129" s="20" t="s">
        <v>102</v>
      </c>
      <c r="D129" s="7" t="s">
        <v>103</v>
      </c>
      <c r="E129" s="5" t="s">
        <v>21</v>
      </c>
      <c r="F129" s="43">
        <v>295</v>
      </c>
      <c r="G129" s="33"/>
      <c r="H129" s="32">
        <f t="shared" si="1"/>
        <v>0</v>
      </c>
      <c r="I129" s="57" t="s">
        <v>176</v>
      </c>
      <c r="J129">
        <v>876</v>
      </c>
      <c r="K129">
        <v>613</v>
      </c>
      <c r="M129">
        <v>10557</v>
      </c>
    </row>
    <row r="130" spans="2:13" ht="51" x14ac:dyDescent="0.2">
      <c r="B130" s="60" t="s">
        <v>25</v>
      </c>
      <c r="C130" s="17" t="s">
        <v>244</v>
      </c>
      <c r="D130" s="56" t="s">
        <v>243</v>
      </c>
      <c r="E130" s="5" t="s">
        <v>26</v>
      </c>
      <c r="F130" s="43">
        <v>128</v>
      </c>
      <c r="G130" s="33"/>
      <c r="H130" s="32">
        <f t="shared" si="1"/>
        <v>0</v>
      </c>
      <c r="I130" s="57" t="s">
        <v>177</v>
      </c>
      <c r="J130">
        <v>877</v>
      </c>
      <c r="K130">
        <v>613</v>
      </c>
      <c r="M130">
        <v>10565</v>
      </c>
    </row>
    <row r="131" spans="2:13" ht="51" x14ac:dyDescent="0.2">
      <c r="B131" s="60" t="s">
        <v>27</v>
      </c>
      <c r="C131" s="17" t="s">
        <v>246</v>
      </c>
      <c r="D131" s="56" t="s">
        <v>245</v>
      </c>
      <c r="E131" s="5" t="s">
        <v>26</v>
      </c>
      <c r="F131" s="43">
        <v>128</v>
      </c>
      <c r="G131" s="33"/>
      <c r="H131" s="32">
        <f t="shared" si="1"/>
        <v>0</v>
      </c>
      <c r="I131" s="57" t="s">
        <v>178</v>
      </c>
      <c r="J131">
        <v>878</v>
      </c>
      <c r="K131">
        <v>613</v>
      </c>
      <c r="M131">
        <v>10568</v>
      </c>
    </row>
    <row r="132" spans="2:13" ht="25.5" x14ac:dyDescent="0.2">
      <c r="B132" s="63" t="s">
        <v>104</v>
      </c>
      <c r="C132" s="17" t="s">
        <v>168</v>
      </c>
      <c r="D132" s="56" t="s">
        <v>167</v>
      </c>
      <c r="E132" s="5" t="s">
        <v>26</v>
      </c>
      <c r="F132" s="43">
        <v>14</v>
      </c>
      <c r="G132" s="33"/>
      <c r="H132" s="32">
        <f t="shared" si="1"/>
        <v>0</v>
      </c>
      <c r="I132" s="57" t="s">
        <v>248</v>
      </c>
      <c r="J132">
        <v>879</v>
      </c>
      <c r="K132">
        <v>613</v>
      </c>
      <c r="M132">
        <v>10599</v>
      </c>
    </row>
    <row r="133" spans="2:13" ht="25.5" x14ac:dyDescent="0.2">
      <c r="B133" s="63" t="s">
        <v>186</v>
      </c>
      <c r="C133" s="17" t="s">
        <v>168</v>
      </c>
      <c r="D133" s="56" t="s">
        <v>167</v>
      </c>
      <c r="E133" s="5" t="s">
        <v>26</v>
      </c>
      <c r="F133" s="43">
        <v>12</v>
      </c>
      <c r="G133" s="33"/>
      <c r="H133" s="32">
        <f t="shared" si="1"/>
        <v>0</v>
      </c>
      <c r="I133" s="57" t="s">
        <v>247</v>
      </c>
    </row>
    <row r="134" spans="2:13" x14ac:dyDescent="0.2">
      <c r="B134" s="20"/>
      <c r="C134" s="20"/>
      <c r="F134" s="24"/>
      <c r="G134" s="33"/>
      <c r="H134" s="32"/>
      <c r="I134" s="34"/>
    </row>
    <row r="135" spans="2:13" x14ac:dyDescent="0.2">
      <c r="B135" s="20"/>
      <c r="C135" s="20"/>
      <c r="D135" s="26" t="s">
        <v>105</v>
      </c>
      <c r="F135" s="24"/>
      <c r="G135" s="41" t="s">
        <v>138</v>
      </c>
      <c r="H135" s="41">
        <f>SUM(H136)</f>
        <v>0</v>
      </c>
      <c r="I135" s="34"/>
      <c r="J135">
        <v>614</v>
      </c>
    </row>
    <row r="136" spans="2:13" ht="38.25" x14ac:dyDescent="0.2">
      <c r="B136" s="60" t="s">
        <v>9</v>
      </c>
      <c r="C136" s="20" t="s">
        <v>106</v>
      </c>
      <c r="D136" s="7" t="s">
        <v>107</v>
      </c>
      <c r="E136" s="5" t="s">
        <v>28</v>
      </c>
      <c r="F136" s="43">
        <v>1</v>
      </c>
      <c r="G136" s="33"/>
      <c r="H136" s="32">
        <f t="shared" si="1"/>
        <v>0</v>
      </c>
      <c r="I136" s="34" t="s">
        <v>122</v>
      </c>
      <c r="J136">
        <v>880</v>
      </c>
      <c r="K136">
        <v>614</v>
      </c>
      <c r="M136">
        <v>10780</v>
      </c>
    </row>
    <row r="137" spans="2:13" x14ac:dyDescent="0.2">
      <c r="B137" s="20"/>
      <c r="C137" s="20"/>
      <c r="F137" s="24"/>
      <c r="G137" s="33"/>
      <c r="H137" s="32"/>
      <c r="I137" s="34"/>
    </row>
    <row r="138" spans="2:13" x14ac:dyDescent="0.2">
      <c r="B138" s="20"/>
      <c r="C138" s="20"/>
      <c r="D138" s="26" t="s">
        <v>108</v>
      </c>
      <c r="F138" s="24"/>
      <c r="G138" s="39" t="s">
        <v>143</v>
      </c>
      <c r="H138" s="41">
        <f>SUM(H145,H140)</f>
        <v>12300</v>
      </c>
      <c r="I138" s="34"/>
      <c r="J138">
        <v>615</v>
      </c>
    </row>
    <row r="139" spans="2:13" x14ac:dyDescent="0.2">
      <c r="B139" s="49"/>
      <c r="C139" s="20"/>
      <c r="F139" s="24"/>
      <c r="G139" s="33"/>
      <c r="H139" s="32"/>
      <c r="I139" s="34"/>
    </row>
    <row r="140" spans="2:13" x14ac:dyDescent="0.2">
      <c r="B140" s="49"/>
      <c r="C140" s="20"/>
      <c r="D140" s="64" t="s">
        <v>274</v>
      </c>
      <c r="E140" s="157" t="s">
        <v>275</v>
      </c>
      <c r="F140" s="158"/>
      <c r="G140" s="158"/>
      <c r="H140" s="41">
        <f>SUM(H141:H143)</f>
        <v>0</v>
      </c>
      <c r="I140" s="34"/>
    </row>
    <row r="141" spans="2:13" ht="25.5" x14ac:dyDescent="0.2">
      <c r="B141" s="63" t="s">
        <v>9</v>
      </c>
      <c r="C141" s="17" t="s">
        <v>183</v>
      </c>
      <c r="D141" s="56" t="s">
        <v>182</v>
      </c>
      <c r="E141" s="65" t="s">
        <v>26</v>
      </c>
      <c r="F141" s="43">
        <v>189</v>
      </c>
      <c r="G141" s="33"/>
      <c r="H141" s="32">
        <f>F141*G141</f>
        <v>0</v>
      </c>
      <c r="I141" s="57" t="s">
        <v>249</v>
      </c>
    </row>
    <row r="142" spans="2:13" ht="38.25" x14ac:dyDescent="0.2">
      <c r="B142" s="63" t="s">
        <v>13</v>
      </c>
      <c r="C142" s="55" t="s">
        <v>262</v>
      </c>
      <c r="D142" s="56" t="s">
        <v>260</v>
      </c>
      <c r="E142" s="5" t="s">
        <v>28</v>
      </c>
      <c r="F142" s="43">
        <v>2</v>
      </c>
      <c r="G142" s="33"/>
      <c r="H142" s="32">
        <f>F142*G142</f>
        <v>0</v>
      </c>
      <c r="I142" s="57" t="s">
        <v>261</v>
      </c>
    </row>
    <row r="143" spans="2:13" ht="38.25" x14ac:dyDescent="0.2">
      <c r="B143" s="63" t="s">
        <v>16</v>
      </c>
      <c r="C143" s="55" t="s">
        <v>264</v>
      </c>
      <c r="D143" s="56" t="s">
        <v>263</v>
      </c>
      <c r="E143" s="5" t="s">
        <v>28</v>
      </c>
      <c r="F143" s="43">
        <v>2</v>
      </c>
      <c r="G143" s="33"/>
      <c r="H143" s="32">
        <f>F143*G143</f>
        <v>0</v>
      </c>
      <c r="I143" s="57" t="s">
        <v>265</v>
      </c>
    </row>
    <row r="144" spans="2:13" x14ac:dyDescent="0.2">
      <c r="B144" s="49"/>
      <c r="C144" s="20"/>
      <c r="F144" s="24"/>
      <c r="G144" s="33"/>
      <c r="H144" s="32"/>
      <c r="I144" s="34"/>
    </row>
    <row r="145" spans="1:13" ht="25.5" x14ac:dyDescent="0.2">
      <c r="B145" s="20"/>
      <c r="C145" s="20"/>
      <c r="D145" s="45" t="s">
        <v>181</v>
      </c>
      <c r="F145" s="24"/>
      <c r="G145" s="39" t="s">
        <v>144</v>
      </c>
      <c r="H145" s="41">
        <f>SUM(H146:H151)</f>
        <v>12300</v>
      </c>
      <c r="I145" s="34"/>
      <c r="J145">
        <v>616</v>
      </c>
    </row>
    <row r="146" spans="1:13" ht="76.5" x14ac:dyDescent="0.2">
      <c r="A146" s="130"/>
      <c r="B146" s="63" t="s">
        <v>9</v>
      </c>
      <c r="C146" s="17" t="s">
        <v>109</v>
      </c>
      <c r="D146" s="66" t="s">
        <v>110</v>
      </c>
      <c r="E146" s="50" t="s">
        <v>55</v>
      </c>
      <c r="F146" s="71">
        <v>80</v>
      </c>
      <c r="G146" s="72">
        <v>60</v>
      </c>
      <c r="H146" s="67">
        <f t="shared" si="1"/>
        <v>4800</v>
      </c>
      <c r="I146" s="34"/>
      <c r="J146">
        <v>881</v>
      </c>
      <c r="K146">
        <v>616</v>
      </c>
      <c r="M146">
        <v>11839</v>
      </c>
    </row>
    <row r="147" spans="1:13" x14ac:dyDescent="0.2">
      <c r="A147" s="130"/>
      <c r="B147" s="63" t="s">
        <v>13</v>
      </c>
      <c r="C147" s="17" t="s">
        <v>111</v>
      </c>
      <c r="D147" s="54" t="s">
        <v>112</v>
      </c>
      <c r="E147" s="50" t="s">
        <v>28</v>
      </c>
      <c r="F147" s="71">
        <v>1</v>
      </c>
      <c r="G147" s="72">
        <v>3000</v>
      </c>
      <c r="H147" s="67">
        <f t="shared" si="1"/>
        <v>3000</v>
      </c>
      <c r="I147" s="34"/>
      <c r="J147">
        <v>882</v>
      </c>
      <c r="K147">
        <v>616</v>
      </c>
      <c r="M147">
        <v>11843</v>
      </c>
    </row>
    <row r="148" spans="1:13" ht="25.5" x14ac:dyDescent="0.2">
      <c r="A148" s="130"/>
      <c r="B148" s="63" t="s">
        <v>16</v>
      </c>
      <c r="C148" s="17" t="s">
        <v>113</v>
      </c>
      <c r="D148" s="54" t="s">
        <v>114</v>
      </c>
      <c r="E148" s="50" t="s">
        <v>28</v>
      </c>
      <c r="F148" s="71">
        <v>1</v>
      </c>
      <c r="G148" s="72">
        <v>3000</v>
      </c>
      <c r="H148" s="67">
        <f t="shared" si="1"/>
        <v>3000</v>
      </c>
      <c r="I148" s="34"/>
      <c r="J148">
        <v>884</v>
      </c>
      <c r="K148">
        <v>616</v>
      </c>
      <c r="M148">
        <v>12408</v>
      </c>
    </row>
    <row r="149" spans="1:13" ht="25.5" x14ac:dyDescent="0.2">
      <c r="A149" s="130"/>
      <c r="B149" s="63" t="s">
        <v>19</v>
      </c>
      <c r="C149" s="17" t="s">
        <v>115</v>
      </c>
      <c r="D149" s="54" t="s">
        <v>116</v>
      </c>
      <c r="E149" s="50" t="s">
        <v>28</v>
      </c>
      <c r="F149" s="71">
        <v>1</v>
      </c>
      <c r="G149" s="72">
        <v>1500</v>
      </c>
      <c r="H149" s="67">
        <f t="shared" si="1"/>
        <v>1500</v>
      </c>
      <c r="I149" s="34"/>
      <c r="J149">
        <v>885</v>
      </c>
      <c r="K149">
        <v>616</v>
      </c>
      <c r="M149">
        <v>12409</v>
      </c>
    </row>
    <row r="150" spans="1:13" ht="25.5" x14ac:dyDescent="0.2">
      <c r="B150" s="63" t="s">
        <v>23</v>
      </c>
      <c r="C150" s="17" t="s">
        <v>173</v>
      </c>
      <c r="D150" s="56" t="s">
        <v>172</v>
      </c>
      <c r="E150" s="5" t="s">
        <v>28</v>
      </c>
      <c r="F150" s="43">
        <v>1</v>
      </c>
      <c r="G150" s="33"/>
      <c r="H150" s="32">
        <f t="shared" si="1"/>
        <v>0</v>
      </c>
      <c r="I150" s="34"/>
      <c r="J150">
        <v>886</v>
      </c>
      <c r="K150">
        <v>616</v>
      </c>
      <c r="M150">
        <v>11833</v>
      </c>
    </row>
    <row r="151" spans="1:13" x14ac:dyDescent="0.2">
      <c r="B151" s="63" t="s">
        <v>25</v>
      </c>
      <c r="C151" s="50" t="s">
        <v>290</v>
      </c>
      <c r="D151" s="54" t="s">
        <v>291</v>
      </c>
      <c r="E151" s="50" t="s">
        <v>28</v>
      </c>
      <c r="F151" s="43">
        <v>1</v>
      </c>
      <c r="H151" s="32">
        <f t="shared" si="1"/>
        <v>0</v>
      </c>
    </row>
    <row r="153" spans="1:13" x14ac:dyDescent="0.2">
      <c r="D153" s="42"/>
    </row>
  </sheetData>
  <mergeCells count="2">
    <mergeCell ref="D4:I4"/>
    <mergeCell ref="E140:G140"/>
  </mergeCells>
  <pageMargins left="0.39370078740157483" right="0.39370078740157483" top="1.3779527559055118" bottom="0.59055118110236227" header="0.78740157480314965" footer="0"/>
  <pageSetup paperSize="9" scale="85" orientation="landscape" r:id="rId1"/>
  <headerFooter>
    <oddHeader>&amp;C&amp;"Arial,Krepko"&amp;8&amp;F&amp;R&amp;G</oddHeader>
    <oddFooter>&amp;CStran &amp;P &amp;8od &amp;N&amp;R&amp;"Arial,Krepko"&amp;8&amp;A</oddFooter>
  </headerFooter>
  <rowBreaks count="6" manualBreakCount="6">
    <brk id="45" max="8" man="1"/>
    <brk id="69" max="8" man="1"/>
    <brk id="95" max="8" man="1"/>
    <brk id="115" max="8" man="1"/>
    <brk id="132" max="8" man="1"/>
    <brk id="151" max="8"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A0A02-A74C-4CEE-AC1D-63223A7F8261}">
  <dimension ref="B1:M42"/>
  <sheetViews>
    <sheetView view="pageBreakPreview" zoomScaleNormal="100" zoomScaleSheetLayoutView="100" workbookViewId="0">
      <pane ySplit="6" topLeftCell="A25" activePane="bottomLeft" state="frozen"/>
      <selection activeCell="A7" sqref="A7"/>
      <selection pane="bottomLeft" activeCell="D29" sqref="D29"/>
    </sheetView>
  </sheetViews>
  <sheetFormatPr defaultRowHeight="12.75" x14ac:dyDescent="0.2"/>
  <cols>
    <col min="1" max="1" width="5" customWidth="1"/>
    <col min="2" max="2" width="10.5703125" style="50" customWidth="1"/>
    <col min="3" max="3" width="11.28515625" style="50" customWidth="1"/>
    <col min="4" max="4" width="43.5703125" style="54" customWidth="1"/>
    <col min="5" max="5" width="11.28515625" style="50" customWidth="1"/>
    <col min="6" max="6" width="13.42578125" style="144" customWidth="1"/>
    <col min="7" max="8" width="15.7109375" style="145" customWidth="1"/>
    <col min="9" max="9" width="39" style="7" customWidth="1"/>
    <col min="10" max="14" width="0" hidden="1" customWidth="1"/>
  </cols>
  <sheetData>
    <row r="1" spans="2:13" s="1" customFormat="1" ht="18" x14ac:dyDescent="0.25">
      <c r="B1" s="17" t="s">
        <v>117</v>
      </c>
      <c r="C1" s="18" t="s">
        <v>152</v>
      </c>
      <c r="D1" s="17"/>
      <c r="E1" s="135"/>
      <c r="F1" s="136"/>
      <c r="G1" s="137"/>
      <c r="H1" s="137"/>
      <c r="I1" s="23"/>
      <c r="J1" s="19"/>
    </row>
    <row r="2" spans="2:13" s="1" customFormat="1" ht="18" x14ac:dyDescent="0.25">
      <c r="B2" s="17" t="s">
        <v>140</v>
      </c>
      <c r="C2" s="18" t="s">
        <v>268</v>
      </c>
      <c r="D2" s="17"/>
      <c r="E2" s="135"/>
      <c r="F2" s="136"/>
      <c r="G2" s="137"/>
      <c r="H2" s="137"/>
      <c r="I2" s="23"/>
      <c r="J2" s="19"/>
    </row>
    <row r="3" spans="2:13" s="1" customFormat="1" ht="18" x14ac:dyDescent="0.25">
      <c r="B3" s="17" t="s">
        <v>118</v>
      </c>
      <c r="C3" s="18" t="s">
        <v>295</v>
      </c>
      <c r="D3" s="17"/>
      <c r="E3" s="138"/>
      <c r="F3" s="136"/>
      <c r="G3" s="137"/>
      <c r="H3" s="137"/>
      <c r="I3" s="23"/>
      <c r="J3" s="19"/>
    </row>
    <row r="4" spans="2:13" s="1" customFormat="1" ht="18" x14ac:dyDescent="0.25">
      <c r="B4" s="52" t="s">
        <v>119</v>
      </c>
      <c r="C4" s="53" t="s">
        <v>153</v>
      </c>
      <c r="D4" s="156" t="s">
        <v>271</v>
      </c>
      <c r="E4" s="156"/>
      <c r="F4" s="156"/>
      <c r="G4" s="156"/>
      <c r="H4" s="156"/>
      <c r="I4" s="156"/>
      <c r="J4" s="19"/>
    </row>
    <row r="5" spans="2:13" s="1" customFormat="1" ht="18" x14ac:dyDescent="0.25">
      <c r="B5" s="3"/>
      <c r="C5" s="3"/>
      <c r="D5" s="6"/>
      <c r="E5" s="3"/>
      <c r="F5" s="9"/>
      <c r="G5" s="11"/>
      <c r="H5" s="11"/>
      <c r="I5" s="6"/>
    </row>
    <row r="6" spans="2:13" s="2" customFormat="1" ht="27.75" customHeight="1" thickBot="1" x14ac:dyDescent="0.25">
      <c r="B6" s="28" t="s">
        <v>0</v>
      </c>
      <c r="C6" s="28" t="s">
        <v>4</v>
      </c>
      <c r="D6" s="29" t="s">
        <v>2</v>
      </c>
      <c r="E6" s="28" t="s">
        <v>5</v>
      </c>
      <c r="F6" s="30" t="s">
        <v>1</v>
      </c>
      <c r="G6" s="31" t="s">
        <v>6</v>
      </c>
      <c r="H6" s="139" t="s">
        <v>120</v>
      </c>
      <c r="I6" s="29" t="s">
        <v>3</v>
      </c>
    </row>
    <row r="7" spans="2:13" s="2" customFormat="1" ht="15" x14ac:dyDescent="0.2">
      <c r="B7" s="140"/>
      <c r="C7" s="140"/>
      <c r="D7" s="141"/>
      <c r="E7" s="140"/>
      <c r="F7" s="142"/>
      <c r="G7" s="143"/>
      <c r="H7" s="143"/>
      <c r="I7" s="141"/>
    </row>
    <row r="8" spans="2:13" x14ac:dyDescent="0.2">
      <c r="D8" s="26" t="s">
        <v>152</v>
      </c>
      <c r="J8">
        <v>593</v>
      </c>
    </row>
    <row r="9" spans="2:13" x14ac:dyDescent="0.2">
      <c r="B9" s="18"/>
      <c r="C9" s="17"/>
      <c r="F9" s="146"/>
      <c r="G9" s="72"/>
      <c r="H9" s="67"/>
      <c r="I9" s="34"/>
    </row>
    <row r="10" spans="2:13" x14ac:dyDescent="0.2">
      <c r="B10" s="17"/>
      <c r="C10" s="17"/>
      <c r="D10" s="26" t="s">
        <v>49</v>
      </c>
      <c r="F10" s="146"/>
      <c r="G10" s="39" t="s">
        <v>133</v>
      </c>
      <c r="H10" s="41">
        <f>SUM(H11:H14)</f>
        <v>0</v>
      </c>
      <c r="I10" s="34"/>
      <c r="J10">
        <v>603</v>
      </c>
    </row>
    <row r="11" spans="2:13" ht="25.5" x14ac:dyDescent="0.2">
      <c r="B11" s="63" t="s">
        <v>9</v>
      </c>
      <c r="C11" s="17" t="s">
        <v>296</v>
      </c>
      <c r="D11" s="54" t="s">
        <v>297</v>
      </c>
      <c r="E11" s="50" t="s">
        <v>28</v>
      </c>
      <c r="F11" s="71">
        <v>6</v>
      </c>
      <c r="G11" s="72"/>
      <c r="H11" s="67">
        <f>F11*G11</f>
        <v>0</v>
      </c>
      <c r="I11" s="147"/>
      <c r="J11">
        <v>837</v>
      </c>
      <c r="K11">
        <v>603</v>
      </c>
      <c r="M11">
        <v>4943</v>
      </c>
    </row>
    <row r="12" spans="2:13" x14ac:dyDescent="0.2">
      <c r="B12" s="63"/>
      <c r="C12" s="17" t="s">
        <v>298</v>
      </c>
      <c r="D12" s="54" t="s">
        <v>299</v>
      </c>
      <c r="E12" s="50" t="s">
        <v>28</v>
      </c>
      <c r="F12" s="71">
        <v>1</v>
      </c>
      <c r="G12" s="72"/>
      <c r="H12" s="67">
        <f>F12*G12</f>
        <v>0</v>
      </c>
      <c r="I12" s="147"/>
    </row>
    <row r="13" spans="2:13" ht="25.5" x14ac:dyDescent="0.2">
      <c r="B13" s="63"/>
      <c r="C13" s="17" t="s">
        <v>300</v>
      </c>
      <c r="D13" s="54" t="s">
        <v>301</v>
      </c>
      <c r="E13" s="50" t="s">
        <v>21</v>
      </c>
      <c r="F13" s="71">
        <v>80</v>
      </c>
      <c r="G13" s="72"/>
      <c r="H13" s="67">
        <f>F13*G13</f>
        <v>0</v>
      </c>
      <c r="I13" s="147"/>
    </row>
    <row r="14" spans="2:13" ht="25.5" x14ac:dyDescent="0.2">
      <c r="B14" s="63"/>
      <c r="C14" s="17" t="s">
        <v>302</v>
      </c>
      <c r="D14" s="54" t="s">
        <v>303</v>
      </c>
      <c r="E14" s="50" t="s">
        <v>21</v>
      </c>
      <c r="F14" s="71">
        <v>4</v>
      </c>
      <c r="G14" s="72"/>
      <c r="H14" s="67">
        <f>F14*G14</f>
        <v>0</v>
      </c>
      <c r="I14" s="147"/>
    </row>
    <row r="15" spans="2:13" x14ac:dyDescent="0.2">
      <c r="B15" s="63"/>
      <c r="C15" s="17"/>
      <c r="F15" s="71"/>
      <c r="G15" s="72"/>
      <c r="H15" s="67"/>
      <c r="I15" s="147"/>
    </row>
    <row r="16" spans="2:13" x14ac:dyDescent="0.2">
      <c r="B16" s="17"/>
      <c r="C16" s="17"/>
      <c r="F16" s="146"/>
      <c r="G16" s="72"/>
      <c r="H16" s="67"/>
      <c r="I16" s="34"/>
    </row>
    <row r="17" spans="2:13" x14ac:dyDescent="0.2">
      <c r="B17" s="17"/>
      <c r="C17" s="17"/>
      <c r="D17" s="26" t="s">
        <v>59</v>
      </c>
      <c r="F17" s="146"/>
      <c r="G17" s="39"/>
      <c r="H17" s="41">
        <f>SUM(H18:H26)</f>
        <v>0</v>
      </c>
      <c r="I17" s="34"/>
      <c r="J17">
        <v>604</v>
      </c>
    </row>
    <row r="18" spans="2:13" ht="25.5" x14ac:dyDescent="0.2">
      <c r="B18" s="63" t="s">
        <v>9</v>
      </c>
      <c r="C18" s="17" t="s">
        <v>304</v>
      </c>
      <c r="D18" s="54" t="s">
        <v>305</v>
      </c>
      <c r="E18" s="50" t="s">
        <v>11</v>
      </c>
      <c r="F18" s="71">
        <v>4</v>
      </c>
      <c r="G18" s="72"/>
      <c r="H18" s="67">
        <f t="shared" ref="H18:H26" si="0">F18*G18</f>
        <v>0</v>
      </c>
      <c r="I18" s="34"/>
      <c r="J18">
        <v>844</v>
      </c>
      <c r="K18">
        <v>604</v>
      </c>
      <c r="M18">
        <v>6053</v>
      </c>
    </row>
    <row r="19" spans="2:13" ht="25.5" x14ac:dyDescent="0.2">
      <c r="B19" s="63" t="s">
        <v>13</v>
      </c>
      <c r="C19" s="17" t="s">
        <v>306</v>
      </c>
      <c r="D19" s="54" t="s">
        <v>307</v>
      </c>
      <c r="E19" s="50" t="s">
        <v>11</v>
      </c>
      <c r="F19" s="71">
        <v>56</v>
      </c>
      <c r="G19" s="72"/>
      <c r="H19" s="67">
        <f t="shared" si="0"/>
        <v>0</v>
      </c>
      <c r="I19" s="57"/>
      <c r="J19">
        <v>845</v>
      </c>
      <c r="K19">
        <v>604</v>
      </c>
      <c r="M19">
        <v>6153</v>
      </c>
    </row>
    <row r="20" spans="2:13" ht="25.5" x14ac:dyDescent="0.2">
      <c r="B20" s="63"/>
      <c r="C20" s="17" t="s">
        <v>308</v>
      </c>
      <c r="D20" s="54" t="s">
        <v>309</v>
      </c>
      <c r="E20" s="50" t="s">
        <v>21</v>
      </c>
      <c r="F20" s="71">
        <v>243</v>
      </c>
      <c r="G20" s="72"/>
      <c r="H20" s="67">
        <f t="shared" si="0"/>
        <v>0</v>
      </c>
      <c r="I20" s="57"/>
    </row>
    <row r="21" spans="2:13" ht="25.5" x14ac:dyDescent="0.2">
      <c r="B21" s="63" t="s">
        <v>16</v>
      </c>
      <c r="C21" s="17" t="s">
        <v>64</v>
      </c>
      <c r="D21" s="54" t="s">
        <v>65</v>
      </c>
      <c r="E21" s="50" t="s">
        <v>21</v>
      </c>
      <c r="F21" s="71">
        <v>175</v>
      </c>
      <c r="G21" s="72"/>
      <c r="H21" s="67">
        <f t="shared" si="0"/>
        <v>0</v>
      </c>
      <c r="I21" s="34"/>
      <c r="J21">
        <v>846</v>
      </c>
      <c r="K21">
        <v>604</v>
      </c>
      <c r="M21">
        <v>6258</v>
      </c>
    </row>
    <row r="22" spans="2:13" x14ac:dyDescent="0.2">
      <c r="B22" s="63" t="s">
        <v>19</v>
      </c>
      <c r="C22" s="17" t="s">
        <v>66</v>
      </c>
      <c r="D22" s="54" t="s">
        <v>67</v>
      </c>
      <c r="E22" s="50" t="s">
        <v>21</v>
      </c>
      <c r="F22" s="71">
        <v>175</v>
      </c>
      <c r="G22" s="72"/>
      <c r="H22" s="67">
        <f t="shared" si="0"/>
        <v>0</v>
      </c>
      <c r="I22" s="34"/>
      <c r="J22">
        <v>847</v>
      </c>
      <c r="K22">
        <v>604</v>
      </c>
      <c r="M22">
        <v>6270</v>
      </c>
    </row>
    <row r="23" spans="2:13" ht="51" x14ac:dyDescent="0.2">
      <c r="B23" s="63" t="s">
        <v>23</v>
      </c>
      <c r="C23" s="17"/>
      <c r="D23" s="148" t="s">
        <v>310</v>
      </c>
      <c r="E23" s="50" t="s">
        <v>11</v>
      </c>
      <c r="F23" s="71">
        <f>243*0.35</f>
        <v>85.05</v>
      </c>
      <c r="G23" s="72"/>
      <c r="H23" s="67">
        <f t="shared" si="0"/>
        <v>0</v>
      </c>
      <c r="I23" s="34"/>
    </row>
    <row r="24" spans="2:13" ht="51" x14ac:dyDescent="0.2">
      <c r="B24" s="63" t="s">
        <v>23</v>
      </c>
      <c r="C24" s="17"/>
      <c r="D24" s="148" t="s">
        <v>311</v>
      </c>
      <c r="E24" s="50" t="s">
        <v>11</v>
      </c>
      <c r="F24" s="71">
        <f>110*0.35</f>
        <v>38.5</v>
      </c>
      <c r="G24" s="72"/>
      <c r="H24" s="67">
        <f t="shared" si="0"/>
        <v>0</v>
      </c>
      <c r="I24" s="34"/>
    </row>
    <row r="25" spans="2:13" ht="51" x14ac:dyDescent="0.2">
      <c r="B25" s="63" t="s">
        <v>25</v>
      </c>
      <c r="C25" s="17"/>
      <c r="D25" s="148" t="s">
        <v>312</v>
      </c>
      <c r="E25" s="50" t="s">
        <v>11</v>
      </c>
      <c r="F25" s="71">
        <f>351*0.65</f>
        <v>228.15</v>
      </c>
      <c r="G25" s="72"/>
      <c r="H25" s="67">
        <f t="shared" si="0"/>
        <v>0</v>
      </c>
      <c r="I25" s="34"/>
    </row>
    <row r="26" spans="2:13" ht="38.25" x14ac:dyDescent="0.2">
      <c r="B26" s="63" t="s">
        <v>27</v>
      </c>
      <c r="C26" s="17"/>
      <c r="D26" s="148" t="s">
        <v>313</v>
      </c>
      <c r="E26" s="50" t="s">
        <v>21</v>
      </c>
      <c r="F26" s="71">
        <v>110</v>
      </c>
      <c r="G26" s="72"/>
      <c r="H26" s="67">
        <f t="shared" si="0"/>
        <v>0</v>
      </c>
      <c r="I26" s="34"/>
    </row>
    <row r="27" spans="2:13" x14ac:dyDescent="0.2">
      <c r="B27" s="17"/>
      <c r="C27" s="17"/>
      <c r="F27" s="146"/>
      <c r="G27" s="72"/>
      <c r="H27" s="67"/>
      <c r="I27" s="34"/>
    </row>
    <row r="28" spans="2:13" x14ac:dyDescent="0.2">
      <c r="B28" s="17"/>
      <c r="C28" s="17"/>
      <c r="D28" s="26" t="s">
        <v>68</v>
      </c>
      <c r="F28" s="146"/>
      <c r="G28" s="39"/>
      <c r="H28" s="41">
        <f>SUM(H29:H31)</f>
        <v>0</v>
      </c>
      <c r="I28" s="34"/>
      <c r="J28">
        <v>605</v>
      </c>
    </row>
    <row r="29" spans="2:13" ht="25.5" x14ac:dyDescent="0.2">
      <c r="B29" s="63" t="s">
        <v>9</v>
      </c>
      <c r="C29" s="17" t="s">
        <v>69</v>
      </c>
      <c r="D29" s="54" t="s">
        <v>161</v>
      </c>
      <c r="E29" s="50" t="s">
        <v>21</v>
      </c>
      <c r="F29" s="71">
        <v>243</v>
      </c>
      <c r="G29" s="72"/>
      <c r="H29" s="67">
        <f>F29*G29</f>
        <v>0</v>
      </c>
      <c r="I29" s="34"/>
      <c r="J29">
        <v>848</v>
      </c>
      <c r="K29">
        <v>605</v>
      </c>
      <c r="M29">
        <v>11969</v>
      </c>
    </row>
    <row r="30" spans="2:13" ht="25.5" x14ac:dyDescent="0.2">
      <c r="B30" s="63" t="s">
        <v>13</v>
      </c>
      <c r="C30" s="17" t="s">
        <v>314</v>
      </c>
      <c r="D30" s="54" t="s">
        <v>315</v>
      </c>
      <c r="E30" s="50" t="s">
        <v>21</v>
      </c>
      <c r="F30" s="71">
        <v>243</v>
      </c>
      <c r="G30" s="72"/>
      <c r="H30" s="67">
        <f>F30*G30</f>
        <v>0</v>
      </c>
      <c r="I30" s="34"/>
      <c r="J30">
        <v>849</v>
      </c>
      <c r="K30">
        <v>605</v>
      </c>
      <c r="M30">
        <v>11995</v>
      </c>
    </row>
    <row r="31" spans="2:13" ht="38.25" x14ac:dyDescent="0.2">
      <c r="B31" s="63" t="s">
        <v>16</v>
      </c>
      <c r="C31" s="149" t="s">
        <v>316</v>
      </c>
      <c r="D31" s="150" t="s">
        <v>317</v>
      </c>
      <c r="E31" s="50" t="s">
        <v>26</v>
      </c>
      <c r="F31" s="71">
        <v>10</v>
      </c>
      <c r="G31" s="72"/>
      <c r="H31" s="67">
        <f>F31*G31</f>
        <v>0</v>
      </c>
      <c r="I31" s="34"/>
    </row>
    <row r="32" spans="2:13" x14ac:dyDescent="0.2">
      <c r="B32" s="63"/>
      <c r="C32" s="149"/>
      <c r="D32" s="150"/>
      <c r="F32" s="71"/>
      <c r="G32" s="72"/>
      <c r="H32" s="67"/>
      <c r="I32" s="34"/>
    </row>
    <row r="33" spans="2:13" x14ac:dyDescent="0.2">
      <c r="B33" s="63"/>
      <c r="C33" s="149"/>
      <c r="D33" s="150"/>
      <c r="F33" s="71"/>
      <c r="G33" s="72"/>
      <c r="H33" s="67"/>
      <c r="I33" s="34"/>
    </row>
    <row r="34" spans="2:13" x14ac:dyDescent="0.2">
      <c r="B34" s="17"/>
      <c r="C34" s="17"/>
      <c r="D34" s="26" t="s">
        <v>325</v>
      </c>
      <c r="F34" s="146"/>
      <c r="G34" s="39"/>
      <c r="H34" s="41">
        <f>SUM(H35:H36)</f>
        <v>0</v>
      </c>
      <c r="I34" s="34"/>
    </row>
    <row r="35" spans="2:13" ht="25.5" x14ac:dyDescent="0.2">
      <c r="B35" s="63" t="s">
        <v>9</v>
      </c>
      <c r="C35" s="17" t="s">
        <v>318</v>
      </c>
      <c r="D35" s="54" t="s">
        <v>319</v>
      </c>
      <c r="E35" s="50" t="s">
        <v>11</v>
      </c>
      <c r="F35" s="71">
        <v>10</v>
      </c>
      <c r="G35" s="72"/>
      <c r="H35" s="67">
        <f>F35*G35</f>
        <v>0</v>
      </c>
      <c r="I35" s="34"/>
    </row>
    <row r="36" spans="2:13" x14ac:dyDescent="0.2">
      <c r="B36" s="63"/>
      <c r="C36" s="17"/>
      <c r="F36" s="71"/>
      <c r="G36" s="72"/>
      <c r="H36" s="67"/>
      <c r="I36" s="34"/>
    </row>
    <row r="37" spans="2:13" x14ac:dyDescent="0.2">
      <c r="B37" s="17"/>
      <c r="C37" s="17"/>
      <c r="D37" s="26" t="s">
        <v>326</v>
      </c>
      <c r="F37" s="146"/>
      <c r="G37" s="41"/>
      <c r="H37" s="41">
        <f>SUM(H38+H39+H40)</f>
        <v>0</v>
      </c>
      <c r="I37" s="34"/>
      <c r="J37">
        <v>614</v>
      </c>
    </row>
    <row r="38" spans="2:13" ht="25.5" x14ac:dyDescent="0.2">
      <c r="B38" s="63" t="s">
        <v>9</v>
      </c>
      <c r="C38" s="17" t="s">
        <v>320</v>
      </c>
      <c r="D38" s="54" t="s">
        <v>321</v>
      </c>
      <c r="E38" s="50" t="s">
        <v>28</v>
      </c>
      <c r="F38" s="71">
        <v>2</v>
      </c>
      <c r="G38" s="72"/>
      <c r="H38" s="67">
        <f>F38*G38</f>
        <v>0</v>
      </c>
      <c r="I38" s="34"/>
      <c r="J38">
        <v>880</v>
      </c>
      <c r="K38">
        <v>614</v>
      </c>
      <c r="M38">
        <v>10780</v>
      </c>
    </row>
    <row r="39" spans="2:13" ht="38.25" x14ac:dyDescent="0.2">
      <c r="B39" s="63" t="s">
        <v>13</v>
      </c>
      <c r="C39" s="17" t="s">
        <v>322</v>
      </c>
      <c r="D39" s="54" t="s">
        <v>323</v>
      </c>
      <c r="E39" s="50" t="s">
        <v>28</v>
      </c>
      <c r="F39" s="71">
        <v>1</v>
      </c>
      <c r="G39" s="72"/>
      <c r="H39" s="67">
        <f>F39*G39</f>
        <v>0</v>
      </c>
      <c r="I39" s="34"/>
    </row>
    <row r="40" spans="2:13" ht="38.25" x14ac:dyDescent="0.2">
      <c r="B40" s="63" t="s">
        <v>16</v>
      </c>
      <c r="C40" s="17"/>
      <c r="D40" s="54" t="s">
        <v>324</v>
      </c>
      <c r="E40" s="50" t="s">
        <v>28</v>
      </c>
      <c r="F40" s="71">
        <v>1</v>
      </c>
      <c r="G40" s="72"/>
      <c r="H40" s="67">
        <f>F40*G40</f>
        <v>0</v>
      </c>
      <c r="I40" s="34"/>
    </row>
    <row r="41" spans="2:13" x14ac:dyDescent="0.2">
      <c r="B41" s="63"/>
      <c r="C41" s="17"/>
      <c r="F41" s="50"/>
      <c r="G41" s="50"/>
      <c r="H41" s="67"/>
      <c r="I41" s="34"/>
    </row>
    <row r="42" spans="2:13" x14ac:dyDescent="0.2">
      <c r="B42" s="17"/>
      <c r="C42" s="17"/>
      <c r="F42" s="146"/>
      <c r="G42" s="72"/>
      <c r="H42" s="67"/>
      <c r="I42" s="34"/>
    </row>
  </sheetData>
  <mergeCells count="1">
    <mergeCell ref="D4:I4"/>
  </mergeCells>
  <pageMargins left="0.39370078740157483" right="0.39370078740157483" top="1.3779527559055118" bottom="0.59055118110236227" header="0.78740157480314965" footer="0"/>
  <pageSetup paperSize="9" scale="76" orientation="landscape" r:id="rId1"/>
  <headerFooter>
    <oddHeader>&amp;C&amp;"Arial,Krepko"&amp;8&amp;F&amp;R&amp;G</oddHeader>
    <oddFooter>&amp;CStran &amp;P &amp;8od &amp;N&amp;R&amp;"Arial,Krepko"&amp;8&amp;A</oddFooter>
  </headerFooter>
  <rowBreaks count="2" manualBreakCount="2">
    <brk id="26" max="8" man="1"/>
    <brk id="42" max="8"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REKAPITULACIJA</vt:lpstr>
      <vt:lpstr>POPIS-MOST</vt:lpstr>
      <vt:lpstr>POPIS-CESTA</vt:lpstr>
      <vt:lpstr>'POPIS-CESTA'!Področje_tiskanja</vt:lpstr>
      <vt:lpstr>'POPIS-MOST'!Področje_tiskanja</vt:lpstr>
    </vt:vector>
  </TitlesOfParts>
  <Company>pti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ŠEPETAVC</dc:creator>
  <cp:lastModifiedBy>local-admin</cp:lastModifiedBy>
  <cp:lastPrinted>2019-01-24T21:47:33Z</cp:lastPrinted>
  <dcterms:created xsi:type="dcterms:W3CDTF">2004-11-23T09:42:44Z</dcterms:created>
  <dcterms:modified xsi:type="dcterms:W3CDTF">2020-12-03T09:38:44Z</dcterms:modified>
</cp:coreProperties>
</file>