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910"/>
  </bookViews>
  <sheets>
    <sheet name="REKAPITULACIJA" sheetId="1" r:id="rId1"/>
    <sheet name="Splošne zahteve" sheetId="2" r:id="rId2"/>
    <sheet name="Sklop 1-  RPRIPRAVLJALNA in RUŠ" sheetId="3" r:id="rId3"/>
    <sheet name="Sklop 1 -ZEMELJSKA DELA" sheetId="4" r:id="rId4"/>
    <sheet name="Sklop 1- BETONSKA DELA" sheetId="5" r:id="rId5"/>
    <sheet name="Sklop 1- ZIDARSKA DELA" sheetId="6" r:id="rId6"/>
    <sheet name="Sklop 1- TESARSKA DELA" sheetId="7" r:id="rId7"/>
    <sheet name="Sklop 1-Meteorna kanalizacija" sheetId="8" r:id="rId8"/>
    <sheet name="Sklop 1- Hidrantno omrežje" sheetId="9" r:id="rId9"/>
    <sheet name="Sklop 1- razsvetljava" sheetId="10" r:id="rId10"/>
    <sheet name="Sklop 1- OPREMA" sheetId="11" r:id="rId11"/>
    <sheet name="sklop 2 - oporni zid" sheetId="12" r:id="rId12"/>
    <sheet name="Sklop 3- sanacija objekta" sheetId="13" r:id="rId13"/>
    <sheet name="Sklop 4 - Ureditev ob Reč" sheetId="14" r:id="rId14"/>
    <sheet name="List2" sheetId="15" r:id="rId15"/>
  </sheets>
  <definedNames>
    <definedName name="Excel_BuiltIn_Print_Titles" localSheetId="0">REKAPITULACIJA!#REF!</definedName>
    <definedName name="Excel_BuiltIn_Print_Titles" localSheetId="4">'Sklop 1- BETONSKA DELA'!#REF!</definedName>
    <definedName name="Excel_BuiltIn_Print_Titles" localSheetId="6">'Sklop 1- TESARSKA DELA'!#REF!</definedName>
    <definedName name="Excel_BuiltIn_Print_Titles" localSheetId="3">'Sklop 1 -ZEMELJSKA DELA'!#REF!</definedName>
    <definedName name="Excel_BuiltIn_Print_Titles" localSheetId="5">'Sklop 1- ZIDARSKA DELA'!#REF!</definedName>
    <definedName name="OLE_LINK1" localSheetId="0">REKAPITULACIJA!#REF!</definedName>
    <definedName name="OLE_LINK1" localSheetId="2">'Sklop 1-  RPRIPRAVLJALNA in RUŠ'!#REF!</definedName>
    <definedName name="OLE_LINK1" localSheetId="4">'Sklop 1- BETONSKA DELA'!#REF!</definedName>
    <definedName name="OLE_LINK1" localSheetId="6">'Sklop 1- TESARSKA DELA'!#REF!</definedName>
    <definedName name="OLE_LINK1" localSheetId="3">'Sklop 1 -ZEMELJSKA DELA'!#REF!</definedName>
    <definedName name="OLE_LINK1">'Sklop 1- ZIDARSKA DELA'!#REF!</definedName>
    <definedName name="_xlnm.Print_Area" localSheetId="0">REKAPITULACIJA!$A$1:$F$62</definedName>
    <definedName name="_xlnm.Print_Area" localSheetId="2">'Sklop 1-  RPRIPRAVLJALNA in RUŠ'!$A$1:$F$37</definedName>
    <definedName name="_xlnm.Print_Area" localSheetId="4">'Sklop 1- BETONSKA DELA'!$A$1:$F$27</definedName>
    <definedName name="_xlnm.Print_Area" localSheetId="8">'Sklop 1- Hidrantno omrežje'!$A$1:$F$58</definedName>
    <definedName name="_xlnm.Print_Area" localSheetId="10">'Sklop 1- OPREMA'!$A$1:$F$73</definedName>
    <definedName name="_xlnm.Print_Area" localSheetId="9">'Sklop 1- razsvetljava'!$A$1:$F$27</definedName>
    <definedName name="_xlnm.Print_Area" localSheetId="6">'Sklop 1- TESARSKA DELA'!$A$1:$F$17</definedName>
    <definedName name="_xlnm.Print_Area" localSheetId="3">'Sklop 1 -ZEMELJSKA DELA'!$A$1:$F$67</definedName>
    <definedName name="_xlnm.Print_Area" localSheetId="5">'Sklop 1- ZIDARSKA DELA'!$A$1:$F$34</definedName>
    <definedName name="_xlnm.Print_Area" localSheetId="7">'Sklop 1-Meteorna kanalizacija'!$A$1:$F$20</definedName>
    <definedName name="_xlnm.Print_Area" localSheetId="11">'sklop 2 - oporni zid'!$A$1:$F$33</definedName>
    <definedName name="_xlnm.Print_Area" localSheetId="1">'Splošne zahteve'!$A$1:$B$39</definedName>
    <definedName name="_xlnm.Print_Titles" localSheetId="2">'Sklop 1-  RPRIPRAVLJALNA in RUŠ'!$3:$3</definedName>
  </definedName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F90" i="14" l="1"/>
  <c r="F79" i="14"/>
  <c r="F41" i="9" l="1"/>
  <c r="F47" i="9"/>
  <c r="F58" i="9"/>
  <c r="E55" i="9"/>
  <c r="F17" i="8"/>
  <c r="F9" i="9"/>
  <c r="F53" i="9"/>
  <c r="F51" i="9"/>
  <c r="F49" i="9"/>
  <c r="F7" i="9"/>
  <c r="F11" i="9"/>
  <c r="F13" i="9"/>
  <c r="F15" i="9"/>
  <c r="F17" i="9"/>
  <c r="F19" i="9"/>
  <c r="F21" i="9"/>
  <c r="F23" i="9"/>
  <c r="F25" i="9"/>
  <c r="F27" i="9"/>
  <c r="F29" i="9"/>
  <c r="F31" i="9"/>
  <c r="F33" i="9"/>
  <c r="F35" i="9"/>
  <c r="F37" i="9"/>
  <c r="F39" i="9"/>
  <c r="F55" i="9" s="1"/>
  <c r="F43" i="9"/>
  <c r="F45" i="9"/>
  <c r="F32" i="3" l="1"/>
  <c r="F44" i="14"/>
  <c r="F46" i="14"/>
  <c r="F48" i="14"/>
  <c r="F16" i="14"/>
  <c r="F14" i="14"/>
  <c r="F18" i="14"/>
  <c r="F107" i="14"/>
  <c r="F106" i="14"/>
  <c r="F105" i="14"/>
  <c r="F104" i="14"/>
  <c r="F103" i="14"/>
  <c r="F102" i="14"/>
  <c r="F101" i="14"/>
  <c r="F100" i="14"/>
  <c r="F99" i="14"/>
  <c r="F98" i="14"/>
  <c r="F97" i="14"/>
  <c r="F96" i="14"/>
  <c r="F95" i="14"/>
  <c r="F94" i="14"/>
  <c r="F88" i="14"/>
  <c r="F87" i="14"/>
  <c r="F86" i="14"/>
  <c r="F85" i="14"/>
  <c r="F84" i="14"/>
  <c r="F83" i="14"/>
  <c r="F82" i="14"/>
  <c r="F81" i="14"/>
  <c r="F80" i="14"/>
  <c r="F78" i="14"/>
  <c r="F77" i="14"/>
  <c r="F76" i="14"/>
  <c r="F75" i="14"/>
  <c r="F74" i="14"/>
  <c r="F73" i="14"/>
  <c r="F72" i="14"/>
  <c r="F71" i="14"/>
  <c r="F70" i="14"/>
  <c r="F69" i="14"/>
  <c r="F68" i="14"/>
  <c r="F67" i="14"/>
  <c r="F66" i="14"/>
  <c r="F59" i="14"/>
  <c r="F57" i="14"/>
  <c r="F55" i="14"/>
  <c r="F53" i="14"/>
  <c r="F51" i="14"/>
  <c r="F50" i="14"/>
  <c r="F42" i="14"/>
  <c r="F61" i="14" s="1"/>
  <c r="E46" i="1" s="1"/>
  <c r="F40" i="14"/>
  <c r="F38" i="14"/>
  <c r="F36" i="14"/>
  <c r="F28" i="14"/>
  <c r="F26" i="14"/>
  <c r="F24" i="14"/>
  <c r="F22" i="14"/>
  <c r="F20" i="14"/>
  <c r="F12" i="14"/>
  <c r="F10" i="14"/>
  <c r="F8" i="14"/>
  <c r="F6" i="14"/>
  <c r="F107" i="13"/>
  <c r="F106" i="13"/>
  <c r="F108" i="13" s="1"/>
  <c r="F100" i="13"/>
  <c r="F97" i="13"/>
  <c r="F101" i="13" s="1"/>
  <c r="E40" i="1" s="1"/>
  <c r="F92" i="13"/>
  <c r="F90" i="13"/>
  <c r="F88" i="13"/>
  <c r="F86" i="13"/>
  <c r="F93" i="13" s="1"/>
  <c r="E39" i="1" s="1"/>
  <c r="F81" i="13"/>
  <c r="F79" i="13"/>
  <c r="D77" i="13"/>
  <c r="F77" i="13" s="1"/>
  <c r="F75" i="13"/>
  <c r="F74" i="13"/>
  <c r="F73" i="13"/>
  <c r="F72" i="13"/>
  <c r="F71" i="13"/>
  <c r="F68" i="13"/>
  <c r="F82" i="13" s="1"/>
  <c r="E38" i="1" s="1"/>
  <c r="D68" i="13"/>
  <c r="F66" i="13"/>
  <c r="F64" i="13"/>
  <c r="D58" i="13"/>
  <c r="F58" i="13" s="1"/>
  <c r="D56" i="13"/>
  <c r="F56" i="13" s="1"/>
  <c r="F54" i="13"/>
  <c r="D52" i="13"/>
  <c r="F52" i="13" s="1"/>
  <c r="F50" i="13"/>
  <c r="F59" i="13" s="1"/>
  <c r="E36" i="1" s="1"/>
  <c r="F45" i="13"/>
  <c r="D45" i="13"/>
  <c r="F43" i="13"/>
  <c r="F46" i="13" s="1"/>
  <c r="E35" i="1" s="1"/>
  <c r="D43" i="13"/>
  <c r="F41" i="13"/>
  <c r="F36" i="13"/>
  <c r="D36" i="13"/>
  <c r="F34" i="13"/>
  <c r="D34" i="13"/>
  <c r="F32" i="13"/>
  <c r="F37" i="13" s="1"/>
  <c r="E34" i="1" s="1"/>
  <c r="F27" i="13"/>
  <c r="F25" i="13"/>
  <c r="F23" i="13"/>
  <c r="F21" i="13"/>
  <c r="F19" i="13"/>
  <c r="F17" i="13"/>
  <c r="F15" i="13"/>
  <c r="D15" i="13"/>
  <c r="D13" i="13"/>
  <c r="F13" i="13" s="1"/>
  <c r="F11" i="13"/>
  <c r="F9" i="13"/>
  <c r="F7" i="13"/>
  <c r="D24" i="12"/>
  <c r="F24" i="12" s="1"/>
  <c r="D23" i="12"/>
  <c r="F23" i="12" s="1"/>
  <c r="F17" i="12"/>
  <c r="D17" i="12"/>
  <c r="D13" i="12"/>
  <c r="F13" i="12" s="1"/>
  <c r="F11" i="12"/>
  <c r="F10" i="12"/>
  <c r="D10" i="12"/>
  <c r="F9" i="12"/>
  <c r="D9" i="12"/>
  <c r="D25" i="12" s="1"/>
  <c r="F68" i="11"/>
  <c r="F67" i="11"/>
  <c r="F66" i="11"/>
  <c r="F65" i="11"/>
  <c r="F64" i="11"/>
  <c r="F62" i="11"/>
  <c r="F61" i="11"/>
  <c r="F60" i="11"/>
  <c r="F59" i="11"/>
  <c r="F58" i="11"/>
  <c r="F57" i="11"/>
  <c r="F56" i="11"/>
  <c r="F55" i="11"/>
  <c r="F54" i="11"/>
  <c r="F53" i="11"/>
  <c r="E70" i="11" s="1"/>
  <c r="F70" i="11" s="1"/>
  <c r="F73" i="11" s="1"/>
  <c r="E23" i="1" s="1"/>
  <c r="F41" i="11"/>
  <c r="F40" i="11"/>
  <c r="F23" i="10"/>
  <c r="D22" i="10"/>
  <c r="F22" i="10" s="1"/>
  <c r="F21" i="10"/>
  <c r="F20" i="10"/>
  <c r="F19" i="10"/>
  <c r="F18" i="10"/>
  <c r="F17" i="10"/>
  <c r="F16" i="10"/>
  <c r="F5" i="10"/>
  <c r="F5" i="9"/>
  <c r="F15" i="8"/>
  <c r="F13" i="8"/>
  <c r="F11" i="8"/>
  <c r="F9" i="8"/>
  <c r="F7" i="8"/>
  <c r="F6" i="8"/>
  <c r="E17" i="8" s="1"/>
  <c r="D6" i="8"/>
  <c r="D11" i="7"/>
  <c r="F11" i="7" s="1"/>
  <c r="F28" i="6"/>
  <c r="F27" i="6"/>
  <c r="F26" i="6"/>
  <c r="F23" i="6"/>
  <c r="D21" i="6"/>
  <c r="F21" i="6" s="1"/>
  <c r="F19" i="6"/>
  <c r="D19" i="6"/>
  <c r="F17" i="6"/>
  <c r="F15" i="6"/>
  <c r="D13" i="6"/>
  <c r="F13" i="6" s="1"/>
  <c r="F21" i="5"/>
  <c r="F17" i="5"/>
  <c r="D15" i="5"/>
  <c r="D20" i="5" s="1"/>
  <c r="F20" i="5" s="1"/>
  <c r="F61" i="4"/>
  <c r="F59" i="4"/>
  <c r="F54" i="4"/>
  <c r="F52" i="4"/>
  <c r="D50" i="4"/>
  <c r="F50" i="4" s="1"/>
  <c r="F48" i="4"/>
  <c r="F46" i="4"/>
  <c r="D46" i="4"/>
  <c r="F44" i="4"/>
  <c r="D42" i="4"/>
  <c r="F42" i="4" s="1"/>
  <c r="F40" i="4"/>
  <c r="F38" i="4"/>
  <c r="D38" i="4"/>
  <c r="F36" i="4"/>
  <c r="D34" i="4"/>
  <c r="F34" i="4" s="1"/>
  <c r="D32" i="4"/>
  <c r="F32" i="4" s="1"/>
  <c r="F30" i="4"/>
  <c r="F28" i="4"/>
  <c r="D24" i="4"/>
  <c r="F24" i="4" s="1"/>
  <c r="D22" i="4"/>
  <c r="D26" i="4" s="1"/>
  <c r="F26" i="4" s="1"/>
  <c r="D20" i="4"/>
  <c r="F20" i="4" s="1"/>
  <c r="F18" i="4"/>
  <c r="F14" i="4"/>
  <c r="D14" i="4"/>
  <c r="D16" i="4" s="1"/>
  <c r="F16" i="4" s="1"/>
  <c r="F12" i="4"/>
  <c r="D12" i="4"/>
  <c r="F10" i="4"/>
  <c r="D10" i="4"/>
  <c r="F8" i="4"/>
  <c r="D8" i="4"/>
  <c r="F30" i="3"/>
  <c r="F28" i="3"/>
  <c r="F26" i="3"/>
  <c r="F24" i="3"/>
  <c r="F22" i="3"/>
  <c r="F18" i="3"/>
  <c r="D18" i="3"/>
  <c r="D20" i="3" s="1"/>
  <c r="F20" i="3" s="1"/>
  <c r="F16" i="3"/>
  <c r="F14" i="3"/>
  <c r="F12" i="3"/>
  <c r="F10" i="3"/>
  <c r="F8" i="3"/>
  <c r="F6" i="3"/>
  <c r="F15" i="5" l="1"/>
  <c r="E23" i="5" s="1"/>
  <c r="F23" i="5" s="1"/>
  <c r="F25" i="5" s="1"/>
  <c r="E17" i="1" s="1"/>
  <c r="F108" i="14"/>
  <c r="E112" i="14" s="1"/>
  <c r="E47" i="1"/>
  <c r="F30" i="14"/>
  <c r="E45" i="1" s="1"/>
  <c r="D28" i="12"/>
  <c r="F28" i="12" s="1"/>
  <c r="D27" i="12"/>
  <c r="F27" i="12" s="1"/>
  <c r="F29" i="12" s="1"/>
  <c r="D26" i="12"/>
  <c r="F26" i="12" s="1"/>
  <c r="F25" i="12"/>
  <c r="F14" i="12"/>
  <c r="E26" i="1" s="1"/>
  <c r="F28" i="13"/>
  <c r="E33" i="1" s="1"/>
  <c r="E41" i="1"/>
  <c r="E63" i="4"/>
  <c r="F63" i="4" s="1"/>
  <c r="E34" i="3"/>
  <c r="F34" i="3" s="1"/>
  <c r="F36" i="3" s="1"/>
  <c r="E15" i="1" s="1"/>
  <c r="E30" i="6"/>
  <c r="F30" i="6" s="1"/>
  <c r="F33" i="6" s="1"/>
  <c r="E18" i="1" s="1"/>
  <c r="F20" i="8"/>
  <c r="E20" i="1" s="1"/>
  <c r="D19" i="12"/>
  <c r="F19" i="12" s="1"/>
  <c r="E24" i="10"/>
  <c r="F24" i="10" s="1"/>
  <c r="F27" i="10" s="1"/>
  <c r="E22" i="1" s="1"/>
  <c r="F22" i="4"/>
  <c r="F66" i="4" s="1"/>
  <c r="E16" i="1" s="1"/>
  <c r="E13" i="7"/>
  <c r="F13" i="7" s="1"/>
  <c r="F16" i="7" s="1"/>
  <c r="E19" i="1" s="1"/>
  <c r="D18" i="12"/>
  <c r="F18" i="12" s="1"/>
  <c r="F20" i="12" s="1"/>
  <c r="E27" i="1" s="1"/>
  <c r="D12" i="12"/>
  <c r="F12" i="12" s="1"/>
  <c r="E21" i="1" l="1"/>
  <c r="E48" i="1"/>
  <c r="F112" i="14"/>
  <c r="E49" i="1" s="1"/>
  <c r="E28" i="1"/>
  <c r="E32" i="12"/>
  <c r="F32" i="12" s="1"/>
  <c r="F33" i="12" s="1"/>
  <c r="E29" i="1" s="1"/>
  <c r="E112" i="13"/>
  <c r="F112" i="13" s="1"/>
  <c r="E42" i="1" s="1"/>
  <c r="E51" i="1" l="1"/>
  <c r="E53" i="1" s="1"/>
  <c r="E57" i="1" s="1"/>
</calcChain>
</file>

<file path=xl/sharedStrings.xml><?xml version="1.0" encoding="utf-8"?>
<sst xmlns="http://schemas.openxmlformats.org/spreadsheetml/2006/main" count="1049" uniqueCount="462">
  <si>
    <t>INVESTITOR: OBČINA BLED</t>
  </si>
  <si>
    <t>REKAPITULACIJA</t>
  </si>
  <si>
    <t>CENA</t>
  </si>
  <si>
    <t>A.</t>
  </si>
  <si>
    <t>SKLOP 1</t>
  </si>
  <si>
    <t>I</t>
  </si>
  <si>
    <t>PRIPRAVLJALNA IN RUŠITVENA DELA</t>
  </si>
  <si>
    <t xml:space="preserve">II. </t>
  </si>
  <si>
    <t>ZEMELJSKA DELA IN VOZIŠČNE KONSTRUKCIJE</t>
  </si>
  <si>
    <t>III.</t>
  </si>
  <si>
    <t>BETONSKA IN ARMIRANO BETONSKA DELA</t>
  </si>
  <si>
    <t>IV.</t>
  </si>
  <si>
    <t>ZIDARSKA DELA</t>
  </si>
  <si>
    <t>V.</t>
  </si>
  <si>
    <t>TESARSKA DELA</t>
  </si>
  <si>
    <t>VI.</t>
  </si>
  <si>
    <t>METEORNA KANALIZACIJA</t>
  </si>
  <si>
    <t>VII.</t>
  </si>
  <si>
    <t>VIII.</t>
  </si>
  <si>
    <t>RAZSVETLJAVA</t>
  </si>
  <si>
    <t>IX.</t>
  </si>
  <si>
    <t>OPREMA</t>
  </si>
  <si>
    <t>B.</t>
  </si>
  <si>
    <t>SKLOP 2</t>
  </si>
  <si>
    <t>I.</t>
  </si>
  <si>
    <t xml:space="preserve"> ZEMELJSKA DELA</t>
  </si>
  <si>
    <t>II.</t>
  </si>
  <si>
    <t>BETONSKA DELA</t>
  </si>
  <si>
    <t>NEPREDVIDENA DELA</t>
  </si>
  <si>
    <t>C.</t>
  </si>
  <si>
    <t>SKLOP 3</t>
  </si>
  <si>
    <t>C1.</t>
  </si>
  <si>
    <t>GRADBENA DELA</t>
  </si>
  <si>
    <t>RUŠITVENA IN PRIPRAVLJALNA DELA</t>
  </si>
  <si>
    <t>BETONSKA IN AB DEL</t>
  </si>
  <si>
    <t>OPAŽI IN ODRI</t>
  </si>
  <si>
    <t>C2.</t>
  </si>
  <si>
    <t>OBRTNIŠKA DELA</t>
  </si>
  <si>
    <t>FASADERSKA IN SLIKOPLESKARSKA DELA</t>
  </si>
  <si>
    <t>KERAMIČARSKA DELA</t>
  </si>
  <si>
    <t>STAVBNO POHIŠTVO</t>
  </si>
  <si>
    <t>SKUPAJ BREZ DDV:</t>
  </si>
  <si>
    <t>22% DDV</t>
  </si>
  <si>
    <t>SKUPAJ Z DDV:</t>
  </si>
  <si>
    <t>SPLOŠNE ZAHTEVE ZA IZDELAVO PONUDBE</t>
  </si>
  <si>
    <t>PRI PRIPRAVI PONUDBE JE POTREBNO UPOŠTEVATI SPODNJE TOČKE 1 - 27 SPLOŠNIH ZAHTEV ZA IZDELAVO PONUDBE, KI SE NE ZARAČUNAVAJO POSEBEJ</t>
  </si>
  <si>
    <t>V kolikor je že katerakoli od spodaj navedenih del navedena tudi v popisih, veljajo splošne zahteve za izdelavo ponudbe navedane spodaj v točkah 1-27!</t>
  </si>
  <si>
    <t>1.</t>
  </si>
  <si>
    <t>Čiščenje terena pred in po gradnji ter priprava in organizacija gradbišča. Stroške zaključnih del na gradbišču z odvozom odvečnega materiala in stroške vzpostavitve prvotnega stanja, kjer bo to potrebno.</t>
  </si>
  <si>
    <t>2.</t>
  </si>
  <si>
    <t>Postavitev gradbiščne table skladno s trenutno veljavnimi predpisi.</t>
  </si>
  <si>
    <t>3.</t>
  </si>
  <si>
    <t>Stroške vseh potrebnih ukrepov, ki so predpisana in določena z veljavnimi predpisi o varstvu pri delu in varstvom pred požarom, ki jih mora izvajalec obvezno upoštevati.</t>
  </si>
  <si>
    <t>4.</t>
  </si>
  <si>
    <t>Škoda na objektih ob gradbišču, ki jo povzroči izvajalec.</t>
  </si>
  <si>
    <t>5.</t>
  </si>
  <si>
    <t xml:space="preserve">Ponovna vzpostavitev odstranjenih mejnikov, ki jih je izvajalec odstranil izven delovnega pasu. </t>
  </si>
  <si>
    <t>6.</t>
  </si>
  <si>
    <t>Poročila o kakovostni vgradnji.</t>
  </si>
  <si>
    <t>7.</t>
  </si>
  <si>
    <t>Vsi stroški trajnega deponiranja gradbenega materiala.</t>
  </si>
  <si>
    <t>8.</t>
  </si>
  <si>
    <t>Izdelava izvedenskega mnenja za objekte na katerih bi zaradi izgradnje komunalne infrastrukture lahko prišlo do poškodb (s predhodnim posvetovanjem s predstavnikom naročnika - z nadzorom).</t>
  </si>
  <si>
    <t>9.</t>
  </si>
  <si>
    <t>Sanacija oz. povrnitev v prvotno stanje vseh dostopnih poti, ki jih bo izvajalec uporabljal za vso gradbiščno logistiko.</t>
  </si>
  <si>
    <t>10.</t>
  </si>
  <si>
    <t>Stroške obveščanja javnosti o morebitnih motnjah ter posledic nastalih zaradi motenj.</t>
  </si>
  <si>
    <t>11.</t>
  </si>
  <si>
    <t>Obnova obstoječih hišnih priključkov poškodovanih med gradnjo.</t>
  </si>
  <si>
    <t>12.</t>
  </si>
  <si>
    <t>Vse stroške povezane z izvajanjem ukrepov skladno s Uredbo o preprečevanju in zmanjševanju emisije delcev iz gradbišč (Ur.list RS, št. 21/2011) ter izdelavo elaborata preprečevanja in zmanjševanja emisije delcev iz gradbišča.</t>
  </si>
  <si>
    <t>13.</t>
  </si>
  <si>
    <t>Vse stroške glede posegov na obstoječem cevovodu, pri čemer se izvajalec z upravljalcem uskladi glede organizacije obnove,</t>
  </si>
  <si>
    <t>14.</t>
  </si>
  <si>
    <t>Vse stroške električne energije, vode, TK priključkov, razsvetljave,ogrevanja…</t>
  </si>
  <si>
    <t>15.</t>
  </si>
  <si>
    <t>Vse stroške zavarovanja opreme v času izvedbe del in delavcev ter materiala na gradbišču v času izvajanja del, od začetka do  uporabnega dovolj.</t>
  </si>
  <si>
    <t>16.</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</si>
  <si>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</si>
  <si>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17.</t>
  </si>
  <si>
    <t>Vse stroške pridobitve potrebnih soglasij in dovoljenj v zvezi s prečkanji cevovodov, stroške zaščite vseh komunalnih naprav in stroške upravljavcev ali njihovih predstavnikov, stroške raznih pristojbin s tem v zvezi.</t>
  </si>
  <si>
    <t>18.</t>
  </si>
  <si>
    <t>Vse količine pri zemeljskih delih so v raščenem stanju.</t>
  </si>
  <si>
    <t>19.</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</si>
  <si>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</si>
  <si>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20.</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</si>
  <si>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</si>
  <si>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21.</t>
  </si>
  <si>
    <t>V ceni je zajeto tudi: droben potrošen mtr., preizkus instalacij in vse potrebne meritve za uspešno opravljen teh. pregled, pridobitev pozitivneih izvedeniškeih mnenj, navodila za obratovanje in vzdrževanje POV v 4 izvodih.</t>
  </si>
  <si>
    <t>22.</t>
  </si>
  <si>
    <t>Vsa potrebna dokumentacija, ki je potrebna za tehnični pregled, prodobitev uporabnega dovoljenja in vris v kataster GJI.</t>
  </si>
  <si>
    <t>23.</t>
  </si>
  <si>
    <t>Cena na enoto za več in manj dela se ne spreminja.</t>
  </si>
  <si>
    <t>24.</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</si>
  <si>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</si>
  <si>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25.</t>
  </si>
  <si>
    <t>Ponudnik mora k ponudbi priložiti prospekte za vso ponujeno opremo v vseh sklopih.</t>
  </si>
  <si>
    <t>26.</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</si>
  <si>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</si>
  <si>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27.</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</si>
  <si>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</si>
  <si>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EM</t>
  </si>
  <si>
    <t>Količina</t>
  </si>
  <si>
    <t>Cena/EM
 (v € brez DDV)</t>
  </si>
  <si>
    <t>Vrednost 
(v € brez DDV)</t>
  </si>
  <si>
    <t>Organizacija gradbišča; ureditev začasnih gradbiščnih priključkov za vodo, elektriko, izvedbo meritev el. priključka, ograditev gradbišča skladno z varnostnim načrtom, pisarniški kontejner, gradbiščne skladiščne barake, ureditev začasnih deponij, grabiščna tabla, table z varnostnimi napisi,...</t>
  </si>
  <si>
    <t>kpl</t>
  </si>
  <si>
    <t>Postavitev in vzdrževanje delne ali popolne zapore ceste v času gradnje z izvedbo obvozov in njihovo označitvijo (v nočnem času zagotovitev prevoznosti do objektov)</t>
  </si>
  <si>
    <t>Postavitev in zavarovanje prečnih in vzdolžnih profilov</t>
  </si>
  <si>
    <t>Posnetek višine in položaja točk na terenu/objektu ter prilagodite višin za izvedbo</t>
  </si>
  <si>
    <t>kos</t>
  </si>
  <si>
    <t>Odstranitev obstoječih pranih plošč, vključno z odvozom na stalno deponijo in plačilom deponije.</t>
  </si>
  <si>
    <t>m2</t>
  </si>
  <si>
    <t>Rezanje obstoječih betonov debeline do 15 cm</t>
  </si>
  <si>
    <t>m1</t>
  </si>
  <si>
    <t>Rušenje obstoječih betonov debeline do 15cm, vključno z nakladanjem in odvozom na stalno deponijo in plačilom deponije</t>
  </si>
  <si>
    <t>Nakladanje in odvoz ruševin na deponijo vključno s plačilom deponije.</t>
  </si>
  <si>
    <t>m3</t>
  </si>
  <si>
    <t>Odstranitev obstoječega lesenega objekta velikosti cca 2,5 x 4,0m, vključno z nalaganjem na kamion in odvozom na stalno deponijo s plačilom deponije.</t>
  </si>
  <si>
    <t>Odstranitev obstoječe ograje, višine cca 1m iz kovinskih profilov okrog betonske ploščadi, vključno z odvozom na stalno deponijo in plačilom deponije.</t>
  </si>
  <si>
    <t>Zakoličba objektov in zavarovanje zakoličbe , obračun po kompletu za vse objekte.</t>
  </si>
  <si>
    <t>Odstranitev visokodebelnega drevja, vključno z odstranitvijo panjev, odvozom na stalno deponijo in plačilom stroškov deponije.</t>
  </si>
  <si>
    <t>Odstranitev grmovja, vključno z odstranitvijo korenin, odvozom na stalno deponijo in plačilom stroškov deponije.</t>
  </si>
  <si>
    <t>Nepredvidena dela, ki se lahko pojavijo pri gradnji objekta. Obračun po dejanskih stroških po potrditvi nadzora in z vpisom del v gradbeni dnevnik. Ocena 10% vseh pripravljalnih in rušitvenih  del.</t>
  </si>
  <si>
    <t>%</t>
  </si>
  <si>
    <t>SKUPAJ PRIPRAVLJALNA IN RUŠITVENA DELA</t>
  </si>
  <si>
    <t>ZEMELJSKA DELA in VOZIŠČNE KONSTRUKCIJE</t>
  </si>
  <si>
    <t xml:space="preserve">Splošno: 
Geomehanski nadzor zemeljskih del, preizkuse nosilnosti tal, izvedenih konstrukcij in nadzor - z  dokazili o kvaliteti vgrajenih materialov in nosilnosti konstrukcij, zagotovi izvajalec del.
</t>
  </si>
  <si>
    <t>Vsi izkopi, zasipi in vgrajeni materiali so obračunani v raščenem, oz.vgrajenem (utrjenem) stanju.</t>
  </si>
  <si>
    <t>Površinski izkop plodne zemljine - 1.kategorije - strojno z odrivom do 50m</t>
  </si>
  <si>
    <t>Širok izkop zemljine III. Kategorije z direktnim nakladanjem in odvozom izkopanega materiala na gradbiščno deponijo; globina izkopa cca 1,00m</t>
  </si>
  <si>
    <t>Širok izkop zemljine IV. Kategorije z direktnim nakladanjem in odvozom izkopanega materiala na gradbiščno deponijo; globina izkopa cca 1,00m</t>
  </si>
  <si>
    <t>Širok izkop zemljine V. Kategorije z direktnim nakladanjem in odvozom izkopanega materiala na gradbiščno deponijo; globina izkopa cca 1,00m</t>
  </si>
  <si>
    <t>Nakladanje in odvoz izkopanega materiala na stalno deponijo, vključno s plačilom deponije - ocena.</t>
  </si>
  <si>
    <t>Dobava in vgradnja geotekstila 400g/m2</t>
  </si>
  <si>
    <t>Ureditev planuma temeljnih tal vezljive zemljine – 3. kategorije</t>
  </si>
  <si>
    <t>Izkop zemljine za  kanalske rove, prepuste in jaške širine do 1,0m in globine do 1,0m - strojno, planiranje dna ročno</t>
  </si>
  <si>
    <t>.</t>
  </si>
  <si>
    <t>Zasip kanalov z izkopnim materialom do planuma</t>
  </si>
  <si>
    <t>Izdelava peščene posteljice 0 - 8, debeline 10 cm</t>
  </si>
  <si>
    <t>Obsip kanalskih cevi 20cm nad temenom s peskom granulacije 0-8, cca 0,2m3/m1</t>
  </si>
  <si>
    <t>Dobava in vgradnja zmrzlinsko odporne kamnite grede v debelini 50 cm</t>
  </si>
  <si>
    <t>Dobava in vgradnja tamponskega drobljenca 0-32 v debelini 30 cm</t>
  </si>
  <si>
    <t>Dobava in vgradnja peska granulacije 0-16  vdebelini 5cm</t>
  </si>
  <si>
    <t>Dobava in vgradnja prodca frakcije 2-8 mm, debeline 20 cm na površini predvidenega otroškega igrišča velikosti cca 15 x 13m.</t>
  </si>
  <si>
    <t>Izdelava vezane nosilne bituminizirane zmesi v debelini 60 mm
AC16 surf B70/100, A4 v debelini 7.0cm</t>
  </si>
  <si>
    <t>Izdelava tankoslojne vzdolžne označbe na vozišču z enokomponentno belo barvo, vključno 250 g/m2 posipa z drobci / kroglicami stekla, strojno, debelina plasti suhe snovi 250 mikrometra, širina črte 12 cm</t>
  </si>
  <si>
    <t xml:space="preserve">Izdelava tankoslojne prečne in ostalih označb na vozišču z enokomponentno belo barvo, vključno 250 g/m2 posipa z drobci / kroglicami stekla, ročno, debelina plasti suhe snovi 250 mikrometra, </t>
  </si>
  <si>
    <t>Izdelava brežin po parcelni meji proti travnikom kot nasip, premostitev višine med nivojema do 1m, povprečna debelina nasipa 30 cm.</t>
  </si>
  <si>
    <t>Razgrinjanje in ravnanje predhodno odrinjenega humusa po zatravljenih površinah, v debelini 20 cm</t>
  </si>
  <si>
    <t>Dobava, razgrinjanje in ravnanje humusa po zatravljenih površinah, v debelini 20 cm</t>
  </si>
  <si>
    <t>Dobava in razgrinjanje mešanice humusa in peska za ureditev površine, namenjene občasnemu parkiranju vozil, v debelini 10cm.</t>
  </si>
  <si>
    <t>Planiranje in zatravitev z mešanico travnih semen</t>
  </si>
  <si>
    <t>Za saditev dreves je treba pripraviti vegetacijski nosilni sloj in po potrebi tudi teren. Pravilno posajeno drevo bo bolj tolerantno na spremenljive razmere in manj občutljivo. Najboljši čas za sajenje rastlin je jesen ali zgodnja pomlad, ko so rastline še v mirovanju. Sadike vzgojene v loncih se lahko uspešno sadi tudi preko poletja (potrebno redno in zadostno zalivanje). Sadilne jame je potrebno izkopati v 1,5-kratnem premeru koreninske grude. Drevesne sadike so oprte z 1 kolom višine 220 cm (vidna višina 150 cm). Koli morajo biti impregnirani z ustreznim zaščitnim sredstvom, ki ni škodljivo za rastlino. Sadika je privezana h kolu z dvema fleksibilnima veznima trakovoma. Kontejnerje oz. embalažo, ki ni razgradljiva, se pred saditvijo odstrani, korenine razrahlja. Sadilno jamo je potrebno na vseh straneh grude zapolniti z zemljo, potlačiti in oskrbeti z vodo in gnojili. Teren se po saditvi fino splanira, okrog sadik je potrebno oblikovati zalivalno skledo za zadrževanje površinske padavinske vode. Izvede se zastirka v debelini cca. 5 cm iz drobljenega lubja iglavcev, zgornji rob zastirke mora biti uravnan z okoliškim terenom.</t>
  </si>
  <si>
    <t>Nabava dreves po načrtu in dobava z nakladanjem v drevesnici s transportom do mesta saditve.</t>
  </si>
  <si>
    <t>Breza, višina min. 200 cm, deblo min. Φ 8-12 cm</t>
  </si>
  <si>
    <t>Izkop in priprava jam (polnitev s humozno zemljo), pognojitev (1 briket založnega gnojila) in posaditev novih dreves, ki se fiksirajo s kolom (dolžina 200 cm, fi=6-8 cm) s parom PVC veznim trakom. Zasipanje jam, odvoz odvečnega materiala, planiranje po končanih delih z izdelavo zalivalnih jamic, izvedbo zastirke iz drobljenega lubja iglavcev (debelina 5 cm) in ostalimi pomožnimi deli. Razporeditev dreves skladno z načrtom.</t>
  </si>
  <si>
    <t>Geomehanski nadzor, pregled temeljnih tal,  izdelava geomehanskega poročila, dinamična analiza zbitosi temeljnih tal.</t>
  </si>
  <si>
    <t>Nepredvidena zemeljska dela, 10% zemeljskih del - obračun po potrditvi nadzora in vpisu v gradbeni dnevnik;</t>
  </si>
  <si>
    <t>SKUPAJ ZEMELJSKA DELA IN VOZIŠČNE KONSTRUKCIJE:</t>
  </si>
  <si>
    <t>Splošna določila:</t>
  </si>
  <si>
    <t>Betonska dela se morajo izvajati po določilih veljavnih tehničnih predpisov in normativov.</t>
  </si>
  <si>
    <t>Standardi za betonska dela vsebujejo poleg izdelave opisane v posamezni postavki še vsa potrebna pomožna dela kot sledi:
a./ dela in ukrepe po določilih veljavnih predpisov varstva pri delu;
b./ čiščenje in močenje opažev, neposredno pred pričetkom betoniranja;
c./ čiščenje prostorov in delovnih naprav po končanem betoniranju;
d./ nega betona - po projektu betona</t>
  </si>
  <si>
    <t>Kvaliteta betona mora ustrezati zahtevam opisa del in predpisom glede čistoče agregata, granulacije, količine cementa in vode.</t>
  </si>
  <si>
    <t>Kot vidne AB  konstrukcije se smatrajo vse tiste konstrukcije iz betona, ki ostanejo po izdelavi neometane.</t>
  </si>
  <si>
    <t>Pri izvajanju betonskih del je nujno upoštevati vsa navodila statika. Vse po detajlih projekta PZI.</t>
  </si>
  <si>
    <t>Izvajalec na svoje stroške izdela projekt betona</t>
  </si>
  <si>
    <t>Pred betonažo je preveriti, če so v AB konstrukcije vgrajena vsa sidra po projektih in pa vse škatle za prehode instalacij.</t>
  </si>
  <si>
    <t>Splošni opis za postavke betonskih del: v kalkulaciji vsake posamezne postavke morajo biti zajeti sledeči stroški: naprava, dobava in vgrajevanje betona - ročno vgrajevanje s strojnim zgoščevanjem betona z vsemi prenosi in transporti do mesta vgrajevanja. Marke betonov po opisu posamezne postavke in velikosti posameznih prerezov  AB konstrukcij. Izvajalec izdela projekt betona na svoje stroške.</t>
  </si>
  <si>
    <t>Dobava in vgraditev cementnega betona C 30/37, XC4, XD3, XF3 granulacija 0-16 v debelini cca 20cm, zaključni sloj metličen beton</t>
  </si>
  <si>
    <t>Razna obbetoniranja, zapolnitve: dobava in vgradnja betona C25/30 XC2. Ocena</t>
  </si>
  <si>
    <t>Dobava, krojenje in montaža srednje zahtevne armature - ocena</t>
  </si>
  <si>
    <t>a)</t>
  </si>
  <si>
    <t xml:space="preserve">RA S500 do fi 12                </t>
  </si>
  <si>
    <t>kg</t>
  </si>
  <si>
    <t>b)</t>
  </si>
  <si>
    <t xml:space="preserve">RA  S500 nad fi 12            </t>
  </si>
  <si>
    <t>Nepredvidena dela, ki se lahko pojavijo pri gradnji objekta. Obračun po dejanskih stroških po potrditvi nadzora in z vpisom del v gradbeni dnevnik. Ocena 10% vseh betonskih del in armiranobetonskih del.</t>
  </si>
  <si>
    <t>SKUPAJ BETONSKA IN ARMIRANOBETONSKA DELA:</t>
  </si>
  <si>
    <t>Splošno:</t>
  </si>
  <si>
    <t>Za vse nejasnosti ali variantne rešitve se je obvezno posvetovati s projektantom.</t>
  </si>
  <si>
    <t>Zidarska dela se morajo izvajati po določilih veljavnih tehničnih predpisov , normativov in standardov.</t>
  </si>
  <si>
    <t>Standardi za zidarska dela vsebujejo poleg izdelave opisane v posamezni postavki, še vsa potrebna pomožna dela in sicer:
a./dela in ukrepe po določilih veljavnih predpisov varstva pri delu;
b./ vse potrebne izmere na objektu, prevoze in prenose matraiala;
c./ postavitev, premeščanje in odstranitev premičnih odrov višine do 2,00 m;
d./ prenos in obeleževanje višinskih točk na objektu;
e./ čiščenje prostorov, izdelkov ter prenos in odvoz smeti</t>
  </si>
  <si>
    <t>V ceni izdelave vsake postavke morajo biti zajeta vsa pomožna dela, ki so potrebna za izvedbo del po opisu in detajlu arhitekta, vsi prenosi in transporrti vsega potrebnega materiala do mesta vgrajevanja.</t>
  </si>
  <si>
    <t>Dobava in vgraditev potopljenega vrtnega robnika iz granitnega kamna debeline 8cm - polaganje ravno</t>
  </si>
  <si>
    <t>Dobava in vgraditev potopljenega vrtnega robnika iz granitnega kamna debeline 8cm - polaganje v krivini</t>
  </si>
  <si>
    <t>Dobava in vgradnja PVC folije pod betonske površine zaradi zaščite pred iztekanjem cementnega mleka</t>
  </si>
  <si>
    <t>Dobava in vgradnja žičnate ograje, standardne višine 2230mm, kot. Npr. palisada, vključno z vsemi potrebnimi elementi za pritrditev, vključno s stebrički, temelji podporami</t>
  </si>
  <si>
    <t>Dobava in vgradnja žičnate ograje, standardne višine 1030mm, kot. Npr. palisada, vključno z vsemi potrebnimi elementi za pritrditev, vključno s stebrički, temelji podporami</t>
  </si>
  <si>
    <t>Dobava in vgradnja tipskih vrat enokrilnih vrat širine 100 cm (iz sistema žičnate ograje), višine 100cm,  vključno z vsemi potrebnimi pritrditvami, kljuko in ključavnico</t>
  </si>
  <si>
    <t>Zidarska pomoč obrtnikom in instalaterjem. Dejanski obračun se izvede na osnovi dejansko ugotovljenih količin z vpisom v gradbeno knjigo - ocena.</t>
  </si>
  <si>
    <t>a</t>
  </si>
  <si>
    <t xml:space="preserve">KV </t>
  </si>
  <si>
    <t>ur</t>
  </si>
  <si>
    <t>b</t>
  </si>
  <si>
    <t>PK</t>
  </si>
  <si>
    <t>c</t>
  </si>
  <si>
    <t>NK</t>
  </si>
  <si>
    <t>Nepredvidena dela, ki se lahko pojavijo pri gradnji objekta. Obračun po dejanskih stroških po potrditvi nadzora in z vpisom del v gradbeni dnevnik. Ocena 10% vseh zidarskih del.</t>
  </si>
  <si>
    <t>SKUPAJ ZIDARSKA DELA</t>
  </si>
  <si>
    <t>Tesarska dela se morajo izvajati skladno z velljavnimi tehničnimi predpisi. Les za ta dela mora v pogledu dimenzij in kvalitete ustrezati veljavnim standardom in normativom.</t>
  </si>
  <si>
    <t>Standardi za tesarska dela vsebujejo poleg izdelave same, po opisu v posamezni postavki še vsa potrebna pomožna dela kot so:
a./ dela in ukrepe po določilih veljavnih predpisov varstva pri delu;
b./ snemanje potrebnih izmer na mestu samem;
c./ postavitev, premeščannje in odstranitev premičnih odrov višine do 2,00 m , potrebnih za napravo tesarskih del;
d. /čiščenje in mazanje opažev, zlaganje po končanih delih, ter odvoz opažnega materiala z nakladnjem na stalno deponijo izvajalca.</t>
  </si>
  <si>
    <t xml:space="preserve">Pri izvajanju opažev je potrebno lokacije prebojev preveriti tako v načrtu arhitekture, opažnem načrtu statike kot tudi, v načrtu strojnih in elektro inštalacij.  </t>
  </si>
  <si>
    <t>Opis dela: 
a./ naprava opažev po opisu v posamezni postavki s prenosom potrebnega materiala do mesta vgraditve;
b./ podpiranje, zavetrovanje in vezanje opažev;
c./ čiščenje opažev, odnos lesa v začasno deponijo, sortiranje, mazanje opažev, vsi dovozi in odvozi in podobno.</t>
  </si>
  <si>
    <t>Izdelava enostranskega opaža za opaženje betonskih ploščadi okrog objekta in paženje ploščadi za postavitev EKO otoka.</t>
  </si>
  <si>
    <t>Nepredvidena dela, ki se lahko pojavijo pri gradnji objekta. Obračun po dejanskih stroških po potrditvi nadzora in z vpisom del v gradbeni dnevnik. Ocena 10% vseh tesarskih del.</t>
  </si>
  <si>
    <t>SKUPAJ TESARSKA DELA</t>
  </si>
  <si>
    <t>Dobava in vgraditev cevi iz umetnih mas, togostnega razreda min. SN 8, kompletno s tesnili in potrebnimi fazonskimi kosi, izdelava betonske podlage ter polno obbetoniranje kanalizacijske cevi:</t>
  </si>
  <si>
    <t>- cev DN 200 mm</t>
  </si>
  <si>
    <t>- cev DN 160mm</t>
  </si>
  <si>
    <t xml:space="preserve">Dobava in vgraditev požiralnika iz betonskih cevi ali v PE izvedbi, fi Ø 45 cm, S PESKOLOVOM, globine do 1,5 m, z LTŽ mrežo 40 x 40 cm (nosilnosti 40t) in montažnim AB vencem iz betona C25/30. Kompletno s podložnim betonom C8/10, fino obdelavo notranjosti, prebijanjem sten in izdelavo priključkov. </t>
  </si>
  <si>
    <t xml:space="preserve">Dobava in vgraditev linijskega požiralnika v betonski izvedbi izvedbi,š = 20 cm, z LTŽ mrežo 20x300 cm (nosilnosti 40t). Kompletno s podložnim betonom C8/10, obbetoniranjem in izdelavo priključkov. </t>
  </si>
  <si>
    <t xml:space="preserve">Dobava in vgraditev revizijskega jaška iz betonskih cevi ali v PE izvedbi, fi Ø 80 cm, globine do 1,5 m, z LTŽ pokrovom fi 60 cm (nosilnosti 40t) in montažnim AB vencem iz betona C25/30. Kompletno s podložnim betonom C8/10, fino obdelavo notranjosti, prebijanjem sten in izdelavo priključkov. </t>
  </si>
  <si>
    <t>Vgradnja novih peskolovov na odvodih meteornih voda s strehe objekta in priključitev na novo meteorno kanalizacijo. Vključno z obdelavo notranjosti, lahkim pohodnim pokrovom peskolova in priklopom obstoječih vertikalnih odtokov na peskolov.</t>
  </si>
  <si>
    <t>Nepredvidena dela, ki se lahko pojavijo pri gradnji objekta. Obračun po dejanskih stroških po potrditvi nadzora in z vpisom del v gradbeni dnevnik. Ocena 10% vseh del na meteorni kanalizaciji.</t>
  </si>
  <si>
    <t>SKUPAJ METEORNA KANALIZACIJA</t>
  </si>
  <si>
    <t>FF kos DN 80/L300</t>
  </si>
  <si>
    <t>N kos DN 80</t>
  </si>
  <si>
    <t>Hidrant nadzemni - lomljivi DN80 inox, vgradna dolžina 1000,  proizvajalca IMP ali enakovredno</t>
  </si>
  <si>
    <t>Zasun EV - F5 VAG oz. enakovreden, PN 10-16 bar, s teleskopsko vgradno garnituro, cestno kapo DN200 TEL. in podložnim betonom, DN80</t>
  </si>
  <si>
    <t>opozorilni indikator trak - voda</t>
  </si>
  <si>
    <t>m</t>
  </si>
  <si>
    <t>cev PE 80, 90 x 12,5 varjena</t>
  </si>
  <si>
    <t>Varjenje cevi s spojnim materialom .EF obojko PE 100 ES PLUS SDR 11 90</t>
  </si>
  <si>
    <t>Varjenje cevi s spojnim materialom: .EF končnik PE100 ES SDR17 90 in .EF prirobnica PP ES d90 DN80 PN 10/16</t>
  </si>
  <si>
    <t>Vijaki, matica s podložko</t>
  </si>
  <si>
    <t>Tesnila ploščata DN 80, ojačana</t>
  </si>
  <si>
    <t>Vodomerni jašek - montažni 120 x 120 z AB ploščo in kompozitnim pokrovom</t>
  </si>
  <si>
    <t>montažni betonski jašek - 2 elementa in plošča ter kompozitni pokrov 600x600 25t</t>
  </si>
  <si>
    <t>krogelni ventil 1/2"</t>
  </si>
  <si>
    <t>regulator tlaka</t>
  </si>
  <si>
    <t>navrtni zasun za PEHD, vrtljivo koleno navrtnega zasuna, teleskopska vgradna garnitura, podložna betonska plošča, cestna kapa TEL</t>
  </si>
  <si>
    <t>cev 1/2" v zaščitni cevi</t>
  </si>
  <si>
    <t>drobni tesnilni in povezovalni material</t>
  </si>
  <si>
    <t>Izpiranje vodovoda in tlačni preizkus</t>
  </si>
  <si>
    <t>Dezinfekcija cevovoda z vzorcem</t>
  </si>
  <si>
    <t>Geodetski posnetek</t>
  </si>
  <si>
    <t>Nepredvidena dela, ki se lahko pojavijo pri gradnji objekta. Obračun po dejanskih stroških po potrditvi nadzora in z vpisom del v gradbeni dnevnik. Ocena 10% vseh del na hidrantnem omrežju.</t>
  </si>
  <si>
    <t>SKUPAJ HIDRANTNO OMREŽJE</t>
  </si>
  <si>
    <t>ELEKTRIČNE INSTALACIJE</t>
  </si>
  <si>
    <t>Dobava materiala in izdelava cevne kabelske kanalizacije preseka 1x iz PVC trde ali STF mehke cevi 110mm, dobava in polaganje PVC opozorilnega traku, izkop v zemljini III. Do IV. Kategorije v povozni površini, širina kanala 0,40m, globina kanala cca 1m, polno obbetoniranje cevi, zasip kanala s tamponom s protnim utrjevanjem, nakladanje viška materiala in odvoz na stalno deponijo, vključno s plačilom deponije.</t>
  </si>
  <si>
    <t>količine za m1</t>
  </si>
  <si>
    <t>strojni izkop</t>
  </si>
  <si>
    <t>ročni izkop</t>
  </si>
  <si>
    <t>beton za obbetoniranje cevi C16/20</t>
  </si>
  <si>
    <t>Zasip z izkopanim materialom s sprotnim utrjevanjem</t>
  </si>
  <si>
    <t>zasip s tamponom s sprotnim utrjevanjem</t>
  </si>
  <si>
    <t>cev fi 110</t>
  </si>
  <si>
    <t>ozemljitveni valjanec (vroče cinkan)</t>
  </si>
  <si>
    <t>PVC opozorilni trak</t>
  </si>
  <si>
    <t>prevozi in transporti na deponijo s plačilom deponije</t>
  </si>
  <si>
    <t>Dobava in vgradnja prefabriciranega AB temelja za kandelaber, višine 4,5m, kot npr. Temelj Vipro. Vključno z izkopn in obbetoniranjem.</t>
  </si>
  <si>
    <t xml:space="preserve">Dobava in postavitev ravnega vroče cinkanega in barvanega (barva MS-5 grafitno siva) kandelabra, višine h =4,5m, reducirani za vkop v temelj, vključno z opremo za priključitev. </t>
  </si>
  <si>
    <t>Dobava in polaganje kabla NYY-J 3x2,5mm2</t>
  </si>
  <si>
    <t>Dobava in montaža LED reflektorja za osvetlitev parkirne površine zaščita IPE 56, vključ no s foto celico ali podobnim sistemom za avtomatsko prižiganje, vključno z montažo na kandelaber</t>
  </si>
  <si>
    <t>Dolbljenje kanala v steni objekta, za potrebe vgradnje zaščitne cevi za nvovo instalacijo zunanje razsvetljave</t>
  </si>
  <si>
    <t>Dobava in polaganje zaščitne cevi v utore s pritrjevanjem</t>
  </si>
  <si>
    <t>Zametavanje utorov, vključno z zaključnim slojem in slikopleskarskimi deli</t>
  </si>
  <si>
    <t>Priklop na obstoječe NN omrežje gasilskega doma</t>
  </si>
  <si>
    <t>Nepredvidena dela, ki se lahko pojavijo pri gradnji objekta. Obračun po dejanskih stroških po potrditvi nadzora in z vpisom del v gradbeni dnevnik. Ocena 10% vseh elektro instalacijskih del.</t>
  </si>
  <si>
    <t>SKUPAJ ELEKTRIČNE INSTALACIJE</t>
  </si>
  <si>
    <t>Dobava in vgradnja podzemnega zabojnika za smeti kot. Npr ECO DIP</t>
  </si>
  <si>
    <t>Ohišje:</t>
  </si>
  <si>
    <t>Izdelano po rotacijskem litju iz PE materila sive barve notranjega premera 1600 mm</t>
  </si>
  <si>
    <t>Gostota materila 0,936 g/cm3</t>
  </si>
  <si>
    <t>Natezna trdnost materila 18 Mpa</t>
  </si>
  <si>
    <t>Zunanji del izdelan iz enega kosa</t>
  </si>
  <si>
    <t>Možnost ločene izvedbe zunanjega in podzemnega dela z zvarom</t>
  </si>
  <si>
    <t>Odpornost kontejnerja na vlago, korozijo, udarce, UV, 100 % vodonepropustnost</t>
  </si>
  <si>
    <t>Ohišje ojačano z ojačitvenimi rebri</t>
  </si>
  <si>
    <t>Maska ohišja - les impregniran</t>
  </si>
  <si>
    <t>Glavni in pomožni pokrov:</t>
  </si>
  <si>
    <t>Izdelan iz PE materila z UV zaščito večjo kot UV8</t>
  </si>
  <si>
    <t>Zaklepanje glavnega pokrova</t>
  </si>
  <si>
    <t>Odpiranje pokrova s tečajem</t>
  </si>
  <si>
    <t>Opcija zaklepanja pomožnega pokrova</t>
  </si>
  <si>
    <t>Odprtina pomožnega pokrova 400 mm ali 600mm</t>
  </si>
  <si>
    <t>Pomožni pokrov izdelan iz PE materila po rotacijskemlivu postopku in ojačan z rebri na notranji strani</t>
  </si>
  <si>
    <t>Brava pomožnega pokrova v sivi</t>
  </si>
  <si>
    <t>Dvižni sistem:</t>
  </si>
  <si>
    <t>Kovinski obroč  - vročecinkan v deljivi izvedbi z demontažnimi nosilci</t>
  </si>
  <si>
    <t>Dvižni trakovi z nosilnostjo 4x750 kg izdelani po EN 1492-1</t>
  </si>
  <si>
    <t>Zbiralna vreča:</t>
  </si>
  <si>
    <t>Izdelan iz PP materila z nastavki za dvižni sistem ter sekundarno zaščitno PP vrečo testirano po ISO 21898</t>
  </si>
  <si>
    <t>Način praznjenja/zapiranja - enojno plastično zapiralo in vrv dolžine 9 m</t>
  </si>
  <si>
    <t>Opcija namestitve PE zaščitne vreče</t>
  </si>
  <si>
    <t>Ostale karakteristike:</t>
  </si>
  <si>
    <t>Maksimalna globina vgradnje kontejnerja znaša 1500 mm neto</t>
  </si>
  <si>
    <t>Možnost  4 točkovnega sidranja</t>
  </si>
  <si>
    <t>Tabla za napis velikosti A3</t>
  </si>
  <si>
    <t>a) volumen 5000l (plastika in papir)</t>
  </si>
  <si>
    <t>b) volumen 1300l (biološki odpdki in steklo)</t>
  </si>
  <si>
    <t>igrišče</t>
  </si>
  <si>
    <t>*Igrala naj bodo izdelana skladno z varnostno produktnim standardom SIST EN 1176.</t>
  </si>
  <si>
    <t>*Montaža naj se izvaja skladno s standardom SIST EN 1090-3 v razredu EXC 2 in pravili stroke.</t>
  </si>
  <si>
    <t xml:space="preserve">Montaža naprav, temelji in polaganje gume.  Skladno s zahtevo produktnih standardov SIST EN 1176.                                                          
</t>
  </si>
  <si>
    <t xml:space="preserve">Prečke in vsi ostali sestavni deli naj bodo izdelani iz inoksa. Dimenzija drogov je fi 33mm. </t>
  </si>
  <si>
    <t xml:space="preserve">a) Gugalnica dvojna. </t>
  </si>
  <si>
    <t>b) Gugalnica košara. Dimenzija košare fi 120 cm.</t>
  </si>
  <si>
    <t>c) Večnamesko igralo stolp. Podest 120 x 120 cm višine 150 cm. Sestava: tobogan , mini letvenik ,U lestev in spirala.</t>
  </si>
  <si>
    <t>d) Vzmetno igralo ( model določi projektant)</t>
  </si>
  <si>
    <t>e) Zakolicba in zaris temeljev za igrala</t>
  </si>
  <si>
    <t>Strojnf) o-ročni izkop zemljine za temelje 0.5 x 0,5 x 0,7 m-16 kos</t>
  </si>
  <si>
    <t>f) Nakladanje in odvoz viška izkopanega materiala na trajno deponijo s plačilom takse</t>
  </si>
  <si>
    <t>g) Dobava in vgradnja betona za temelje 0.5 x 0.5 x 0.5m-16 kos-kvalteta betona C 25/30</t>
  </si>
  <si>
    <t>h) Nasutje temeljev na izravnavo tampona  0.5 x 0.5 x 0.2m 16 kos</t>
  </si>
  <si>
    <t>i) Montaža igral</t>
  </si>
  <si>
    <t>Izdelava klopi okrog drevesa na igrišču - lesena okrogla klop premera cca 180 cm, na kovinski podkonstrukciji. Vse finalno obdelano (brušeno, barvano) - točne dimenzije se odločijo na objektu.</t>
  </si>
  <si>
    <t>Dobava in montaža parkovne klopi po katalogu urbane opreme Občine Bled.</t>
  </si>
  <si>
    <t>Dobava in montaža parkovne mize po katalogu urbane opreme Občine Bled.</t>
  </si>
  <si>
    <t>Nepredvidena dela, ki se lahko pojavijo pri gradnji objekta. Obračun po dejanskih stroških po potrditvi nadzora in z vpisom del v gradbeni dnevnik. Ocena 10% vseh del pri opremi igrišča.</t>
  </si>
  <si>
    <t>SKUPAJ OPREMA</t>
  </si>
  <si>
    <t xml:space="preserve">Pred pričetkom del, je potrebno mnenje geomehanika o nosilnosti temeljnih tal. </t>
  </si>
  <si>
    <t>ZEMELJSKA DELA</t>
  </si>
  <si>
    <t xml:space="preserve">Zakoličba lokacije podpornega zidu </t>
  </si>
  <si>
    <t>Strojni izkop zemljine III. Kategorije  z odrivom na začasno deponijo pod pasovnimi temelji opornih zidov-- izkop levo in desno pod cca. 35 stopinj- ocena - obračunati po dejanskem</t>
  </si>
  <si>
    <t>Nakladanje in odvoz odvečnega materiala s kamioni  ter odlaganje na deponiji po izboru izvajalca-ocena -obračunati po dejanskem</t>
  </si>
  <si>
    <t>m³</t>
  </si>
  <si>
    <t>Strojno zasipanje za in pred zidom z izkopanim materialom  oz.  delno dobavljenim iz gramoznice III. kategorije do 15 cm pod koto končnega terena -ocena-obračunati po dejanskem</t>
  </si>
  <si>
    <t>Humusiranje in zatravitev  zelenic brez valjanja  v debelini 15 cm z dobavo in dovozom humusa-   v širini cca. 3,0 m na spodnji strani  zidu  - obračunati po dejanskem</t>
  </si>
  <si>
    <t>skupaj</t>
  </si>
  <si>
    <t>Izdelava dvostranskega vezanega opaža za raven temelj, višine 0,5 m z razopaževanjem</t>
  </si>
  <si>
    <t>m²</t>
  </si>
  <si>
    <t>Izdelava dvostranskega vezanega opaža za raven zid, visok  do 3.0 m z razopaževanjem</t>
  </si>
  <si>
    <t>Nabava, dobava, montaža in demontaža robnih letev 2 x 2 cm ( v opažu ) za zaokrožitev ostrih vogalov</t>
  </si>
  <si>
    <t>m¹</t>
  </si>
  <si>
    <t>Dobava in vgraditev cementnega betona C 8/10 ─ podložni beton 10 cm</t>
  </si>
  <si>
    <t>Dobava in vgraditev cementnega betona C 25/30 X C 2 - temelji</t>
  </si>
  <si>
    <t xml:space="preserve">Dobava in vgraditev cementnega betona C 30/37, XC 4, XD3, XF3 - stena </t>
  </si>
  <si>
    <t>Dobava in postavitev rebrastih žic iz visokovrednega naravno trdega jekla B St 500 S s premerom do 12 mm, za enostavno ojačitev-ocena-po armaturnem načrtu</t>
  </si>
  <si>
    <t>Dobava in postavitev rebrastih žic iz visokovrednega naravno trdega jekla B St 500 S s premerom nad 14 mm, za enostavno ojačitev -ocena-po armaturnem načrtu</t>
  </si>
  <si>
    <t>Dobava in postavitev armaturne mreže iz vlečene jeklene žice B 500 A, s premerom &gt; od 4 in &lt; od 12 mm za enostavno ojačitev-ocena</t>
  </si>
  <si>
    <t xml:space="preserve">NEPREDVIDENA DELA   </t>
  </si>
  <si>
    <t>Nepredvidena dela, ki se lahko pojavijo pri gradnji objekta. Obračun po dejanskih stroških po potrditvi nadzora in z vpisom del v gradbeni dnevnik. Ocena 10% vseh del.</t>
  </si>
  <si>
    <t>Zapora Rečiške ceste, vključno z izdelavo elaborata za zaporo in plačilom pristojbin za zaporo ceste</t>
  </si>
  <si>
    <t>Demontaža in ponovna montaža obvestilnih tabel, obeležij nabiralnika ipd., na objektu.</t>
  </si>
  <si>
    <t>Rezanje AB plošče balkona, debeline do 20 cm. Skupaj z rušitvijo odrezanega dela, iznosom materiala, zaščitami,...</t>
  </si>
  <si>
    <t>Odstranitev obstoječega balkona na južni strani objekta (ob Rečiški cesti), dimenzij cca 3,5 x 1,5m, vključno z rezanjem AB plošče rezanjem obstoječe ograje, odstranitvijo ograje in plošče, vključno z odvozom na stalno deponijo in plačilom deponije.</t>
  </si>
  <si>
    <t>Rušenje obstoječega kanala (kineta obstoječega meteornega kanala) na zahodni strani objekta, vključno z odvozom rušitvenega materiala na deponijo in plačilom deponije.</t>
  </si>
  <si>
    <t>Izvedba  novih ležišč za preklade in ostale manjše rušitve. Skupaj z vsemi zaščitami, iznosi materiala, začasnimi nadomestnimi podpiranji zidov, fino zidarsko obdelavo,...Ocena.</t>
  </si>
  <si>
    <t>Demontaža obstoječih lesenih vhodnih vrat dimenzij cca 100/200cm, vključno nalaganjem in odvozom na stalno deponijo s plačilom deponije.</t>
  </si>
  <si>
    <t>Demontaža obstoječih oken dimenzije 80/80cm, vključno nalaganjem in odvozom na stalno deponijo s plačilom deponije.</t>
  </si>
  <si>
    <t>izvedba preboja za nova vrata pod oknom, vključno s podpiranjem, zaščito in iznosom materiala in odvozom na stalno deponijo, s plačilom deponije.</t>
  </si>
  <si>
    <t>Dolbljenje tlaka v predprostoru zaradi prestavitve odtoka in vode - rušitev cca 20x15cm.</t>
  </si>
  <si>
    <t>Odstranitev nizkostenske keramične obloge, vključno z iznosom in odvozom na stalno deponijo.</t>
  </si>
  <si>
    <t>BETONSKA IN AB DELA</t>
  </si>
  <si>
    <t>Dobava in vgraditev armiranega betona C 25/30 v nove nosilce na mestu obstoječih nosilnih sten oz. preklade nad novimi vratnimi in okenskimi odprtinami. Ekspanzijski beton. Skupaj z vsemi sidranji!</t>
  </si>
  <si>
    <t>Krpanje tlaka zaradi prestavitve odtoka in vode s pustim betonom - priprava za kasnejše polaganje keramike.</t>
  </si>
  <si>
    <t>Dobava, polaganje in vezanje srednje komplicirane armature  kvalitete S500 B, obračun za kg vgrajene armature. Ocena.</t>
  </si>
  <si>
    <t>Opaž nosilcev in preklad v obstoječih zidovih oz. kjer premoščajo odprtine na mestih obstoječih nosilnih sten. Višine do 3 m.</t>
  </si>
  <si>
    <t>Izdelava fasadnih odrov višine do 10 m, enostavne fasade, za krajši čas. Na mestih kjer prostor ne omogoča postavitve delovnih odrov, je treba predvideti delo z dvižnimi košarami (stolp, delo na južni fasadi...)</t>
  </si>
  <si>
    <t>Izdelava fasadnih odrov višine do 20 m, enostavne fasade, za krajši čas. Na mestih kjer prostor ne omogoča postavitve delovnih odrov, je treba predvideti delo z dvižnimi košarami (stolp, delo na južni fasadi...)</t>
  </si>
  <si>
    <t xml:space="preserve">Izdelava vertikalne hidroizolacije v sestavi 1x hladni premaz, 1x izolacijski trak kot npr. IZOTEKT V4, varjena cela površina - po obodu objekta, kjer bo izveden odkop objekta. </t>
  </si>
  <si>
    <t>Zazidava obstoječih odprtin vrat, oken,... z opečnimi ali siporeks zidaki, skupaj z vsemi spremnimi deli.</t>
  </si>
  <si>
    <t>Krpanje ometov, kjer se zazidajo odprtine, itd. Ocena.</t>
  </si>
  <si>
    <t>Fina zidarska obdelava novih odprtin v obstoječih stenah-izdelava novih špalet,...Ocena.</t>
  </si>
  <si>
    <t>Sanacija fasade na mestu vgradnje novih vhodnih vrat - celotna stena se očisti in izvede zaključnegai sloja z mlinčkom</t>
  </si>
  <si>
    <t>Izdelava zaključnega sloja "cokla" - Kulirplast po izboru naročnika. Skupaj z obdelavo špalet in vsemi ostalimi spremnimi deli ter ustrezno pripravo podlage.</t>
  </si>
  <si>
    <t>Sanacija poškodovanih delov fasade z gradbenim lepilom in gradbeno mrežico, vključno s čiščenjem in odstranjevanjem nesprijetih delov - ocena, obračun po dejanski količini.</t>
  </si>
  <si>
    <t>2x barvanje fasade z zunanjo fasadno barvo (umazano bela po izboru naročnika), vključno s predhodno pripravo podlage (čiščenje, emulzija,....)</t>
  </si>
  <si>
    <t>2x barvanje lesenih okenskih okvirjev in obrob oken in vrat z zunanje strani, vključno s predhodnim brušenjem - temno rjavo zaščitno sredstvo (v primeru polken in esenih vrat, upoštevati celotno obdelavo, ne samo okvirjev).</t>
  </si>
  <si>
    <t>a) okna z zunanjim okvirjem dim. Cca 110/120</t>
  </si>
  <si>
    <t>b) okna brez zunanjega okvirja dim. Cca 110/170</t>
  </si>
  <si>
    <t>b) balkonska vrata z obojestransko zasteklitvijo, skupna dim. Cca 210/270</t>
  </si>
  <si>
    <t>c) vrata dim. Cca 100/200</t>
  </si>
  <si>
    <t>d) polkna dim. Cca 100/200</t>
  </si>
  <si>
    <t>2x barvanje opažev in vidnih delov strešne konstrukcije, vključno s predhodnim brušenjem, v ceno vključiti tudi zaščito - temno rjavo zaščitno sredstvo.</t>
  </si>
  <si>
    <t>2x barvanje lesenih delov ograje, vključno s predhodnim brušenjem - temno rjavo zaščitno sredstvo.</t>
  </si>
  <si>
    <t>Brušenje in 2x barvanje nosilne kovinske konstrukcije ograje in strehe nad zunanjim stopniščem, izvedene iz pohištvenih cevi - brušenje, zaščita s temeljnim premazom in končnim premazom.</t>
  </si>
  <si>
    <t>Dobava in polaganje talnih keramičnih ploščic (keramika po izboru naročnika, preko obstoječe keramike), nedršeče, z lepljenjem na podlago in predhodnim premazom za stik na obstoječo keramiko, fugiranje.</t>
  </si>
  <si>
    <t xml:space="preserve">Izdelava stenske obrobe s keramičnimi ploščicami, višine do 10 cm, na lepilo, vključno s fugiranjem. Če se v dogovoru z naročnikom uporabi (pripadajoča) talna keramika, se lahko uporabi le zunanje odreze. Sicer se v dogovoru z naročnikom polaga originalna nizkostenska obroba (proti doplačilu). </t>
  </si>
  <si>
    <t>Dobava in vgradnja Al kotnikov. Ocena.</t>
  </si>
  <si>
    <t>Sanacija keramičnih ploščic, položenih po fasadi ob Rečiški cesti - previdna odstranitev, priprava keramike in podlage ter polaganje, vključno s fugiranjem. - ocena</t>
  </si>
  <si>
    <t>Dobava in montaža novih ograjnih desk na balkonu in stopnišču, višine 1m nad gotovim tlakom, vključno z zaključnimi letvami, vsemi pritrditvami in vsemi spremnimi deli, potrebnimi za montažo in finaliziranost. Finalna zaščita lesa. Vse po izboru naročnika. Vključno z vsemi transporti.</t>
  </si>
  <si>
    <t>Dobava in montaža francoske ograje na mestu balkona  v N. Barvana kovinska podkonstrukcija z lesenimi deskami po izboru investitorja. Z vsemi pritrditvami. Obračun v kpl.</t>
  </si>
  <si>
    <t xml:space="preserve"> - dimenzij 350/105 cm</t>
  </si>
  <si>
    <t>Dobava in vgradnja novih vhodnih PVC vrat bele barvedimenzije 100/200 (točne dimenzije in smer odpiranja pomeriti in dogovoritina licu mesta), brez zasteklitve, vključno s ključavnico in kljuko, zaključnimi letavmi in vsemi pomožnimi deli</t>
  </si>
  <si>
    <t>- levo odpiranje</t>
  </si>
  <si>
    <t>- desno odpiranje</t>
  </si>
  <si>
    <t>D.</t>
  </si>
  <si>
    <t>SKLOP 4</t>
  </si>
  <si>
    <t>Izdelava izkopa globine 50cm z nakladanjem in odvozom izkopanega materiala na deponijo s plačilom vseh pristojbin in taks.</t>
  </si>
  <si>
    <t>Izdelava tamponskega nasutja v debelini 20-40cm s potrebnim utrjevanjem.</t>
  </si>
  <si>
    <t>Izdelava armiranobetonske podložne plošče iz betona MB 30, v debelini 20cm, armirane z dvojno armaturno mrežo Q503.</t>
  </si>
  <si>
    <t>Izdelava revizijskega jaška 100x100x120cm za priklop vode. Kompletno z izkopom, montažnimi betonskimi elementi za jašek in LTŽ pokrovom vel. 60x60cm.</t>
  </si>
  <si>
    <t xml:space="preserve">Izdelava odvodnega jaška iz betonske cevi fi 60cm perforirane kakor ponikovalnica. Kompletno z izkopom in zasipom z drenažnim materialom. </t>
  </si>
  <si>
    <t>Dobava in vgrajevanje rešetke-pokrova na odvodnem jašku iz perforirane inox pločevine velikosti 60x60cm, kompletno z okvirjem.</t>
  </si>
  <si>
    <t>Odvodnjavanje iz odvodnega jaška s PVC cevmi fi 125mm kvalitete SN 8, kompletno z izkopom globine do 80cm, dobavo in polaganjem cevi fi 125mm ter prevezava na obstoječo meteorno kanalizacijo v dolžini max. 2 m, obbetoniranjem cevi in zasipom po položitvi kanalizacije.</t>
  </si>
  <si>
    <t>Izdelava armiranobetonskega korita za vodo zunanjih dimenzij 310x90x70cm. Beton MB 30- rečni prodec 8-16mm, v brušeni izvedbi ter z izdelavi zaščitnega premaza. Dobava in vgrajevanje potrebne armature.Vgrajevanje potrebnih elementov za izdelavi vodovodnega priključka, izdelavo izpusta iz nerjaveče cevi s čepom in elemntov preliva (referenčno korito v prilogi).</t>
  </si>
  <si>
    <t>Prevoz in montaža korita.</t>
  </si>
  <si>
    <t>Dobava in vgrajevanje iztočne pipe v medeninasti izvedbi, polkrožne oblike.</t>
  </si>
  <si>
    <t>Vgrajevanje alu profilov- robnikov za razmejitev med prodcem in travo.</t>
  </si>
  <si>
    <t>Dobava in vgrajevanje rečnega prodca granulacuje 16-32mm v debelini do 10cm na predhodno polaganje filca.</t>
  </si>
  <si>
    <t>SKUPAJ IZVEDBA BETONSKEGA KORITA PRI LIPI</t>
  </si>
  <si>
    <t xml:space="preserve">Izdelava odvodnega jaška iz betonske cevi fi 60cm perforirane kakor ponikovalnica.Kompletno z izkopom in zasipom z drenažnim materialom. </t>
  </si>
  <si>
    <t>Izvedba odvodnjavanja iz odvodnega jaška s cevmi fi 160 mm kvalitete SN 8, kompletno z izkopom globine do 80cm, dobavo in polaganjem cevi fi 160 mm, obbetoniranjem cevi in zasipom po položitvi kanalizacije, ter prevezava v obstoječi vodotok skupaj z izdelavo obbetonirano kamnito iztočno glavo ( cca. 1m2)</t>
  </si>
  <si>
    <t>Izdelava lesene klopi dimenzije ( dolžine = 3000 mm, širine = 500 mm ) pritrjene na betonsko korito iz macesnivih plohov ( 4 kom dimenzije 3000 x 100x 50 mm ), kompletno s kovinsko podkonstrukcijo.</t>
  </si>
  <si>
    <t>Dobava in postavitev lesene ograje za pešce,  vključno z vsemi  potrebnimi gradbenimi deli ter temeljenjem oziroma pritrditvijo v AB zid. Izdelava po detajlu iz kataloga občine Bled  "Predlog uličnega pohištva in cestne opreme", višine 110 cm . Priloga 3.6.1 - vrtna ograja ( lesena, odprta )</t>
  </si>
  <si>
    <t>Rušenje obstoječega nevezanega kamnitega zidu in odvoz v stalno deponijo po izboru izvajalca z vključenimi vsemi stroški deponiranja.</t>
  </si>
  <si>
    <t xml:space="preserve">Izdelava kamnitega opornega zidu na iztočni strani z lomljenim kamnom  deb.do fi 40 cm, vgrajen v beton C16/20 v skupni debelini 30 cm in fugiranjem s cementno malto (70% kamen, 30% beton).
</t>
  </si>
  <si>
    <t>Dobava in vgrajevanje armaturnih mrež.</t>
  </si>
  <si>
    <t>Izdelava zasipa za zidom iz izkopanega materiala z dovozom iz začasne deponije v slojih 30-50cm z utrjevanjem.</t>
  </si>
  <si>
    <t>Nakladanje na transportno sredstvo in odvoz odvečnega materiala od izkopa na stalno deponijo do 10 km  ter plačilo vseh stroškov deponiranja.</t>
  </si>
  <si>
    <t>Dovoz humusa - podlage za zasejanje trave iz začasne deponije, razstiranje v debelini cca 20 cm, ravnanje in ostala pomožna dela. Upoštevati tudi valjanje površine pred sejanjem trave.</t>
  </si>
  <si>
    <t>kom</t>
  </si>
  <si>
    <t>Dobava, razgrinjanje, planiranje in utrjevanje tamponskega drobljenca granulacije 0 - 32 mm v debelini minimalno 20 cm, utrjevanje do potrebne zbitosti.</t>
  </si>
  <si>
    <t>Rušenje in odstranitev obstoječih slabih betonskih zidov in tlakov vključno z nalaganjem na kamion in odvozom na deponijo s plačilom pristojbin in taks.</t>
  </si>
  <si>
    <t>Kompletna izvedba nadomestnih treh stopnic v širini 1 m pri objektu Rečiška 6  V ceno je vključeno rušenje obstoječega betona  (0,4 m3), priprava podlage za stopnišče, opaženje stopnic in stopniščne rame, polaganje armature in betoniranje stopnic.</t>
  </si>
  <si>
    <t>Dobava in postavitev linijske rešetke Hauraton DN200, nosilnosti 40t, kompletno z izkopom materiala III.-IV.ktg z odvozom, planiranjem dna izkopa, izdelavo podložnega betona debeline 10cm, dobavo in postavitvijo linijske rešetke z LTŽ pokrovi, zaključno steno nosilnosti 40t ter povezavo v obstoječ vtočni jašek z PVC cevjo fi 200mm dolžine do 2,00m, obbetoniranje in zasip s tamponskim materialom.</t>
  </si>
  <si>
    <t>Zalivanje stikov med novim in starim asfaltom. Dobava in ročni premaz stikov asfalta z lepljivo snovjo, dilaplast</t>
  </si>
  <si>
    <t>Postavitev in montaža prometnega ogledala deponiran pri lastniku objekt.</t>
  </si>
  <si>
    <t xml:space="preserve">Široki strojni izkop zemljine III. - IV ktg za izvedbo opornih zidov z odvozom  na deponijo s plačilom pristojbin in taks. </t>
  </si>
  <si>
    <t>Dobava, razgrinjanje, planiranje in utrjevanje tamponskega drobljenca granulacije 0 - 32 mm v debelini 50 cm, utrjevanje do potrebne zbitosti (Ev2 ≥ 120 MPa).</t>
  </si>
  <si>
    <t xml:space="preserve">Dobava in polaganje betonskih lamel, vključno z izkopom in betonom </t>
  </si>
  <si>
    <t xml:space="preserve">Izdelava AB parapeta, višine do 50cm, vključno z opaženjem, armaturo in betoniranjem  dolžine max.  7 m </t>
  </si>
  <si>
    <t>Fino planiranje in utrjevanje podlage asfaltu z dosipom 1x sejanega gramoza (drobljenca) v debelini do 5cm.</t>
  </si>
  <si>
    <t>Dobava in polaganje asfalta v sestavi: AC 22 base B 50/70 A3 v debelini 6 cm in  AC 8 surf B 50/70 A4 v debelini 3cm na že pripravljeno in utrjeno gramozno podlago.</t>
  </si>
  <si>
    <t>SKUPAJ OSTALA DELA</t>
  </si>
  <si>
    <t>HORTIKULTURA</t>
  </si>
  <si>
    <t>Juglans regia - oreh 14/16cm</t>
  </si>
  <si>
    <t>Saditev dreves</t>
  </si>
  <si>
    <t>"Cotoneaster dammeri "Eicholz"- plazeča panešplja "Eicholz" 10-20 cm,</t>
  </si>
  <si>
    <t>Lonicera nitida "Maigrun" - kosteničevje 20-30cm P14</t>
  </si>
  <si>
    <t>Saditev prekrovne rastline</t>
  </si>
  <si>
    <t>Priprava zemljišča in polaganje kokosa</t>
  </si>
  <si>
    <t>Kokosova vlakna - zastirka s folijo 1,2m/tm</t>
  </si>
  <si>
    <t>Zemlja za presajanje Zempol 50 I</t>
  </si>
  <si>
    <t>Lubje H. macesen 70 I</t>
  </si>
  <si>
    <t>Carpinus betulus - navadni gaber za žive meje 80-100cm, 5 sadik /tm</t>
  </si>
  <si>
    <t xml:space="preserve">Saditev živa meja  </t>
  </si>
  <si>
    <t xml:space="preserve">Gnojilo Biogrena 25 kg  </t>
  </si>
  <si>
    <t>Odvoz smeti</t>
  </si>
  <si>
    <t>Prevoz tovorni</t>
  </si>
  <si>
    <t xml:space="preserve">SKUPAJ HORTIKULTURA </t>
  </si>
  <si>
    <t>OSTALA DELA</t>
  </si>
  <si>
    <t>BETONSKO KORITO PRI LIPI</t>
  </si>
  <si>
    <t>dimenzije l= 3,1 m, š=0,9 m,  h= 0,7 m</t>
  </si>
  <si>
    <t>BETONSKO KORITO PRI GASILSKEM DOMU</t>
  </si>
  <si>
    <t>l= 3,1 m, š=0,9 m,  h= 0,7 m</t>
  </si>
  <si>
    <t>BETONSKO KORITO PRI GASILNEM DOMU</t>
  </si>
  <si>
    <t>SKUPAJ IZVEDBA BETONSKEGA KORITA PRI GASILNEM DOMU</t>
  </si>
  <si>
    <r>
      <t>Opomba:</t>
    </r>
    <r>
      <rPr>
        <sz val="10"/>
        <rFont val="Arial"/>
        <family val="2"/>
        <charset val="238"/>
      </rPr>
      <t xml:space="preserve"> ves odpadni material je potrebno ločeno zbirati in odvažati na stalno deponijo, od katere je potrebno pridobiti potrdilo o oddaji odpadnega materiala.</t>
    </r>
  </si>
  <si>
    <r>
      <rPr>
        <sz val="10"/>
        <rFont val="Arial"/>
        <family val="2"/>
        <charset val="238"/>
      </rPr>
      <t>m</t>
    </r>
    <r>
      <rPr>
        <vertAlign val="superscript"/>
        <sz val="10"/>
        <rFont val="Arial"/>
        <family val="2"/>
        <charset val="238"/>
      </rPr>
      <t>1</t>
    </r>
  </si>
  <si>
    <r>
      <t>Mehanizmi</t>
    </r>
    <r>
      <rPr>
        <i/>
        <sz val="10"/>
        <color rgb="FF000000"/>
        <rFont val="Arial"/>
        <family val="2"/>
        <charset val="238"/>
      </rPr>
      <t>: Vsi mehanizmi naj bodo izdelani iz inoxs materialov ter certificirani skladno z SIST EN 1176.</t>
    </r>
  </si>
  <si>
    <r>
      <t>Verige:</t>
    </r>
    <r>
      <rPr>
        <i/>
        <sz val="10"/>
        <color rgb="FF000000"/>
        <rFont val="Arial"/>
        <family val="2"/>
        <charset val="238"/>
      </rPr>
      <t xml:space="preserve"> vse uporabljene verige na igralih naj bodo iz inoks materialov.</t>
    </r>
  </si>
  <si>
    <r>
      <t>Osnovna konstrukcija igral in ostalih izdelkov:</t>
    </r>
    <r>
      <rPr>
        <i/>
        <sz val="10"/>
        <color rgb="FF000000"/>
        <rFont val="Arial"/>
        <family val="2"/>
        <charset val="238"/>
      </rPr>
      <t xml:space="preserve">  Aluminjasti steber  fi 12 cm  notranje konstrukcijsko ojačan, zunanji del ovoj v dekoraciji lesa. 
</t>
    </r>
    <r>
      <rPr>
        <b/>
        <i/>
        <sz val="10"/>
        <color rgb="FF000000"/>
        <rFont val="Arial"/>
        <family val="2"/>
        <charset val="238"/>
      </rPr>
      <t xml:space="preserve">Podest: </t>
    </r>
    <r>
      <rPr>
        <i/>
        <sz val="10"/>
        <color rgb="FF000000"/>
        <rFont val="Arial"/>
        <family val="2"/>
        <charset val="238"/>
      </rPr>
      <t xml:space="preserve">Aluminjast podest  sestavljen iz aluminjastih letvic 6 x 8 cm z vgrajeno gumo proti zdrsu. Zunanji ovoj v dekoraciji lesa.                       </t>
    </r>
  </si>
  <si>
    <r>
      <t xml:space="preserve"> *Opomba</t>
    </r>
    <r>
      <rPr>
        <i/>
        <sz val="10"/>
        <rFont val="Arial"/>
        <family val="2"/>
        <charset val="238"/>
      </rPr>
      <t>: Vsa zemeljska dela in transporti izkopanih materialov se obračunajo po prostornini zemljine v raščenem stanju. Nadomesti se z ustreznim tamponskim materialom.</t>
    </r>
  </si>
  <si>
    <r>
      <rPr>
        <sz val="10"/>
        <rFont val="Arial"/>
        <family val="2"/>
        <charset val="238"/>
      </rPr>
      <t>m</t>
    </r>
    <r>
      <rPr>
        <vertAlign val="superscript"/>
        <sz val="10"/>
        <rFont val="Arial"/>
        <family val="2"/>
        <charset val="238"/>
      </rPr>
      <t>3</t>
    </r>
  </si>
  <si>
    <r>
      <t xml:space="preserve">Dvig kanalizacijskega jaška na nivo terena </t>
    </r>
    <r>
      <rPr>
        <sz val="10"/>
        <color rgb="FFFF0000"/>
        <rFont val="Arial"/>
        <family val="2"/>
        <charset val="238"/>
      </rPr>
      <t xml:space="preserve"> </t>
    </r>
  </si>
  <si>
    <t>Projektantski nadzor v času gradnje</t>
  </si>
  <si>
    <t>OBJEKT : IZVEDBA ZAKLJUČNIH UREDITEV OB REČIŠKI CESTI</t>
  </si>
  <si>
    <t>SKLOP 4 - Ureditev ob Rečiški cesti</t>
  </si>
  <si>
    <t xml:space="preserve">SKLOP 3- Gasilski dom Rečica - sanacija objekta </t>
  </si>
  <si>
    <t>SKLOP 2- Gasilski dom Rečica - oporni zid</t>
  </si>
  <si>
    <t xml:space="preserve">SKLOP 1- Gasilski dom Rečica - zunanja ureditev okolice </t>
  </si>
  <si>
    <t>Dobava in postavitev lesene ograje za pešce,  vključno z vsemi  potrebnimi gradbenimi deli ter temeljenjem oziroma pritrditvijo v AB zid. Izdelava po detajlu iz kataloga občine Bled  "Predlog uličnega pohištva in cestne opreme",  višine 110 cm . Priloga 3.5 - razmejitvena ograja ( lesena) - TIP D</t>
  </si>
  <si>
    <t>HIDRANTNO OMREŽJE IN PITNIK</t>
  </si>
  <si>
    <t xml:space="preserve">Izdelava armiarnobetonskega točkovnega temelja velikosti 40x60x60cm na podložni beton , kompletno z izkopom,odvozom izkopanega materiala, opaženjem temelja in betoniranjem. </t>
  </si>
  <si>
    <t>Izdelava požiralnika iz betonske cevi fi 40cm s potrebnim izkopom in zasutjem z rečnimi kroglami.</t>
  </si>
  <si>
    <t>Dobava in vgrajevanje rešetke iz inox ploščatih profilov, velikosti 30x30cm</t>
  </si>
  <si>
    <t>Izdelava pitnika iz brušenega rečnega prodca velikosti 15x30x145cm z vstavljeno cevjo za vodo iz aluplasta in priprava za priklop pipe, ter montaža na predhodno izdelani točkovni temelj.</t>
  </si>
  <si>
    <t>Dobava pipe za pitnik po izboru projektanta. Cena ocenjena obračun po dejanskij stroških.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</si>
</sst>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General_)"/>
    <numFmt numFmtId="165" formatCode="00\."/>
    <numFmt numFmtId="166" formatCode="#,##0.0"/>
    <numFmt numFmtId="167" formatCode="#,##0.00\ _S_I_T"/>
    <numFmt numFmtId="168" formatCode="0.0"/>
    <numFmt numFmtId="169" formatCode="#,##0.00\ _€"/>
  </numFmts>
  <fonts count="16" x14ac:knownFonts="1">
    <font>
      <sz val="10"/>
      <name val="Arial"/>
      <family val="2"/>
      <charset val="238"/>
    </font>
    <font>
      <sz val="11"/>
      <color rgb="FFFF0000"/>
      <name val="Calibri"/>
      <family val="2"/>
      <charset val="238"/>
    </font>
    <font>
      <b/>
      <i/>
      <u/>
      <sz val="10"/>
      <name val="Arial"/>
      <family val="2"/>
      <charset val="238"/>
    </font>
    <font>
      <i/>
      <sz val="10"/>
      <name val="Arial"/>
      <family val="2"/>
      <charset val="238"/>
    </font>
    <font>
      <b/>
      <i/>
      <sz val="10"/>
      <name val="Arial"/>
      <family val="2"/>
      <charset val="238"/>
    </font>
    <font>
      <b/>
      <sz val="10"/>
      <name val="Arial"/>
      <family val="2"/>
      <charset val="238"/>
    </font>
    <font>
      <sz val="10"/>
      <color rgb="FF000000"/>
      <name val="Arial"/>
      <family val="2"/>
      <charset val="238"/>
    </font>
    <font>
      <vertAlign val="superscript"/>
      <sz val="10"/>
      <name val="Arial"/>
      <family val="2"/>
      <charset val="238"/>
    </font>
    <font>
      <sz val="10"/>
      <color rgb="FFFF0000"/>
      <name val="Arial"/>
      <family val="2"/>
      <charset val="238"/>
    </font>
    <font>
      <b/>
      <sz val="14"/>
      <name val="Arial"/>
      <family val="2"/>
      <charset val="238"/>
    </font>
    <font>
      <sz val="14"/>
      <name val="Arial"/>
      <family val="2"/>
      <charset val="238"/>
    </font>
    <font>
      <b/>
      <i/>
      <sz val="10"/>
      <color rgb="FF000000"/>
      <name val="Arial"/>
      <family val="2"/>
      <charset val="238"/>
    </font>
    <font>
      <i/>
      <sz val="10"/>
      <color rgb="FF000000"/>
      <name val="Arial"/>
      <family val="2"/>
      <charset val="238"/>
    </font>
    <font>
      <b/>
      <sz val="10"/>
      <color rgb="FFFF0000"/>
      <name val="Arial"/>
      <family val="2"/>
      <charset val="238"/>
    </font>
    <font>
      <sz val="10"/>
      <name val="Arial CE"/>
      <charset val="238"/>
    </font>
    <font>
      <sz val="9"/>
      <name val="Arial CE"/>
      <charset val="238"/>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1" fillId="0" borderId="0" applyBorder="0" applyProtection="0"/>
    <xf numFmtId="0" fontId="14" fillId="0" borderId="0"/>
  </cellStyleXfs>
  <cellXfs count="177">
    <xf numFmtId="0" fontId="0" fillId="0" borderId="0" xfId="0"/>
    <xf numFmtId="4" fontId="8" fillId="0" borderId="0" xfId="0" applyNumberFormat="1" applyFont="1" applyBorder="1" applyAlignment="1">
      <alignment vertical="top" wrapText="1"/>
    </xf>
    <xf numFmtId="4" fontId="0" fillId="0" borderId="0" xfId="0" applyNumberFormat="1" applyFont="1" applyBorder="1" applyAlignment="1">
      <alignment vertical="top" wrapText="1"/>
    </xf>
    <xf numFmtId="4" fontId="5" fillId="0" borderId="1" xfId="0" applyNumberFormat="1" applyFont="1" applyBorder="1" applyAlignment="1">
      <alignment horizontal="right" vertical="top"/>
    </xf>
    <xf numFmtId="4" fontId="5" fillId="0" borderId="1" xfId="0" applyNumberFormat="1" applyFont="1" applyBorder="1" applyAlignment="1">
      <alignment vertical="top"/>
    </xf>
    <xf numFmtId="4" fontId="0" fillId="0" borderId="1" xfId="0" applyNumberFormat="1" applyFont="1" applyBorder="1" applyAlignment="1">
      <alignment vertical="top"/>
    </xf>
    <xf numFmtId="4" fontId="5" fillId="0" borderId="1" xfId="0" applyNumberFormat="1" applyFont="1" applyBorder="1" applyAlignment="1">
      <alignment horizontal="center" vertical="top" wrapText="1"/>
    </xf>
    <xf numFmtId="4" fontId="5" fillId="0" borderId="1" xfId="0" applyNumberFormat="1" applyFont="1" applyBorder="1" applyAlignment="1">
      <alignment horizontal="justify" vertical="top" wrapText="1"/>
    </xf>
    <xf numFmtId="4" fontId="5" fillId="0" borderId="0" xfId="0" applyNumberFormat="1" applyFont="1" applyBorder="1" applyAlignment="1">
      <alignment vertical="top"/>
    </xf>
    <xf numFmtId="49" fontId="5" fillId="0" borderId="0" xfId="0" applyNumberFormat="1" applyFont="1" applyBorder="1" applyAlignment="1">
      <alignment vertical="top"/>
    </xf>
    <xf numFmtId="4" fontId="5" fillId="0" borderId="0" xfId="0" applyNumberFormat="1" applyFont="1" applyBorder="1" applyAlignment="1">
      <alignment horizontal="center" vertical="top" wrapText="1"/>
    </xf>
    <xf numFmtId="4" fontId="5" fillId="0" borderId="0" xfId="0" applyNumberFormat="1" applyFont="1" applyBorder="1" applyAlignment="1">
      <alignment horizontal="justify" vertical="top" wrapText="1"/>
    </xf>
    <xf numFmtId="49" fontId="0" fillId="0" borderId="0" xfId="0" applyNumberFormat="1" applyFont="1" applyBorder="1" applyAlignment="1">
      <alignment vertical="top"/>
    </xf>
    <xf numFmtId="4" fontId="0" fillId="0" borderId="0" xfId="0" applyNumberFormat="1" applyFont="1" applyBorder="1" applyAlignment="1">
      <alignment horizontal="right" vertical="top"/>
    </xf>
    <xf numFmtId="4" fontId="0" fillId="0" borderId="0" xfId="0" applyNumberFormat="1" applyFont="1" applyBorder="1" applyAlignment="1">
      <alignment vertical="top"/>
    </xf>
    <xf numFmtId="4" fontId="0" fillId="0" borderId="0" xfId="0" applyNumberFormat="1" applyFont="1" applyBorder="1" applyAlignment="1">
      <alignment horizontal="center" vertical="top" wrapText="1"/>
    </xf>
    <xf numFmtId="0" fontId="5" fillId="0" borderId="0" xfId="0" applyFont="1" applyBorder="1"/>
    <xf numFmtId="4" fontId="5" fillId="0" borderId="0" xfId="0" applyNumberFormat="1" applyFont="1"/>
    <xf numFmtId="0" fontId="5" fillId="0" borderId="0" xfId="0" applyFont="1" applyAlignment="1">
      <alignment horizontal="center" wrapText="1"/>
    </xf>
    <xf numFmtId="0" fontId="5" fillId="0" borderId="0" xfId="0" applyFont="1" applyAlignment="1">
      <alignment horizontal="center"/>
    </xf>
    <xf numFmtId="164" fontId="0" fillId="0" borderId="0" xfId="0" applyNumberFormat="1" applyFont="1" applyBorder="1" applyAlignment="1" applyProtection="1">
      <alignment horizontal="left" vertical="top" wrapText="1"/>
    </xf>
    <xf numFmtId="0" fontId="0" fillId="0" borderId="0" xfId="0" applyFont="1" applyAlignment="1">
      <alignment horizontal="right" vertical="top" wrapText="1"/>
    </xf>
    <xf numFmtId="0" fontId="0" fillId="0" borderId="0" xfId="1" applyNumberFormat="1" applyFont="1" applyFill="1" applyBorder="1" applyAlignment="1">
      <alignment vertical="top" wrapText="1"/>
    </xf>
    <xf numFmtId="0" fontId="0" fillId="0" borderId="0" xfId="0" applyFont="1" applyAlignment="1">
      <alignment vertical="top" wrapText="1"/>
    </xf>
    <xf numFmtId="4" fontId="0" fillId="0" borderId="0" xfId="0" applyNumberFormat="1" applyFont="1" applyBorder="1"/>
    <xf numFmtId="0" fontId="0" fillId="0" borderId="0" xfId="0" applyFont="1" applyBorder="1" applyAlignment="1" applyProtection="1">
      <alignment vertical="top" wrapText="1"/>
    </xf>
    <xf numFmtId="4" fontId="2" fillId="0" borderId="0" xfId="0" applyNumberFormat="1" applyFont="1" applyBorder="1" applyAlignment="1">
      <alignment horizontal="justify" vertical="top"/>
    </xf>
    <xf numFmtId="4" fontId="3" fillId="0" borderId="0" xfId="0" applyNumberFormat="1" applyFont="1" applyBorder="1" applyAlignment="1">
      <alignment horizontal="justify" vertical="top"/>
    </xf>
    <xf numFmtId="4" fontId="3" fillId="0" borderId="0" xfId="0" applyNumberFormat="1" applyFont="1" applyBorder="1" applyAlignment="1">
      <alignment horizontal="justify" vertical="top" wrapText="1"/>
    </xf>
    <xf numFmtId="0" fontId="3" fillId="0" borderId="0" xfId="0" applyFont="1" applyBorder="1" applyAlignment="1">
      <alignment vertical="top" wrapText="1"/>
    </xf>
    <xf numFmtId="4" fontId="0" fillId="0" borderId="0" xfId="0" applyNumberFormat="1" applyFont="1" applyBorder="1" applyAlignment="1">
      <alignment horizontal="justify" vertical="top"/>
    </xf>
    <xf numFmtId="4" fontId="4" fillId="0" borderId="0" xfId="0" applyNumberFormat="1" applyFont="1" applyBorder="1" applyAlignment="1">
      <alignment horizontal="justify" vertical="top"/>
    </xf>
    <xf numFmtId="4" fontId="4" fillId="0" borderId="0" xfId="0" applyNumberFormat="1" applyFont="1" applyBorder="1" applyAlignment="1">
      <alignment horizontal="justify" vertical="top" wrapText="1"/>
    </xf>
    <xf numFmtId="0" fontId="0" fillId="0" borderId="0" xfId="0" applyFont="1" applyAlignment="1">
      <alignment vertical="top"/>
    </xf>
    <xf numFmtId="0" fontId="0" fillId="0" borderId="0" xfId="0" applyFont="1"/>
    <xf numFmtId="0" fontId="0" fillId="0" borderId="0" xfId="0" applyFont="1" applyAlignment="1">
      <alignment horizontal="left" vertical="top" wrapText="1"/>
    </xf>
    <xf numFmtId="0" fontId="0" fillId="0" borderId="0" xfId="0" applyFont="1" applyAlignment="1">
      <alignment wrapText="1"/>
    </xf>
    <xf numFmtId="16" fontId="0" fillId="0" borderId="0" xfId="0" applyNumberFormat="1" applyFont="1" applyAlignment="1">
      <alignment vertical="top"/>
    </xf>
    <xf numFmtId="0" fontId="5" fillId="0" borderId="0" xfId="0" applyFont="1"/>
    <xf numFmtId="0" fontId="0" fillId="0" borderId="0" xfId="0" applyFont="1" applyAlignment="1">
      <alignment horizontal="left" wrapText="1"/>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Font="1" applyAlignment="1">
      <alignment horizontal="left"/>
    </xf>
    <xf numFmtId="0" fontId="5" fillId="0" borderId="0" xfId="0" applyFont="1" applyAlignment="1">
      <alignment horizontal="left" vertical="top"/>
    </xf>
    <xf numFmtId="49" fontId="5" fillId="0" borderId="0" xfId="0" applyNumberFormat="1" applyFont="1" applyBorder="1" applyAlignment="1">
      <alignment vertical="top" wrapText="1"/>
    </xf>
    <xf numFmtId="49" fontId="5" fillId="0" borderId="0" xfId="0" applyNumberFormat="1" applyFont="1" applyBorder="1" applyAlignment="1">
      <alignment wrapText="1"/>
    </xf>
    <xf numFmtId="0" fontId="5" fillId="0" borderId="0" xfId="0" applyFont="1" applyAlignment="1">
      <alignment wrapText="1"/>
    </xf>
    <xf numFmtId="0" fontId="0" fillId="0" borderId="0" xfId="1" applyNumberFormat="1" applyFont="1" applyFill="1" applyBorder="1" applyAlignment="1">
      <alignment horizontal="center" vertical="top"/>
    </xf>
    <xf numFmtId="0" fontId="0" fillId="0" borderId="0" xfId="0" applyFont="1" applyAlignment="1">
      <alignment horizontal="center" vertical="top" wrapText="1"/>
    </xf>
    <xf numFmtId="0" fontId="0" fillId="0" borderId="0" xfId="0" applyFont="1" applyBorder="1" applyAlignment="1">
      <alignment horizontal="left" vertical="top" wrapText="1"/>
    </xf>
    <xf numFmtId="0" fontId="0" fillId="0" borderId="0" xfId="0" applyFont="1" applyBorder="1" applyAlignment="1">
      <alignment horizontal="center" vertical="top" wrapText="1"/>
    </xf>
    <xf numFmtId="0" fontId="5" fillId="0" borderId="0" xfId="0" applyFont="1" applyAlignment="1">
      <alignment horizontal="center"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Alignment="1"/>
    <xf numFmtId="167" fontId="0" fillId="0" borderId="0" xfId="0" applyNumberFormat="1" applyFont="1" applyAlignment="1">
      <alignment horizontal="center" vertical="top"/>
    </xf>
    <xf numFmtId="0" fontId="0" fillId="0" borderId="0" xfId="0" applyFont="1" applyBorder="1" applyAlignment="1">
      <alignment horizontal="left" vertical="top"/>
    </xf>
    <xf numFmtId="0" fontId="5" fillId="0" borderId="0" xfId="0" applyFont="1" applyBorder="1" applyAlignment="1">
      <alignment horizontal="justify" vertical="top" wrapText="1"/>
    </xf>
    <xf numFmtId="0" fontId="5" fillId="0" borderId="0" xfId="0" applyFont="1" applyBorder="1" applyAlignment="1">
      <alignment horizontal="center" vertical="top"/>
    </xf>
    <xf numFmtId="4" fontId="5" fillId="0" borderId="0" xfId="0" applyNumberFormat="1" applyFont="1" applyBorder="1" applyAlignment="1">
      <alignment horizontal="right" vertical="top"/>
    </xf>
    <xf numFmtId="0" fontId="0" fillId="0" borderId="0" xfId="0" applyFont="1" applyBorder="1"/>
    <xf numFmtId="0" fontId="0" fillId="0" borderId="0" xfId="0" applyFont="1" applyBorder="1" applyAlignment="1">
      <alignment horizontal="left"/>
    </xf>
    <xf numFmtId="0" fontId="5" fillId="0" borderId="0" xfId="0" applyFont="1" applyBorder="1" applyAlignment="1">
      <alignment horizontal="left" vertical="top"/>
    </xf>
    <xf numFmtId="1" fontId="6" fillId="0" borderId="0" xfId="1" applyNumberFormat="1" applyFont="1" applyFill="1" applyBorder="1" applyAlignment="1" applyProtection="1">
      <alignment horizontal="left" vertical="top"/>
    </xf>
    <xf numFmtId="4" fontId="6" fillId="0" borderId="0" xfId="1" applyNumberFormat="1" applyFont="1" applyFill="1" applyBorder="1" applyAlignment="1" applyProtection="1">
      <alignment vertical="top" wrapText="1"/>
    </xf>
    <xf numFmtId="4" fontId="6" fillId="0" borderId="0" xfId="1" applyNumberFormat="1" applyFont="1" applyFill="1" applyBorder="1" applyAlignment="1" applyProtection="1">
      <alignment horizontal="center" vertical="top"/>
    </xf>
    <xf numFmtId="4" fontId="6" fillId="0" borderId="0" xfId="1" applyNumberFormat="1" applyFont="1" applyFill="1" applyBorder="1" applyAlignment="1" applyProtection="1">
      <alignment horizontal="center" vertical="top"/>
      <protection locked="0"/>
    </xf>
    <xf numFmtId="0" fontId="0" fillId="0" borderId="0" xfId="1" applyNumberFormat="1" applyFont="1" applyFill="1" applyBorder="1" applyAlignment="1">
      <alignment horizontal="center" vertical="top" wrapText="1"/>
    </xf>
    <xf numFmtId="168" fontId="0" fillId="0" borderId="0" xfId="1" applyNumberFormat="1" applyFont="1" applyFill="1" applyBorder="1" applyAlignment="1">
      <alignment horizontal="center" vertical="top"/>
    </xf>
    <xf numFmtId="0" fontId="6" fillId="0" borderId="0" xfId="1" applyNumberFormat="1" applyFont="1" applyFill="1" applyBorder="1" applyAlignment="1">
      <alignment vertical="top" wrapText="1"/>
    </xf>
    <xf numFmtId="166" fontId="6" fillId="0" borderId="0" xfId="1" applyNumberFormat="1" applyFont="1" applyFill="1" applyBorder="1" applyAlignment="1" applyProtection="1">
      <alignment horizontal="center" vertical="top"/>
    </xf>
    <xf numFmtId="169" fontId="6" fillId="0" borderId="0" xfId="1" applyNumberFormat="1" applyFont="1" applyFill="1" applyBorder="1" applyAlignment="1">
      <alignment horizontal="center" vertical="top"/>
    </xf>
    <xf numFmtId="166" fontId="0" fillId="0" borderId="0" xfId="1" applyNumberFormat="1" applyFont="1" applyFill="1" applyBorder="1" applyAlignment="1">
      <alignment horizontal="center" vertical="top" wrapText="1"/>
    </xf>
    <xf numFmtId="166" fontId="0" fillId="0" borderId="0" xfId="1" applyNumberFormat="1" applyFont="1" applyFill="1" applyBorder="1" applyAlignment="1">
      <alignment horizontal="center" vertical="top"/>
    </xf>
    <xf numFmtId="4" fontId="0" fillId="0" borderId="0" xfId="1" applyNumberFormat="1" applyFont="1" applyFill="1" applyBorder="1" applyAlignment="1">
      <alignment horizontal="center" vertical="top"/>
    </xf>
    <xf numFmtId="168" fontId="0" fillId="0" borderId="0" xfId="1" applyNumberFormat="1" applyFont="1" applyFill="1" applyBorder="1" applyAlignment="1" applyProtection="1">
      <alignment horizontal="center" vertical="top"/>
    </xf>
    <xf numFmtId="4" fontId="0"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wrapText="1"/>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protection locked="0"/>
    </xf>
    <xf numFmtId="4" fontId="0" fillId="0" borderId="0" xfId="1" applyNumberFormat="1" applyFont="1" applyFill="1" applyBorder="1" applyAlignment="1" applyProtection="1">
      <alignment horizontal="center" vertical="top" wrapText="1"/>
    </xf>
    <xf numFmtId="0" fontId="6" fillId="0" borderId="0" xfId="0" applyFont="1" applyBorder="1" applyAlignment="1">
      <alignment vertical="top" wrapText="1"/>
    </xf>
    <xf numFmtId="0" fontId="6" fillId="0" borderId="0" xfId="0" applyFont="1" applyBorder="1" applyAlignment="1">
      <alignment horizontal="center" vertical="top"/>
    </xf>
    <xf numFmtId="0" fontId="6" fillId="0" borderId="0" xfId="1" applyNumberFormat="1" applyFont="1" applyFill="1" applyBorder="1" applyAlignment="1">
      <alignment horizontal="center" vertical="top"/>
    </xf>
    <xf numFmtId="0" fontId="0" fillId="0" borderId="0" xfId="0" applyFont="1" applyBorder="1" applyAlignment="1">
      <alignment vertical="top"/>
    </xf>
    <xf numFmtId="49" fontId="5" fillId="0" borderId="0" xfId="0" applyNumberFormat="1" applyFont="1" applyBorder="1" applyAlignment="1">
      <alignment horizontal="center" vertical="top" wrapText="1"/>
    </xf>
    <xf numFmtId="0" fontId="0" fillId="0" borderId="0" xfId="0" applyFont="1" applyBorder="1" applyAlignment="1">
      <alignment vertical="top" wrapText="1"/>
    </xf>
    <xf numFmtId="0" fontId="0" fillId="0" borderId="0" xfId="0" applyFont="1" applyBorder="1" applyAlignment="1">
      <alignment horizontal="center" vertical="top"/>
    </xf>
    <xf numFmtId="0" fontId="0" fillId="0" borderId="0" xfId="0" applyFont="1" applyBorder="1" applyAlignment="1">
      <alignment wrapText="1"/>
    </xf>
    <xf numFmtId="0" fontId="0" fillId="0" borderId="0" xfId="1" applyNumberFormat="1" applyFont="1" applyFill="1" applyBorder="1" applyAlignment="1">
      <alignment vertical="center" wrapText="1"/>
    </xf>
    <xf numFmtId="0" fontId="5" fillId="0" borderId="0" xfId="0" applyFont="1" applyBorder="1" applyAlignment="1">
      <alignment vertical="top" wrapText="1"/>
    </xf>
    <xf numFmtId="0" fontId="5" fillId="0" borderId="0" xfId="0" applyFont="1" applyAlignment="1">
      <alignment horizontal="left"/>
    </xf>
    <xf numFmtId="0" fontId="0" fillId="0" borderId="0" xfId="0" applyFont="1" applyBorder="1" applyAlignment="1">
      <alignment horizontal="justify" vertical="top" wrapText="1"/>
    </xf>
    <xf numFmtId="4" fontId="0" fillId="0" borderId="0" xfId="0" applyNumberFormat="1" applyFont="1"/>
    <xf numFmtId="4" fontId="0" fillId="0" borderId="0" xfId="0" applyNumberFormat="1" applyFont="1" applyBorder="1" applyAlignment="1">
      <alignment horizontal="justify" vertical="top" wrapText="1"/>
    </xf>
    <xf numFmtId="49" fontId="5" fillId="0" borderId="0" xfId="0" applyNumberFormat="1" applyFont="1" applyBorder="1" applyAlignment="1">
      <alignment horizontal="left" vertical="top"/>
    </xf>
    <xf numFmtId="49" fontId="0" fillId="0" borderId="0" xfId="0" applyNumberFormat="1" applyFont="1" applyBorder="1" applyAlignment="1">
      <alignment horizontal="left" vertical="top"/>
    </xf>
    <xf numFmtId="3" fontId="0" fillId="0" borderId="0" xfId="1" applyNumberFormat="1" applyFont="1" applyFill="1" applyBorder="1" applyAlignment="1">
      <alignment horizontal="left" vertical="top"/>
    </xf>
    <xf numFmtId="4" fontId="0" fillId="0" borderId="0" xfId="1" applyNumberFormat="1" applyFont="1" applyFill="1" applyBorder="1" applyAlignment="1">
      <alignment horizontal="left" vertical="top" wrapText="1"/>
    </xf>
    <xf numFmtId="0" fontId="0" fillId="0" borderId="0" xfId="1" applyNumberFormat="1" applyFont="1" applyFill="1" applyBorder="1" applyAlignment="1">
      <alignment horizontal="left" vertical="top" wrapText="1"/>
    </xf>
    <xf numFmtId="3" fontId="5" fillId="0" borderId="0" xfId="1" applyNumberFormat="1" applyFont="1" applyFill="1" applyBorder="1" applyAlignment="1">
      <alignment horizontal="left" vertical="top"/>
    </xf>
    <xf numFmtId="0" fontId="5" fillId="0" borderId="0" xfId="1" applyNumberFormat="1" applyFont="1" applyFill="1" applyBorder="1" applyAlignment="1">
      <alignment vertical="top" wrapText="1"/>
    </xf>
    <xf numFmtId="49" fontId="0" fillId="0" borderId="1" xfId="0" applyNumberFormat="1" applyFont="1" applyBorder="1" applyAlignment="1">
      <alignment horizontal="left" vertical="top"/>
    </xf>
    <xf numFmtId="0" fontId="0" fillId="0" borderId="0" xfId="0" applyFont="1" applyAlignment="1">
      <alignment horizontal="right" vertical="top"/>
    </xf>
    <xf numFmtId="0" fontId="5" fillId="0" borderId="0" xfId="0" applyFont="1" applyAlignment="1">
      <alignment horizontal="right" vertical="top"/>
    </xf>
    <xf numFmtId="0" fontId="5" fillId="0" borderId="0" xfId="0" applyFont="1" applyAlignment="1">
      <alignment horizontal="right" vertical="top" wrapText="1"/>
    </xf>
    <xf numFmtId="4" fontId="5" fillId="0" borderId="0" xfId="0" applyNumberFormat="1" applyFont="1" applyBorder="1" applyAlignment="1">
      <alignment horizontal="center" vertical="top"/>
    </xf>
    <xf numFmtId="49" fontId="0" fillId="0" borderId="0" xfId="0" applyNumberFormat="1" applyFont="1" applyBorder="1" applyAlignment="1">
      <alignment vertical="top" wrapText="1"/>
    </xf>
    <xf numFmtId="49" fontId="5" fillId="0" borderId="2" xfId="0" applyNumberFormat="1" applyFont="1" applyBorder="1" applyAlignment="1">
      <alignment vertical="top"/>
    </xf>
    <xf numFmtId="4" fontId="5" fillId="0" borderId="2" xfId="0" applyNumberFormat="1" applyFont="1" applyBorder="1" applyAlignment="1">
      <alignment horizontal="justify" vertical="top" wrapText="1"/>
    </xf>
    <xf numFmtId="4" fontId="5" fillId="0" borderId="2" xfId="0" applyNumberFormat="1" applyFont="1" applyBorder="1" applyAlignment="1">
      <alignment horizontal="center" vertical="top"/>
    </xf>
    <xf numFmtId="4" fontId="5" fillId="0" borderId="2" xfId="0" applyNumberFormat="1" applyFont="1" applyBorder="1" applyAlignment="1">
      <alignment vertical="top"/>
    </xf>
    <xf numFmtId="4" fontId="5" fillId="0" borderId="2" xfId="0" applyNumberFormat="1" applyFont="1" applyBorder="1" applyAlignment="1">
      <alignment horizontal="right" vertical="top"/>
    </xf>
    <xf numFmtId="49" fontId="9" fillId="0" borderId="0" xfId="0" applyNumberFormat="1" applyFont="1" applyBorder="1" applyAlignment="1">
      <alignment vertical="top"/>
    </xf>
    <xf numFmtId="4" fontId="9" fillId="0" borderId="0" xfId="0" applyNumberFormat="1" applyFont="1" applyBorder="1" applyAlignment="1">
      <alignment horizontal="justify" vertical="top" wrapText="1"/>
    </xf>
    <xf numFmtId="4" fontId="9" fillId="0" borderId="0" xfId="0" applyNumberFormat="1" applyFont="1" applyBorder="1" applyAlignment="1">
      <alignment horizontal="center" vertical="top" wrapText="1"/>
    </xf>
    <xf numFmtId="4" fontId="9" fillId="0" borderId="0" xfId="0" applyNumberFormat="1" applyFont="1" applyBorder="1" applyAlignment="1">
      <alignment vertical="top"/>
    </xf>
    <xf numFmtId="4" fontId="9" fillId="0" borderId="0" xfId="0" applyNumberFormat="1" applyFont="1" applyBorder="1" applyAlignment="1">
      <alignment horizontal="right" vertical="top"/>
    </xf>
    <xf numFmtId="0" fontId="9" fillId="0" borderId="0" xfId="0" applyFont="1" applyBorder="1"/>
    <xf numFmtId="4" fontId="5" fillId="0" borderId="0" xfId="0" applyNumberFormat="1" applyFont="1" applyBorder="1" applyAlignment="1">
      <alignment horizontal="left" vertical="top" wrapText="1"/>
    </xf>
    <xf numFmtId="0" fontId="5" fillId="0" borderId="0" xfId="0" applyFont="1" applyBorder="1" applyAlignment="1">
      <alignment horizontal="center" vertical="top" wrapText="1"/>
    </xf>
    <xf numFmtId="49" fontId="0" fillId="0" borderId="3" xfId="0" applyNumberFormat="1" applyFont="1" applyBorder="1" applyAlignment="1">
      <alignment vertical="top"/>
    </xf>
    <xf numFmtId="0" fontId="0" fillId="0" borderId="3" xfId="0" applyFont="1" applyBorder="1" applyAlignment="1">
      <alignment horizontal="justify" vertical="top" wrapText="1"/>
    </xf>
    <xf numFmtId="0" fontId="0" fillId="0" borderId="3" xfId="0" applyFont="1" applyBorder="1" applyAlignment="1">
      <alignment horizontal="center" vertical="top" wrapText="1"/>
    </xf>
    <xf numFmtId="4" fontId="0" fillId="0" borderId="3" xfId="0" applyNumberFormat="1" applyFont="1" applyBorder="1" applyAlignment="1">
      <alignment vertical="top"/>
    </xf>
    <xf numFmtId="4" fontId="0" fillId="0" borderId="3" xfId="0" applyNumberFormat="1" applyFont="1" applyBorder="1" applyAlignment="1">
      <alignment horizontal="right" vertical="top"/>
    </xf>
    <xf numFmtId="0" fontId="0" fillId="0" borderId="0" xfId="1" applyNumberFormat="1" applyFont="1" applyFill="1" applyBorder="1" applyAlignment="1" applyProtection="1">
      <alignment horizontal="left" vertical="top" wrapText="1"/>
    </xf>
    <xf numFmtId="4" fontId="0" fillId="0" borderId="3" xfId="0" applyNumberFormat="1" applyFont="1" applyBorder="1" applyAlignment="1">
      <alignment horizontal="justify" vertical="top" wrapText="1"/>
    </xf>
    <xf numFmtId="4" fontId="0" fillId="0" borderId="3" xfId="0" applyNumberFormat="1" applyFont="1" applyBorder="1" applyAlignment="1">
      <alignment horizontal="center" vertical="top" wrapText="1"/>
    </xf>
    <xf numFmtId="165" fontId="0" fillId="0" borderId="0" xfId="1" applyNumberFormat="1" applyFont="1" applyFill="1" applyBorder="1" applyAlignment="1" applyProtection="1">
      <alignment horizontal="left" vertical="top"/>
    </xf>
    <xf numFmtId="166" fontId="0" fillId="0" borderId="0" xfId="1" applyNumberFormat="1" applyFont="1" applyFill="1" applyBorder="1" applyAlignment="1">
      <alignment horizontal="right" vertical="top"/>
    </xf>
    <xf numFmtId="166" fontId="0" fillId="0" borderId="0" xfId="0" applyNumberFormat="1" applyFont="1" applyBorder="1" applyAlignment="1">
      <alignment horizontal="right" vertical="top"/>
    </xf>
    <xf numFmtId="0" fontId="10" fillId="0" borderId="0" xfId="0" applyFont="1"/>
    <xf numFmtId="4" fontId="5" fillId="0" borderId="0" xfId="0" applyNumberFormat="1" applyFont="1" applyBorder="1" applyAlignment="1">
      <alignment vertical="top" wrapText="1"/>
    </xf>
    <xf numFmtId="49" fontId="0" fillId="0" borderId="3" xfId="0" applyNumberFormat="1" applyFont="1" applyBorder="1" applyAlignment="1">
      <alignment vertical="top" wrapText="1"/>
    </xf>
    <xf numFmtId="4" fontId="0" fillId="0" borderId="3" xfId="0" applyNumberFormat="1" applyFont="1" applyBorder="1" applyAlignment="1">
      <alignment vertical="top" wrapText="1"/>
    </xf>
    <xf numFmtId="4" fontId="0" fillId="0" borderId="3" xfId="0" applyNumberFormat="1" applyFont="1" applyBorder="1" applyAlignment="1">
      <alignment horizontal="right" vertical="top" wrapText="1"/>
    </xf>
    <xf numFmtId="4" fontId="0" fillId="0" borderId="0" xfId="0" applyNumberFormat="1" applyFont="1" applyBorder="1" applyAlignment="1">
      <alignment horizontal="right" vertical="top" wrapText="1"/>
    </xf>
    <xf numFmtId="4" fontId="5" fillId="0" borderId="0" xfId="0" applyNumberFormat="1" applyFont="1" applyBorder="1" applyAlignment="1">
      <alignment horizontal="right" vertical="top" wrapText="1"/>
    </xf>
    <xf numFmtId="49" fontId="5" fillId="0" borderId="0" xfId="0" applyNumberFormat="1" applyFont="1" applyBorder="1" applyAlignment="1"/>
    <xf numFmtId="4" fontId="5" fillId="0" borderId="0" xfId="0" applyNumberFormat="1" applyFont="1" applyBorder="1" applyAlignment="1">
      <alignment horizontal="justify" wrapText="1"/>
    </xf>
    <xf numFmtId="4" fontId="0" fillId="0" borderId="0" xfId="0" applyNumberFormat="1" applyFont="1" applyBorder="1" applyAlignment="1">
      <alignment horizontal="left" vertical="top" wrapText="1"/>
    </xf>
    <xf numFmtId="49" fontId="0" fillId="0" borderId="0" xfId="0" applyNumberFormat="1" applyFont="1" applyBorder="1" applyAlignment="1"/>
    <xf numFmtId="4" fontId="0" fillId="0" borderId="0" xfId="0" applyNumberFormat="1" applyFont="1" applyBorder="1" applyAlignment="1">
      <alignment horizontal="justify" wrapText="1"/>
    </xf>
    <xf numFmtId="49" fontId="0" fillId="0" borderId="3" xfId="0" applyNumberFormat="1" applyFont="1" applyBorder="1" applyAlignment="1"/>
    <xf numFmtId="4" fontId="0" fillId="0" borderId="3" xfId="0" applyNumberFormat="1" applyFont="1" applyBorder="1" applyAlignment="1">
      <alignment horizontal="justify" wrapText="1"/>
    </xf>
    <xf numFmtId="0" fontId="0" fillId="0" borderId="2" xfId="0" applyFont="1" applyBorder="1"/>
    <xf numFmtId="4" fontId="4" fillId="0" borderId="0" xfId="1" applyNumberFormat="1" applyFont="1" applyFill="1" applyBorder="1" applyAlignment="1">
      <alignment horizontal="left" vertical="top" wrapText="1"/>
    </xf>
    <xf numFmtId="3" fontId="0" fillId="0" borderId="0" xfId="1" applyNumberFormat="1" applyFont="1" applyFill="1" applyBorder="1" applyAlignment="1">
      <alignment horizontal="right" vertical="top"/>
    </xf>
    <xf numFmtId="4" fontId="0" fillId="0" borderId="0" xfId="1" applyNumberFormat="1" applyFont="1" applyFill="1" applyBorder="1" applyAlignment="1">
      <alignment horizontal="center"/>
    </xf>
    <xf numFmtId="3" fontId="5" fillId="0" borderId="0" xfId="1" applyNumberFormat="1" applyFont="1" applyFill="1" applyBorder="1" applyAlignment="1">
      <alignment horizontal="right" vertical="top"/>
    </xf>
    <xf numFmtId="4" fontId="5" fillId="0" borderId="0" xfId="1" applyNumberFormat="1" applyFont="1" applyFill="1" applyBorder="1" applyAlignment="1">
      <alignment horizontal="left" vertical="top" wrapText="1"/>
    </xf>
    <xf numFmtId="0" fontId="0" fillId="0" borderId="0" xfId="1" applyNumberFormat="1" applyFont="1" applyFill="1" applyBorder="1" applyAlignment="1">
      <alignment wrapText="1"/>
    </xf>
    <xf numFmtId="0" fontId="0" fillId="0" borderId="0" xfId="1" applyNumberFormat="1" applyFont="1" applyFill="1" applyBorder="1" applyAlignment="1">
      <alignment horizontal="center"/>
    </xf>
    <xf numFmtId="4" fontId="5" fillId="0" borderId="0" xfId="1" applyNumberFormat="1" applyFont="1" applyFill="1" applyBorder="1" applyAlignment="1">
      <alignment horizontal="center"/>
    </xf>
    <xf numFmtId="3" fontId="8" fillId="0" borderId="0" xfId="1" applyNumberFormat="1" applyFont="1" applyFill="1" applyBorder="1" applyAlignment="1">
      <alignment horizontal="right" vertical="top"/>
    </xf>
    <xf numFmtId="4" fontId="8" fillId="0" borderId="0" xfId="1" applyNumberFormat="1" applyFont="1" applyFill="1" applyBorder="1" applyAlignment="1">
      <alignment horizontal="left" vertical="top" wrapText="1"/>
    </xf>
    <xf numFmtId="4" fontId="8" fillId="0" borderId="0" xfId="1" applyNumberFormat="1" applyFont="1" applyFill="1" applyBorder="1" applyAlignment="1">
      <alignment horizontal="center"/>
    </xf>
    <xf numFmtId="3" fontId="13" fillId="0" borderId="0" xfId="1" applyNumberFormat="1" applyFont="1" applyFill="1" applyBorder="1" applyAlignment="1">
      <alignment horizontal="right" vertical="top"/>
    </xf>
    <xf numFmtId="0" fontId="8" fillId="0" borderId="0" xfId="1" applyNumberFormat="1" applyFont="1" applyFill="1" applyBorder="1" applyAlignment="1">
      <alignment vertical="top" wrapText="1"/>
    </xf>
    <xf numFmtId="0" fontId="5" fillId="0" borderId="0" xfId="1" applyNumberFormat="1" applyFont="1" applyFill="1" applyBorder="1" applyAlignment="1">
      <alignment horizontal="left" vertical="top" wrapText="1"/>
    </xf>
    <xf numFmtId="0" fontId="5" fillId="0" borderId="0" xfId="1" applyNumberFormat="1" applyFont="1" applyFill="1" applyBorder="1" applyAlignment="1">
      <alignment horizontal="left" vertical="center" wrapText="1" indent="1"/>
    </xf>
    <xf numFmtId="0" fontId="0" fillId="0" borderId="0" xfId="1" applyNumberFormat="1" applyFont="1" applyFill="1" applyBorder="1" applyAlignment="1">
      <alignment horizontal="left" vertical="center" wrapText="1" indent="1"/>
    </xf>
    <xf numFmtId="0" fontId="0" fillId="0" borderId="0" xfId="1" applyNumberFormat="1" applyFont="1" applyFill="1" applyBorder="1" applyAlignment="1">
      <alignment horizontal="left" vertical="top" wrapText="1" indent="1"/>
    </xf>
    <xf numFmtId="49" fontId="9" fillId="0" borderId="0" xfId="0" applyNumberFormat="1" applyFont="1" applyBorder="1" applyAlignment="1">
      <alignment horizontal="left" vertical="top"/>
    </xf>
    <xf numFmtId="4" fontId="5" fillId="0" borderId="0" xfId="0" applyNumberFormat="1" applyFont="1" applyBorder="1" applyAlignment="1">
      <alignment horizontal="justify" vertical="top"/>
    </xf>
    <xf numFmtId="0" fontId="15" fillId="0" borderId="0" xfId="2" applyFont="1" applyBorder="1" applyAlignment="1">
      <alignment horizontal="left" vertical="top" wrapText="1"/>
    </xf>
    <xf numFmtId="0" fontId="15" fillId="0" borderId="0" xfId="2" applyFont="1" applyAlignment="1"/>
    <xf numFmtId="0" fontId="15" fillId="0" borderId="0" xfId="2" applyFont="1" applyFill="1" applyAlignment="1">
      <alignment horizontal="left" vertical="top" wrapText="1"/>
    </xf>
    <xf numFmtId="0" fontId="15" fillId="0" borderId="0" xfId="2" applyFont="1" applyAlignment="1">
      <alignment horizontal="left" vertical="top" wrapText="1"/>
    </xf>
    <xf numFmtId="0" fontId="15" fillId="0" borderId="0" xfId="2" applyNumberFormat="1" applyFont="1" applyAlignment="1"/>
    <xf numFmtId="0" fontId="0" fillId="0" borderId="0" xfId="0" applyNumberFormat="1"/>
    <xf numFmtId="0" fontId="3" fillId="0" borderId="0"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3" fillId="0" borderId="0" xfId="1" applyNumberFormat="1" applyFont="1" applyFill="1" applyBorder="1" applyAlignment="1">
      <alignment horizontal="left" vertical="top" wrapText="1"/>
    </xf>
    <xf numFmtId="0" fontId="11" fillId="0" borderId="0" xfId="0" applyFont="1" applyBorder="1" applyAlignment="1" applyProtection="1">
      <alignment horizontal="left" vertical="top" wrapText="1"/>
    </xf>
  </cellXfs>
  <cellStyles count="3">
    <cellStyle name="Navadno" xfId="0" builtinId="0"/>
    <cellStyle name="Navadno 2" xfId="2"/>
    <cellStyle name="Pojasnjevalno besedilo"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EB9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C65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K57"/>
  <sheetViews>
    <sheetView tabSelected="1" zoomScaleNormal="100" zoomScalePageLayoutView="85" workbookViewId="0">
      <selection activeCell="H40" sqref="H40"/>
    </sheetView>
  </sheetViews>
  <sheetFormatPr defaultRowHeight="12.75" x14ac:dyDescent="0.2"/>
  <cols>
    <col min="1" max="1" width="4.28515625" style="97" customWidth="1"/>
    <col min="2" max="2" width="42.7109375" style="95" customWidth="1"/>
    <col min="3" max="3" width="10.7109375" style="15" customWidth="1"/>
    <col min="4" max="4" width="9.5703125" style="14" customWidth="1"/>
    <col min="5" max="5" width="18" style="14" customWidth="1"/>
    <col min="6" max="6" width="19" style="13" customWidth="1"/>
    <col min="7" max="8" width="9.140625" style="61" customWidth="1"/>
    <col min="9" max="9" width="10.42578125" style="61" customWidth="1"/>
    <col min="10" max="1025" width="9.140625" style="61" customWidth="1"/>
    <col min="1026" max="16384" width="9.140625" style="34"/>
  </cols>
  <sheetData>
    <row r="2" spans="1:5" x14ac:dyDescent="0.2">
      <c r="A2" s="40" t="s">
        <v>450</v>
      </c>
    </row>
    <row r="3" spans="1:5" x14ac:dyDescent="0.2">
      <c r="A3" s="96"/>
    </row>
    <row r="4" spans="1:5" x14ac:dyDescent="0.2">
      <c r="A4" s="96" t="s">
        <v>0</v>
      </c>
    </row>
    <row r="5" spans="1:5" x14ac:dyDescent="0.2">
      <c r="A5" s="96"/>
    </row>
    <row r="6" spans="1:5" x14ac:dyDescent="0.2">
      <c r="A6" s="96"/>
    </row>
    <row r="7" spans="1:5" x14ac:dyDescent="0.2">
      <c r="A7" s="96"/>
    </row>
    <row r="8" spans="1:5" x14ac:dyDescent="0.2">
      <c r="A8" s="96"/>
    </row>
    <row r="9" spans="1:5" x14ac:dyDescent="0.2">
      <c r="A9" s="96"/>
    </row>
    <row r="12" spans="1:5" x14ac:dyDescent="0.2">
      <c r="B12" s="11" t="s">
        <v>1</v>
      </c>
      <c r="C12" s="10"/>
      <c r="E12" s="13" t="s">
        <v>2</v>
      </c>
    </row>
    <row r="14" spans="1:5" ht="25.5" x14ac:dyDescent="0.2">
      <c r="A14" s="96" t="s">
        <v>3</v>
      </c>
      <c r="B14" s="166" t="s">
        <v>454</v>
      </c>
    </row>
    <row r="15" spans="1:5" x14ac:dyDescent="0.2">
      <c r="A15" s="97" t="s">
        <v>5</v>
      </c>
      <c r="B15" s="95" t="s">
        <v>6</v>
      </c>
      <c r="E15" s="8">
        <f>'Sklop 1-  RPRIPRAVLJALNA in RUŠ'!F36</f>
        <v>0</v>
      </c>
    </row>
    <row r="16" spans="1:5" ht="15.75" customHeight="1" x14ac:dyDescent="0.2">
      <c r="A16" s="97" t="s">
        <v>7</v>
      </c>
      <c r="B16" s="95" t="s">
        <v>8</v>
      </c>
      <c r="E16" s="8">
        <f>'Sklop 1 -ZEMELJSKA DELA'!F66</f>
        <v>0</v>
      </c>
    </row>
    <row r="17" spans="1:5" x14ac:dyDescent="0.2">
      <c r="A17" s="97" t="s">
        <v>9</v>
      </c>
      <c r="B17" s="95" t="s">
        <v>10</v>
      </c>
      <c r="E17" s="8">
        <f>'Sklop 1- BETONSKA DELA'!F25</f>
        <v>0</v>
      </c>
    </row>
    <row r="18" spans="1:5" x14ac:dyDescent="0.2">
      <c r="A18" s="97" t="s">
        <v>11</v>
      </c>
      <c r="B18" s="95" t="s">
        <v>12</v>
      </c>
      <c r="E18" s="8">
        <f>'Sklop 1- ZIDARSKA DELA'!F33</f>
        <v>0</v>
      </c>
    </row>
    <row r="19" spans="1:5" x14ac:dyDescent="0.2">
      <c r="A19" s="97" t="s">
        <v>13</v>
      </c>
      <c r="B19" s="95" t="s">
        <v>14</v>
      </c>
      <c r="E19" s="8">
        <f>'Sklop 1- TESARSKA DELA'!F16</f>
        <v>0</v>
      </c>
    </row>
    <row r="20" spans="1:5" x14ac:dyDescent="0.2">
      <c r="A20" s="97" t="s">
        <v>15</v>
      </c>
      <c r="B20" s="95" t="s">
        <v>16</v>
      </c>
      <c r="E20" s="8">
        <f>'Sklop 1-Meteorna kanalizacija'!F20</f>
        <v>0</v>
      </c>
    </row>
    <row r="21" spans="1:5" x14ac:dyDescent="0.2">
      <c r="A21" s="97" t="s">
        <v>17</v>
      </c>
      <c r="B21" s="95" t="s">
        <v>456</v>
      </c>
      <c r="E21" s="8">
        <f>'Sklop 1- Hidrantno omrežje'!F58</f>
        <v>0</v>
      </c>
    </row>
    <row r="22" spans="1:5" x14ac:dyDescent="0.2">
      <c r="A22" s="97" t="s">
        <v>18</v>
      </c>
      <c r="B22" s="95" t="s">
        <v>19</v>
      </c>
      <c r="E22" s="8">
        <f>'Sklop 1- razsvetljava'!F27</f>
        <v>0</v>
      </c>
    </row>
    <row r="23" spans="1:5" x14ac:dyDescent="0.2">
      <c r="A23" s="97" t="s">
        <v>20</v>
      </c>
      <c r="B23" s="95" t="s">
        <v>21</v>
      </c>
      <c r="E23" s="8">
        <f>'Sklop 1- OPREMA'!F73</f>
        <v>0</v>
      </c>
    </row>
    <row r="24" spans="1:5" x14ac:dyDescent="0.2">
      <c r="E24" s="8"/>
    </row>
    <row r="25" spans="1:5" x14ac:dyDescent="0.2">
      <c r="A25" s="96" t="s">
        <v>22</v>
      </c>
      <c r="B25" s="11" t="s">
        <v>453</v>
      </c>
      <c r="E25" s="8"/>
    </row>
    <row r="26" spans="1:5" x14ac:dyDescent="0.2">
      <c r="A26" s="98" t="s">
        <v>24</v>
      </c>
      <c r="B26" s="99" t="s">
        <v>25</v>
      </c>
      <c r="E26" s="8">
        <f>'sklop 2 - oporni zid'!F14</f>
        <v>0</v>
      </c>
    </row>
    <row r="27" spans="1:5" x14ac:dyDescent="0.2">
      <c r="A27" s="98" t="s">
        <v>26</v>
      </c>
      <c r="B27" s="22" t="s">
        <v>14</v>
      </c>
      <c r="E27" s="8">
        <f>'sklop 2 - oporni zid'!F20</f>
        <v>0</v>
      </c>
    </row>
    <row r="28" spans="1:5" x14ac:dyDescent="0.2">
      <c r="A28" s="98" t="s">
        <v>9</v>
      </c>
      <c r="B28" s="100" t="s">
        <v>27</v>
      </c>
      <c r="E28" s="8">
        <f>'sklop 2 - oporni zid'!F29</f>
        <v>0</v>
      </c>
    </row>
    <row r="29" spans="1:5" x14ac:dyDescent="0.2">
      <c r="A29" s="98" t="s">
        <v>11</v>
      </c>
      <c r="B29" s="22" t="s">
        <v>28</v>
      </c>
      <c r="E29" s="8">
        <f>'sklop 2 - oporni zid'!F33</f>
        <v>0</v>
      </c>
    </row>
    <row r="30" spans="1:5" x14ac:dyDescent="0.2">
      <c r="A30" s="98"/>
      <c r="B30" s="22"/>
      <c r="E30" s="8"/>
    </row>
    <row r="31" spans="1:5" ht="25.5" x14ac:dyDescent="0.2">
      <c r="A31" s="101" t="s">
        <v>29</v>
      </c>
      <c r="B31" s="102" t="s">
        <v>452</v>
      </c>
      <c r="E31" s="8"/>
    </row>
    <row r="32" spans="1:5" x14ac:dyDescent="0.2">
      <c r="A32" s="98" t="s">
        <v>31</v>
      </c>
      <c r="B32" s="22" t="s">
        <v>32</v>
      </c>
      <c r="E32" s="8"/>
    </row>
    <row r="33" spans="1:1025" x14ac:dyDescent="0.2">
      <c r="A33" s="98" t="s">
        <v>24</v>
      </c>
      <c r="B33" s="22" t="s">
        <v>33</v>
      </c>
      <c r="E33" s="8">
        <f>'Sklop 3- sanacija objekta'!F28</f>
        <v>0</v>
      </c>
    </row>
    <row r="34" spans="1:1025" x14ac:dyDescent="0.2">
      <c r="A34" s="98" t="s">
        <v>26</v>
      </c>
      <c r="B34" s="22" t="s">
        <v>34</v>
      </c>
      <c r="E34" s="8">
        <f>'Sklop 3- sanacija objekta'!F37</f>
        <v>0</v>
      </c>
    </row>
    <row r="35" spans="1:1025" x14ac:dyDescent="0.2">
      <c r="A35" s="98" t="s">
        <v>9</v>
      </c>
      <c r="B35" s="22" t="s">
        <v>35</v>
      </c>
      <c r="E35" s="8">
        <f>'Sklop 3- sanacija objekta'!F46</f>
        <v>0</v>
      </c>
    </row>
    <row r="36" spans="1:1025" x14ac:dyDescent="0.2">
      <c r="A36" s="98" t="s">
        <v>11</v>
      </c>
      <c r="B36" s="22" t="s">
        <v>12</v>
      </c>
      <c r="E36" s="8">
        <f>'Sklop 3- sanacija objekta'!F59</f>
        <v>0</v>
      </c>
    </row>
    <row r="37" spans="1:1025" x14ac:dyDescent="0.2">
      <c r="A37" s="98" t="s">
        <v>36</v>
      </c>
      <c r="B37" s="22" t="s">
        <v>37</v>
      </c>
      <c r="E37" s="8"/>
    </row>
    <row r="38" spans="1:1025" x14ac:dyDescent="0.2">
      <c r="A38" s="98" t="s">
        <v>24</v>
      </c>
      <c r="B38" s="22" t="s">
        <v>38</v>
      </c>
      <c r="E38" s="8">
        <f>'Sklop 3- sanacija objekta'!F82</f>
        <v>0</v>
      </c>
    </row>
    <row r="39" spans="1:1025" x14ac:dyDescent="0.2">
      <c r="A39" s="98" t="s">
        <v>26</v>
      </c>
      <c r="B39" s="22" t="s">
        <v>39</v>
      </c>
      <c r="E39" s="8">
        <f>'Sklop 3- sanacija objekta'!F93</f>
        <v>0</v>
      </c>
    </row>
    <row r="40" spans="1:1025" x14ac:dyDescent="0.2">
      <c r="A40" s="98" t="s">
        <v>9</v>
      </c>
      <c r="B40" s="22" t="s">
        <v>14</v>
      </c>
      <c r="E40" s="8">
        <f>'Sklop 3- sanacija objekta'!F101</f>
        <v>0</v>
      </c>
    </row>
    <row r="41" spans="1:1025" x14ac:dyDescent="0.2">
      <c r="A41" s="97" t="s">
        <v>11</v>
      </c>
      <c r="B41" s="95" t="s">
        <v>40</v>
      </c>
      <c r="E41" s="8">
        <f>'Sklop 3- sanacija objekta'!F108</f>
        <v>0</v>
      </c>
    </row>
    <row r="42" spans="1:1025" x14ac:dyDescent="0.2">
      <c r="A42" s="97" t="s">
        <v>13</v>
      </c>
      <c r="B42" s="95" t="s">
        <v>28</v>
      </c>
      <c r="E42" s="8">
        <f>'Sklop 3- sanacija objekta'!F112</f>
        <v>0</v>
      </c>
    </row>
    <row r="43" spans="1:1025" x14ac:dyDescent="0.2">
      <c r="E43" s="8"/>
    </row>
    <row r="44" spans="1:1025" s="38" customFormat="1" x14ac:dyDescent="0.2">
      <c r="A44" s="96" t="s">
        <v>379</v>
      </c>
      <c r="B44" s="11" t="s">
        <v>451</v>
      </c>
      <c r="C44" s="10"/>
      <c r="D44" s="8"/>
      <c r="E44" s="8"/>
      <c r="F44" s="60"/>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IV44" s="16"/>
      <c r="IW44" s="16"/>
      <c r="IX44" s="16"/>
      <c r="IY44" s="16"/>
      <c r="IZ44" s="16"/>
      <c r="JA44" s="16"/>
      <c r="JB44" s="16"/>
      <c r="JC44" s="16"/>
      <c r="JD44" s="16"/>
      <c r="JE44" s="16"/>
      <c r="JF44" s="16"/>
      <c r="JG44" s="16"/>
      <c r="JH44" s="16"/>
      <c r="JI44" s="16"/>
      <c r="JJ44" s="16"/>
      <c r="JK44" s="16"/>
      <c r="JL44" s="16"/>
      <c r="JM44" s="16"/>
      <c r="JN44" s="16"/>
      <c r="JO44" s="16"/>
      <c r="JP44" s="16"/>
      <c r="JQ44" s="16"/>
      <c r="JR44" s="16"/>
      <c r="JS44" s="16"/>
      <c r="JT44" s="16"/>
      <c r="JU44" s="16"/>
      <c r="JV44" s="16"/>
      <c r="JW44" s="16"/>
      <c r="JX44" s="16"/>
      <c r="JY44" s="16"/>
      <c r="JZ44" s="16"/>
      <c r="KA44" s="16"/>
      <c r="KB44" s="16"/>
      <c r="KC44" s="16"/>
      <c r="KD44" s="16"/>
      <c r="KE44" s="16"/>
      <c r="KF44" s="16"/>
      <c r="KG44" s="16"/>
      <c r="KH44" s="16"/>
      <c r="KI44" s="16"/>
      <c r="KJ44" s="16"/>
      <c r="KK44" s="16"/>
      <c r="KL44" s="16"/>
      <c r="KM44" s="16"/>
      <c r="KN44" s="16"/>
      <c r="KO44" s="16"/>
      <c r="KP44" s="16"/>
      <c r="KQ44" s="16"/>
      <c r="KR44" s="16"/>
      <c r="KS44" s="16"/>
      <c r="KT44" s="16"/>
      <c r="KU44" s="16"/>
      <c r="KV44" s="16"/>
      <c r="KW44" s="16"/>
      <c r="KX44" s="16"/>
      <c r="KY44" s="16"/>
      <c r="KZ44" s="16"/>
      <c r="LA44" s="16"/>
      <c r="LB44" s="16"/>
      <c r="LC44" s="16"/>
      <c r="LD44" s="16"/>
      <c r="LE44" s="16"/>
      <c r="LF44" s="16"/>
      <c r="LG44" s="16"/>
      <c r="LH44" s="16"/>
      <c r="LI44" s="16"/>
      <c r="LJ44" s="16"/>
      <c r="LK44" s="16"/>
      <c r="LL44" s="16"/>
      <c r="LM44" s="16"/>
      <c r="LN44" s="16"/>
      <c r="LO44" s="16"/>
      <c r="LP44" s="16"/>
      <c r="LQ44" s="16"/>
      <c r="LR44" s="16"/>
      <c r="LS44" s="16"/>
      <c r="LT44" s="16"/>
      <c r="LU44" s="16"/>
      <c r="LV44" s="16"/>
      <c r="LW44" s="16"/>
      <c r="LX44" s="16"/>
      <c r="LY44" s="16"/>
      <c r="LZ44" s="16"/>
      <c r="MA44" s="16"/>
      <c r="MB44" s="16"/>
      <c r="MC44" s="16"/>
      <c r="MD44" s="16"/>
      <c r="ME44" s="16"/>
      <c r="MF44" s="16"/>
      <c r="MG44" s="16"/>
      <c r="MH44" s="16"/>
      <c r="MI44" s="16"/>
      <c r="MJ44" s="16"/>
      <c r="MK44" s="16"/>
      <c r="ML44" s="16"/>
      <c r="MM44" s="16"/>
      <c r="MN44" s="16"/>
      <c r="MO44" s="16"/>
      <c r="MP44" s="16"/>
      <c r="MQ44" s="16"/>
      <c r="MR44" s="16"/>
      <c r="MS44" s="16"/>
      <c r="MT44" s="16"/>
      <c r="MU44" s="16"/>
      <c r="MV44" s="16"/>
      <c r="MW44" s="16"/>
      <c r="MX44" s="16"/>
      <c r="MY44" s="16"/>
      <c r="MZ44" s="16"/>
      <c r="NA44" s="16"/>
      <c r="NB44" s="16"/>
      <c r="NC44" s="16"/>
      <c r="ND44" s="16"/>
      <c r="NE44" s="16"/>
      <c r="NF44" s="16"/>
      <c r="NG44" s="16"/>
      <c r="NH44" s="16"/>
      <c r="NI44" s="16"/>
      <c r="NJ44" s="16"/>
      <c r="NK44" s="16"/>
      <c r="NL44" s="16"/>
      <c r="NM44" s="16"/>
      <c r="NN44" s="16"/>
      <c r="NO44" s="16"/>
      <c r="NP44" s="16"/>
      <c r="NQ44" s="16"/>
      <c r="NR44" s="16"/>
      <c r="NS44" s="16"/>
      <c r="NT44" s="16"/>
      <c r="NU44" s="16"/>
      <c r="NV44" s="16"/>
      <c r="NW44" s="16"/>
      <c r="NX44" s="16"/>
      <c r="NY44" s="16"/>
      <c r="NZ44" s="16"/>
      <c r="OA44" s="16"/>
      <c r="OB44" s="16"/>
      <c r="OC44" s="16"/>
      <c r="OD44" s="16"/>
      <c r="OE44" s="16"/>
      <c r="OF44" s="16"/>
      <c r="OG44" s="16"/>
      <c r="OH44" s="16"/>
      <c r="OI44" s="16"/>
      <c r="OJ44" s="16"/>
      <c r="OK44" s="16"/>
      <c r="OL44" s="16"/>
      <c r="OM44" s="16"/>
      <c r="ON44" s="16"/>
      <c r="OO44" s="16"/>
      <c r="OP44" s="16"/>
      <c r="OQ44" s="16"/>
      <c r="OR44" s="16"/>
      <c r="OS44" s="16"/>
      <c r="OT44" s="16"/>
      <c r="OU44" s="16"/>
      <c r="OV44" s="16"/>
      <c r="OW44" s="16"/>
      <c r="OX44" s="16"/>
      <c r="OY44" s="16"/>
      <c r="OZ44" s="16"/>
      <c r="PA44" s="16"/>
      <c r="PB44" s="16"/>
      <c r="PC44" s="16"/>
      <c r="PD44" s="16"/>
      <c r="PE44" s="16"/>
      <c r="PF44" s="16"/>
      <c r="PG44" s="16"/>
      <c r="PH44" s="16"/>
      <c r="PI44" s="16"/>
      <c r="PJ44" s="16"/>
      <c r="PK44" s="16"/>
      <c r="PL44" s="16"/>
      <c r="PM44" s="16"/>
      <c r="PN44" s="16"/>
      <c r="PO44" s="16"/>
      <c r="PP44" s="16"/>
      <c r="PQ44" s="16"/>
      <c r="PR44" s="16"/>
      <c r="PS44" s="16"/>
      <c r="PT44" s="16"/>
      <c r="PU44" s="16"/>
      <c r="PV44" s="16"/>
      <c r="PW44" s="16"/>
      <c r="PX44" s="16"/>
      <c r="PY44" s="16"/>
      <c r="PZ44" s="16"/>
      <c r="QA44" s="16"/>
      <c r="QB44" s="16"/>
      <c r="QC44" s="16"/>
      <c r="QD44" s="16"/>
      <c r="QE44" s="16"/>
      <c r="QF44" s="16"/>
      <c r="QG44" s="16"/>
      <c r="QH44" s="16"/>
      <c r="QI44" s="16"/>
      <c r="QJ44" s="16"/>
      <c r="QK44" s="16"/>
      <c r="QL44" s="16"/>
      <c r="QM44" s="16"/>
      <c r="QN44" s="16"/>
      <c r="QO44" s="16"/>
      <c r="QP44" s="16"/>
      <c r="QQ44" s="16"/>
      <c r="QR44" s="16"/>
      <c r="QS44" s="16"/>
      <c r="QT44" s="16"/>
      <c r="QU44" s="16"/>
      <c r="QV44" s="16"/>
      <c r="QW44" s="16"/>
      <c r="QX44" s="16"/>
      <c r="QY44" s="16"/>
      <c r="QZ44" s="16"/>
      <c r="RA44" s="16"/>
      <c r="RB44" s="16"/>
      <c r="RC44" s="16"/>
      <c r="RD44" s="16"/>
      <c r="RE44" s="16"/>
      <c r="RF44" s="16"/>
      <c r="RG44" s="16"/>
      <c r="RH44" s="16"/>
      <c r="RI44" s="16"/>
      <c r="RJ44" s="16"/>
      <c r="RK44" s="16"/>
      <c r="RL44" s="16"/>
      <c r="RM44" s="16"/>
      <c r="RN44" s="16"/>
      <c r="RO44" s="16"/>
      <c r="RP44" s="16"/>
      <c r="RQ44" s="16"/>
      <c r="RR44" s="16"/>
      <c r="RS44" s="16"/>
      <c r="RT44" s="16"/>
      <c r="RU44" s="16"/>
      <c r="RV44" s="16"/>
      <c r="RW44" s="16"/>
      <c r="RX44" s="16"/>
      <c r="RY44" s="16"/>
      <c r="RZ44" s="16"/>
      <c r="SA44" s="16"/>
      <c r="SB44" s="16"/>
      <c r="SC44" s="16"/>
      <c r="SD44" s="16"/>
      <c r="SE44" s="16"/>
      <c r="SF44" s="16"/>
      <c r="SG44" s="16"/>
      <c r="SH44" s="16"/>
      <c r="SI44" s="16"/>
      <c r="SJ44" s="16"/>
      <c r="SK44" s="16"/>
      <c r="SL44" s="16"/>
      <c r="SM44" s="16"/>
      <c r="SN44" s="16"/>
      <c r="SO44" s="16"/>
      <c r="SP44" s="16"/>
      <c r="SQ44" s="16"/>
      <c r="SR44" s="16"/>
      <c r="SS44" s="16"/>
      <c r="ST44" s="16"/>
      <c r="SU44" s="16"/>
      <c r="SV44" s="16"/>
      <c r="SW44" s="16"/>
      <c r="SX44" s="16"/>
      <c r="SY44" s="16"/>
      <c r="SZ44" s="16"/>
      <c r="TA44" s="16"/>
      <c r="TB44" s="16"/>
      <c r="TC44" s="16"/>
      <c r="TD44" s="16"/>
      <c r="TE44" s="16"/>
      <c r="TF44" s="16"/>
      <c r="TG44" s="16"/>
      <c r="TH44" s="16"/>
      <c r="TI44" s="16"/>
      <c r="TJ44" s="16"/>
      <c r="TK44" s="16"/>
      <c r="TL44" s="16"/>
      <c r="TM44" s="16"/>
      <c r="TN44" s="16"/>
      <c r="TO44" s="16"/>
      <c r="TP44" s="16"/>
      <c r="TQ44" s="16"/>
      <c r="TR44" s="16"/>
      <c r="TS44" s="16"/>
      <c r="TT44" s="16"/>
      <c r="TU44" s="16"/>
      <c r="TV44" s="16"/>
      <c r="TW44" s="16"/>
      <c r="TX44" s="16"/>
      <c r="TY44" s="16"/>
      <c r="TZ44" s="16"/>
      <c r="UA44" s="16"/>
      <c r="UB44" s="16"/>
      <c r="UC44" s="16"/>
      <c r="UD44" s="16"/>
      <c r="UE44" s="16"/>
      <c r="UF44" s="16"/>
      <c r="UG44" s="16"/>
      <c r="UH44" s="16"/>
      <c r="UI44" s="16"/>
      <c r="UJ44" s="16"/>
      <c r="UK44" s="16"/>
      <c r="UL44" s="16"/>
      <c r="UM44" s="16"/>
      <c r="UN44" s="16"/>
      <c r="UO44" s="16"/>
      <c r="UP44" s="16"/>
      <c r="UQ44" s="16"/>
      <c r="UR44" s="16"/>
      <c r="US44" s="16"/>
      <c r="UT44" s="16"/>
      <c r="UU44" s="16"/>
      <c r="UV44" s="16"/>
      <c r="UW44" s="16"/>
      <c r="UX44" s="16"/>
      <c r="UY44" s="16"/>
      <c r="UZ44" s="16"/>
      <c r="VA44" s="16"/>
      <c r="VB44" s="16"/>
      <c r="VC44" s="16"/>
      <c r="VD44" s="16"/>
      <c r="VE44" s="16"/>
      <c r="VF44" s="16"/>
      <c r="VG44" s="16"/>
      <c r="VH44" s="16"/>
      <c r="VI44" s="16"/>
      <c r="VJ44" s="16"/>
      <c r="VK44" s="16"/>
      <c r="VL44" s="16"/>
      <c r="VM44" s="16"/>
      <c r="VN44" s="16"/>
      <c r="VO44" s="16"/>
      <c r="VP44" s="16"/>
      <c r="VQ44" s="16"/>
      <c r="VR44" s="16"/>
      <c r="VS44" s="16"/>
      <c r="VT44" s="16"/>
      <c r="VU44" s="16"/>
      <c r="VV44" s="16"/>
      <c r="VW44" s="16"/>
      <c r="VX44" s="16"/>
      <c r="VY44" s="16"/>
      <c r="VZ44" s="16"/>
      <c r="WA44" s="16"/>
      <c r="WB44" s="16"/>
      <c r="WC44" s="16"/>
      <c r="WD44" s="16"/>
      <c r="WE44" s="16"/>
      <c r="WF44" s="16"/>
      <c r="WG44" s="16"/>
      <c r="WH44" s="16"/>
      <c r="WI44" s="16"/>
      <c r="WJ44" s="16"/>
      <c r="WK44" s="16"/>
      <c r="WL44" s="16"/>
      <c r="WM44" s="16"/>
      <c r="WN44" s="16"/>
      <c r="WO44" s="16"/>
      <c r="WP44" s="16"/>
      <c r="WQ44" s="16"/>
      <c r="WR44" s="16"/>
      <c r="WS44" s="16"/>
      <c r="WT44" s="16"/>
      <c r="WU44" s="16"/>
      <c r="WV44" s="16"/>
      <c r="WW44" s="16"/>
      <c r="WX44" s="16"/>
      <c r="WY44" s="16"/>
      <c r="WZ44" s="16"/>
      <c r="XA44" s="16"/>
      <c r="XB44" s="16"/>
      <c r="XC44" s="16"/>
      <c r="XD44" s="16"/>
      <c r="XE44" s="16"/>
      <c r="XF44" s="16"/>
      <c r="XG44" s="16"/>
      <c r="XH44" s="16"/>
      <c r="XI44" s="16"/>
      <c r="XJ44" s="16"/>
      <c r="XK44" s="16"/>
      <c r="XL44" s="16"/>
      <c r="XM44" s="16"/>
      <c r="XN44" s="16"/>
      <c r="XO44" s="16"/>
      <c r="XP44" s="16"/>
      <c r="XQ44" s="16"/>
      <c r="XR44" s="16"/>
      <c r="XS44" s="16"/>
      <c r="XT44" s="16"/>
      <c r="XU44" s="16"/>
      <c r="XV44" s="16"/>
      <c r="XW44" s="16"/>
      <c r="XX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YV44" s="16"/>
      <c r="YW44" s="16"/>
      <c r="YX44" s="16"/>
      <c r="YY44" s="16"/>
      <c r="YZ44" s="16"/>
      <c r="ZA44" s="16"/>
      <c r="ZB44" s="16"/>
      <c r="ZC44" s="16"/>
      <c r="ZD44" s="16"/>
      <c r="ZE44" s="16"/>
      <c r="ZF44" s="16"/>
      <c r="ZG44" s="16"/>
      <c r="ZH44" s="16"/>
      <c r="ZI44" s="16"/>
      <c r="ZJ44" s="16"/>
      <c r="ZK44" s="16"/>
      <c r="ZL44" s="16"/>
      <c r="ZM44" s="16"/>
      <c r="ZN44" s="16"/>
      <c r="ZO44" s="16"/>
      <c r="ZP44" s="16"/>
      <c r="ZQ44" s="16"/>
      <c r="ZR44" s="16"/>
      <c r="ZS44" s="16"/>
      <c r="ZT44" s="16"/>
      <c r="ZU44" s="16"/>
      <c r="ZV44" s="16"/>
      <c r="ZW44" s="16"/>
      <c r="ZX44" s="16"/>
      <c r="ZY44" s="16"/>
      <c r="ZZ44" s="16"/>
      <c r="AAA44" s="16"/>
      <c r="AAB44" s="16"/>
      <c r="AAC44" s="16"/>
      <c r="AAD44" s="16"/>
      <c r="AAE44" s="16"/>
      <c r="AAF44" s="16"/>
      <c r="AAG44" s="16"/>
      <c r="AAH44" s="16"/>
      <c r="AAI44" s="16"/>
      <c r="AAJ44" s="16"/>
      <c r="AAK44" s="16"/>
      <c r="AAL44" s="16"/>
      <c r="AAM44" s="16"/>
      <c r="AAN44" s="16"/>
      <c r="AAO44" s="16"/>
      <c r="AAP44" s="16"/>
      <c r="AAQ44" s="16"/>
      <c r="AAR44" s="16"/>
      <c r="AAS44" s="16"/>
      <c r="AAT44" s="16"/>
      <c r="AAU44" s="16"/>
      <c r="AAV44" s="16"/>
      <c r="AAW44" s="16"/>
      <c r="AAX44" s="16"/>
      <c r="AAY44" s="16"/>
      <c r="AAZ44" s="16"/>
      <c r="ABA44" s="16"/>
      <c r="ABB44" s="16"/>
      <c r="ABC44" s="16"/>
      <c r="ABD44" s="16"/>
      <c r="ABE44" s="16"/>
      <c r="ABF44" s="16"/>
      <c r="ABG44" s="16"/>
      <c r="ABH44" s="16"/>
      <c r="ABI44" s="16"/>
      <c r="ABJ44" s="16"/>
      <c r="ABK44" s="16"/>
      <c r="ABL44" s="16"/>
      <c r="ABM44" s="16"/>
      <c r="ABN44" s="16"/>
      <c r="ABO44" s="16"/>
      <c r="ABP44" s="16"/>
      <c r="ABQ44" s="16"/>
      <c r="ABR44" s="16"/>
      <c r="ABS44" s="16"/>
      <c r="ABT44" s="16"/>
      <c r="ABU44" s="16"/>
      <c r="ABV44" s="16"/>
      <c r="ABW44" s="16"/>
      <c r="ABX44" s="16"/>
      <c r="ABY44" s="16"/>
      <c r="ABZ44" s="16"/>
      <c r="ACA44" s="16"/>
      <c r="ACB44" s="16"/>
      <c r="ACC44" s="16"/>
      <c r="ACD44" s="16"/>
      <c r="ACE44" s="16"/>
      <c r="ACF44" s="16"/>
      <c r="ACG44" s="16"/>
      <c r="ACH44" s="16"/>
      <c r="ACI44" s="16"/>
      <c r="ACJ44" s="16"/>
      <c r="ACK44" s="16"/>
      <c r="ACL44" s="16"/>
      <c r="ACM44" s="16"/>
      <c r="ACN44" s="16"/>
      <c r="ACO44" s="16"/>
      <c r="ACP44" s="16"/>
      <c r="ACQ44" s="16"/>
      <c r="ACR44" s="16"/>
      <c r="ACS44" s="16"/>
      <c r="ACT44" s="16"/>
      <c r="ACU44" s="16"/>
      <c r="ACV44" s="16"/>
      <c r="ACW44" s="16"/>
      <c r="ACX44" s="16"/>
      <c r="ACY44" s="16"/>
      <c r="ACZ44" s="16"/>
      <c r="ADA44" s="16"/>
      <c r="ADB44" s="16"/>
      <c r="ADC44" s="16"/>
      <c r="ADD44" s="16"/>
      <c r="ADE44" s="16"/>
      <c r="ADF44" s="16"/>
      <c r="ADG44" s="16"/>
      <c r="ADH44" s="16"/>
      <c r="ADI44" s="16"/>
      <c r="ADJ44" s="16"/>
      <c r="ADK44" s="16"/>
      <c r="ADL44" s="16"/>
      <c r="ADM44" s="16"/>
      <c r="ADN44" s="16"/>
      <c r="ADO44" s="16"/>
      <c r="ADP44" s="16"/>
      <c r="ADQ44" s="16"/>
      <c r="ADR44" s="16"/>
      <c r="ADS44" s="16"/>
      <c r="ADT44" s="16"/>
      <c r="ADU44" s="16"/>
      <c r="ADV44" s="16"/>
      <c r="ADW44" s="16"/>
      <c r="ADX44" s="16"/>
      <c r="ADY44" s="16"/>
      <c r="ADZ44" s="16"/>
      <c r="AEA44" s="16"/>
      <c r="AEB44" s="16"/>
      <c r="AEC44" s="16"/>
      <c r="AED44" s="16"/>
      <c r="AEE44" s="16"/>
      <c r="AEF44" s="16"/>
      <c r="AEG44" s="16"/>
      <c r="AEH44" s="16"/>
      <c r="AEI44" s="16"/>
      <c r="AEJ44" s="16"/>
      <c r="AEK44" s="16"/>
      <c r="AEL44" s="16"/>
      <c r="AEM44" s="16"/>
      <c r="AEN44" s="16"/>
      <c r="AEO44" s="16"/>
      <c r="AEP44" s="16"/>
      <c r="AEQ44" s="16"/>
      <c r="AER44" s="16"/>
      <c r="AES44" s="16"/>
      <c r="AET44" s="16"/>
      <c r="AEU44" s="16"/>
      <c r="AEV44" s="16"/>
      <c r="AEW44" s="16"/>
      <c r="AEX44" s="16"/>
      <c r="AEY44" s="16"/>
      <c r="AEZ44" s="16"/>
      <c r="AFA44" s="16"/>
      <c r="AFB44" s="16"/>
      <c r="AFC44" s="16"/>
      <c r="AFD44" s="16"/>
      <c r="AFE44" s="16"/>
      <c r="AFF44" s="16"/>
      <c r="AFG44" s="16"/>
      <c r="AFH44" s="16"/>
      <c r="AFI44" s="16"/>
      <c r="AFJ44" s="16"/>
      <c r="AFK44" s="16"/>
      <c r="AFL44" s="16"/>
      <c r="AFM44" s="16"/>
      <c r="AFN44" s="16"/>
      <c r="AFO44" s="16"/>
      <c r="AFP44" s="16"/>
      <c r="AFQ44" s="16"/>
      <c r="AFR44" s="16"/>
      <c r="AFS44" s="16"/>
      <c r="AFT44" s="16"/>
      <c r="AFU44" s="16"/>
      <c r="AFV44" s="16"/>
      <c r="AFW44" s="16"/>
      <c r="AFX44" s="16"/>
      <c r="AFY44" s="16"/>
      <c r="AFZ44" s="16"/>
      <c r="AGA44" s="16"/>
      <c r="AGB44" s="16"/>
      <c r="AGC44" s="16"/>
      <c r="AGD44" s="16"/>
      <c r="AGE44" s="16"/>
      <c r="AGF44" s="16"/>
      <c r="AGG44" s="16"/>
      <c r="AGH44" s="16"/>
      <c r="AGI44" s="16"/>
      <c r="AGJ44" s="16"/>
      <c r="AGK44" s="16"/>
      <c r="AGL44" s="16"/>
      <c r="AGM44" s="16"/>
      <c r="AGN44" s="16"/>
      <c r="AGO44" s="16"/>
      <c r="AGP44" s="16"/>
      <c r="AGQ44" s="16"/>
      <c r="AGR44" s="16"/>
      <c r="AGS44" s="16"/>
      <c r="AGT44" s="16"/>
      <c r="AGU44" s="16"/>
      <c r="AGV44" s="16"/>
      <c r="AGW44" s="16"/>
      <c r="AGX44" s="16"/>
      <c r="AGY44" s="16"/>
      <c r="AGZ44" s="16"/>
      <c r="AHA44" s="16"/>
      <c r="AHB44" s="16"/>
      <c r="AHC44" s="16"/>
      <c r="AHD44" s="16"/>
      <c r="AHE44" s="16"/>
      <c r="AHF44" s="16"/>
      <c r="AHG44" s="16"/>
      <c r="AHH44" s="16"/>
      <c r="AHI44" s="16"/>
      <c r="AHJ44" s="16"/>
      <c r="AHK44" s="16"/>
      <c r="AHL44" s="16"/>
      <c r="AHM44" s="16"/>
      <c r="AHN44" s="16"/>
      <c r="AHO44" s="16"/>
      <c r="AHP44" s="16"/>
      <c r="AHQ44" s="16"/>
      <c r="AHR44" s="16"/>
      <c r="AHS44" s="16"/>
      <c r="AHT44" s="16"/>
      <c r="AHU44" s="16"/>
      <c r="AHV44" s="16"/>
      <c r="AHW44" s="16"/>
      <c r="AHX44" s="16"/>
      <c r="AHY44" s="16"/>
      <c r="AHZ44" s="16"/>
      <c r="AIA44" s="16"/>
      <c r="AIB44" s="16"/>
      <c r="AIC44" s="16"/>
      <c r="AID44" s="16"/>
      <c r="AIE44" s="16"/>
      <c r="AIF44" s="16"/>
      <c r="AIG44" s="16"/>
      <c r="AIH44" s="16"/>
      <c r="AII44" s="16"/>
      <c r="AIJ44" s="16"/>
      <c r="AIK44" s="16"/>
      <c r="AIL44" s="16"/>
      <c r="AIM44" s="16"/>
      <c r="AIN44" s="16"/>
      <c r="AIO44" s="16"/>
      <c r="AIP44" s="16"/>
      <c r="AIQ44" s="16"/>
      <c r="AIR44" s="16"/>
      <c r="AIS44" s="16"/>
      <c r="AIT44" s="16"/>
      <c r="AIU44" s="16"/>
      <c r="AIV44" s="16"/>
      <c r="AIW44" s="16"/>
      <c r="AIX44" s="16"/>
      <c r="AIY44" s="16"/>
      <c r="AIZ44" s="16"/>
      <c r="AJA44" s="16"/>
      <c r="AJB44" s="16"/>
      <c r="AJC44" s="16"/>
      <c r="AJD44" s="16"/>
      <c r="AJE44" s="16"/>
      <c r="AJF44" s="16"/>
      <c r="AJG44" s="16"/>
      <c r="AJH44" s="16"/>
      <c r="AJI44" s="16"/>
      <c r="AJJ44" s="16"/>
      <c r="AJK44" s="16"/>
      <c r="AJL44" s="16"/>
      <c r="AJM44" s="16"/>
      <c r="AJN44" s="16"/>
      <c r="AJO44" s="16"/>
      <c r="AJP44" s="16"/>
      <c r="AJQ44" s="16"/>
      <c r="AJR44" s="16"/>
      <c r="AJS44" s="16"/>
      <c r="AJT44" s="16"/>
      <c r="AJU44" s="16"/>
      <c r="AJV44" s="16"/>
      <c r="AJW44" s="16"/>
      <c r="AJX44" s="16"/>
      <c r="AJY44" s="16"/>
      <c r="AJZ44" s="16"/>
      <c r="AKA44" s="16"/>
      <c r="AKB44" s="16"/>
      <c r="AKC44" s="16"/>
      <c r="AKD44" s="16"/>
      <c r="AKE44" s="16"/>
      <c r="AKF44" s="16"/>
      <c r="AKG44" s="16"/>
      <c r="AKH44" s="16"/>
      <c r="AKI44" s="16"/>
      <c r="AKJ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row>
    <row r="45" spans="1:1025" x14ac:dyDescent="0.2">
      <c r="A45" s="97" t="s">
        <v>24</v>
      </c>
      <c r="B45" s="95" t="s">
        <v>435</v>
      </c>
      <c r="E45" s="8">
        <f>'Sklop 4 - Ureditev ob Reč'!F30</f>
        <v>0</v>
      </c>
    </row>
    <row r="46" spans="1:1025" x14ac:dyDescent="0.2">
      <c r="A46" s="97" t="s">
        <v>26</v>
      </c>
      <c r="B46" s="95" t="s">
        <v>439</v>
      </c>
      <c r="E46" s="8">
        <f>'Sklop 4 - Ureditev ob Reč'!F61</f>
        <v>0</v>
      </c>
    </row>
    <row r="47" spans="1:1025" x14ac:dyDescent="0.2">
      <c r="A47" s="97" t="s">
        <v>9</v>
      </c>
      <c r="B47" s="95" t="s">
        <v>434</v>
      </c>
      <c r="E47" s="8">
        <f>'Sklop 4 - Ureditev ob Reč'!F90</f>
        <v>0</v>
      </c>
    </row>
    <row r="48" spans="1:1025" x14ac:dyDescent="0.2">
      <c r="A48" s="97" t="s">
        <v>11</v>
      </c>
      <c r="B48" s="95" t="s">
        <v>418</v>
      </c>
      <c r="E48" s="8">
        <f>'Sklop 4 - Ureditev ob Reč'!F108</f>
        <v>0</v>
      </c>
    </row>
    <row r="49" spans="1:8" x14ac:dyDescent="0.2">
      <c r="A49" s="97" t="s">
        <v>13</v>
      </c>
      <c r="B49" s="95" t="s">
        <v>28</v>
      </c>
      <c r="E49" s="8">
        <f>'Sklop 4 - Ureditev ob Reč'!F112</f>
        <v>0</v>
      </c>
    </row>
    <row r="51" spans="1:8" x14ac:dyDescent="0.2">
      <c r="A51" s="103"/>
      <c r="B51" s="7" t="s">
        <v>41</v>
      </c>
      <c r="C51" s="6"/>
      <c r="D51" s="5"/>
      <c r="E51" s="4">
        <f>SUM(E15:E49)</f>
        <v>0</v>
      </c>
      <c r="F51" s="3"/>
    </row>
    <row r="52" spans="1:8" s="61" customFormat="1" x14ac:dyDescent="0.2">
      <c r="A52" s="57"/>
      <c r="B52" s="2"/>
      <c r="C52" s="15"/>
      <c r="D52" s="1"/>
      <c r="E52" s="8"/>
      <c r="F52" s="13"/>
      <c r="H52" s="24"/>
    </row>
    <row r="53" spans="1:8" s="61" customFormat="1" x14ac:dyDescent="0.2">
      <c r="A53" s="57"/>
      <c r="B53" s="2" t="s">
        <v>42</v>
      </c>
      <c r="C53" s="15"/>
      <c r="D53" s="1"/>
      <c r="E53" s="14">
        <f>E51*0.22</f>
        <v>0</v>
      </c>
      <c r="F53" s="13"/>
      <c r="H53" s="24"/>
    </row>
    <row r="54" spans="1:8" x14ac:dyDescent="0.2">
      <c r="B54" s="11"/>
      <c r="C54" s="10"/>
    </row>
    <row r="57" spans="1:8" x14ac:dyDescent="0.2">
      <c r="A57" s="103"/>
      <c r="B57" s="7" t="s">
        <v>43</v>
      </c>
      <c r="C57" s="6"/>
      <c r="D57" s="5"/>
      <c r="E57" s="4">
        <f>E51+E53</f>
        <v>0</v>
      </c>
      <c r="F57" s="3"/>
    </row>
  </sheetData>
  <pageMargins left="0.94513888888888897" right="0.55138888888888904" top="0.82708333333333295" bottom="0.94513888888888897" header="0.51180555555555496" footer="0.51180555555555496"/>
  <pageSetup paperSize="9" scale="84" firstPageNumber="0"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Normal="100" workbookViewId="0">
      <selection activeCell="O21" sqref="O21"/>
    </sheetView>
  </sheetViews>
  <sheetFormatPr defaultRowHeight="12.75" x14ac:dyDescent="0.2"/>
  <cols>
    <col min="1" max="1" width="4" style="34" customWidth="1"/>
    <col min="2" max="2" width="42.85546875" style="34" customWidth="1"/>
    <col min="3" max="3" width="9.140625" style="54" customWidth="1"/>
    <col min="4" max="4" width="9.140625" style="33" customWidth="1"/>
    <col min="5" max="5" width="15.85546875" style="33" customWidth="1"/>
    <col min="6" max="6" width="14.7109375" style="33" customWidth="1"/>
    <col min="7" max="1025" width="8.7109375" style="34" customWidth="1"/>
    <col min="1026" max="16384" width="9.140625" style="34"/>
  </cols>
  <sheetData>
    <row r="1" spans="1:6" s="119" customFormat="1" ht="21" customHeight="1" x14ac:dyDescent="0.25">
      <c r="A1" s="114" t="s">
        <v>3</v>
      </c>
      <c r="B1" s="115" t="s">
        <v>4</v>
      </c>
      <c r="C1" s="116"/>
      <c r="D1" s="117"/>
      <c r="E1" s="117"/>
      <c r="F1" s="118"/>
    </row>
    <row r="2" spans="1:6" s="61" customFormat="1" ht="21" customHeight="1" x14ac:dyDescent="0.2">
      <c r="A2" s="12"/>
      <c r="B2" s="95"/>
      <c r="C2" s="15"/>
      <c r="D2" s="14"/>
      <c r="E2" s="14"/>
      <c r="F2" s="13"/>
    </row>
    <row r="3" spans="1:6" ht="25.5" x14ac:dyDescent="0.2">
      <c r="A3" s="140" t="s">
        <v>18</v>
      </c>
      <c r="B3" s="141" t="s">
        <v>239</v>
      </c>
      <c r="C3" s="107" t="s">
        <v>101</v>
      </c>
      <c r="D3" s="8" t="s">
        <v>102</v>
      </c>
      <c r="E3" s="10" t="s">
        <v>103</v>
      </c>
      <c r="F3" s="10" t="s">
        <v>104</v>
      </c>
    </row>
    <row r="5" spans="1:6" ht="127.5" x14ac:dyDescent="0.2">
      <c r="A5" s="53" t="s">
        <v>47</v>
      </c>
      <c r="B5" s="35" t="s">
        <v>240</v>
      </c>
      <c r="C5" s="54" t="s">
        <v>114</v>
      </c>
      <c r="D5" s="33">
        <v>22</v>
      </c>
      <c r="F5" s="33">
        <f>D5*E5</f>
        <v>0</v>
      </c>
    </row>
    <row r="6" spans="1:6" x14ac:dyDescent="0.2">
      <c r="A6" s="53"/>
      <c r="B6" s="53" t="s">
        <v>241</v>
      </c>
    </row>
    <row r="7" spans="1:6" x14ac:dyDescent="0.2">
      <c r="A7" s="53"/>
      <c r="B7" s="53" t="s">
        <v>242</v>
      </c>
      <c r="C7" s="54" t="s">
        <v>117</v>
      </c>
      <c r="D7" s="33">
        <v>0.83899999999999997</v>
      </c>
    </row>
    <row r="8" spans="1:6" x14ac:dyDescent="0.2">
      <c r="A8" s="53"/>
      <c r="B8" s="53" t="s">
        <v>243</v>
      </c>
      <c r="C8" s="54" t="s">
        <v>117</v>
      </c>
      <c r="D8" s="33">
        <v>0.21</v>
      </c>
    </row>
    <row r="9" spans="1:6" x14ac:dyDescent="0.2">
      <c r="A9" s="53"/>
      <c r="B9" s="53" t="s">
        <v>244</v>
      </c>
      <c r="C9" s="54" t="s">
        <v>117</v>
      </c>
      <c r="D9" s="33">
        <v>0.08</v>
      </c>
    </row>
    <row r="10" spans="1:6" ht="25.5" x14ac:dyDescent="0.2">
      <c r="A10" s="53"/>
      <c r="B10" s="35" t="s">
        <v>245</v>
      </c>
      <c r="C10" s="54" t="s">
        <v>117</v>
      </c>
      <c r="D10" s="33">
        <v>0.73499999999999999</v>
      </c>
    </row>
    <row r="11" spans="1:6" x14ac:dyDescent="0.2">
      <c r="A11" s="53"/>
      <c r="B11" s="35" t="s">
        <v>246</v>
      </c>
      <c r="C11" s="54" t="s">
        <v>117</v>
      </c>
      <c r="D11" s="33">
        <v>9.2999999999999999E-2</v>
      </c>
    </row>
    <row r="12" spans="1:6" x14ac:dyDescent="0.2">
      <c r="A12" s="53"/>
      <c r="B12" s="53" t="s">
        <v>247</v>
      </c>
      <c r="C12" s="54" t="s">
        <v>114</v>
      </c>
      <c r="D12" s="33">
        <v>1</v>
      </c>
    </row>
    <row r="13" spans="1:6" x14ac:dyDescent="0.2">
      <c r="A13" s="53"/>
      <c r="B13" s="53" t="s">
        <v>248</v>
      </c>
      <c r="C13" s="54" t="s">
        <v>114</v>
      </c>
      <c r="D13" s="33">
        <v>1</v>
      </c>
    </row>
    <row r="14" spans="1:6" x14ac:dyDescent="0.2">
      <c r="A14" s="53"/>
      <c r="B14" s="53" t="s">
        <v>249</v>
      </c>
      <c r="C14" s="54" t="s">
        <v>114</v>
      </c>
      <c r="D14" s="33">
        <v>1</v>
      </c>
    </row>
    <row r="15" spans="1:6" ht="25.5" x14ac:dyDescent="0.2">
      <c r="A15" s="53"/>
      <c r="B15" s="35" t="s">
        <v>250</v>
      </c>
      <c r="C15" s="54" t="s">
        <v>117</v>
      </c>
      <c r="D15" s="33">
        <v>0.313</v>
      </c>
    </row>
    <row r="16" spans="1:6" ht="38.25" x14ac:dyDescent="0.2">
      <c r="A16" s="53" t="s">
        <v>49</v>
      </c>
      <c r="B16" s="35" t="s">
        <v>251</v>
      </c>
      <c r="C16" s="54" t="s">
        <v>110</v>
      </c>
      <c r="D16" s="33">
        <v>1</v>
      </c>
      <c r="F16" s="33">
        <f t="shared" ref="F16:F23" si="0">D16*E16</f>
        <v>0</v>
      </c>
    </row>
    <row r="17" spans="1:6" ht="51" x14ac:dyDescent="0.2">
      <c r="A17" s="53" t="s">
        <v>51</v>
      </c>
      <c r="B17" s="35" t="s">
        <v>252</v>
      </c>
      <c r="C17" s="54" t="s">
        <v>110</v>
      </c>
      <c r="D17" s="33">
        <v>1</v>
      </c>
      <c r="F17" s="33">
        <f t="shared" si="0"/>
        <v>0</v>
      </c>
    </row>
    <row r="18" spans="1:6" x14ac:dyDescent="0.2">
      <c r="A18" s="53" t="s">
        <v>53</v>
      </c>
      <c r="B18" s="35" t="s">
        <v>253</v>
      </c>
      <c r="C18" s="54" t="s">
        <v>114</v>
      </c>
      <c r="D18" s="33">
        <v>35</v>
      </c>
      <c r="F18" s="33">
        <f t="shared" si="0"/>
        <v>0</v>
      </c>
    </row>
    <row r="19" spans="1:6" ht="51" x14ac:dyDescent="0.2">
      <c r="A19" s="53" t="s">
        <v>55</v>
      </c>
      <c r="B19" s="35" t="s">
        <v>254</v>
      </c>
      <c r="C19" s="54" t="s">
        <v>110</v>
      </c>
      <c r="D19" s="33">
        <v>1</v>
      </c>
      <c r="F19" s="33">
        <f t="shared" si="0"/>
        <v>0</v>
      </c>
    </row>
    <row r="20" spans="1:6" ht="38.25" x14ac:dyDescent="0.2">
      <c r="A20" s="53" t="s">
        <v>57</v>
      </c>
      <c r="B20" s="35" t="s">
        <v>255</v>
      </c>
      <c r="C20" s="54" t="s">
        <v>114</v>
      </c>
      <c r="D20" s="33">
        <v>8</v>
      </c>
      <c r="F20" s="33">
        <f t="shared" si="0"/>
        <v>0</v>
      </c>
    </row>
    <row r="21" spans="1:6" ht="25.5" x14ac:dyDescent="0.2">
      <c r="A21" s="53" t="s">
        <v>59</v>
      </c>
      <c r="B21" s="35" t="s">
        <v>256</v>
      </c>
      <c r="C21" s="54" t="s">
        <v>114</v>
      </c>
      <c r="D21" s="33">
        <v>8</v>
      </c>
      <c r="F21" s="33">
        <f t="shared" si="0"/>
        <v>0</v>
      </c>
    </row>
    <row r="22" spans="1:6" ht="25.5" x14ac:dyDescent="0.2">
      <c r="A22" s="53" t="s">
        <v>61</v>
      </c>
      <c r="B22" s="35" t="s">
        <v>257</v>
      </c>
      <c r="C22" s="54" t="s">
        <v>112</v>
      </c>
      <c r="D22" s="33">
        <f>8*0.3</f>
        <v>2.4</v>
      </c>
      <c r="F22" s="33">
        <f t="shared" si="0"/>
        <v>0</v>
      </c>
    </row>
    <row r="23" spans="1:6" ht="25.5" x14ac:dyDescent="0.2">
      <c r="A23" s="53" t="s">
        <v>63</v>
      </c>
      <c r="B23" s="35" t="s">
        <v>258</v>
      </c>
      <c r="C23" s="54" t="s">
        <v>110</v>
      </c>
      <c r="D23" s="33">
        <v>1</v>
      </c>
      <c r="F23" s="33">
        <f t="shared" si="0"/>
        <v>0</v>
      </c>
    </row>
    <row r="24" spans="1:6" ht="63.75" x14ac:dyDescent="0.2">
      <c r="A24" s="53" t="s">
        <v>65</v>
      </c>
      <c r="B24" s="142" t="s">
        <v>259</v>
      </c>
      <c r="C24" s="15" t="s">
        <v>124</v>
      </c>
      <c r="D24" s="14">
        <v>10</v>
      </c>
      <c r="E24" s="33">
        <f>SUM(F5:F23)</f>
        <v>0</v>
      </c>
      <c r="F24" s="33">
        <f>E24*D24/100</f>
        <v>0</v>
      </c>
    </row>
    <row r="25" spans="1:6" x14ac:dyDescent="0.2">
      <c r="A25" s="145"/>
      <c r="B25" s="146"/>
      <c r="C25" s="129"/>
      <c r="D25" s="125"/>
      <c r="E25" s="125"/>
      <c r="F25" s="126"/>
    </row>
    <row r="26" spans="1:6" x14ac:dyDescent="0.2">
      <c r="A26" s="143"/>
      <c r="B26" s="144"/>
      <c r="C26" s="15"/>
      <c r="D26" s="14"/>
      <c r="E26" s="14"/>
      <c r="F26" s="13"/>
    </row>
    <row r="27" spans="1:6" x14ac:dyDescent="0.2">
      <c r="A27" s="143"/>
      <c r="B27" s="120" t="s">
        <v>260</v>
      </c>
      <c r="C27" s="10"/>
      <c r="D27" s="14"/>
      <c r="E27" s="8"/>
      <c r="F27" s="60">
        <f>SUM(F5:F24)</f>
        <v>0</v>
      </c>
    </row>
  </sheetData>
  <pageMargins left="0.7" right="0.7" top="0.75" bottom="0.75" header="0.51180555555555496" footer="0.51180555555555496"/>
  <pageSetup paperSize="9" scale="93" firstPageNumber="0"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zoomScaleNormal="100" workbookViewId="0">
      <selection activeCell="Q30" sqref="Q30"/>
    </sheetView>
  </sheetViews>
  <sheetFormatPr defaultRowHeight="12.75" x14ac:dyDescent="0.2"/>
  <cols>
    <col min="1" max="1" width="8.7109375" style="34" customWidth="1"/>
    <col min="2" max="2" width="36.42578125" style="34" customWidth="1"/>
    <col min="3" max="4" width="8.7109375" style="34" customWidth="1"/>
    <col min="5" max="5" width="11.85546875" style="34" customWidth="1"/>
    <col min="6" max="6" width="11.28515625" style="34" customWidth="1"/>
    <col min="7" max="1025" width="8.7109375" style="34" customWidth="1"/>
    <col min="1026" max="16384" width="9.140625" style="34"/>
  </cols>
  <sheetData>
    <row r="1" spans="1:6" s="119" customFormat="1" ht="21" customHeight="1" x14ac:dyDescent="0.25">
      <c r="A1" s="114" t="s">
        <v>3</v>
      </c>
      <c r="B1" s="115" t="s">
        <v>4</v>
      </c>
      <c r="C1" s="116"/>
      <c r="D1" s="117"/>
      <c r="E1" s="117"/>
      <c r="F1" s="118"/>
    </row>
    <row r="2" spans="1:6" s="61" customFormat="1" ht="21" customHeight="1" x14ac:dyDescent="0.2">
      <c r="A2" s="12"/>
      <c r="B2" s="95"/>
      <c r="C2" s="15"/>
      <c r="D2" s="14"/>
      <c r="E2" s="14"/>
      <c r="F2" s="13"/>
    </row>
    <row r="3" spans="1:6" ht="38.25" x14ac:dyDescent="0.2">
      <c r="A3" s="9" t="s">
        <v>20</v>
      </c>
      <c r="B3" s="11" t="s">
        <v>21</v>
      </c>
      <c r="C3" s="107" t="s">
        <v>101</v>
      </c>
      <c r="D3" s="8" t="s">
        <v>102</v>
      </c>
      <c r="E3" s="10" t="s">
        <v>103</v>
      </c>
      <c r="F3" s="10" t="s">
        <v>104</v>
      </c>
    </row>
    <row r="4" spans="1:6" x14ac:dyDescent="0.2">
      <c r="A4" s="33"/>
    </row>
    <row r="5" spans="1:6" ht="25.5" x14ac:dyDescent="0.2">
      <c r="A5" s="33" t="s">
        <v>47</v>
      </c>
      <c r="B5" s="23" t="s">
        <v>261</v>
      </c>
    </row>
    <row r="6" spans="1:6" x14ac:dyDescent="0.2">
      <c r="A6" s="33"/>
      <c r="B6" s="23"/>
    </row>
    <row r="7" spans="1:6" x14ac:dyDescent="0.2">
      <c r="A7" s="33"/>
      <c r="B7" s="36" t="s">
        <v>262</v>
      </c>
    </row>
    <row r="8" spans="1:6" ht="38.25" x14ac:dyDescent="0.2">
      <c r="A8" s="33"/>
      <c r="B8" s="36" t="s">
        <v>263</v>
      </c>
    </row>
    <row r="9" spans="1:6" x14ac:dyDescent="0.2">
      <c r="A9" s="33"/>
      <c r="B9" s="36" t="s">
        <v>264</v>
      </c>
    </row>
    <row r="10" spans="1:6" x14ac:dyDescent="0.2">
      <c r="A10" s="33"/>
      <c r="B10" s="36" t="s">
        <v>265</v>
      </c>
    </row>
    <row r="11" spans="1:6" x14ac:dyDescent="0.2">
      <c r="A11" s="33"/>
      <c r="B11" s="36" t="s">
        <v>266</v>
      </c>
    </row>
    <row r="12" spans="1:6" ht="25.5" x14ac:dyDescent="0.2">
      <c r="A12" s="33"/>
      <c r="B12" s="36" t="s">
        <v>267</v>
      </c>
    </row>
    <row r="13" spans="1:6" ht="25.5" x14ac:dyDescent="0.2">
      <c r="A13" s="33"/>
      <c r="B13" s="36" t="s">
        <v>268</v>
      </c>
    </row>
    <row r="14" spans="1:6" x14ac:dyDescent="0.2">
      <c r="A14" s="33"/>
      <c r="B14" s="36" t="s">
        <v>269</v>
      </c>
    </row>
    <row r="15" spans="1:6" x14ac:dyDescent="0.2">
      <c r="A15" s="33"/>
      <c r="B15" s="36" t="s">
        <v>270</v>
      </c>
    </row>
    <row r="16" spans="1:6" x14ac:dyDescent="0.2">
      <c r="A16" s="33"/>
      <c r="B16" s="36"/>
    </row>
    <row r="17" spans="1:2" x14ac:dyDescent="0.2">
      <c r="A17" s="33"/>
      <c r="B17" s="36" t="s">
        <v>271</v>
      </c>
    </row>
    <row r="18" spans="1:2" ht="25.5" x14ac:dyDescent="0.2">
      <c r="A18" s="33"/>
      <c r="B18" s="36" t="s">
        <v>272</v>
      </c>
    </row>
    <row r="19" spans="1:2" x14ac:dyDescent="0.2">
      <c r="A19" s="33"/>
      <c r="B19" s="36" t="s">
        <v>273</v>
      </c>
    </row>
    <row r="20" spans="1:2" x14ac:dyDescent="0.2">
      <c r="A20" s="33"/>
      <c r="B20" s="36" t="s">
        <v>274</v>
      </c>
    </row>
    <row r="21" spans="1:2" x14ac:dyDescent="0.2">
      <c r="A21" s="33"/>
      <c r="B21" s="36" t="s">
        <v>275</v>
      </c>
    </row>
    <row r="22" spans="1:2" ht="25.5" x14ac:dyDescent="0.2">
      <c r="A22" s="33"/>
      <c r="B22" s="36" t="s">
        <v>276</v>
      </c>
    </row>
    <row r="23" spans="1:2" ht="38.25" x14ac:dyDescent="0.2">
      <c r="A23" s="33"/>
      <c r="B23" s="36" t="s">
        <v>277</v>
      </c>
    </row>
    <row r="24" spans="1:2" x14ac:dyDescent="0.2">
      <c r="A24" s="33"/>
      <c r="B24" s="36" t="s">
        <v>278</v>
      </c>
    </row>
    <row r="25" spans="1:2" x14ac:dyDescent="0.2">
      <c r="A25" s="33"/>
      <c r="B25" s="36"/>
    </row>
    <row r="26" spans="1:2" x14ac:dyDescent="0.2">
      <c r="A26" s="33"/>
      <c r="B26" s="36" t="s">
        <v>279</v>
      </c>
    </row>
    <row r="27" spans="1:2" ht="25.5" x14ac:dyDescent="0.2">
      <c r="A27" s="33"/>
      <c r="B27" s="36" t="s">
        <v>280</v>
      </c>
    </row>
    <row r="28" spans="1:2" ht="25.5" x14ac:dyDescent="0.2">
      <c r="A28" s="33"/>
      <c r="B28" s="36" t="s">
        <v>281</v>
      </c>
    </row>
    <row r="29" spans="1:2" x14ac:dyDescent="0.2">
      <c r="A29" s="33"/>
      <c r="B29" s="36"/>
    </row>
    <row r="30" spans="1:2" x14ac:dyDescent="0.2">
      <c r="A30" s="33"/>
      <c r="B30" s="36" t="s">
        <v>282</v>
      </c>
    </row>
    <row r="31" spans="1:2" ht="38.25" x14ac:dyDescent="0.2">
      <c r="A31" s="33"/>
      <c r="B31" s="36" t="s">
        <v>283</v>
      </c>
    </row>
    <row r="32" spans="1:2" ht="25.5" x14ac:dyDescent="0.2">
      <c r="A32" s="33"/>
      <c r="B32" s="36" t="s">
        <v>284</v>
      </c>
    </row>
    <row r="33" spans="1:7" x14ac:dyDescent="0.2">
      <c r="A33" s="33"/>
      <c r="B33" s="36" t="s">
        <v>285</v>
      </c>
    </row>
    <row r="34" spans="1:7" x14ac:dyDescent="0.2">
      <c r="A34" s="33"/>
      <c r="B34" s="36"/>
    </row>
    <row r="35" spans="1:7" x14ac:dyDescent="0.2">
      <c r="A35" s="33"/>
      <c r="B35" s="36" t="s">
        <v>286</v>
      </c>
    </row>
    <row r="36" spans="1:7" ht="25.5" x14ac:dyDescent="0.2">
      <c r="A36" s="33"/>
      <c r="B36" s="36" t="s">
        <v>287</v>
      </c>
    </row>
    <row r="37" spans="1:7" x14ac:dyDescent="0.2">
      <c r="A37" s="33"/>
      <c r="B37" s="36" t="s">
        <v>288</v>
      </c>
    </row>
    <row r="38" spans="1:7" x14ac:dyDescent="0.2">
      <c r="A38" s="33"/>
      <c r="B38" s="36" t="s">
        <v>289</v>
      </c>
    </row>
    <row r="39" spans="1:7" x14ac:dyDescent="0.2">
      <c r="A39" s="33"/>
    </row>
    <row r="40" spans="1:7" x14ac:dyDescent="0.2">
      <c r="A40" s="33"/>
      <c r="B40" s="36" t="s">
        <v>290</v>
      </c>
      <c r="C40" s="34" t="s">
        <v>110</v>
      </c>
      <c r="D40" s="34">
        <v>2</v>
      </c>
      <c r="F40" s="34">
        <f>E40*D40</f>
        <v>0</v>
      </c>
    </row>
    <row r="41" spans="1:7" ht="25.5" x14ac:dyDescent="0.2">
      <c r="A41" s="33"/>
      <c r="B41" s="36" t="s">
        <v>291</v>
      </c>
      <c r="C41" s="34" t="s">
        <v>110</v>
      </c>
      <c r="D41" s="34">
        <v>2</v>
      </c>
      <c r="F41" s="34">
        <f>E41*D41</f>
        <v>0</v>
      </c>
    </row>
    <row r="42" spans="1:7" x14ac:dyDescent="0.2">
      <c r="A42" s="33"/>
    </row>
    <row r="43" spans="1:7" x14ac:dyDescent="0.2">
      <c r="A43" s="33" t="s">
        <v>49</v>
      </c>
      <c r="B43" s="36" t="s">
        <v>292</v>
      </c>
    </row>
    <row r="44" spans="1:7" x14ac:dyDescent="0.2">
      <c r="A44" s="33"/>
    </row>
    <row r="45" spans="1:7" ht="12.75" customHeight="1" x14ac:dyDescent="0.2">
      <c r="A45" s="87"/>
      <c r="B45" s="173" t="s">
        <v>293</v>
      </c>
      <c r="C45" s="173"/>
      <c r="D45" s="173"/>
      <c r="E45" s="173"/>
      <c r="F45" s="173"/>
      <c r="G45" s="87"/>
    </row>
    <row r="46" spans="1:7" ht="12.75" customHeight="1" x14ac:dyDescent="0.2">
      <c r="A46" s="87"/>
      <c r="B46" s="175" t="s">
        <v>294</v>
      </c>
      <c r="C46" s="175"/>
      <c r="D46" s="175"/>
      <c r="E46" s="175"/>
      <c r="F46" s="175"/>
      <c r="G46" s="87"/>
    </row>
    <row r="47" spans="1:7" ht="12.75" customHeight="1" x14ac:dyDescent="0.2">
      <c r="A47" s="87"/>
      <c r="B47" s="176" t="s">
        <v>443</v>
      </c>
      <c r="C47" s="176"/>
      <c r="D47" s="176"/>
      <c r="E47" s="176"/>
      <c r="F47" s="176"/>
      <c r="G47" s="87"/>
    </row>
    <row r="48" spans="1:7" ht="12.75" customHeight="1" x14ac:dyDescent="0.2">
      <c r="A48" s="87"/>
      <c r="B48" s="176" t="s">
        <v>444</v>
      </c>
      <c r="C48" s="176"/>
      <c r="D48" s="176"/>
      <c r="E48" s="176"/>
      <c r="F48" s="176"/>
      <c r="G48" s="87"/>
    </row>
    <row r="49" spans="1:7" ht="12.75" customHeight="1" x14ac:dyDescent="0.2">
      <c r="A49" s="87"/>
      <c r="B49" s="176" t="s">
        <v>445</v>
      </c>
      <c r="C49" s="176"/>
      <c r="D49" s="176"/>
      <c r="E49" s="176"/>
      <c r="F49" s="176"/>
      <c r="G49" s="87"/>
    </row>
    <row r="50" spans="1:7" ht="12.75" customHeight="1" x14ac:dyDescent="0.2">
      <c r="A50" s="87"/>
      <c r="B50" s="173" t="s">
        <v>295</v>
      </c>
      <c r="C50" s="173"/>
      <c r="D50" s="173"/>
      <c r="E50" s="173"/>
      <c r="F50" s="173"/>
      <c r="G50" s="87"/>
    </row>
    <row r="51" spans="1:7" ht="12.75" customHeight="1" x14ac:dyDescent="0.2">
      <c r="A51" s="87"/>
      <c r="B51" s="174" t="s">
        <v>296</v>
      </c>
      <c r="C51" s="174"/>
      <c r="D51" s="174"/>
      <c r="E51" s="174"/>
      <c r="F51" s="174"/>
      <c r="G51" s="87"/>
    </row>
    <row r="52" spans="1:7" x14ac:dyDescent="0.2">
      <c r="A52" s="87"/>
      <c r="B52" s="87"/>
      <c r="C52" s="87"/>
      <c r="D52" s="87"/>
      <c r="E52" s="87"/>
      <c r="F52" s="87"/>
      <c r="G52" s="87"/>
    </row>
    <row r="53" spans="1:7" x14ac:dyDescent="0.2">
      <c r="A53" s="33"/>
      <c r="B53" s="36" t="s">
        <v>297</v>
      </c>
      <c r="C53" s="36" t="s">
        <v>106</v>
      </c>
      <c r="D53" s="36">
        <v>1</v>
      </c>
      <c r="F53" s="34">
        <f t="shared" ref="F53:F62" si="0">E53*D53</f>
        <v>0</v>
      </c>
    </row>
    <row r="54" spans="1:7" ht="25.5" x14ac:dyDescent="0.2">
      <c r="A54" s="33"/>
      <c r="B54" s="36" t="s">
        <v>298</v>
      </c>
      <c r="C54" s="36" t="s">
        <v>106</v>
      </c>
      <c r="D54" s="36">
        <v>1</v>
      </c>
      <c r="F54" s="34">
        <f t="shared" si="0"/>
        <v>0</v>
      </c>
    </row>
    <row r="55" spans="1:7" ht="51" x14ac:dyDescent="0.2">
      <c r="A55" s="33"/>
      <c r="B55" s="36" t="s">
        <v>299</v>
      </c>
      <c r="C55" s="36" t="s">
        <v>106</v>
      </c>
      <c r="D55" s="36">
        <v>1</v>
      </c>
      <c r="F55" s="34">
        <f t="shared" si="0"/>
        <v>0</v>
      </c>
    </row>
    <row r="56" spans="1:7" ht="25.5" x14ac:dyDescent="0.2">
      <c r="A56" s="37"/>
      <c r="B56" s="36" t="s">
        <v>300</v>
      </c>
      <c r="C56" s="36" t="s">
        <v>106</v>
      </c>
      <c r="D56" s="36">
        <v>2</v>
      </c>
      <c r="F56" s="34">
        <f t="shared" si="0"/>
        <v>0</v>
      </c>
    </row>
    <row r="57" spans="1:7" x14ac:dyDescent="0.2">
      <c r="A57" s="33"/>
      <c r="B57" s="36" t="s">
        <v>301</v>
      </c>
      <c r="C57" s="36" t="s">
        <v>106</v>
      </c>
      <c r="D57" s="36">
        <v>1</v>
      </c>
      <c r="F57" s="34">
        <f t="shared" si="0"/>
        <v>0</v>
      </c>
    </row>
    <row r="58" spans="1:7" ht="25.5" x14ac:dyDescent="0.2">
      <c r="A58" s="33"/>
      <c r="B58" s="36" t="s">
        <v>302</v>
      </c>
      <c r="C58" s="36" t="s">
        <v>117</v>
      </c>
      <c r="D58" s="36">
        <v>2.8</v>
      </c>
      <c r="F58" s="34">
        <f t="shared" si="0"/>
        <v>0</v>
      </c>
    </row>
    <row r="59" spans="1:7" ht="38.25" x14ac:dyDescent="0.2">
      <c r="A59" s="33"/>
      <c r="B59" s="36" t="s">
        <v>303</v>
      </c>
      <c r="C59" s="36" t="s">
        <v>117</v>
      </c>
      <c r="D59" s="36">
        <v>2</v>
      </c>
      <c r="F59" s="34">
        <f t="shared" si="0"/>
        <v>0</v>
      </c>
    </row>
    <row r="60" spans="1:7" ht="38.25" x14ac:dyDescent="0.2">
      <c r="A60" s="33"/>
      <c r="B60" s="36" t="s">
        <v>304</v>
      </c>
      <c r="C60" s="36" t="s">
        <v>117</v>
      </c>
      <c r="D60" s="36">
        <v>2</v>
      </c>
      <c r="F60" s="34">
        <f t="shared" si="0"/>
        <v>0</v>
      </c>
    </row>
    <row r="61" spans="1:7" ht="25.5" x14ac:dyDescent="0.2">
      <c r="A61" s="33"/>
      <c r="B61" s="36" t="s">
        <v>305</v>
      </c>
      <c r="C61" s="36" t="s">
        <v>117</v>
      </c>
      <c r="D61" s="36">
        <v>0.8</v>
      </c>
      <c r="F61" s="34">
        <f t="shared" si="0"/>
        <v>0</v>
      </c>
    </row>
    <row r="62" spans="1:7" x14ac:dyDescent="0.2">
      <c r="A62" s="33"/>
      <c r="B62" s="36" t="s">
        <v>306</v>
      </c>
      <c r="C62" s="36" t="s">
        <v>106</v>
      </c>
      <c r="D62" s="36">
        <v>1</v>
      </c>
      <c r="F62" s="34">
        <f t="shared" si="0"/>
        <v>0</v>
      </c>
    </row>
    <row r="63" spans="1:7" x14ac:dyDescent="0.2">
      <c r="A63" s="33"/>
    </row>
    <row r="64" spans="1:7" ht="63.75" x14ac:dyDescent="0.2">
      <c r="A64" s="33" t="s">
        <v>51</v>
      </c>
      <c r="B64" s="36" t="s">
        <v>307</v>
      </c>
      <c r="C64" s="36" t="s">
        <v>106</v>
      </c>
      <c r="D64" s="36">
        <v>1</v>
      </c>
      <c r="F64" s="34">
        <f>E64*D64</f>
        <v>0</v>
      </c>
    </row>
    <row r="65" spans="1:6" x14ac:dyDescent="0.2">
      <c r="A65" s="33"/>
      <c r="F65" s="34">
        <f>E65*D65</f>
        <v>0</v>
      </c>
    </row>
    <row r="66" spans="1:6" ht="25.5" x14ac:dyDescent="0.2">
      <c r="A66" s="33" t="s">
        <v>53</v>
      </c>
      <c r="B66" s="36" t="s">
        <v>308</v>
      </c>
      <c r="C66" s="36" t="s">
        <v>110</v>
      </c>
      <c r="D66" s="36">
        <v>3</v>
      </c>
      <c r="F66" s="34">
        <f>E66*D66</f>
        <v>0</v>
      </c>
    </row>
    <row r="67" spans="1:6" x14ac:dyDescent="0.2">
      <c r="A67" s="33"/>
      <c r="F67" s="34">
        <f>E67*D67</f>
        <v>0</v>
      </c>
    </row>
    <row r="68" spans="1:6" ht="25.5" x14ac:dyDescent="0.2">
      <c r="A68" s="33" t="s">
        <v>55</v>
      </c>
      <c r="B68" s="23" t="s">
        <v>309</v>
      </c>
      <c r="C68" s="34" t="s">
        <v>110</v>
      </c>
      <c r="D68" s="34">
        <v>1</v>
      </c>
      <c r="F68" s="34">
        <f>E68*D68</f>
        <v>0</v>
      </c>
    </row>
    <row r="69" spans="1:6" x14ac:dyDescent="0.2">
      <c r="A69" s="33"/>
    </row>
    <row r="70" spans="1:6" ht="63.75" x14ac:dyDescent="0.2">
      <c r="A70" s="33" t="s">
        <v>57</v>
      </c>
      <c r="B70" s="142" t="s">
        <v>310</v>
      </c>
      <c r="C70" s="34" t="s">
        <v>124</v>
      </c>
      <c r="D70" s="34">
        <v>10</v>
      </c>
      <c r="E70" s="34">
        <f>SUM(F53:F68)+SUM(F40:F41)</f>
        <v>0</v>
      </c>
      <c r="F70" s="34">
        <f>E70*D70/100</f>
        <v>0</v>
      </c>
    </row>
    <row r="72" spans="1:6" x14ac:dyDescent="0.2">
      <c r="A72" s="147"/>
      <c r="B72" s="147"/>
      <c r="C72" s="147"/>
      <c r="D72" s="147"/>
      <c r="E72" s="147"/>
      <c r="F72" s="147"/>
    </row>
    <row r="73" spans="1:6" x14ac:dyDescent="0.2">
      <c r="B73" s="120" t="s">
        <v>311</v>
      </c>
      <c r="F73" s="34">
        <f>SUM(F53:F70)+F41+F40</f>
        <v>0</v>
      </c>
    </row>
  </sheetData>
  <mergeCells count="7">
    <mergeCell ref="B50:F50"/>
    <mergeCell ref="B51:F51"/>
    <mergeCell ref="B45:F45"/>
    <mergeCell ref="B46:F46"/>
    <mergeCell ref="B47:F47"/>
    <mergeCell ref="B48:F48"/>
    <mergeCell ref="B49:F49"/>
  </mergeCells>
  <pageMargins left="0.7" right="0.7" top="0.75" bottom="0.75" header="0.51180555555555496" footer="0.51180555555555496"/>
  <pageSetup paperSize="9" firstPageNumber="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selection activeCell="V62" sqref="V62"/>
    </sheetView>
  </sheetViews>
  <sheetFormatPr defaultRowHeight="12.75" x14ac:dyDescent="0.2"/>
  <cols>
    <col min="1" max="1" width="8.42578125" style="34" customWidth="1"/>
    <col min="2" max="2" width="36.140625" style="34" customWidth="1"/>
    <col min="3" max="4" width="8.7109375" style="34" customWidth="1"/>
    <col min="5" max="5" width="12.28515625" style="34" customWidth="1"/>
    <col min="6" max="6" width="13.85546875" style="34" customWidth="1"/>
    <col min="7" max="1025" width="8.7109375" style="34" customWidth="1"/>
    <col min="1026" max="16384" width="9.140625" style="34"/>
  </cols>
  <sheetData>
    <row r="1" spans="1:6" s="119" customFormat="1" ht="21" customHeight="1" x14ac:dyDescent="0.25">
      <c r="A1" s="114" t="s">
        <v>22</v>
      </c>
      <c r="B1" s="115" t="s">
        <v>23</v>
      </c>
      <c r="C1" s="116"/>
      <c r="D1" s="117"/>
      <c r="E1" s="117"/>
      <c r="F1" s="118"/>
    </row>
    <row r="2" spans="1:6" s="61" customFormat="1" ht="21" customHeight="1" x14ac:dyDescent="0.2">
      <c r="A2" s="12"/>
      <c r="B2" s="95"/>
      <c r="C2" s="15"/>
      <c r="D2" s="14"/>
      <c r="E2" s="14"/>
      <c r="F2" s="13"/>
    </row>
    <row r="3" spans="1:6" ht="38.25" x14ac:dyDescent="0.2">
      <c r="A3" s="9"/>
      <c r="B3" s="9"/>
      <c r="C3" s="9" t="s">
        <v>101</v>
      </c>
      <c r="D3" s="9" t="s">
        <v>102</v>
      </c>
      <c r="E3" s="45" t="s">
        <v>103</v>
      </c>
      <c r="F3" s="45" t="s">
        <v>104</v>
      </c>
    </row>
    <row r="4" spans="1:6" ht="25.5" x14ac:dyDescent="0.2">
      <c r="A4" s="149"/>
      <c r="B4" s="99" t="s">
        <v>312</v>
      </c>
      <c r="C4" s="150"/>
      <c r="D4" s="150"/>
    </row>
    <row r="5" spans="1:6" x14ac:dyDescent="0.2">
      <c r="A5" s="151"/>
      <c r="B5" s="152"/>
      <c r="C5" s="150"/>
      <c r="D5" s="150"/>
    </row>
    <row r="6" spans="1:6" x14ac:dyDescent="0.2">
      <c r="A6" s="151" t="s">
        <v>24</v>
      </c>
      <c r="B6" s="152" t="s">
        <v>313</v>
      </c>
      <c r="C6" s="150"/>
      <c r="D6" s="150"/>
    </row>
    <row r="7" spans="1:6" ht="63.75" x14ac:dyDescent="0.2">
      <c r="A7" s="149"/>
      <c r="B7" s="148" t="s">
        <v>446</v>
      </c>
      <c r="C7" s="150"/>
      <c r="D7" s="150"/>
    </row>
    <row r="8" spans="1:6" x14ac:dyDescent="0.2">
      <c r="A8" s="149"/>
      <c r="B8" s="148"/>
      <c r="C8" s="150"/>
      <c r="D8" s="150"/>
    </row>
    <row r="9" spans="1:6" x14ac:dyDescent="0.2">
      <c r="A9" s="149" t="s">
        <v>47</v>
      </c>
      <c r="B9" s="153" t="s">
        <v>314</v>
      </c>
      <c r="C9" s="150" t="s">
        <v>114</v>
      </c>
      <c r="D9" s="150">
        <f>30+38+25</f>
        <v>93</v>
      </c>
      <c r="F9" s="34">
        <f>E9*D9</f>
        <v>0</v>
      </c>
    </row>
    <row r="10" spans="1:6" ht="63.75" x14ac:dyDescent="0.2">
      <c r="A10" s="149" t="s">
        <v>49</v>
      </c>
      <c r="B10" s="153" t="s">
        <v>315</v>
      </c>
      <c r="C10" s="150" t="s">
        <v>117</v>
      </c>
      <c r="D10" s="150">
        <f>2.36*D9</f>
        <v>219.48</v>
      </c>
      <c r="F10" s="34">
        <f>E10*D10</f>
        <v>0</v>
      </c>
    </row>
    <row r="11" spans="1:6" ht="51" x14ac:dyDescent="0.2">
      <c r="A11" s="149" t="s">
        <v>53</v>
      </c>
      <c r="B11" s="22" t="s">
        <v>316</v>
      </c>
      <c r="C11" s="154" t="s">
        <v>317</v>
      </c>
      <c r="D11" s="150"/>
      <c r="F11" s="34">
        <f>E11*D11</f>
        <v>0</v>
      </c>
    </row>
    <row r="12" spans="1:6" ht="63.75" x14ac:dyDescent="0.2">
      <c r="A12" s="149" t="s">
        <v>55</v>
      </c>
      <c r="B12" s="22" t="s">
        <v>318</v>
      </c>
      <c r="C12" s="154" t="s">
        <v>317</v>
      </c>
      <c r="D12" s="150">
        <f>1.84*D9</f>
        <v>171.12</v>
      </c>
      <c r="F12" s="34">
        <f>E12*D12</f>
        <v>0</v>
      </c>
    </row>
    <row r="13" spans="1:6" ht="63.75" x14ac:dyDescent="0.2">
      <c r="A13" s="149" t="s">
        <v>57</v>
      </c>
      <c r="B13" s="22" t="s">
        <v>319</v>
      </c>
      <c r="C13" s="154" t="s">
        <v>112</v>
      </c>
      <c r="D13" s="150">
        <f>3*D9</f>
        <v>279</v>
      </c>
      <c r="F13" s="34">
        <f>E13*D13</f>
        <v>0</v>
      </c>
    </row>
    <row r="14" spans="1:6" s="38" customFormat="1" x14ac:dyDescent="0.2">
      <c r="A14" s="151"/>
      <c r="B14" s="102" t="s">
        <v>320</v>
      </c>
      <c r="C14" s="155"/>
      <c r="D14" s="155"/>
      <c r="F14" s="38">
        <f>SUM(F9:F13)</f>
        <v>0</v>
      </c>
    </row>
    <row r="15" spans="1:6" x14ac:dyDescent="0.2">
      <c r="A15" s="156"/>
      <c r="B15" s="157"/>
      <c r="C15" s="158"/>
      <c r="D15" s="158"/>
    </row>
    <row r="16" spans="1:6" x14ac:dyDescent="0.2">
      <c r="A16" s="151" t="s">
        <v>26</v>
      </c>
      <c r="B16" s="102" t="s">
        <v>14</v>
      </c>
      <c r="C16" s="154"/>
      <c r="D16" s="150"/>
    </row>
    <row r="17" spans="1:6" ht="38.25" x14ac:dyDescent="0.2">
      <c r="A17" s="149" t="s">
        <v>47</v>
      </c>
      <c r="B17" s="22" t="s">
        <v>321</v>
      </c>
      <c r="C17" s="154" t="s">
        <v>322</v>
      </c>
      <c r="D17" s="150">
        <f>D9*0.5*2</f>
        <v>93</v>
      </c>
      <c r="F17" s="34">
        <f>E17*D17</f>
        <v>0</v>
      </c>
    </row>
    <row r="18" spans="1:6" ht="38.25" x14ac:dyDescent="0.2">
      <c r="A18" s="149" t="s">
        <v>49</v>
      </c>
      <c r="B18" s="22" t="s">
        <v>323</v>
      </c>
      <c r="C18" s="154" t="s">
        <v>322</v>
      </c>
      <c r="D18" s="150">
        <f>D9*1.5*2</f>
        <v>279</v>
      </c>
      <c r="F18" s="34">
        <f>E18*D18</f>
        <v>0</v>
      </c>
    </row>
    <row r="19" spans="1:6" ht="38.25" x14ac:dyDescent="0.2">
      <c r="A19" s="149" t="s">
        <v>51</v>
      </c>
      <c r="B19" s="22" t="s">
        <v>324</v>
      </c>
      <c r="C19" s="154" t="s">
        <v>325</v>
      </c>
      <c r="D19" s="150">
        <f>D9*2</f>
        <v>186</v>
      </c>
      <c r="F19" s="34">
        <f>E19*D19</f>
        <v>0</v>
      </c>
    </row>
    <row r="20" spans="1:6" s="38" customFormat="1" x14ac:dyDescent="0.2">
      <c r="A20" s="159"/>
      <c r="B20" s="102" t="s">
        <v>320</v>
      </c>
      <c r="C20" s="155"/>
      <c r="D20" s="155"/>
      <c r="F20" s="38">
        <f>SUM(F17:F19)</f>
        <v>0</v>
      </c>
    </row>
    <row r="21" spans="1:6" x14ac:dyDescent="0.2">
      <c r="A21" s="156"/>
      <c r="B21" s="160"/>
      <c r="C21" s="158"/>
      <c r="D21" s="158"/>
    </row>
    <row r="22" spans="1:6" x14ac:dyDescent="0.2">
      <c r="A22" s="151" t="s">
        <v>9</v>
      </c>
      <c r="B22" s="161" t="s">
        <v>27</v>
      </c>
      <c r="C22" s="154"/>
      <c r="D22" s="150"/>
    </row>
    <row r="23" spans="1:6" ht="25.5" x14ac:dyDescent="0.2">
      <c r="A23" s="149" t="s">
        <v>47</v>
      </c>
      <c r="B23" s="100" t="s">
        <v>326</v>
      </c>
      <c r="C23" s="154" t="s">
        <v>317</v>
      </c>
      <c r="D23" s="150">
        <f>0.11*D9</f>
        <v>10.23</v>
      </c>
      <c r="F23" s="34">
        <f t="shared" ref="F23:F28" si="0">E23*D23</f>
        <v>0</v>
      </c>
    </row>
    <row r="24" spans="1:6" ht="25.5" x14ac:dyDescent="0.2">
      <c r="A24" s="149" t="s">
        <v>49</v>
      </c>
      <c r="B24" s="100" t="s">
        <v>327</v>
      </c>
      <c r="C24" s="154" t="s">
        <v>317</v>
      </c>
      <c r="D24" s="150">
        <f>0.4*D9</f>
        <v>37.200000000000003</v>
      </c>
      <c r="F24" s="34">
        <f t="shared" si="0"/>
        <v>0</v>
      </c>
    </row>
    <row r="25" spans="1:6" ht="25.5" x14ac:dyDescent="0.2">
      <c r="A25" s="149" t="s">
        <v>51</v>
      </c>
      <c r="B25" s="100" t="s">
        <v>328</v>
      </c>
      <c r="C25" s="154" t="s">
        <v>317</v>
      </c>
      <c r="D25" s="150">
        <f>0.3*D9</f>
        <v>27.9</v>
      </c>
      <c r="F25" s="34">
        <f t="shared" si="0"/>
        <v>0</v>
      </c>
    </row>
    <row r="26" spans="1:6" ht="63.75" x14ac:dyDescent="0.2">
      <c r="A26" s="149" t="s">
        <v>53</v>
      </c>
      <c r="B26" s="22" t="s">
        <v>329</v>
      </c>
      <c r="C26" s="154" t="s">
        <v>174</v>
      </c>
      <c r="D26" s="150">
        <f>(D25+D24)*0.6*100</f>
        <v>3905.9999999999995</v>
      </c>
      <c r="F26" s="34">
        <f t="shared" si="0"/>
        <v>0</v>
      </c>
    </row>
    <row r="27" spans="1:6" ht="63.75" x14ac:dyDescent="0.2">
      <c r="A27" s="149" t="s">
        <v>55</v>
      </c>
      <c r="B27" s="22" t="s">
        <v>330</v>
      </c>
      <c r="C27" s="154" t="s">
        <v>174</v>
      </c>
      <c r="D27" s="150">
        <f>(D25+D24)*0.1*100</f>
        <v>651</v>
      </c>
      <c r="F27" s="34">
        <f t="shared" si="0"/>
        <v>0</v>
      </c>
    </row>
    <row r="28" spans="1:6" ht="51" x14ac:dyDescent="0.2">
      <c r="A28" s="149" t="s">
        <v>57</v>
      </c>
      <c r="B28" s="100" t="s">
        <v>331</v>
      </c>
      <c r="C28" s="154" t="s">
        <v>174</v>
      </c>
      <c r="D28" s="150">
        <f>(D25+D24)*0.3*100</f>
        <v>1952.9999999999998</v>
      </c>
      <c r="F28" s="34">
        <f t="shared" si="0"/>
        <v>0</v>
      </c>
    </row>
    <row r="29" spans="1:6" s="38" customFormat="1" x14ac:dyDescent="0.2">
      <c r="A29" s="151"/>
      <c r="B29" s="102" t="s">
        <v>320</v>
      </c>
      <c r="C29" s="155"/>
      <c r="D29" s="155"/>
      <c r="F29" s="38">
        <f>SUM(F23:F28)</f>
        <v>0</v>
      </c>
    </row>
    <row r="30" spans="1:6" x14ac:dyDescent="0.2">
      <c r="A30" s="156"/>
      <c r="B30" s="157"/>
      <c r="C30" s="158"/>
      <c r="D30" s="158"/>
    </row>
    <row r="31" spans="1:6" x14ac:dyDescent="0.2">
      <c r="A31" s="151" t="s">
        <v>11</v>
      </c>
      <c r="B31" s="102" t="s">
        <v>332</v>
      </c>
      <c r="C31" s="154"/>
      <c r="D31" s="150"/>
    </row>
    <row r="32" spans="1:6" ht="63.75" x14ac:dyDescent="0.2">
      <c r="A32" s="151"/>
      <c r="B32" s="95" t="s">
        <v>333</v>
      </c>
      <c r="C32" s="154" t="s">
        <v>124</v>
      </c>
      <c r="D32" s="150">
        <v>10</v>
      </c>
      <c r="E32" s="34">
        <f>F29+F20+F14</f>
        <v>0</v>
      </c>
      <c r="F32" s="34">
        <f>E32*D32/100</f>
        <v>0</v>
      </c>
    </row>
    <row r="33" spans="1:6" s="38" customFormat="1" x14ac:dyDescent="0.2">
      <c r="A33" s="151"/>
      <c r="B33" s="102" t="s">
        <v>320</v>
      </c>
      <c r="C33" s="155"/>
      <c r="D33" s="155"/>
      <c r="F33" s="38">
        <f>F32</f>
        <v>0</v>
      </c>
    </row>
  </sheetData>
  <pageMargins left="0.7" right="0.7" top="0.75" bottom="0.75" header="0.51180555555555496" footer="0.51180555555555496"/>
  <pageSetup paperSize="9"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zoomScaleNormal="100" workbookViewId="0">
      <selection activeCell="X21" sqref="X21"/>
    </sheetView>
  </sheetViews>
  <sheetFormatPr defaultRowHeight="12.75" x14ac:dyDescent="0.2"/>
  <cols>
    <col min="1" max="1" width="5.5703125" style="34" customWidth="1"/>
    <col min="2" max="2" width="37.140625" style="34" customWidth="1"/>
    <col min="3" max="3" width="8.7109375" style="34" customWidth="1"/>
    <col min="4" max="4" width="8.85546875" style="34" customWidth="1"/>
    <col min="5" max="5" width="14.140625" style="34" customWidth="1"/>
    <col min="6" max="6" width="13.7109375" style="34" customWidth="1"/>
    <col min="7" max="1025" width="8.7109375" style="34" customWidth="1"/>
    <col min="1026" max="16384" width="9.140625" style="34"/>
  </cols>
  <sheetData>
    <row r="1" spans="1:6" s="119" customFormat="1" ht="21" customHeight="1" x14ac:dyDescent="0.25">
      <c r="A1" s="114" t="s">
        <v>29</v>
      </c>
      <c r="B1" s="115" t="s">
        <v>30</v>
      </c>
      <c r="C1" s="116"/>
      <c r="D1" s="117"/>
      <c r="E1" s="117"/>
      <c r="F1" s="118"/>
    </row>
    <row r="2" spans="1:6" s="61" customFormat="1" ht="21" customHeight="1" x14ac:dyDescent="0.2">
      <c r="A2" s="12"/>
      <c r="B2" s="95"/>
      <c r="C2" s="15"/>
      <c r="D2" s="14"/>
      <c r="E2" s="14"/>
      <c r="F2" s="13"/>
    </row>
    <row r="3" spans="1:6" s="23" customFormat="1" ht="31.5" customHeight="1" x14ac:dyDescent="0.2">
      <c r="A3" s="45"/>
      <c r="B3" s="45"/>
      <c r="C3" s="45" t="s">
        <v>101</v>
      </c>
      <c r="D3" s="45" t="s">
        <v>102</v>
      </c>
      <c r="E3" s="45" t="s">
        <v>103</v>
      </c>
      <c r="F3" s="45" t="s">
        <v>104</v>
      </c>
    </row>
    <row r="4" spans="1:6" s="38" customFormat="1" x14ac:dyDescent="0.2">
      <c r="A4" s="38" t="s">
        <v>31</v>
      </c>
      <c r="B4" s="38" t="s">
        <v>32</v>
      </c>
    </row>
    <row r="5" spans="1:6" x14ac:dyDescent="0.2">
      <c r="A5" s="151" t="s">
        <v>24</v>
      </c>
      <c r="B5" s="152" t="s">
        <v>33</v>
      </c>
    </row>
    <row r="7" spans="1:6" ht="38.25" x14ac:dyDescent="0.2">
      <c r="A7" s="33" t="s">
        <v>47</v>
      </c>
      <c r="B7" s="23" t="s">
        <v>334</v>
      </c>
      <c r="C7" s="34" t="s">
        <v>106</v>
      </c>
      <c r="D7" s="34">
        <v>1</v>
      </c>
      <c r="F7" s="34">
        <f>E7*D7</f>
        <v>0</v>
      </c>
    </row>
    <row r="8" spans="1:6" x14ac:dyDescent="0.2">
      <c r="B8" s="23"/>
    </row>
    <row r="9" spans="1:6" ht="38.25" x14ac:dyDescent="0.2">
      <c r="A9" s="33" t="s">
        <v>49</v>
      </c>
      <c r="B9" s="23" t="s">
        <v>335</v>
      </c>
      <c r="C9" s="34" t="s">
        <v>110</v>
      </c>
      <c r="D9" s="34">
        <v>10</v>
      </c>
      <c r="F9" s="34">
        <f>E9*D9</f>
        <v>0</v>
      </c>
    </row>
    <row r="10" spans="1:6" x14ac:dyDescent="0.2">
      <c r="B10" s="23"/>
    </row>
    <row r="11" spans="1:6" ht="38.25" x14ac:dyDescent="0.2">
      <c r="A11" s="33" t="s">
        <v>51</v>
      </c>
      <c r="B11" s="23" t="s">
        <v>336</v>
      </c>
      <c r="C11" s="34" t="s">
        <v>114</v>
      </c>
      <c r="D11" s="34">
        <v>3.5</v>
      </c>
      <c r="F11" s="34">
        <f>E11*D11</f>
        <v>0</v>
      </c>
    </row>
    <row r="12" spans="1:6" x14ac:dyDescent="0.2">
      <c r="B12" s="23"/>
    </row>
    <row r="13" spans="1:6" ht="89.25" x14ac:dyDescent="0.2">
      <c r="A13" s="33" t="s">
        <v>53</v>
      </c>
      <c r="B13" s="23" t="s">
        <v>337</v>
      </c>
      <c r="C13" s="34" t="s">
        <v>117</v>
      </c>
      <c r="D13" s="34">
        <f>3.5*1.5*0.2</f>
        <v>1.05</v>
      </c>
      <c r="F13" s="34">
        <f>E13*D13</f>
        <v>0</v>
      </c>
    </row>
    <row r="14" spans="1:6" x14ac:dyDescent="0.2">
      <c r="A14" s="33"/>
      <c r="B14" s="23"/>
    </row>
    <row r="15" spans="1:6" ht="63.75" x14ac:dyDescent="0.2">
      <c r="A15" s="33" t="s">
        <v>55</v>
      </c>
      <c r="B15" s="23" t="s">
        <v>338</v>
      </c>
      <c r="C15" s="34" t="s">
        <v>117</v>
      </c>
      <c r="D15" s="34">
        <f>0.2*2*2</f>
        <v>0.8</v>
      </c>
      <c r="F15" s="34">
        <f>E15*D15</f>
        <v>0</v>
      </c>
    </row>
    <row r="16" spans="1:6" x14ac:dyDescent="0.2">
      <c r="A16" s="33"/>
      <c r="B16" s="23"/>
    </row>
    <row r="17" spans="1:6" ht="63.75" x14ac:dyDescent="0.2">
      <c r="A17" s="33" t="s">
        <v>57</v>
      </c>
      <c r="B17" s="23" t="s">
        <v>339</v>
      </c>
      <c r="C17" s="34" t="s">
        <v>117</v>
      </c>
      <c r="D17" s="34">
        <v>0.5</v>
      </c>
      <c r="F17" s="34">
        <f>E17*D17</f>
        <v>0</v>
      </c>
    </row>
    <row r="18" spans="1:6" x14ac:dyDescent="0.2">
      <c r="A18" s="33"/>
      <c r="B18" s="23"/>
    </row>
    <row r="19" spans="1:6" ht="51" x14ac:dyDescent="0.2">
      <c r="A19" s="33" t="s">
        <v>59</v>
      </c>
      <c r="B19" s="23" t="s">
        <v>340</v>
      </c>
      <c r="C19" s="34" t="s">
        <v>110</v>
      </c>
      <c r="D19" s="34">
        <v>3</v>
      </c>
      <c r="F19" s="34">
        <f>E19*D19</f>
        <v>0</v>
      </c>
    </row>
    <row r="20" spans="1:6" x14ac:dyDescent="0.2">
      <c r="A20" s="33"/>
      <c r="B20" s="23"/>
    </row>
    <row r="21" spans="1:6" ht="38.25" x14ac:dyDescent="0.2">
      <c r="A21" s="33" t="s">
        <v>61</v>
      </c>
      <c r="B21" s="23" t="s">
        <v>341</v>
      </c>
      <c r="C21" s="34" t="s">
        <v>110</v>
      </c>
      <c r="D21" s="34">
        <v>1</v>
      </c>
      <c r="F21" s="34">
        <f>E21*D21</f>
        <v>0</v>
      </c>
    </row>
    <row r="22" spans="1:6" x14ac:dyDescent="0.2">
      <c r="A22" s="33"/>
      <c r="B22" s="23"/>
    </row>
    <row r="23" spans="1:6" ht="51" x14ac:dyDescent="0.2">
      <c r="A23" s="33" t="s">
        <v>63</v>
      </c>
      <c r="B23" s="23" t="s">
        <v>342</v>
      </c>
      <c r="C23" s="34" t="s">
        <v>117</v>
      </c>
      <c r="D23" s="34">
        <v>0.5</v>
      </c>
      <c r="F23" s="34">
        <f>E23*D23</f>
        <v>0</v>
      </c>
    </row>
    <row r="24" spans="1:6" x14ac:dyDescent="0.2">
      <c r="A24" s="33"/>
      <c r="B24" s="23"/>
    </row>
    <row r="25" spans="1:6" ht="38.25" x14ac:dyDescent="0.2">
      <c r="A25" s="33" t="s">
        <v>65</v>
      </c>
      <c r="B25" s="23" t="s">
        <v>343</v>
      </c>
      <c r="C25" s="34" t="s">
        <v>114</v>
      </c>
      <c r="D25" s="34">
        <v>2.5</v>
      </c>
      <c r="F25" s="34">
        <f>E25*D25</f>
        <v>0</v>
      </c>
    </row>
    <row r="26" spans="1:6" x14ac:dyDescent="0.2">
      <c r="A26" s="33"/>
      <c r="B26" s="23"/>
    </row>
    <row r="27" spans="1:6" ht="38.25" x14ac:dyDescent="0.2">
      <c r="A27" s="33" t="s">
        <v>67</v>
      </c>
      <c r="B27" s="23" t="s">
        <v>344</v>
      </c>
      <c r="C27" s="34" t="s">
        <v>114</v>
      </c>
      <c r="D27" s="34">
        <v>7.5</v>
      </c>
      <c r="F27" s="34">
        <f>E27*D27</f>
        <v>0</v>
      </c>
    </row>
    <row r="28" spans="1:6" s="38" customFormat="1" x14ac:dyDescent="0.2">
      <c r="A28" s="40"/>
      <c r="B28" s="42" t="s">
        <v>320</v>
      </c>
      <c r="F28" s="38">
        <f>SUM(F7:F27)</f>
        <v>0</v>
      </c>
    </row>
    <row r="29" spans="1:6" x14ac:dyDescent="0.2">
      <c r="A29" s="33"/>
      <c r="B29" s="23"/>
    </row>
    <row r="30" spans="1:6" x14ac:dyDescent="0.2">
      <c r="A30" s="151" t="s">
        <v>26</v>
      </c>
      <c r="B30" s="152" t="s">
        <v>345</v>
      </c>
    </row>
    <row r="31" spans="1:6" x14ac:dyDescent="0.2">
      <c r="A31" s="33"/>
      <c r="B31" s="23"/>
    </row>
    <row r="32" spans="1:6" ht="76.5" x14ac:dyDescent="0.2">
      <c r="A32" s="33" t="s">
        <v>47</v>
      </c>
      <c r="B32" s="35" t="s">
        <v>346</v>
      </c>
      <c r="C32" s="34" t="s">
        <v>117</v>
      </c>
      <c r="D32" s="34">
        <v>0.15</v>
      </c>
      <c r="F32" s="34">
        <f>E32*D32</f>
        <v>0</v>
      </c>
    </row>
    <row r="33" spans="1:6" x14ac:dyDescent="0.2">
      <c r="A33" s="33"/>
      <c r="B33" s="35"/>
    </row>
    <row r="34" spans="1:6" ht="38.25" x14ac:dyDescent="0.2">
      <c r="A34" s="33" t="s">
        <v>49</v>
      </c>
      <c r="B34" s="35" t="s">
        <v>347</v>
      </c>
      <c r="C34" s="34" t="s">
        <v>117</v>
      </c>
      <c r="D34" s="34">
        <f>0.15*0.15*2</f>
        <v>4.4999999999999998E-2</v>
      </c>
      <c r="F34" s="34">
        <f>E34*D34</f>
        <v>0</v>
      </c>
    </row>
    <row r="35" spans="1:6" x14ac:dyDescent="0.2">
      <c r="A35" s="33"/>
      <c r="B35" s="23"/>
    </row>
    <row r="36" spans="1:6" ht="38.25" x14ac:dyDescent="0.2">
      <c r="A36" s="33" t="s">
        <v>51</v>
      </c>
      <c r="B36" s="39" t="s">
        <v>348</v>
      </c>
      <c r="C36" s="34" t="s">
        <v>174</v>
      </c>
      <c r="D36" s="34">
        <f>D32*100</f>
        <v>15</v>
      </c>
      <c r="F36" s="34">
        <f>E36*D36</f>
        <v>0</v>
      </c>
    </row>
    <row r="37" spans="1:6" s="38" customFormat="1" x14ac:dyDescent="0.2">
      <c r="A37" s="40"/>
      <c r="B37" s="42" t="s">
        <v>320</v>
      </c>
      <c r="F37" s="38">
        <f>SUM(F32:F36)</f>
        <v>0</v>
      </c>
    </row>
    <row r="38" spans="1:6" x14ac:dyDescent="0.2">
      <c r="A38" s="33"/>
      <c r="B38" s="23"/>
    </row>
    <row r="39" spans="1:6" x14ac:dyDescent="0.2">
      <c r="A39" s="151" t="s">
        <v>9</v>
      </c>
      <c r="B39" s="152" t="s">
        <v>35</v>
      </c>
    </row>
    <row r="40" spans="1:6" x14ac:dyDescent="0.2">
      <c r="A40" s="33"/>
      <c r="B40" s="23"/>
    </row>
    <row r="41" spans="1:6" ht="51" x14ac:dyDescent="0.2">
      <c r="A41" s="33" t="s">
        <v>47</v>
      </c>
      <c r="B41" s="39" t="s">
        <v>349</v>
      </c>
      <c r="C41" s="34" t="s">
        <v>112</v>
      </c>
      <c r="D41" s="34">
        <v>1.5</v>
      </c>
      <c r="F41" s="34">
        <f>E41*D41</f>
        <v>0</v>
      </c>
    </row>
    <row r="42" spans="1:6" x14ac:dyDescent="0.2">
      <c r="A42" s="33"/>
    </row>
    <row r="43" spans="1:6" ht="76.5" x14ac:dyDescent="0.2">
      <c r="A43" s="33" t="s">
        <v>49</v>
      </c>
      <c r="B43" s="35" t="s">
        <v>350</v>
      </c>
      <c r="C43" s="34" t="s">
        <v>112</v>
      </c>
      <c r="D43" s="34">
        <f>112.5+94.04+109+95.6</f>
        <v>411.14</v>
      </c>
      <c r="F43" s="34">
        <f>E43*D43</f>
        <v>0</v>
      </c>
    </row>
    <row r="44" spans="1:6" x14ac:dyDescent="0.2">
      <c r="A44" s="33"/>
    </row>
    <row r="45" spans="1:6" ht="76.5" x14ac:dyDescent="0.2">
      <c r="A45" s="33" t="s">
        <v>51</v>
      </c>
      <c r="B45" s="35" t="s">
        <v>351</v>
      </c>
      <c r="C45" s="34" t="s">
        <v>112</v>
      </c>
      <c r="D45" s="34">
        <f>62*4</f>
        <v>248</v>
      </c>
      <c r="F45" s="34">
        <f>E45*D45</f>
        <v>0</v>
      </c>
    </row>
    <row r="46" spans="1:6" s="38" customFormat="1" x14ac:dyDescent="0.2">
      <c r="A46" s="40"/>
      <c r="B46" s="41" t="s">
        <v>320</v>
      </c>
      <c r="F46" s="38">
        <f>SUM(F41:F45)</f>
        <v>0</v>
      </c>
    </row>
    <row r="47" spans="1:6" x14ac:dyDescent="0.2">
      <c r="A47" s="33"/>
      <c r="B47" s="35"/>
    </row>
    <row r="48" spans="1:6" x14ac:dyDescent="0.2">
      <c r="A48" s="151" t="s">
        <v>11</v>
      </c>
      <c r="B48" s="152" t="s">
        <v>12</v>
      </c>
    </row>
    <row r="49" spans="1:6" x14ac:dyDescent="0.2">
      <c r="A49" s="33"/>
    </row>
    <row r="50" spans="1:6" ht="63.75" x14ac:dyDescent="0.2">
      <c r="A50" s="33" t="s">
        <v>47</v>
      </c>
      <c r="B50" s="39" t="s">
        <v>352</v>
      </c>
      <c r="C50" s="34" t="s">
        <v>112</v>
      </c>
      <c r="D50" s="34">
        <v>25</v>
      </c>
      <c r="F50" s="34">
        <f>E50*D50</f>
        <v>0</v>
      </c>
    </row>
    <row r="51" spans="1:6" x14ac:dyDescent="0.2">
      <c r="A51" s="33"/>
    </row>
    <row r="52" spans="1:6" ht="38.25" x14ac:dyDescent="0.2">
      <c r="A52" s="33" t="s">
        <v>49</v>
      </c>
      <c r="B52" s="39" t="s">
        <v>353</v>
      </c>
      <c r="C52" s="34" t="s">
        <v>117</v>
      </c>
      <c r="D52" s="34">
        <f>0.4*2</f>
        <v>0.8</v>
      </c>
      <c r="F52" s="34">
        <f>E52*D52</f>
        <v>0</v>
      </c>
    </row>
    <row r="53" spans="1:6" x14ac:dyDescent="0.2">
      <c r="A53" s="33"/>
    </row>
    <row r="54" spans="1:6" ht="25.5" x14ac:dyDescent="0.2">
      <c r="A54" s="33" t="s">
        <v>51</v>
      </c>
      <c r="B54" s="35" t="s">
        <v>354</v>
      </c>
      <c r="C54" s="34" t="s">
        <v>112</v>
      </c>
      <c r="D54" s="34">
        <v>5</v>
      </c>
      <c r="F54" s="34">
        <f>E54*D54</f>
        <v>0</v>
      </c>
    </row>
    <row r="55" spans="1:6" x14ac:dyDescent="0.2">
      <c r="A55" s="33"/>
    </row>
    <row r="56" spans="1:6" ht="38.25" x14ac:dyDescent="0.2">
      <c r="A56" s="33" t="s">
        <v>53</v>
      </c>
      <c r="B56" s="35" t="s">
        <v>355</v>
      </c>
      <c r="C56" s="34" t="s">
        <v>112</v>
      </c>
      <c r="D56" s="34">
        <f>5*0.4*3</f>
        <v>6</v>
      </c>
      <c r="F56" s="34">
        <f>E56*D56</f>
        <v>0</v>
      </c>
    </row>
    <row r="57" spans="1:6" x14ac:dyDescent="0.2">
      <c r="A57" s="33"/>
      <c r="B57" s="35"/>
    </row>
    <row r="58" spans="1:6" ht="38.25" x14ac:dyDescent="0.2">
      <c r="A58" s="33" t="s">
        <v>55</v>
      </c>
      <c r="B58" s="35" t="s">
        <v>356</v>
      </c>
      <c r="C58" s="34" t="s">
        <v>112</v>
      </c>
      <c r="D58" s="34">
        <f>5.4*2.2</f>
        <v>11.880000000000003</v>
      </c>
      <c r="F58" s="34">
        <f>E58*D58</f>
        <v>0</v>
      </c>
    </row>
    <row r="59" spans="1:6" s="38" customFormat="1" x14ac:dyDescent="0.2">
      <c r="A59" s="40"/>
      <c r="B59" s="41" t="s">
        <v>320</v>
      </c>
      <c r="F59" s="38">
        <f>SUM(F50:F58)</f>
        <v>0</v>
      </c>
    </row>
    <row r="60" spans="1:6" x14ac:dyDescent="0.2">
      <c r="A60" s="33"/>
    </row>
    <row r="61" spans="1:6" s="38" customFormat="1" x14ac:dyDescent="0.2">
      <c r="A61" s="40" t="s">
        <v>36</v>
      </c>
      <c r="B61" s="38" t="s">
        <v>37</v>
      </c>
    </row>
    <row r="62" spans="1:6" x14ac:dyDescent="0.2">
      <c r="A62" s="33"/>
    </row>
    <row r="63" spans="1:6" s="38" customFormat="1" x14ac:dyDescent="0.2">
      <c r="A63" s="40" t="s">
        <v>24</v>
      </c>
      <c r="B63" s="38" t="s">
        <v>38</v>
      </c>
    </row>
    <row r="64" spans="1:6" ht="63.75" x14ac:dyDescent="0.2">
      <c r="A64" s="33" t="s">
        <v>47</v>
      </c>
      <c r="B64" s="23" t="s">
        <v>357</v>
      </c>
      <c r="C64" s="34" t="s">
        <v>112</v>
      </c>
      <c r="D64" s="34">
        <v>22.5</v>
      </c>
      <c r="F64" s="34">
        <f>E64*D64</f>
        <v>0</v>
      </c>
    </row>
    <row r="65" spans="1:6" x14ac:dyDescent="0.2">
      <c r="A65" s="33"/>
    </row>
    <row r="66" spans="1:6" ht="63.75" x14ac:dyDescent="0.2">
      <c r="A66" s="33" t="s">
        <v>49</v>
      </c>
      <c r="B66" s="23" t="s">
        <v>358</v>
      </c>
      <c r="C66" s="34" t="s">
        <v>112</v>
      </c>
      <c r="D66" s="34">
        <v>10</v>
      </c>
      <c r="F66" s="34">
        <f>E66*D66</f>
        <v>0</v>
      </c>
    </row>
    <row r="67" spans="1:6" x14ac:dyDescent="0.2">
      <c r="A67" s="33"/>
    </row>
    <row r="68" spans="1:6" ht="51" x14ac:dyDescent="0.2">
      <c r="A68" s="33" t="s">
        <v>51</v>
      </c>
      <c r="B68" s="23" t="s">
        <v>359</v>
      </c>
      <c r="C68" s="34" t="s">
        <v>112</v>
      </c>
      <c r="D68" s="34">
        <f>132+67.28+93.2+93.41+73.9</f>
        <v>459.78999999999996</v>
      </c>
      <c r="F68" s="34">
        <f>E68*D68</f>
        <v>0</v>
      </c>
    </row>
    <row r="69" spans="1:6" x14ac:dyDescent="0.2">
      <c r="A69" s="33"/>
    </row>
    <row r="70" spans="1:6" ht="76.5" x14ac:dyDescent="0.2">
      <c r="A70" s="33" t="s">
        <v>53</v>
      </c>
      <c r="B70" s="23" t="s">
        <v>360</v>
      </c>
    </row>
    <row r="71" spans="1:6" ht="25.5" x14ac:dyDescent="0.2">
      <c r="A71" s="33"/>
      <c r="B71" s="23" t="s">
        <v>361</v>
      </c>
      <c r="C71" s="34" t="s">
        <v>110</v>
      </c>
      <c r="D71" s="34">
        <v>4</v>
      </c>
      <c r="F71" s="34">
        <f>E71*D71</f>
        <v>0</v>
      </c>
    </row>
    <row r="72" spans="1:6" ht="25.5" x14ac:dyDescent="0.2">
      <c r="A72" s="33"/>
      <c r="B72" s="23" t="s">
        <v>362</v>
      </c>
      <c r="C72" s="34" t="s">
        <v>110</v>
      </c>
      <c r="D72" s="34">
        <v>2</v>
      </c>
      <c r="F72" s="34">
        <f>E72*D72</f>
        <v>0</v>
      </c>
    </row>
    <row r="73" spans="1:6" ht="25.5" x14ac:dyDescent="0.2">
      <c r="A73" s="33"/>
      <c r="B73" s="23" t="s">
        <v>363</v>
      </c>
      <c r="C73" s="34" t="s">
        <v>110</v>
      </c>
      <c r="D73" s="34">
        <v>1</v>
      </c>
      <c r="F73" s="34">
        <f>E73*D73</f>
        <v>0</v>
      </c>
    </row>
    <row r="74" spans="1:6" x14ac:dyDescent="0.2">
      <c r="A74" s="33"/>
      <c r="B74" s="34" t="s">
        <v>364</v>
      </c>
      <c r="C74" s="34" t="s">
        <v>110</v>
      </c>
      <c r="D74" s="34">
        <v>1</v>
      </c>
      <c r="F74" s="34">
        <f>E74*D74</f>
        <v>0</v>
      </c>
    </row>
    <row r="75" spans="1:6" x14ac:dyDescent="0.2">
      <c r="A75" s="33"/>
      <c r="B75" s="23" t="s">
        <v>365</v>
      </c>
      <c r="C75" s="34" t="s">
        <v>110</v>
      </c>
      <c r="D75" s="34">
        <v>5</v>
      </c>
      <c r="F75" s="34">
        <f>E75*D75</f>
        <v>0</v>
      </c>
    </row>
    <row r="76" spans="1:6" x14ac:dyDescent="0.2">
      <c r="A76" s="33"/>
    </row>
    <row r="77" spans="1:6" ht="51" x14ac:dyDescent="0.2">
      <c r="A77" s="33" t="s">
        <v>55</v>
      </c>
      <c r="B77" s="23" t="s">
        <v>366</v>
      </c>
      <c r="C77" s="34" t="s">
        <v>112</v>
      </c>
      <c r="D77" s="34">
        <f>20.86+35.1+20.86+35.1+5</f>
        <v>116.91999999999999</v>
      </c>
      <c r="F77" s="34">
        <f>E77*D77</f>
        <v>0</v>
      </c>
    </row>
    <row r="78" spans="1:6" x14ac:dyDescent="0.2">
      <c r="A78" s="33"/>
    </row>
    <row r="79" spans="1:6" ht="38.25" x14ac:dyDescent="0.2">
      <c r="A79" s="33" t="s">
        <v>57</v>
      </c>
      <c r="B79" s="23" t="s">
        <v>367</v>
      </c>
      <c r="C79" s="34" t="s">
        <v>112</v>
      </c>
      <c r="D79" s="34">
        <v>9.5</v>
      </c>
      <c r="F79" s="34">
        <f>E79*D79</f>
        <v>0</v>
      </c>
    </row>
    <row r="80" spans="1:6" x14ac:dyDescent="0.2">
      <c r="A80" s="33"/>
    </row>
    <row r="81" spans="1:6" ht="63.75" x14ac:dyDescent="0.2">
      <c r="A81" s="33" t="s">
        <v>59</v>
      </c>
      <c r="B81" s="23" t="s">
        <v>368</v>
      </c>
      <c r="C81" s="34" t="s">
        <v>114</v>
      </c>
      <c r="D81" s="34">
        <v>9.5</v>
      </c>
      <c r="F81" s="34">
        <f>E81*D81</f>
        <v>0</v>
      </c>
    </row>
    <row r="82" spans="1:6" s="38" customFormat="1" x14ac:dyDescent="0.2">
      <c r="A82" s="40"/>
      <c r="B82" s="42" t="s">
        <v>320</v>
      </c>
      <c r="F82" s="38">
        <f>SUM(F64:F81)</f>
        <v>0</v>
      </c>
    </row>
    <row r="83" spans="1:6" x14ac:dyDescent="0.2">
      <c r="A83" s="33"/>
    </row>
    <row r="84" spans="1:6" s="38" customFormat="1" x14ac:dyDescent="0.2">
      <c r="A84" s="40" t="s">
        <v>26</v>
      </c>
      <c r="B84" s="38" t="s">
        <v>39</v>
      </c>
    </row>
    <row r="85" spans="1:6" x14ac:dyDescent="0.2">
      <c r="A85" s="33"/>
    </row>
    <row r="86" spans="1:6" ht="76.5" x14ac:dyDescent="0.2">
      <c r="A86" s="33" t="s">
        <v>47</v>
      </c>
      <c r="B86" s="23" t="s">
        <v>369</v>
      </c>
      <c r="D86" s="34">
        <v>3.74</v>
      </c>
      <c r="F86" s="34">
        <f>E86*D86</f>
        <v>0</v>
      </c>
    </row>
    <row r="87" spans="1:6" x14ac:dyDescent="0.2">
      <c r="A87" s="33"/>
    </row>
    <row r="88" spans="1:6" ht="102" x14ac:dyDescent="0.2">
      <c r="A88" s="33" t="s">
        <v>49</v>
      </c>
      <c r="B88" s="23" t="s">
        <v>370</v>
      </c>
      <c r="C88" s="34" t="s">
        <v>114</v>
      </c>
      <c r="D88" s="34">
        <v>4.3</v>
      </c>
      <c r="F88" s="34">
        <f>E88*D88</f>
        <v>0</v>
      </c>
    </row>
    <row r="89" spans="1:6" x14ac:dyDescent="0.2">
      <c r="A89" s="33"/>
      <c r="B89" s="23"/>
    </row>
    <row r="90" spans="1:6" x14ac:dyDescent="0.2">
      <c r="A90" s="33" t="s">
        <v>51</v>
      </c>
      <c r="B90" s="23" t="s">
        <v>371</v>
      </c>
      <c r="C90" s="34" t="s">
        <v>114</v>
      </c>
      <c r="D90" s="34">
        <v>3</v>
      </c>
      <c r="F90" s="34">
        <f>E90*D90</f>
        <v>0</v>
      </c>
    </row>
    <row r="91" spans="1:6" x14ac:dyDescent="0.2">
      <c r="A91" s="33"/>
      <c r="B91" s="23"/>
    </row>
    <row r="92" spans="1:6" ht="63.75" x14ac:dyDescent="0.2">
      <c r="A92" s="33" t="s">
        <v>53</v>
      </c>
      <c r="B92" s="23" t="s">
        <v>372</v>
      </c>
      <c r="C92" s="34" t="s">
        <v>112</v>
      </c>
      <c r="D92" s="34">
        <v>2</v>
      </c>
      <c r="F92" s="34">
        <f>E92*D92</f>
        <v>0</v>
      </c>
    </row>
    <row r="93" spans="1:6" s="38" customFormat="1" x14ac:dyDescent="0.2">
      <c r="A93" s="40"/>
      <c r="B93" s="42" t="s">
        <v>320</v>
      </c>
      <c r="F93" s="38">
        <f>SUM(F86:F92)</f>
        <v>0</v>
      </c>
    </row>
    <row r="94" spans="1:6" x14ac:dyDescent="0.2">
      <c r="A94" s="33"/>
    </row>
    <row r="95" spans="1:6" s="38" customFormat="1" x14ac:dyDescent="0.2">
      <c r="A95" s="40" t="s">
        <v>9</v>
      </c>
      <c r="B95" s="38" t="s">
        <v>14</v>
      </c>
    </row>
    <row r="96" spans="1:6" x14ac:dyDescent="0.2">
      <c r="A96" s="33"/>
    </row>
    <row r="97" spans="1:6" ht="102" x14ac:dyDescent="0.2">
      <c r="A97" s="33" t="s">
        <v>47</v>
      </c>
      <c r="B97" s="23" t="s">
        <v>373</v>
      </c>
      <c r="C97" s="34" t="s">
        <v>114</v>
      </c>
      <c r="D97" s="34">
        <v>1.5</v>
      </c>
      <c r="F97" s="34">
        <f>E97*D97</f>
        <v>0</v>
      </c>
    </row>
    <row r="98" spans="1:6" x14ac:dyDescent="0.2">
      <c r="A98" s="33"/>
    </row>
    <row r="99" spans="1:6" ht="63.75" x14ac:dyDescent="0.2">
      <c r="A99" s="33" t="s">
        <v>49</v>
      </c>
      <c r="B99" s="23" t="s">
        <v>374</v>
      </c>
    </row>
    <row r="100" spans="1:6" x14ac:dyDescent="0.2">
      <c r="A100" s="33"/>
      <c r="B100" s="23" t="s">
        <v>375</v>
      </c>
      <c r="C100" s="34" t="s">
        <v>106</v>
      </c>
      <c r="D100" s="34">
        <v>1</v>
      </c>
      <c r="F100" s="34">
        <f>E100*D100</f>
        <v>0</v>
      </c>
    </row>
    <row r="101" spans="1:6" s="38" customFormat="1" x14ac:dyDescent="0.2">
      <c r="A101" s="40"/>
      <c r="B101" s="42" t="s">
        <v>320</v>
      </c>
      <c r="F101" s="38">
        <f>SUM(F97:F100)</f>
        <v>0</v>
      </c>
    </row>
    <row r="102" spans="1:6" x14ac:dyDescent="0.2">
      <c r="A102" s="33"/>
    </row>
    <row r="103" spans="1:6" x14ac:dyDescent="0.2">
      <c r="A103" s="40" t="s">
        <v>11</v>
      </c>
      <c r="B103" s="38" t="s">
        <v>40</v>
      </c>
    </row>
    <row r="104" spans="1:6" x14ac:dyDescent="0.2">
      <c r="A104" s="40"/>
      <c r="B104" s="38"/>
    </row>
    <row r="105" spans="1:6" ht="89.25" x14ac:dyDescent="0.2">
      <c r="A105" s="33" t="s">
        <v>47</v>
      </c>
      <c r="B105" s="36" t="s">
        <v>376</v>
      </c>
    </row>
    <row r="106" spans="1:6" x14ac:dyDescent="0.2">
      <c r="A106" s="33"/>
      <c r="B106" s="34" t="s">
        <v>377</v>
      </c>
      <c r="C106" s="34" t="s">
        <v>110</v>
      </c>
      <c r="D106" s="34">
        <v>2</v>
      </c>
      <c r="F106" s="34">
        <f>E106*D106</f>
        <v>0</v>
      </c>
    </row>
    <row r="107" spans="1:6" x14ac:dyDescent="0.2">
      <c r="A107" s="33"/>
      <c r="B107" s="34" t="s">
        <v>378</v>
      </c>
      <c r="C107" s="34" t="s">
        <v>110</v>
      </c>
      <c r="D107" s="34">
        <v>1</v>
      </c>
      <c r="F107" s="34">
        <f>E107*D107</f>
        <v>0</v>
      </c>
    </row>
    <row r="108" spans="1:6" s="38" customFormat="1" x14ac:dyDescent="0.2">
      <c r="A108" s="40"/>
      <c r="B108" s="38" t="s">
        <v>320</v>
      </c>
      <c r="F108" s="38">
        <f>SUM(F106:F107)</f>
        <v>0</v>
      </c>
    </row>
    <row r="109" spans="1:6" x14ac:dyDescent="0.2">
      <c r="A109" s="33"/>
    </row>
    <row r="110" spans="1:6" x14ac:dyDescent="0.2">
      <c r="A110" s="40" t="s">
        <v>13</v>
      </c>
      <c r="B110" s="38" t="s">
        <v>28</v>
      </c>
    </row>
    <row r="111" spans="1:6" x14ac:dyDescent="0.2">
      <c r="A111" s="40"/>
      <c r="B111" s="38"/>
    </row>
    <row r="112" spans="1:6" ht="63.75" x14ac:dyDescent="0.2">
      <c r="A112" s="40"/>
      <c r="B112" s="95" t="s">
        <v>333</v>
      </c>
      <c r="C112" s="34" t="s">
        <v>124</v>
      </c>
      <c r="D112" s="34">
        <v>10</v>
      </c>
      <c r="E112" s="34">
        <f>F108+F101+F93+F82+F59+F46+F37+F28</f>
        <v>0</v>
      </c>
      <c r="F112" s="34">
        <f>E112*D112/100</f>
        <v>0</v>
      </c>
    </row>
  </sheetData>
  <pageMargins left="0.7" right="0.7" top="0.75" bottom="0.75" header="0.51180555555555496" footer="0.51180555555555496"/>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topLeftCell="A85" zoomScaleNormal="100" workbookViewId="0">
      <selection activeCell="I100" sqref="I100"/>
    </sheetView>
  </sheetViews>
  <sheetFormatPr defaultRowHeight="12.75" x14ac:dyDescent="0.2"/>
  <cols>
    <col min="1" max="1" width="5.85546875" style="43" customWidth="1"/>
    <col min="2" max="2" width="40.140625" style="34" customWidth="1"/>
    <col min="3" max="3" width="9.140625" style="34" customWidth="1"/>
    <col min="4" max="4" width="8.42578125" style="34" customWidth="1"/>
    <col min="5" max="5" width="11.42578125" style="34" customWidth="1"/>
    <col min="6" max="6" width="12.85546875" style="34" customWidth="1"/>
    <col min="7" max="12" width="9.140625" style="34" customWidth="1"/>
    <col min="13" max="13" width="68.42578125" style="34" customWidth="1"/>
    <col min="14" max="1025" width="9.140625" style="34" customWidth="1"/>
    <col min="1026" max="16384" width="9.140625" style="34"/>
  </cols>
  <sheetData>
    <row r="1" spans="1:6" s="133" customFormat="1" ht="18" x14ac:dyDescent="0.25">
      <c r="A1" s="165" t="s">
        <v>379</v>
      </c>
      <c r="B1" s="115" t="s">
        <v>380</v>
      </c>
      <c r="C1" s="116"/>
      <c r="D1" s="117"/>
      <c r="E1" s="117"/>
      <c r="F1" s="118"/>
    </row>
    <row r="2" spans="1:6" x14ac:dyDescent="0.2">
      <c r="A2" s="97"/>
      <c r="B2" s="95"/>
      <c r="C2" s="15"/>
      <c r="D2" s="14"/>
      <c r="E2" s="14"/>
      <c r="F2" s="13"/>
    </row>
    <row r="3" spans="1:6" ht="38.25" x14ac:dyDescent="0.2">
      <c r="A3" s="44" t="s">
        <v>24</v>
      </c>
      <c r="B3" s="42" t="s">
        <v>435</v>
      </c>
      <c r="C3" s="45" t="s">
        <v>101</v>
      </c>
      <c r="D3" s="45" t="s">
        <v>102</v>
      </c>
      <c r="E3" s="46" t="s">
        <v>103</v>
      </c>
      <c r="F3" s="45" t="s">
        <v>104</v>
      </c>
    </row>
    <row r="4" spans="1:6" x14ac:dyDescent="0.2">
      <c r="B4" s="42" t="s">
        <v>436</v>
      </c>
      <c r="C4" s="47"/>
      <c r="D4" s="47"/>
      <c r="E4" s="47"/>
      <c r="F4" s="47"/>
    </row>
    <row r="5" spans="1:6" x14ac:dyDescent="0.2">
      <c r="B5" s="36"/>
      <c r="C5" s="36"/>
      <c r="D5" s="36"/>
      <c r="E5" s="36"/>
      <c r="F5" s="36"/>
    </row>
    <row r="6" spans="1:6" ht="38.25" x14ac:dyDescent="0.2">
      <c r="A6" s="53" t="s">
        <v>47</v>
      </c>
      <c r="B6" s="23" t="s">
        <v>381</v>
      </c>
      <c r="C6" s="48" t="s">
        <v>317</v>
      </c>
      <c r="D6" s="49">
        <v>6</v>
      </c>
      <c r="E6" s="49"/>
      <c r="F6" s="33">
        <f>E6*D6</f>
        <v>0</v>
      </c>
    </row>
    <row r="7" spans="1:6" x14ac:dyDescent="0.2">
      <c r="B7" s="23"/>
      <c r="C7" s="49"/>
      <c r="D7" s="49"/>
      <c r="E7" s="49"/>
      <c r="F7" s="33"/>
    </row>
    <row r="8" spans="1:6" ht="25.5" x14ac:dyDescent="0.2">
      <c r="A8" s="53" t="s">
        <v>49</v>
      </c>
      <c r="B8" s="50" t="s">
        <v>382</v>
      </c>
      <c r="C8" s="48" t="s">
        <v>317</v>
      </c>
      <c r="D8" s="51">
        <v>4.5</v>
      </c>
      <c r="E8" s="51"/>
      <c r="F8" s="33">
        <f>E8*D8</f>
        <v>0</v>
      </c>
    </row>
    <row r="9" spans="1:6" x14ac:dyDescent="0.2">
      <c r="A9" s="44"/>
      <c r="B9" s="38"/>
      <c r="C9" s="52"/>
      <c r="D9" s="52"/>
      <c r="E9" s="52"/>
      <c r="F9" s="33"/>
    </row>
    <row r="10" spans="1:6" ht="38.25" x14ac:dyDescent="0.2">
      <c r="A10" s="53" t="s">
        <v>51</v>
      </c>
      <c r="B10" s="50" t="s">
        <v>383</v>
      </c>
      <c r="C10" s="49" t="s">
        <v>112</v>
      </c>
      <c r="D10" s="49">
        <v>4</v>
      </c>
      <c r="E10" s="51"/>
      <c r="F10" s="33">
        <f>E10*D10</f>
        <v>0</v>
      </c>
    </row>
    <row r="11" spans="1:6" x14ac:dyDescent="0.2">
      <c r="A11" s="53"/>
      <c r="B11" s="36"/>
      <c r="C11" s="49"/>
      <c r="D11" s="49"/>
      <c r="E11" s="49"/>
      <c r="F11" s="33"/>
    </row>
    <row r="12" spans="1:6" ht="51" x14ac:dyDescent="0.2">
      <c r="A12" s="53" t="s">
        <v>53</v>
      </c>
      <c r="B12" s="50" t="s">
        <v>384</v>
      </c>
      <c r="C12" s="49" t="s">
        <v>110</v>
      </c>
      <c r="D12" s="49">
        <v>1</v>
      </c>
      <c r="E12" s="51"/>
      <c r="F12" s="33">
        <f>E12*D12</f>
        <v>0</v>
      </c>
    </row>
    <row r="13" spans="1:6" x14ac:dyDescent="0.2">
      <c r="A13" s="53"/>
      <c r="B13" s="36"/>
      <c r="C13" s="49"/>
      <c r="D13" s="49"/>
      <c r="E13" s="49"/>
      <c r="F13" s="33"/>
    </row>
    <row r="14" spans="1:6" ht="51" x14ac:dyDescent="0.2">
      <c r="A14" s="53" t="s">
        <v>55</v>
      </c>
      <c r="B14" s="50" t="s">
        <v>385</v>
      </c>
      <c r="C14" s="49" t="s">
        <v>110</v>
      </c>
      <c r="D14" s="49">
        <v>1</v>
      </c>
      <c r="E14" s="51"/>
      <c r="F14" s="33">
        <f>E14*D14</f>
        <v>0</v>
      </c>
    </row>
    <row r="15" spans="1:6" x14ac:dyDescent="0.2">
      <c r="A15" s="53"/>
      <c r="B15" s="36"/>
      <c r="C15" s="49"/>
      <c r="D15" s="49"/>
      <c r="E15" s="49"/>
      <c r="F15" s="33"/>
    </row>
    <row r="16" spans="1:6" ht="38.25" x14ac:dyDescent="0.2">
      <c r="A16" s="53" t="s">
        <v>57</v>
      </c>
      <c r="B16" s="50" t="s">
        <v>386</v>
      </c>
      <c r="C16" s="49" t="s">
        <v>110</v>
      </c>
      <c r="D16" s="49">
        <v>1</v>
      </c>
      <c r="E16" s="51"/>
      <c r="F16" s="33">
        <f>E16*D16</f>
        <v>0</v>
      </c>
    </row>
    <row r="17" spans="1:7" x14ac:dyDescent="0.2">
      <c r="A17" s="53"/>
      <c r="B17" s="36"/>
      <c r="C17" s="49"/>
      <c r="D17" s="49"/>
      <c r="E17" s="49"/>
      <c r="F17" s="33"/>
    </row>
    <row r="18" spans="1:7" ht="89.25" x14ac:dyDescent="0.2">
      <c r="A18" s="53" t="s">
        <v>59</v>
      </c>
      <c r="B18" s="50" t="s">
        <v>387</v>
      </c>
      <c r="C18" s="49" t="s">
        <v>110</v>
      </c>
      <c r="D18" s="49">
        <v>1</v>
      </c>
      <c r="E18" s="51"/>
      <c r="F18" s="33">
        <f>E18*D18</f>
        <v>0</v>
      </c>
    </row>
    <row r="19" spans="1:7" x14ac:dyDescent="0.2">
      <c r="A19" s="53"/>
      <c r="B19" s="36"/>
      <c r="C19" s="49"/>
      <c r="D19" s="49"/>
      <c r="E19" s="49"/>
      <c r="F19" s="33"/>
    </row>
    <row r="20" spans="1:7" ht="114.75" x14ac:dyDescent="0.2">
      <c r="A20" s="53" t="s">
        <v>61</v>
      </c>
      <c r="B20" s="50" t="s">
        <v>388</v>
      </c>
      <c r="C20" s="49" t="s">
        <v>110</v>
      </c>
      <c r="D20" s="49">
        <v>1</v>
      </c>
      <c r="E20" s="51"/>
      <c r="F20" s="33">
        <f>E20*D20</f>
        <v>0</v>
      </c>
    </row>
    <row r="21" spans="1:7" x14ac:dyDescent="0.2">
      <c r="A21" s="53"/>
      <c r="C21" s="54"/>
      <c r="D21" s="54"/>
      <c r="E21" s="54"/>
      <c r="F21" s="33"/>
    </row>
    <row r="22" spans="1:7" x14ac:dyDescent="0.2">
      <c r="A22" s="53" t="s">
        <v>63</v>
      </c>
      <c r="B22" s="50" t="s">
        <v>389</v>
      </c>
      <c r="C22" s="54" t="s">
        <v>110</v>
      </c>
      <c r="D22" s="54">
        <v>1</v>
      </c>
      <c r="E22" s="51"/>
      <c r="F22" s="33">
        <f>E22*D22</f>
        <v>0</v>
      </c>
    </row>
    <row r="23" spans="1:7" x14ac:dyDescent="0.2">
      <c r="A23" s="53"/>
      <c r="B23" s="55"/>
      <c r="C23" s="54"/>
      <c r="D23" s="54"/>
      <c r="E23" s="54"/>
      <c r="F23" s="33"/>
    </row>
    <row r="24" spans="1:7" ht="25.5" x14ac:dyDescent="0.2">
      <c r="A24" s="53" t="s">
        <v>65</v>
      </c>
      <c r="B24" s="50" t="s">
        <v>390</v>
      </c>
      <c r="C24" s="54" t="s">
        <v>110</v>
      </c>
      <c r="D24" s="54">
        <v>1</v>
      </c>
      <c r="E24" s="51"/>
      <c r="F24" s="33">
        <f>E24*D24</f>
        <v>0</v>
      </c>
    </row>
    <row r="25" spans="1:7" x14ac:dyDescent="0.2">
      <c r="A25" s="53"/>
      <c r="B25" s="55"/>
      <c r="C25" s="54"/>
      <c r="D25" s="54"/>
      <c r="E25" s="54"/>
    </row>
    <row r="26" spans="1:7" ht="25.5" x14ac:dyDescent="0.2">
      <c r="A26" s="53" t="s">
        <v>67</v>
      </c>
      <c r="B26" s="50" t="s">
        <v>391</v>
      </c>
      <c r="C26" s="54" t="s">
        <v>114</v>
      </c>
      <c r="D26" s="54">
        <v>16</v>
      </c>
      <c r="E26" s="51"/>
      <c r="F26" s="33">
        <f>E26*D26</f>
        <v>0</v>
      </c>
    </row>
    <row r="27" spans="1:7" x14ac:dyDescent="0.2">
      <c r="A27" s="53"/>
      <c r="B27" s="55"/>
      <c r="C27" s="54"/>
      <c r="D27" s="54"/>
      <c r="E27" s="54"/>
      <c r="F27" s="33"/>
    </row>
    <row r="28" spans="1:7" ht="38.25" x14ac:dyDescent="0.2">
      <c r="A28" s="53" t="s">
        <v>69</v>
      </c>
      <c r="B28" s="50" t="s">
        <v>392</v>
      </c>
      <c r="C28" s="54" t="s">
        <v>112</v>
      </c>
      <c r="D28" s="54">
        <v>12</v>
      </c>
      <c r="E28" s="51"/>
      <c r="F28" s="33">
        <f>E28*D28</f>
        <v>0</v>
      </c>
    </row>
    <row r="29" spans="1:7" x14ac:dyDescent="0.2">
      <c r="A29" s="53"/>
      <c r="C29" s="54"/>
      <c r="D29" s="54"/>
      <c r="E29" s="54"/>
      <c r="F29" s="56"/>
    </row>
    <row r="30" spans="1:7" ht="25.5" x14ac:dyDescent="0.2">
      <c r="A30" s="57"/>
      <c r="B30" s="58" t="s">
        <v>393</v>
      </c>
      <c r="C30" s="59"/>
      <c r="D30" s="59"/>
      <c r="E30" s="59"/>
      <c r="F30" s="60">
        <f>SUM(F6:F28)</f>
        <v>0</v>
      </c>
      <c r="G30" s="61"/>
    </row>
    <row r="31" spans="1:7" x14ac:dyDescent="0.2">
      <c r="A31" s="57"/>
      <c r="B31" s="58"/>
      <c r="C31" s="59"/>
      <c r="D31" s="59"/>
      <c r="E31" s="59"/>
      <c r="F31" s="60"/>
      <c r="G31" s="61"/>
    </row>
    <row r="32" spans="1:7" x14ac:dyDescent="0.2">
      <c r="A32" s="62"/>
      <c r="B32" s="61"/>
      <c r="C32" s="61"/>
      <c r="D32" s="61"/>
      <c r="E32" s="61"/>
      <c r="F32" s="61"/>
      <c r="G32" s="61"/>
    </row>
    <row r="33" spans="1:6" ht="38.25" x14ac:dyDescent="0.2">
      <c r="A33" s="44" t="s">
        <v>26</v>
      </c>
      <c r="B33" s="42" t="s">
        <v>437</v>
      </c>
      <c r="C33" s="45" t="s">
        <v>101</v>
      </c>
      <c r="D33" s="45" t="s">
        <v>102</v>
      </c>
      <c r="E33" s="46" t="s">
        <v>103</v>
      </c>
      <c r="F33" s="45" t="s">
        <v>104</v>
      </c>
    </row>
    <row r="34" spans="1:6" x14ac:dyDescent="0.2">
      <c r="B34" s="42" t="s">
        <v>438</v>
      </c>
      <c r="C34" s="47"/>
      <c r="D34" s="47"/>
      <c r="E34" s="47"/>
      <c r="F34" s="47"/>
    </row>
    <row r="35" spans="1:6" x14ac:dyDescent="0.2">
      <c r="B35" s="36"/>
      <c r="C35" s="36"/>
      <c r="D35" s="36"/>
      <c r="E35" s="36"/>
      <c r="F35" s="36"/>
    </row>
    <row r="36" spans="1:6" ht="38.25" x14ac:dyDescent="0.2">
      <c r="A36" s="53" t="s">
        <v>47</v>
      </c>
      <c r="B36" s="23" t="s">
        <v>381</v>
      </c>
      <c r="C36" s="48" t="s">
        <v>317</v>
      </c>
      <c r="D36" s="49">
        <v>6</v>
      </c>
      <c r="E36" s="49"/>
      <c r="F36" s="33">
        <f>E36*D36</f>
        <v>0</v>
      </c>
    </row>
    <row r="37" spans="1:6" x14ac:dyDescent="0.2">
      <c r="B37" s="23"/>
      <c r="C37" s="49"/>
      <c r="D37" s="49"/>
      <c r="E37" s="49"/>
      <c r="F37" s="33"/>
    </row>
    <row r="38" spans="1:6" ht="25.5" x14ac:dyDescent="0.2">
      <c r="A38" s="53" t="s">
        <v>49</v>
      </c>
      <c r="B38" s="50" t="s">
        <v>382</v>
      </c>
      <c r="C38" s="48" t="s">
        <v>317</v>
      </c>
      <c r="D38" s="51">
        <v>4.5</v>
      </c>
      <c r="E38" s="51"/>
      <c r="F38" s="33">
        <f>E38*D38</f>
        <v>0</v>
      </c>
    </row>
    <row r="39" spans="1:6" x14ac:dyDescent="0.2">
      <c r="A39" s="44"/>
      <c r="B39" s="38"/>
      <c r="C39" s="52"/>
      <c r="D39" s="52"/>
      <c r="E39" s="52"/>
      <c r="F39" s="33"/>
    </row>
    <row r="40" spans="1:6" ht="38.25" x14ac:dyDescent="0.2">
      <c r="A40" s="53" t="s">
        <v>51</v>
      </c>
      <c r="B40" s="50" t="s">
        <v>383</v>
      </c>
      <c r="C40" s="49" t="s">
        <v>112</v>
      </c>
      <c r="D40" s="49">
        <v>4</v>
      </c>
      <c r="E40" s="51"/>
      <c r="F40" s="33">
        <f>E40*D40</f>
        <v>0</v>
      </c>
    </row>
    <row r="41" spans="1:6" x14ac:dyDescent="0.2">
      <c r="A41" s="53"/>
      <c r="B41" s="36"/>
      <c r="C41" s="49"/>
      <c r="D41" s="49"/>
      <c r="E41" s="49"/>
      <c r="F41" s="33"/>
    </row>
    <row r="42" spans="1:6" ht="51" x14ac:dyDescent="0.2">
      <c r="A42" s="53" t="s">
        <v>53</v>
      </c>
      <c r="B42" s="50" t="s">
        <v>384</v>
      </c>
      <c r="C42" s="49" t="s">
        <v>110</v>
      </c>
      <c r="D42" s="49">
        <v>1</v>
      </c>
      <c r="E42" s="51"/>
      <c r="F42" s="33">
        <f>E42*D42</f>
        <v>0</v>
      </c>
    </row>
    <row r="43" spans="1:6" x14ac:dyDescent="0.2">
      <c r="A43" s="53"/>
      <c r="B43" s="36"/>
      <c r="C43" s="49"/>
      <c r="D43" s="49"/>
      <c r="E43" s="49"/>
      <c r="F43" s="33"/>
    </row>
    <row r="44" spans="1:6" ht="51" x14ac:dyDescent="0.2">
      <c r="A44" s="53" t="s">
        <v>55</v>
      </c>
      <c r="B44" s="50" t="s">
        <v>394</v>
      </c>
      <c r="C44" s="49" t="s">
        <v>110</v>
      </c>
      <c r="D44" s="49">
        <v>1</v>
      </c>
      <c r="E44" s="51"/>
      <c r="F44" s="33">
        <f>E44*D44</f>
        <v>0</v>
      </c>
    </row>
    <row r="45" spans="1:6" x14ac:dyDescent="0.2">
      <c r="A45" s="53"/>
      <c r="B45" s="36"/>
      <c r="C45" s="49"/>
      <c r="D45" s="49"/>
      <c r="E45" s="49"/>
      <c r="F45" s="33"/>
    </row>
    <row r="46" spans="1:6" ht="38.25" x14ac:dyDescent="0.2">
      <c r="A46" s="53" t="s">
        <v>57</v>
      </c>
      <c r="B46" s="50" t="s">
        <v>386</v>
      </c>
      <c r="C46" s="49" t="s">
        <v>110</v>
      </c>
      <c r="D46" s="49">
        <v>1</v>
      </c>
      <c r="E46" s="51"/>
      <c r="F46" s="33">
        <f>E46*D46</f>
        <v>0</v>
      </c>
    </row>
    <row r="47" spans="1:6" x14ac:dyDescent="0.2">
      <c r="A47" s="53"/>
      <c r="B47" s="36"/>
      <c r="C47" s="49"/>
      <c r="D47" s="49"/>
      <c r="E47" s="49"/>
      <c r="F47" s="33"/>
    </row>
    <row r="48" spans="1:6" ht="102" x14ac:dyDescent="0.2">
      <c r="A48" s="53" t="s">
        <v>59</v>
      </c>
      <c r="B48" s="50" t="s">
        <v>395</v>
      </c>
      <c r="C48" s="49" t="s">
        <v>114</v>
      </c>
      <c r="D48" s="49">
        <v>20</v>
      </c>
      <c r="E48" s="51"/>
      <c r="F48" s="33">
        <f>E48*D48</f>
        <v>0</v>
      </c>
    </row>
    <row r="49" spans="1:6" x14ac:dyDescent="0.2">
      <c r="A49" s="53"/>
      <c r="B49" s="50"/>
      <c r="C49" s="49"/>
      <c r="D49" s="49"/>
      <c r="E49" s="51"/>
      <c r="F49" s="33"/>
    </row>
    <row r="50" spans="1:6" ht="114.75" x14ac:dyDescent="0.2">
      <c r="A50" s="53" t="s">
        <v>61</v>
      </c>
      <c r="B50" s="50" t="s">
        <v>388</v>
      </c>
      <c r="C50" s="49" t="s">
        <v>110</v>
      </c>
      <c r="D50" s="49">
        <v>1</v>
      </c>
      <c r="E50" s="51"/>
      <c r="F50" s="33">
        <f>E50*D50</f>
        <v>0</v>
      </c>
    </row>
    <row r="51" spans="1:6" x14ac:dyDescent="0.2">
      <c r="A51" s="53" t="s">
        <v>63</v>
      </c>
      <c r="B51" s="50" t="s">
        <v>389</v>
      </c>
      <c r="C51" s="54" t="s">
        <v>110</v>
      </c>
      <c r="D51" s="54">
        <v>1</v>
      </c>
      <c r="E51" s="51"/>
      <c r="F51" s="33">
        <f>E51*D51</f>
        <v>0</v>
      </c>
    </row>
    <row r="52" spans="1:6" x14ac:dyDescent="0.2">
      <c r="A52" s="53"/>
      <c r="B52" s="55"/>
      <c r="C52" s="54"/>
      <c r="D52" s="54"/>
      <c r="E52" s="54"/>
      <c r="F52" s="33"/>
    </row>
    <row r="53" spans="1:6" ht="63.75" x14ac:dyDescent="0.2">
      <c r="A53" s="53" t="s">
        <v>65</v>
      </c>
      <c r="B53" s="50" t="s">
        <v>396</v>
      </c>
      <c r="C53" s="54" t="s">
        <v>110</v>
      </c>
      <c r="D53" s="54">
        <v>1</v>
      </c>
      <c r="E53" s="51"/>
      <c r="F53" s="33">
        <f>E53*D53</f>
        <v>0</v>
      </c>
    </row>
    <row r="54" spans="1:6" x14ac:dyDescent="0.2">
      <c r="A54" s="53"/>
      <c r="C54" s="54"/>
      <c r="D54" s="54"/>
      <c r="E54" s="54"/>
      <c r="F54" s="33"/>
    </row>
    <row r="55" spans="1:6" ht="25.5" x14ac:dyDescent="0.2">
      <c r="A55" s="53" t="s">
        <v>67</v>
      </c>
      <c r="B55" s="50" t="s">
        <v>390</v>
      </c>
      <c r="C55" s="54" t="s">
        <v>110</v>
      </c>
      <c r="D55" s="54">
        <v>1</v>
      </c>
      <c r="E55" s="51"/>
      <c r="F55" s="33">
        <f>E55*D55</f>
        <v>0</v>
      </c>
    </row>
    <row r="56" spans="1:6" x14ac:dyDescent="0.2">
      <c r="A56" s="53"/>
      <c r="B56" s="55"/>
      <c r="C56" s="54"/>
      <c r="D56" s="54"/>
      <c r="E56" s="54"/>
    </row>
    <row r="57" spans="1:6" ht="25.5" x14ac:dyDescent="0.2">
      <c r="A57" s="53" t="s">
        <v>69</v>
      </c>
      <c r="B57" s="50" t="s">
        <v>391</v>
      </c>
      <c r="C57" s="54" t="s">
        <v>114</v>
      </c>
      <c r="D57" s="54">
        <v>25</v>
      </c>
      <c r="E57" s="51"/>
      <c r="F57" s="33">
        <f>E57*D57</f>
        <v>0</v>
      </c>
    </row>
    <row r="58" spans="1:6" x14ac:dyDescent="0.2">
      <c r="A58" s="53"/>
      <c r="B58" s="55"/>
      <c r="C58" s="54"/>
      <c r="D58" s="54"/>
      <c r="E58" s="54"/>
      <c r="F58" s="33"/>
    </row>
    <row r="59" spans="1:6" ht="38.25" x14ac:dyDescent="0.2">
      <c r="A59" s="53" t="s">
        <v>71</v>
      </c>
      <c r="B59" s="50" t="s">
        <v>392</v>
      </c>
      <c r="C59" s="54" t="s">
        <v>112</v>
      </c>
      <c r="D59" s="54">
        <v>40</v>
      </c>
      <c r="E59" s="51"/>
      <c r="F59" s="33">
        <f>E59*D59</f>
        <v>0</v>
      </c>
    </row>
    <row r="60" spans="1:6" x14ac:dyDescent="0.2">
      <c r="A60" s="53"/>
      <c r="C60" s="54"/>
      <c r="D60" s="54"/>
      <c r="E60" s="54"/>
      <c r="F60" s="56"/>
    </row>
    <row r="61" spans="1:6" ht="25.5" x14ac:dyDescent="0.2">
      <c r="A61" s="57"/>
      <c r="B61" s="58" t="s">
        <v>440</v>
      </c>
      <c r="C61" s="59"/>
      <c r="D61" s="59"/>
      <c r="E61" s="59"/>
      <c r="F61" s="60">
        <f>SUM(F36:F59)</f>
        <v>0</v>
      </c>
    </row>
    <row r="65" spans="1:6" ht="38.25" x14ac:dyDescent="0.2">
      <c r="A65" s="63" t="s">
        <v>9</v>
      </c>
      <c r="B65" s="91" t="s">
        <v>434</v>
      </c>
      <c r="C65" s="45" t="s">
        <v>101</v>
      </c>
      <c r="D65" s="45" t="s">
        <v>102</v>
      </c>
      <c r="E65" s="46" t="s">
        <v>103</v>
      </c>
      <c r="F65" s="45" t="s">
        <v>104</v>
      </c>
    </row>
    <row r="66" spans="1:6" ht="89.25" x14ac:dyDescent="0.2">
      <c r="A66" s="64">
        <v>1</v>
      </c>
      <c r="B66" s="65" t="s">
        <v>455</v>
      </c>
      <c r="C66" s="66" t="s">
        <v>221</v>
      </c>
      <c r="D66" s="66">
        <v>130</v>
      </c>
      <c r="E66" s="67"/>
      <c r="F66" s="33">
        <f t="shared" ref="F66:F88" si="0">E66*D66</f>
        <v>0</v>
      </c>
    </row>
    <row r="67" spans="1:6" ht="89.25" x14ac:dyDescent="0.2">
      <c r="A67" s="64">
        <v>2</v>
      </c>
      <c r="B67" s="65" t="s">
        <v>397</v>
      </c>
      <c r="C67" s="66" t="s">
        <v>221</v>
      </c>
      <c r="D67" s="66">
        <v>130</v>
      </c>
      <c r="E67" s="67"/>
      <c r="F67" s="33">
        <f t="shared" si="0"/>
        <v>0</v>
      </c>
    </row>
    <row r="68" spans="1:6" ht="51" x14ac:dyDescent="0.2">
      <c r="A68" s="64">
        <v>3</v>
      </c>
      <c r="B68" s="22" t="s">
        <v>398</v>
      </c>
      <c r="C68" s="68" t="s">
        <v>447</v>
      </c>
      <c r="D68" s="69">
        <v>12</v>
      </c>
      <c r="E68" s="75"/>
      <c r="F68" s="33">
        <f t="shared" si="0"/>
        <v>0</v>
      </c>
    </row>
    <row r="69" spans="1:6" ht="51" customHeight="1" x14ac:dyDescent="0.2">
      <c r="A69" s="64">
        <v>4</v>
      </c>
      <c r="B69" s="70" t="s">
        <v>399</v>
      </c>
      <c r="C69" s="68" t="s">
        <v>447</v>
      </c>
      <c r="D69" s="71">
        <v>24</v>
      </c>
      <c r="E69" s="72"/>
      <c r="F69" s="33">
        <f t="shared" si="0"/>
        <v>0</v>
      </c>
    </row>
    <row r="70" spans="1:6" x14ac:dyDescent="0.2">
      <c r="A70" s="64">
        <v>5</v>
      </c>
      <c r="B70" s="22" t="s">
        <v>400</v>
      </c>
      <c r="C70" s="73" t="s">
        <v>174</v>
      </c>
      <c r="D70" s="74">
        <v>20</v>
      </c>
      <c r="E70" s="75"/>
      <c r="F70" s="33">
        <f t="shared" si="0"/>
        <v>0</v>
      </c>
    </row>
    <row r="71" spans="1:6" ht="38.25" x14ac:dyDescent="0.2">
      <c r="A71" s="64">
        <v>6</v>
      </c>
      <c r="B71" s="22" t="s">
        <v>401</v>
      </c>
      <c r="C71" s="68" t="s">
        <v>447</v>
      </c>
      <c r="D71" s="74">
        <v>12</v>
      </c>
      <c r="E71" s="75"/>
      <c r="F71" s="33">
        <f t="shared" si="0"/>
        <v>0</v>
      </c>
    </row>
    <row r="72" spans="1:6" ht="51" x14ac:dyDescent="0.2">
      <c r="A72" s="64">
        <v>7</v>
      </c>
      <c r="B72" s="22" t="s">
        <v>402</v>
      </c>
      <c r="C72" s="74" t="s">
        <v>447</v>
      </c>
      <c r="D72" s="76">
        <v>18</v>
      </c>
      <c r="E72" s="77"/>
      <c r="F72" s="33">
        <f t="shared" si="0"/>
        <v>0</v>
      </c>
    </row>
    <row r="73" spans="1:6" ht="63.75" x14ac:dyDescent="0.2">
      <c r="A73" s="64">
        <v>8</v>
      </c>
      <c r="B73" s="22" t="s">
        <v>403</v>
      </c>
      <c r="C73" s="68" t="s">
        <v>447</v>
      </c>
      <c r="D73" s="74">
        <v>18</v>
      </c>
      <c r="E73" s="75"/>
      <c r="F73" s="33">
        <f t="shared" si="0"/>
        <v>0</v>
      </c>
    </row>
    <row r="74" spans="1:6" x14ac:dyDescent="0.2">
      <c r="A74" s="64">
        <v>9</v>
      </c>
      <c r="B74" s="78" t="s">
        <v>448</v>
      </c>
      <c r="C74" s="79" t="s">
        <v>404</v>
      </c>
      <c r="D74" s="79">
        <v>6</v>
      </c>
      <c r="E74" s="80"/>
      <c r="F74" s="33">
        <f t="shared" si="0"/>
        <v>0</v>
      </c>
    </row>
    <row r="75" spans="1:6" ht="51" x14ac:dyDescent="0.2">
      <c r="A75" s="64">
        <v>10</v>
      </c>
      <c r="B75" s="22" t="s">
        <v>405</v>
      </c>
      <c r="C75" s="68" t="s">
        <v>447</v>
      </c>
      <c r="D75" s="74">
        <v>65</v>
      </c>
      <c r="E75" s="75"/>
      <c r="F75" s="33">
        <f t="shared" si="0"/>
        <v>0</v>
      </c>
    </row>
    <row r="76" spans="1:6" ht="51" x14ac:dyDescent="0.2">
      <c r="A76" s="64">
        <v>11</v>
      </c>
      <c r="B76" s="22" t="s">
        <v>406</v>
      </c>
      <c r="C76" s="68" t="s">
        <v>447</v>
      </c>
      <c r="D76" s="81">
        <v>5</v>
      </c>
      <c r="E76" s="67"/>
      <c r="F76" s="33">
        <f t="shared" si="0"/>
        <v>0</v>
      </c>
    </row>
    <row r="77" spans="1:6" ht="76.5" x14ac:dyDescent="0.2">
      <c r="A77" s="64">
        <v>12</v>
      </c>
      <c r="B77" s="22" t="s">
        <v>407</v>
      </c>
      <c r="C77" s="68" t="s">
        <v>447</v>
      </c>
      <c r="D77" s="74">
        <v>5</v>
      </c>
      <c r="E77" s="75"/>
      <c r="F77" s="33">
        <f t="shared" si="0"/>
        <v>0</v>
      </c>
    </row>
    <row r="78" spans="1:6" ht="127.5" x14ac:dyDescent="0.2">
      <c r="A78" s="64">
        <v>13</v>
      </c>
      <c r="B78" s="78" t="s">
        <v>408</v>
      </c>
      <c r="C78" s="79" t="s">
        <v>221</v>
      </c>
      <c r="D78" s="79">
        <v>8</v>
      </c>
      <c r="E78" s="80"/>
      <c r="F78" s="33">
        <f t="shared" si="0"/>
        <v>0</v>
      </c>
    </row>
    <row r="79" spans="1:6" ht="127.5" x14ac:dyDescent="0.2">
      <c r="A79" s="64">
        <v>14</v>
      </c>
      <c r="B79" s="78" t="s">
        <v>408</v>
      </c>
      <c r="C79" s="79" t="s">
        <v>221</v>
      </c>
      <c r="D79" s="79">
        <v>14</v>
      </c>
      <c r="E79" s="80"/>
      <c r="F79" s="33">
        <f t="shared" ref="F79" si="1">E79*D79</f>
        <v>0</v>
      </c>
    </row>
    <row r="80" spans="1:6" ht="38.25" x14ac:dyDescent="0.2">
      <c r="A80" s="64">
        <v>15</v>
      </c>
      <c r="B80" s="22" t="s">
        <v>409</v>
      </c>
      <c r="C80" s="68" t="s">
        <v>221</v>
      </c>
      <c r="D80" s="74">
        <v>8</v>
      </c>
      <c r="E80" s="75"/>
      <c r="F80" s="33">
        <f t="shared" si="0"/>
        <v>0</v>
      </c>
    </row>
    <row r="81" spans="1:6" ht="25.5" x14ac:dyDescent="0.2">
      <c r="A81" s="64">
        <v>16</v>
      </c>
      <c r="B81" s="82" t="s">
        <v>410</v>
      </c>
      <c r="C81" s="83" t="s">
        <v>110</v>
      </c>
      <c r="D81" s="83">
        <v>1</v>
      </c>
      <c r="E81" s="83"/>
      <c r="F81" s="33">
        <f t="shared" si="0"/>
        <v>0</v>
      </c>
    </row>
    <row r="82" spans="1:6" ht="38.25" x14ac:dyDescent="0.2">
      <c r="A82" s="64">
        <v>17</v>
      </c>
      <c r="B82" s="22" t="s">
        <v>411</v>
      </c>
      <c r="C82" s="68" t="s">
        <v>447</v>
      </c>
      <c r="D82" s="74">
        <v>58</v>
      </c>
      <c r="E82" s="75"/>
      <c r="F82" s="33">
        <f t="shared" si="0"/>
        <v>0</v>
      </c>
    </row>
    <row r="83" spans="1:6" ht="90.75" customHeight="1" x14ac:dyDescent="0.2">
      <c r="A83" s="64">
        <v>18</v>
      </c>
      <c r="B83" s="78" t="s">
        <v>408</v>
      </c>
      <c r="C83" s="79" t="s">
        <v>221</v>
      </c>
      <c r="D83" s="79">
        <v>4</v>
      </c>
      <c r="E83" s="80"/>
      <c r="F83" s="33">
        <f t="shared" si="0"/>
        <v>0</v>
      </c>
    </row>
    <row r="84" spans="1:6" ht="51" x14ac:dyDescent="0.2">
      <c r="A84" s="64">
        <v>19</v>
      </c>
      <c r="B84" s="22" t="s">
        <v>412</v>
      </c>
      <c r="C84" s="68" t="s">
        <v>447</v>
      </c>
      <c r="D84" s="74">
        <v>90</v>
      </c>
      <c r="E84" s="75"/>
      <c r="F84" s="33">
        <f t="shared" si="0"/>
        <v>0</v>
      </c>
    </row>
    <row r="85" spans="1:6" ht="25.5" x14ac:dyDescent="0.2">
      <c r="A85" s="64">
        <v>20</v>
      </c>
      <c r="B85" s="78" t="s">
        <v>413</v>
      </c>
      <c r="C85" s="84" t="s">
        <v>221</v>
      </c>
      <c r="D85" s="84">
        <v>45</v>
      </c>
      <c r="E85" s="84"/>
      <c r="F85" s="33">
        <f t="shared" si="0"/>
        <v>0</v>
      </c>
    </row>
    <row r="86" spans="1:6" ht="38.25" x14ac:dyDescent="0.2">
      <c r="A86" s="64">
        <v>21</v>
      </c>
      <c r="B86" s="78" t="s">
        <v>414</v>
      </c>
      <c r="C86" s="79" t="s">
        <v>110</v>
      </c>
      <c r="D86" s="79">
        <v>4</v>
      </c>
      <c r="E86" s="80"/>
      <c r="F86" s="33">
        <f t="shared" si="0"/>
        <v>0</v>
      </c>
    </row>
    <row r="87" spans="1:6" ht="38.25" x14ac:dyDescent="0.2">
      <c r="A87" s="64">
        <v>22</v>
      </c>
      <c r="B87" s="78" t="s">
        <v>415</v>
      </c>
      <c r="C87" s="79" t="s">
        <v>112</v>
      </c>
      <c r="D87" s="79">
        <v>80</v>
      </c>
      <c r="E87" s="80"/>
      <c r="F87" s="33">
        <f t="shared" si="0"/>
        <v>0</v>
      </c>
    </row>
    <row r="88" spans="1:6" ht="51" x14ac:dyDescent="0.2">
      <c r="A88" s="64">
        <v>23</v>
      </c>
      <c r="B88" s="78" t="s">
        <v>416</v>
      </c>
      <c r="C88" s="79" t="s">
        <v>112</v>
      </c>
      <c r="D88" s="79">
        <v>80</v>
      </c>
      <c r="E88" s="80"/>
      <c r="F88" s="33">
        <f t="shared" si="0"/>
        <v>0</v>
      </c>
    </row>
    <row r="89" spans="1:6" x14ac:dyDescent="0.2">
      <c r="A89" s="62"/>
      <c r="B89" s="61"/>
      <c r="C89" s="85"/>
      <c r="D89" s="85"/>
      <c r="E89" s="85"/>
      <c r="F89" s="85"/>
    </row>
    <row r="90" spans="1:6" x14ac:dyDescent="0.2">
      <c r="A90" s="57"/>
      <c r="B90" s="58" t="s">
        <v>417</v>
      </c>
      <c r="C90" s="59"/>
      <c r="D90" s="59"/>
      <c r="E90" s="59"/>
      <c r="F90" s="60">
        <f>SUM(F66:F88)</f>
        <v>0</v>
      </c>
    </row>
    <row r="91" spans="1:6" x14ac:dyDescent="0.2">
      <c r="A91" s="62"/>
      <c r="B91" s="61"/>
      <c r="C91" s="61"/>
      <c r="D91" s="61"/>
      <c r="E91" s="61"/>
      <c r="F91" s="61"/>
    </row>
    <row r="92" spans="1:6" x14ac:dyDescent="0.2">
      <c r="A92" s="62"/>
      <c r="B92" s="61"/>
      <c r="C92" s="61"/>
      <c r="D92" s="61"/>
      <c r="E92" s="61"/>
      <c r="F92" s="61"/>
    </row>
    <row r="93" spans="1:6" ht="38.25" x14ac:dyDescent="0.2">
      <c r="A93" s="63" t="s">
        <v>11</v>
      </c>
      <c r="B93" s="91" t="s">
        <v>418</v>
      </c>
      <c r="C93" s="86" t="s">
        <v>101</v>
      </c>
      <c r="D93" s="86" t="s">
        <v>102</v>
      </c>
      <c r="E93" s="86" t="s">
        <v>103</v>
      </c>
      <c r="F93" s="86" t="s">
        <v>104</v>
      </c>
    </row>
    <row r="94" spans="1:6" x14ac:dyDescent="0.2">
      <c r="A94" s="64">
        <v>1</v>
      </c>
      <c r="B94" s="87" t="s">
        <v>419</v>
      </c>
      <c r="C94" s="83" t="s">
        <v>110</v>
      </c>
      <c r="D94" s="88">
        <v>3</v>
      </c>
      <c r="E94" s="88"/>
      <c r="F94" s="33">
        <f t="shared" ref="F94:F107" si="2">E94*D94</f>
        <v>0</v>
      </c>
    </row>
    <row r="95" spans="1:6" x14ac:dyDescent="0.2">
      <c r="A95" s="64">
        <v>2</v>
      </c>
      <c r="B95" s="87" t="s">
        <v>420</v>
      </c>
      <c r="C95" s="83" t="s">
        <v>110</v>
      </c>
      <c r="D95" s="88">
        <v>3</v>
      </c>
      <c r="E95" s="88"/>
      <c r="F95" s="33">
        <f t="shared" si="2"/>
        <v>0</v>
      </c>
    </row>
    <row r="96" spans="1:6" ht="25.5" x14ac:dyDescent="0.2">
      <c r="A96" s="64">
        <v>3</v>
      </c>
      <c r="B96" s="87" t="s">
        <v>421</v>
      </c>
      <c r="C96" s="83" t="s">
        <v>110</v>
      </c>
      <c r="D96" s="88">
        <v>156</v>
      </c>
      <c r="E96" s="88"/>
      <c r="F96" s="33">
        <f t="shared" si="2"/>
        <v>0</v>
      </c>
    </row>
    <row r="97" spans="1:6" ht="25.5" x14ac:dyDescent="0.2">
      <c r="A97" s="64">
        <v>4</v>
      </c>
      <c r="B97" s="87" t="s">
        <v>422</v>
      </c>
      <c r="C97" s="83" t="s">
        <v>110</v>
      </c>
      <c r="D97" s="88">
        <v>86</v>
      </c>
      <c r="E97" s="88"/>
      <c r="F97" s="33">
        <f t="shared" si="2"/>
        <v>0</v>
      </c>
    </row>
    <row r="98" spans="1:6" x14ac:dyDescent="0.2">
      <c r="A98" s="64">
        <v>5</v>
      </c>
      <c r="B98" s="22" t="s">
        <v>423</v>
      </c>
      <c r="C98" s="83" t="s">
        <v>110</v>
      </c>
      <c r="D98" s="68">
        <v>242</v>
      </c>
      <c r="E98" s="68"/>
      <c r="F98" s="33">
        <f t="shared" si="2"/>
        <v>0</v>
      </c>
    </row>
    <row r="99" spans="1:6" x14ac:dyDescent="0.2">
      <c r="A99" s="64">
        <v>6</v>
      </c>
      <c r="B99" s="22" t="s">
        <v>424</v>
      </c>
      <c r="C99" s="83" t="s">
        <v>110</v>
      </c>
      <c r="D99" s="68">
        <v>1</v>
      </c>
      <c r="E99" s="68"/>
      <c r="F99" s="33">
        <f t="shared" si="2"/>
        <v>0</v>
      </c>
    </row>
    <row r="100" spans="1:6" x14ac:dyDescent="0.2">
      <c r="A100" s="64">
        <v>7</v>
      </c>
      <c r="B100" s="22" t="s">
        <v>425</v>
      </c>
      <c r="C100" s="79" t="s">
        <v>112</v>
      </c>
      <c r="D100" s="68">
        <v>28</v>
      </c>
      <c r="E100" s="68"/>
      <c r="F100" s="33">
        <f t="shared" si="2"/>
        <v>0</v>
      </c>
    </row>
    <row r="101" spans="1:6" x14ac:dyDescent="0.2">
      <c r="A101" s="64">
        <v>8</v>
      </c>
      <c r="B101" s="22" t="s">
        <v>426</v>
      </c>
      <c r="C101" s="83" t="s">
        <v>110</v>
      </c>
      <c r="D101" s="68">
        <v>23</v>
      </c>
      <c r="E101" s="68"/>
      <c r="F101" s="33">
        <f t="shared" si="2"/>
        <v>0</v>
      </c>
    </row>
    <row r="102" spans="1:6" x14ac:dyDescent="0.2">
      <c r="A102" s="64">
        <v>9</v>
      </c>
      <c r="B102" s="22" t="s">
        <v>427</v>
      </c>
      <c r="C102" s="83" t="s">
        <v>110</v>
      </c>
      <c r="D102" s="68">
        <v>36</v>
      </c>
      <c r="E102" s="68"/>
      <c r="F102" s="33">
        <f t="shared" si="2"/>
        <v>0</v>
      </c>
    </row>
    <row r="103" spans="1:6" ht="25.5" x14ac:dyDescent="0.2">
      <c r="A103" s="64">
        <v>10</v>
      </c>
      <c r="B103" s="89" t="s">
        <v>428</v>
      </c>
      <c r="C103" s="83" t="s">
        <v>110</v>
      </c>
      <c r="D103" s="88">
        <v>900</v>
      </c>
      <c r="E103" s="88"/>
      <c r="F103" s="33">
        <f t="shared" si="2"/>
        <v>0</v>
      </c>
    </row>
    <row r="104" spans="1:6" x14ac:dyDescent="0.2">
      <c r="A104" s="64">
        <v>11</v>
      </c>
      <c r="B104" s="90" t="s">
        <v>429</v>
      </c>
      <c r="C104" s="83" t="s">
        <v>221</v>
      </c>
      <c r="D104" s="88">
        <v>180</v>
      </c>
      <c r="E104" s="88"/>
      <c r="F104" s="33">
        <f t="shared" si="2"/>
        <v>0</v>
      </c>
    </row>
    <row r="105" spans="1:6" x14ac:dyDescent="0.2">
      <c r="A105" s="64">
        <v>12</v>
      </c>
      <c r="B105" s="90" t="s">
        <v>430</v>
      </c>
      <c r="C105" s="83" t="s">
        <v>110</v>
      </c>
      <c r="D105" s="68">
        <v>4</v>
      </c>
      <c r="E105" s="88"/>
      <c r="F105" s="33">
        <f t="shared" si="2"/>
        <v>0</v>
      </c>
    </row>
    <row r="106" spans="1:6" x14ac:dyDescent="0.2">
      <c r="A106" s="64">
        <v>13</v>
      </c>
      <c r="B106" s="22" t="s">
        <v>431</v>
      </c>
      <c r="C106" s="83" t="s">
        <v>110</v>
      </c>
      <c r="D106" s="68">
        <v>1</v>
      </c>
      <c r="E106" s="68"/>
      <c r="F106" s="33">
        <f t="shared" si="2"/>
        <v>0</v>
      </c>
    </row>
    <row r="107" spans="1:6" x14ac:dyDescent="0.2">
      <c r="A107" s="64">
        <v>14</v>
      </c>
      <c r="B107" s="22" t="s">
        <v>432</v>
      </c>
      <c r="C107" s="83" t="s">
        <v>110</v>
      </c>
      <c r="D107" s="68">
        <v>3</v>
      </c>
      <c r="E107" s="68"/>
      <c r="F107" s="33">
        <f t="shared" si="2"/>
        <v>0</v>
      </c>
    </row>
    <row r="108" spans="1:6" x14ac:dyDescent="0.2">
      <c r="A108" s="62"/>
      <c r="B108" s="91" t="s">
        <v>433</v>
      </c>
      <c r="C108" s="59"/>
      <c r="D108" s="59"/>
      <c r="E108" s="59"/>
      <c r="F108" s="60">
        <f>SUM(F94:F107)</f>
        <v>0</v>
      </c>
    </row>
    <row r="110" spans="1:6" s="38" customFormat="1" x14ac:dyDescent="0.2">
      <c r="A110" s="92" t="s">
        <v>13</v>
      </c>
      <c r="B110" s="38" t="s">
        <v>28</v>
      </c>
    </row>
    <row r="111" spans="1:6" s="38" customFormat="1" x14ac:dyDescent="0.2">
      <c r="A111" s="92"/>
    </row>
    <row r="112" spans="1:6" s="38" customFormat="1" ht="51" x14ac:dyDescent="0.2">
      <c r="A112" s="92"/>
      <c r="B112" s="95" t="s">
        <v>333</v>
      </c>
      <c r="C112" s="18" t="s">
        <v>124</v>
      </c>
      <c r="D112" s="19">
        <v>10</v>
      </c>
      <c r="E112" s="17">
        <f>F108+F90+F61+F30</f>
        <v>0</v>
      </c>
      <c r="F112" s="38">
        <f>D112*E112/100</f>
        <v>0</v>
      </c>
    </row>
    <row r="113" spans="1:13" s="38" customFormat="1" x14ac:dyDescent="0.2">
      <c r="A113" s="92"/>
    </row>
    <row r="114" spans="1:13" s="38" customFormat="1" x14ac:dyDescent="0.2">
      <c r="A114" s="92"/>
    </row>
    <row r="115" spans="1:13" s="38" customFormat="1" x14ac:dyDescent="0.2">
      <c r="A115" s="92"/>
      <c r="M115" s="162"/>
    </row>
    <row r="116" spans="1:13" s="38" customFormat="1" x14ac:dyDescent="0.2">
      <c r="A116" s="92"/>
      <c r="M116" s="162"/>
    </row>
    <row r="117" spans="1:13" x14ac:dyDescent="0.2">
      <c r="M117" s="163"/>
    </row>
    <row r="118" spans="1:13" x14ac:dyDescent="0.2">
      <c r="A118" s="92"/>
      <c r="B118" s="38"/>
      <c r="M118" s="164"/>
    </row>
    <row r="119" spans="1:13" x14ac:dyDescent="0.2">
      <c r="B119" s="93"/>
      <c r="F119" s="94"/>
      <c r="M119" s="163"/>
    </row>
    <row r="120" spans="1:13" x14ac:dyDescent="0.2">
      <c r="B120" s="93"/>
      <c r="F120" s="94"/>
      <c r="M120" s="163"/>
    </row>
    <row r="121" spans="1:13" x14ac:dyDescent="0.2">
      <c r="B121" s="93"/>
      <c r="F121" s="94"/>
      <c r="M121" s="163"/>
    </row>
    <row r="122" spans="1:13" x14ac:dyDescent="0.2">
      <c r="B122" s="93"/>
      <c r="F122" s="94"/>
    </row>
    <row r="123" spans="1:13" x14ac:dyDescent="0.2">
      <c r="B123" s="95"/>
      <c r="F123" s="94"/>
    </row>
    <row r="124" spans="1:13" x14ac:dyDescent="0.2">
      <c r="B124" s="93"/>
      <c r="F124" s="94"/>
    </row>
  </sheetData>
  <pageMargins left="0.7" right="0.7" top="0.75" bottom="0.75"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2.75" x14ac:dyDescent="0.2"/>
  <cols>
    <col min="1" max="1025" width="8.7109375" customWidth="1"/>
  </cols>
  <sheetData/>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8"/>
  <sheetViews>
    <sheetView zoomScaleNormal="100" workbookViewId="0">
      <selection activeCell="B3" sqref="B3"/>
    </sheetView>
  </sheetViews>
  <sheetFormatPr defaultRowHeight="12.75" x14ac:dyDescent="0.2"/>
  <cols>
    <col min="1" max="1" width="8.7109375" style="34" customWidth="1"/>
    <col min="2" max="2" width="74" style="34" customWidth="1"/>
    <col min="3" max="1025" width="8.7109375" style="34" customWidth="1"/>
    <col min="1026" max="16384" width="9.140625" style="34"/>
  </cols>
  <sheetData>
    <row r="2" spans="1:2" x14ac:dyDescent="0.2">
      <c r="A2" s="104"/>
      <c r="B2" s="40"/>
    </row>
    <row r="3" spans="1:2" x14ac:dyDescent="0.2">
      <c r="A3" s="104"/>
      <c r="B3" s="40" t="s">
        <v>450</v>
      </c>
    </row>
    <row r="4" spans="1:2" x14ac:dyDescent="0.2">
      <c r="A4" s="104"/>
      <c r="B4" s="33"/>
    </row>
    <row r="5" spans="1:2" x14ac:dyDescent="0.2">
      <c r="A5" s="104"/>
      <c r="B5" s="33"/>
    </row>
    <row r="6" spans="1:2" x14ac:dyDescent="0.2">
      <c r="A6" s="104"/>
      <c r="B6" s="40" t="s">
        <v>44</v>
      </c>
    </row>
    <row r="7" spans="1:2" x14ac:dyDescent="0.2">
      <c r="A7" s="104"/>
      <c r="B7" s="40"/>
    </row>
    <row r="8" spans="1:2" ht="38.25" x14ac:dyDescent="0.2">
      <c r="A8" s="105"/>
      <c r="B8" s="23" t="s">
        <v>45</v>
      </c>
    </row>
    <row r="9" spans="1:2" x14ac:dyDescent="0.2">
      <c r="A9" s="105"/>
      <c r="B9" s="33"/>
    </row>
    <row r="10" spans="1:2" s="23" customFormat="1" ht="25.5" x14ac:dyDescent="0.2">
      <c r="A10" s="106"/>
      <c r="B10" s="20" t="s">
        <v>46</v>
      </c>
    </row>
    <row r="11" spans="1:2" s="23" customFormat="1" x14ac:dyDescent="0.2">
      <c r="A11" s="106"/>
      <c r="B11" s="20"/>
    </row>
    <row r="12" spans="1:2" s="23" customFormat="1" ht="38.25" x14ac:dyDescent="0.2">
      <c r="A12" s="21" t="s">
        <v>47</v>
      </c>
      <c r="B12" s="23" t="s">
        <v>48</v>
      </c>
    </row>
    <row r="13" spans="1:2" s="23" customFormat="1" x14ac:dyDescent="0.2">
      <c r="A13" s="21" t="s">
        <v>49</v>
      </c>
      <c r="B13" s="23" t="s">
        <v>50</v>
      </c>
    </row>
    <row r="14" spans="1:2" s="23" customFormat="1" ht="25.5" x14ac:dyDescent="0.2">
      <c r="A14" s="21" t="s">
        <v>51</v>
      </c>
      <c r="B14" s="23" t="s">
        <v>52</v>
      </c>
    </row>
    <row r="15" spans="1:2" s="23" customFormat="1" x14ac:dyDescent="0.2">
      <c r="A15" s="21" t="s">
        <v>53</v>
      </c>
      <c r="B15" s="23" t="s">
        <v>54</v>
      </c>
    </row>
    <row r="16" spans="1:2" s="23" customFormat="1" ht="25.5" x14ac:dyDescent="0.2">
      <c r="A16" s="21" t="s">
        <v>55</v>
      </c>
      <c r="B16" s="23" t="s">
        <v>56</v>
      </c>
    </row>
    <row r="17" spans="1:2" s="23" customFormat="1" x14ac:dyDescent="0.2">
      <c r="A17" s="21" t="s">
        <v>57</v>
      </c>
      <c r="B17" s="23" t="s">
        <v>58</v>
      </c>
    </row>
    <row r="18" spans="1:2" s="23" customFormat="1" x14ac:dyDescent="0.2">
      <c r="A18" s="21" t="s">
        <v>59</v>
      </c>
      <c r="B18" s="23" t="s">
        <v>60</v>
      </c>
    </row>
    <row r="19" spans="1:2" s="23" customFormat="1" ht="38.25" x14ac:dyDescent="0.2">
      <c r="A19" s="21" t="s">
        <v>61</v>
      </c>
      <c r="B19" s="23" t="s">
        <v>62</v>
      </c>
    </row>
    <row r="20" spans="1:2" s="23" customFormat="1" ht="25.5" x14ac:dyDescent="0.2">
      <c r="A20" s="21" t="s">
        <v>63</v>
      </c>
      <c r="B20" s="23" t="s">
        <v>64</v>
      </c>
    </row>
    <row r="21" spans="1:2" s="23" customFormat="1" x14ac:dyDescent="0.2">
      <c r="A21" s="21" t="s">
        <v>65</v>
      </c>
      <c r="B21" s="23" t="s">
        <v>66</v>
      </c>
    </row>
    <row r="22" spans="1:2" s="23" customFormat="1" x14ac:dyDescent="0.2">
      <c r="A22" s="21" t="s">
        <v>67</v>
      </c>
      <c r="B22" s="23" t="s">
        <v>68</v>
      </c>
    </row>
    <row r="23" spans="1:2" s="23" customFormat="1" ht="38.25" x14ac:dyDescent="0.2">
      <c r="A23" s="21" t="s">
        <v>69</v>
      </c>
      <c r="B23" s="23" t="s">
        <v>70</v>
      </c>
    </row>
    <row r="24" spans="1:2" s="23" customFormat="1" ht="25.5" x14ac:dyDescent="0.2">
      <c r="A24" s="21" t="s">
        <v>71</v>
      </c>
      <c r="B24" s="23" t="s">
        <v>72</v>
      </c>
    </row>
    <row r="25" spans="1:2" s="23" customFormat="1" x14ac:dyDescent="0.2">
      <c r="A25" s="21" t="s">
        <v>73</v>
      </c>
      <c r="B25" s="23" t="s">
        <v>74</v>
      </c>
    </row>
    <row r="26" spans="1:2" s="23" customFormat="1" ht="25.5" x14ac:dyDescent="0.2">
      <c r="A26" s="21" t="s">
        <v>75</v>
      </c>
      <c r="B26" s="23" t="s">
        <v>76</v>
      </c>
    </row>
    <row r="27" spans="1:2" s="23" customFormat="1" ht="51" x14ac:dyDescent="0.2">
      <c r="A27" s="21" t="s">
        <v>77</v>
      </c>
      <c r="B27" s="23" t="s">
        <v>78</v>
      </c>
    </row>
    <row r="28" spans="1:2" s="23" customFormat="1" ht="38.25" x14ac:dyDescent="0.2">
      <c r="A28" s="21" t="s">
        <v>79</v>
      </c>
      <c r="B28" s="23" t="s">
        <v>80</v>
      </c>
    </row>
    <row r="29" spans="1:2" s="23" customFormat="1" x14ac:dyDescent="0.2">
      <c r="A29" s="21" t="s">
        <v>81</v>
      </c>
      <c r="B29" s="23" t="s">
        <v>82</v>
      </c>
    </row>
    <row r="30" spans="1:2" s="23" customFormat="1" ht="51" x14ac:dyDescent="0.2">
      <c r="A30" s="21" t="s">
        <v>83</v>
      </c>
      <c r="B30" s="22" t="s">
        <v>84</v>
      </c>
    </row>
    <row r="31" spans="1:2" s="23" customFormat="1" ht="51" x14ac:dyDescent="0.2">
      <c r="A31" s="21" t="s">
        <v>85</v>
      </c>
      <c r="B31" s="23" t="s">
        <v>86</v>
      </c>
    </row>
    <row r="32" spans="1:2" s="23" customFormat="1" ht="38.25" x14ac:dyDescent="0.2">
      <c r="A32" s="21" t="s">
        <v>87</v>
      </c>
      <c r="B32" s="23" t="s">
        <v>88</v>
      </c>
    </row>
    <row r="33" spans="1:2" s="23" customFormat="1" ht="25.5" x14ac:dyDescent="0.2">
      <c r="A33" s="21" t="s">
        <v>89</v>
      </c>
      <c r="B33" s="23" t="s">
        <v>90</v>
      </c>
    </row>
    <row r="34" spans="1:2" s="23" customFormat="1" x14ac:dyDescent="0.2">
      <c r="A34" s="21" t="s">
        <v>91</v>
      </c>
      <c r="B34" s="23" t="s">
        <v>92</v>
      </c>
    </row>
    <row r="35" spans="1:2" s="23" customFormat="1" ht="51" x14ac:dyDescent="0.2">
      <c r="A35" s="21" t="s">
        <v>93</v>
      </c>
      <c r="B35" s="23" t="s">
        <v>94</v>
      </c>
    </row>
    <row r="36" spans="1:2" s="23" customFormat="1" x14ac:dyDescent="0.2">
      <c r="A36" s="21" t="s">
        <v>95</v>
      </c>
      <c r="B36" s="23" t="s">
        <v>96</v>
      </c>
    </row>
    <row r="37" spans="1:2" s="23" customFormat="1" ht="51" x14ac:dyDescent="0.2">
      <c r="A37" s="21" t="s">
        <v>97</v>
      </c>
      <c r="B37" s="23" t="s">
        <v>98</v>
      </c>
    </row>
    <row r="38" spans="1:2" s="23" customFormat="1" ht="89.25" x14ac:dyDescent="0.2">
      <c r="A38" s="21" t="s">
        <v>99</v>
      </c>
      <c r="B38" s="23" t="s">
        <v>100</v>
      </c>
    </row>
  </sheetData>
  <pageMargins left="0.7" right="0.7" top="0.75" bottom="0.7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6"/>
  <sheetViews>
    <sheetView zoomScaleNormal="100" zoomScalePageLayoutView="85" workbookViewId="0">
      <selection activeCell="E24" sqref="E24"/>
    </sheetView>
  </sheetViews>
  <sheetFormatPr defaultRowHeight="12.75" x14ac:dyDescent="0.2"/>
  <cols>
    <col min="1" max="1" width="7.7109375" style="12" customWidth="1"/>
    <col min="2" max="2" width="43.42578125" style="95" customWidth="1"/>
    <col min="3" max="3" width="10.7109375" style="15" customWidth="1"/>
    <col min="4" max="4" width="9.5703125" style="14" customWidth="1"/>
    <col min="5" max="5" width="18" style="14" customWidth="1"/>
    <col min="6" max="6" width="14.140625" style="13" customWidth="1"/>
    <col min="7" max="8" width="9.140625" style="61" customWidth="1"/>
    <col min="9" max="9" width="10.42578125" style="61" customWidth="1"/>
    <col min="10" max="1025" width="9.140625" style="61" customWidth="1"/>
    <col min="1026" max="16384" width="9.140625" style="34"/>
  </cols>
  <sheetData>
    <row r="1" spans="1:6" s="119" customFormat="1" ht="18" x14ac:dyDescent="0.25">
      <c r="A1" s="114" t="s">
        <v>3</v>
      </c>
      <c r="B1" s="115" t="s">
        <v>4</v>
      </c>
      <c r="C1" s="116"/>
      <c r="D1" s="117"/>
      <c r="E1" s="117"/>
      <c r="F1" s="118"/>
    </row>
    <row r="3" spans="1:6" ht="25.5" x14ac:dyDescent="0.2">
      <c r="A3" s="9" t="s">
        <v>24</v>
      </c>
      <c r="B3" s="8" t="s">
        <v>6</v>
      </c>
      <c r="C3" s="107" t="s">
        <v>101</v>
      </c>
      <c r="D3" s="107" t="s">
        <v>102</v>
      </c>
      <c r="E3" s="10" t="s">
        <v>103</v>
      </c>
      <c r="F3" s="10" t="s">
        <v>104</v>
      </c>
    </row>
    <row r="4" spans="1:6" ht="51" x14ac:dyDescent="0.2">
      <c r="A4" s="9"/>
      <c r="B4" s="11" t="s">
        <v>441</v>
      </c>
      <c r="C4" s="107"/>
    </row>
    <row r="5" spans="1:6" x14ac:dyDescent="0.2">
      <c r="A5" s="9"/>
      <c r="B5" s="11"/>
    </row>
    <row r="6" spans="1:6" ht="74.25" customHeight="1" x14ac:dyDescent="0.2">
      <c r="A6" s="12" t="s">
        <v>47</v>
      </c>
      <c r="B6" s="95" t="s">
        <v>105</v>
      </c>
      <c r="C6" s="15" t="s">
        <v>106</v>
      </c>
      <c r="D6" s="14">
        <v>1</v>
      </c>
      <c r="F6" s="13">
        <f>E6*D6</f>
        <v>0</v>
      </c>
    </row>
    <row r="7" spans="1:6" x14ac:dyDescent="0.2">
      <c r="A7" s="108"/>
    </row>
    <row r="8" spans="1:6" ht="51" x14ac:dyDescent="0.2">
      <c r="A8" s="108" t="s">
        <v>49</v>
      </c>
      <c r="B8" s="95" t="s">
        <v>107</v>
      </c>
      <c r="C8" s="15" t="s">
        <v>106</v>
      </c>
      <c r="D8" s="14">
        <v>1</v>
      </c>
      <c r="F8" s="13">
        <f>E8*D8</f>
        <v>0</v>
      </c>
    </row>
    <row r="9" spans="1:6" x14ac:dyDescent="0.2">
      <c r="A9" s="108"/>
    </row>
    <row r="10" spans="1:6" ht="25.5" x14ac:dyDescent="0.2">
      <c r="A10" s="108" t="s">
        <v>51</v>
      </c>
      <c r="B10" s="95" t="s">
        <v>108</v>
      </c>
      <c r="C10" s="15" t="s">
        <v>106</v>
      </c>
      <c r="D10" s="14">
        <v>1</v>
      </c>
      <c r="F10" s="13">
        <f>E10*D10</f>
        <v>0</v>
      </c>
    </row>
    <row r="11" spans="1:6" x14ac:dyDescent="0.2">
      <c r="A11" s="108"/>
    </row>
    <row r="12" spans="1:6" ht="25.5" x14ac:dyDescent="0.2">
      <c r="A12" s="108" t="s">
        <v>53</v>
      </c>
      <c r="B12" s="95" t="s">
        <v>109</v>
      </c>
      <c r="C12" s="15" t="s">
        <v>110</v>
      </c>
      <c r="D12" s="14">
        <v>30</v>
      </c>
      <c r="F12" s="13">
        <f>E12*D12</f>
        <v>0</v>
      </c>
    </row>
    <row r="13" spans="1:6" x14ac:dyDescent="0.2">
      <c r="A13" s="108"/>
    </row>
    <row r="14" spans="1:6" ht="25.5" x14ac:dyDescent="0.2">
      <c r="A14" s="108" t="s">
        <v>55</v>
      </c>
      <c r="B14" s="95" t="s">
        <v>111</v>
      </c>
      <c r="C14" s="15" t="s">
        <v>112</v>
      </c>
      <c r="D14" s="14">
        <v>53</v>
      </c>
      <c r="F14" s="13">
        <f>E14*D14</f>
        <v>0</v>
      </c>
    </row>
    <row r="15" spans="1:6" x14ac:dyDescent="0.2">
      <c r="A15" s="108"/>
    </row>
    <row r="16" spans="1:6" x14ac:dyDescent="0.2">
      <c r="A16" s="108" t="s">
        <v>57</v>
      </c>
      <c r="B16" s="95" t="s">
        <v>113</v>
      </c>
      <c r="C16" s="15" t="s">
        <v>114</v>
      </c>
      <c r="D16" s="14">
        <v>6</v>
      </c>
      <c r="F16" s="13">
        <f>E16*D16</f>
        <v>0</v>
      </c>
    </row>
    <row r="17" spans="1:6" x14ac:dyDescent="0.2">
      <c r="A17" s="108"/>
    </row>
    <row r="18" spans="1:6" ht="38.25" x14ac:dyDescent="0.2">
      <c r="A18" s="108" t="s">
        <v>59</v>
      </c>
      <c r="B18" s="95" t="s">
        <v>115</v>
      </c>
      <c r="C18" s="15" t="s">
        <v>112</v>
      </c>
      <c r="D18" s="14">
        <f>12+74</f>
        <v>86</v>
      </c>
      <c r="F18" s="13">
        <f>E18*D18</f>
        <v>0</v>
      </c>
    </row>
    <row r="19" spans="1:6" x14ac:dyDescent="0.2">
      <c r="A19" s="108"/>
    </row>
    <row r="20" spans="1:6" ht="25.5" x14ac:dyDescent="0.2">
      <c r="A20" s="108" t="s">
        <v>61</v>
      </c>
      <c r="B20" s="95" t="s">
        <v>116</v>
      </c>
      <c r="C20" s="15" t="s">
        <v>117</v>
      </c>
      <c r="D20" s="14">
        <f>D18*0.15*0.15</f>
        <v>1.9350000000000001</v>
      </c>
      <c r="F20" s="13">
        <f>E20*D20</f>
        <v>0</v>
      </c>
    </row>
    <row r="21" spans="1:6" x14ac:dyDescent="0.2">
      <c r="A21" s="108"/>
    </row>
    <row r="22" spans="1:6" ht="51" x14ac:dyDescent="0.2">
      <c r="A22" s="108" t="s">
        <v>63</v>
      </c>
      <c r="B22" s="95" t="s">
        <v>118</v>
      </c>
      <c r="C22" s="15" t="s">
        <v>106</v>
      </c>
      <c r="D22" s="14">
        <v>1</v>
      </c>
      <c r="F22" s="13">
        <f>E22*D22</f>
        <v>0</v>
      </c>
    </row>
    <row r="23" spans="1:6" x14ac:dyDescent="0.2">
      <c r="A23" s="108"/>
    </row>
    <row r="24" spans="1:6" ht="51" x14ac:dyDescent="0.2">
      <c r="A24" s="108" t="s">
        <v>65</v>
      </c>
      <c r="B24" s="95" t="s">
        <v>119</v>
      </c>
      <c r="C24" s="15" t="s">
        <v>114</v>
      </c>
      <c r="D24" s="14">
        <v>32</v>
      </c>
      <c r="F24" s="13">
        <f>E24*D24</f>
        <v>0</v>
      </c>
    </row>
    <row r="25" spans="1:6" x14ac:dyDescent="0.2">
      <c r="A25" s="108"/>
    </row>
    <row r="26" spans="1:6" ht="25.5" x14ac:dyDescent="0.2">
      <c r="A26" s="12" t="s">
        <v>67</v>
      </c>
      <c r="B26" s="35" t="s">
        <v>120</v>
      </c>
      <c r="C26" s="15" t="s">
        <v>106</v>
      </c>
      <c r="D26" s="14">
        <v>1</v>
      </c>
      <c r="F26" s="13">
        <f>E26*D26</f>
        <v>0</v>
      </c>
    </row>
    <row r="27" spans="1:6" x14ac:dyDescent="0.2">
      <c r="B27" s="35"/>
    </row>
    <row r="28" spans="1:6" ht="38.25" x14ac:dyDescent="0.2">
      <c r="A28" s="12" t="s">
        <v>69</v>
      </c>
      <c r="B28" s="35" t="s">
        <v>121</v>
      </c>
      <c r="C28" s="15" t="s">
        <v>110</v>
      </c>
      <c r="D28" s="14">
        <v>3</v>
      </c>
      <c r="F28" s="13">
        <f>E28*D28</f>
        <v>0</v>
      </c>
    </row>
    <row r="29" spans="1:6" x14ac:dyDescent="0.2">
      <c r="B29" s="35"/>
    </row>
    <row r="30" spans="1:6" ht="38.25" x14ac:dyDescent="0.2">
      <c r="A30" s="12" t="s">
        <v>71</v>
      </c>
      <c r="B30" s="35" t="s">
        <v>122</v>
      </c>
      <c r="C30" s="15" t="s">
        <v>110</v>
      </c>
      <c r="D30" s="14">
        <v>5</v>
      </c>
      <c r="F30" s="13">
        <f>E30*D30</f>
        <v>0</v>
      </c>
    </row>
    <row r="31" spans="1:6" x14ac:dyDescent="0.2">
      <c r="B31" s="35"/>
    </row>
    <row r="32" spans="1:6" x14ac:dyDescent="0.2">
      <c r="A32" s="12" t="s">
        <v>73</v>
      </c>
      <c r="B32" s="35" t="s">
        <v>449</v>
      </c>
      <c r="C32" s="15" t="s">
        <v>193</v>
      </c>
      <c r="D32" s="14">
        <v>40</v>
      </c>
      <c r="F32" s="13">
        <f>E32*D32</f>
        <v>0</v>
      </c>
    </row>
    <row r="33" spans="1:6" x14ac:dyDescent="0.2">
      <c r="C33" s="107"/>
    </row>
    <row r="34" spans="1:6" ht="63.75" x14ac:dyDescent="0.2">
      <c r="A34" s="12" t="s">
        <v>75</v>
      </c>
      <c r="B34" s="95" t="s">
        <v>123</v>
      </c>
      <c r="C34" s="51" t="s">
        <v>124</v>
      </c>
      <c r="D34" s="14">
        <v>10</v>
      </c>
      <c r="E34" s="14">
        <f>SUM(F6:F30)</f>
        <v>0</v>
      </c>
      <c r="F34" s="13">
        <f>E34*D34/100</f>
        <v>0</v>
      </c>
    </row>
    <row r="35" spans="1:6" x14ac:dyDescent="0.2">
      <c r="C35" s="107"/>
    </row>
    <row r="36" spans="1:6" s="16" customFormat="1" ht="25.5" x14ac:dyDescent="0.2">
      <c r="A36" s="109"/>
      <c r="B36" s="110" t="s">
        <v>125</v>
      </c>
      <c r="C36" s="111"/>
      <c r="D36" s="112"/>
      <c r="E36" s="112"/>
      <c r="F36" s="113">
        <f>SUM(F6:F34)</f>
        <v>0</v>
      </c>
    </row>
  </sheetData>
  <pageMargins left="0.94513888888888897" right="0.55138888888888904" top="0.82708333333333295" bottom="0.94513888888888897" header="0.51180555555555496" footer="0.51180555555555496"/>
  <pageSetup paperSize="9" scale="78" firstPageNumber="0" orientation="portrait" horizontalDpi="300" verticalDpi="300" r:id="rId1"/>
  <headerFooter>
    <oddFooter>&amp;R&amp;8&amp;P od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6"/>
  <sheetViews>
    <sheetView topLeftCell="A31" zoomScaleNormal="100" zoomScalePageLayoutView="85" workbookViewId="0">
      <selection activeCell="M20" sqref="M20"/>
    </sheetView>
  </sheetViews>
  <sheetFormatPr defaultRowHeight="12.75" x14ac:dyDescent="0.2"/>
  <cols>
    <col min="1" max="1" width="4.28515625" style="12" customWidth="1"/>
    <col min="2" max="2" width="38" style="95" customWidth="1"/>
    <col min="3" max="3" width="10.7109375" style="15" customWidth="1"/>
    <col min="4" max="4" width="9.5703125" style="14" customWidth="1"/>
    <col min="5" max="5" width="18" style="14" customWidth="1"/>
    <col min="6" max="6" width="14.140625" style="13" customWidth="1"/>
    <col min="7" max="8" width="9.140625" style="61" customWidth="1"/>
    <col min="9" max="9" width="10.42578125" style="61" customWidth="1"/>
    <col min="10" max="1025" width="9.140625" style="61" customWidth="1"/>
    <col min="1026" max="16384" width="9.140625" style="34"/>
  </cols>
  <sheetData>
    <row r="1" spans="1:8" s="119" customFormat="1" ht="18" x14ac:dyDescent="0.25">
      <c r="A1" s="114" t="s">
        <v>3</v>
      </c>
      <c r="B1" s="115" t="s">
        <v>4</v>
      </c>
      <c r="C1" s="116"/>
      <c r="D1" s="117"/>
      <c r="E1" s="117"/>
      <c r="F1" s="118"/>
    </row>
    <row r="3" spans="1:8" ht="25.5" x14ac:dyDescent="0.2">
      <c r="A3" s="107" t="s">
        <v>26</v>
      </c>
      <c r="B3" s="120" t="s">
        <v>126</v>
      </c>
      <c r="C3" s="107" t="s">
        <v>101</v>
      </c>
      <c r="D3" s="8" t="s">
        <v>102</v>
      </c>
      <c r="E3" s="10" t="s">
        <v>103</v>
      </c>
      <c r="F3" s="10" t="s">
        <v>104</v>
      </c>
    </row>
    <row r="5" spans="1:8" ht="89.25" x14ac:dyDescent="0.2">
      <c r="B5" s="93" t="s">
        <v>127</v>
      </c>
      <c r="H5" s="24"/>
    </row>
    <row r="6" spans="1:8" ht="38.25" x14ac:dyDescent="0.2">
      <c r="B6" s="25" t="s">
        <v>128</v>
      </c>
      <c r="H6" s="24"/>
    </row>
    <row r="7" spans="1:8" x14ac:dyDescent="0.2">
      <c r="B7" s="25"/>
      <c r="H7" s="24"/>
    </row>
    <row r="8" spans="1:8" ht="25.5" x14ac:dyDescent="0.2">
      <c r="A8" s="12" t="s">
        <v>47</v>
      </c>
      <c r="B8" s="25" t="s">
        <v>129</v>
      </c>
      <c r="C8" s="15" t="s">
        <v>117</v>
      </c>
      <c r="D8" s="14">
        <f>(850-74)*0.2</f>
        <v>155.20000000000002</v>
      </c>
      <c r="F8" s="13">
        <f>E8*D8</f>
        <v>0</v>
      </c>
      <c r="H8" s="24"/>
    </row>
    <row r="9" spans="1:8" x14ac:dyDescent="0.2">
      <c r="B9" s="25"/>
      <c r="H9" s="24"/>
    </row>
    <row r="10" spans="1:8" ht="51" x14ac:dyDescent="0.2">
      <c r="A10" s="12" t="s">
        <v>49</v>
      </c>
      <c r="B10" s="25" t="s">
        <v>130</v>
      </c>
      <c r="C10" s="15" t="s">
        <v>117</v>
      </c>
      <c r="D10" s="14">
        <f>(850+285)*0.4</f>
        <v>454</v>
      </c>
      <c r="F10" s="13">
        <f>E10*D10</f>
        <v>0</v>
      </c>
      <c r="H10" s="24"/>
    </row>
    <row r="11" spans="1:8" x14ac:dyDescent="0.2">
      <c r="B11" s="93"/>
      <c r="H11" s="24"/>
    </row>
    <row r="12" spans="1:8" ht="51" x14ac:dyDescent="0.2">
      <c r="A12" s="12" t="s">
        <v>51</v>
      </c>
      <c r="B12" s="93" t="s">
        <v>131</v>
      </c>
      <c r="C12" s="15" t="s">
        <v>117</v>
      </c>
      <c r="D12" s="14">
        <f>(850+285)*0.3</f>
        <v>340.5</v>
      </c>
      <c r="F12" s="13">
        <f>E12*D12</f>
        <v>0</v>
      </c>
      <c r="H12" s="24"/>
    </row>
    <row r="13" spans="1:8" x14ac:dyDescent="0.2">
      <c r="B13" s="93"/>
      <c r="H13" s="24"/>
    </row>
    <row r="14" spans="1:8" ht="51" x14ac:dyDescent="0.2">
      <c r="A14" s="12" t="s">
        <v>53</v>
      </c>
      <c r="B14" s="93" t="s">
        <v>132</v>
      </c>
      <c r="C14" s="15" t="s">
        <v>117</v>
      </c>
      <c r="D14" s="14">
        <f>(850+285)*0.3</f>
        <v>340.5</v>
      </c>
      <c r="F14" s="13">
        <f>E14*D14</f>
        <v>0</v>
      </c>
      <c r="H14" s="24"/>
    </row>
    <row r="15" spans="1:8" x14ac:dyDescent="0.2">
      <c r="B15" s="93"/>
      <c r="H15" s="24"/>
    </row>
    <row r="16" spans="1:8" ht="38.25" x14ac:dyDescent="0.2">
      <c r="A16" s="12" t="s">
        <v>55</v>
      </c>
      <c r="B16" s="93" t="s">
        <v>133</v>
      </c>
      <c r="C16" s="15" t="s">
        <v>117</v>
      </c>
      <c r="D16" s="14">
        <f>D14+D12+D10</f>
        <v>1135</v>
      </c>
      <c r="F16" s="13">
        <f>E16*D16</f>
        <v>0</v>
      </c>
      <c r="H16" s="24"/>
    </row>
    <row r="17" spans="1:8" x14ac:dyDescent="0.2">
      <c r="B17" s="93"/>
      <c r="H17" s="24"/>
    </row>
    <row r="18" spans="1:8" x14ac:dyDescent="0.2">
      <c r="A18" s="12" t="s">
        <v>57</v>
      </c>
      <c r="B18" s="93" t="s">
        <v>134</v>
      </c>
      <c r="C18" s="15" t="s">
        <v>112</v>
      </c>
      <c r="D18" s="14">
        <v>508</v>
      </c>
      <c r="F18" s="13">
        <f>E18*D18</f>
        <v>0</v>
      </c>
      <c r="H18" s="24"/>
    </row>
    <row r="19" spans="1:8" x14ac:dyDescent="0.2">
      <c r="B19" s="93"/>
      <c r="H19" s="24"/>
    </row>
    <row r="20" spans="1:8" ht="25.5" x14ac:dyDescent="0.2">
      <c r="A20" s="12" t="s">
        <v>59</v>
      </c>
      <c r="B20" s="93" t="s">
        <v>135</v>
      </c>
      <c r="C20" s="15" t="s">
        <v>112</v>
      </c>
      <c r="D20" s="14">
        <f>850+285</f>
        <v>1135</v>
      </c>
      <c r="F20" s="13">
        <f>E20*D20</f>
        <v>0</v>
      </c>
      <c r="H20" s="24"/>
    </row>
    <row r="21" spans="1:8" x14ac:dyDescent="0.2">
      <c r="B21" s="93"/>
      <c r="H21" s="24"/>
    </row>
    <row r="22" spans="1:8" ht="38.25" x14ac:dyDescent="0.2">
      <c r="A22" s="12" t="s">
        <v>61</v>
      </c>
      <c r="B22" s="93" t="s">
        <v>136</v>
      </c>
      <c r="C22" s="15" t="s">
        <v>117</v>
      </c>
      <c r="D22" s="14">
        <f>(115*0.8*1)</f>
        <v>92</v>
      </c>
      <c r="F22" s="13">
        <f>E22*D22</f>
        <v>0</v>
      </c>
      <c r="H22" s="24"/>
    </row>
    <row r="23" spans="1:8" x14ac:dyDescent="0.2">
      <c r="B23" s="93"/>
      <c r="H23" s="24"/>
    </row>
    <row r="24" spans="1:8" ht="25.5" x14ac:dyDescent="0.2">
      <c r="A24" s="12" t="s">
        <v>63</v>
      </c>
      <c r="B24" s="93" t="s">
        <v>135</v>
      </c>
      <c r="C24" s="15" t="s">
        <v>112</v>
      </c>
      <c r="D24" s="14">
        <f>115*0.7</f>
        <v>80.5</v>
      </c>
      <c r="F24" s="13">
        <f>E24*D24</f>
        <v>0</v>
      </c>
      <c r="H24" s="24"/>
    </row>
    <row r="25" spans="1:8" x14ac:dyDescent="0.2">
      <c r="A25" s="12" t="s">
        <v>137</v>
      </c>
      <c r="B25" s="93"/>
      <c r="H25" s="24"/>
    </row>
    <row r="26" spans="1:8" ht="25.5" x14ac:dyDescent="0.2">
      <c r="A26" s="12" t="s">
        <v>65</v>
      </c>
      <c r="B26" s="93" t="s">
        <v>138</v>
      </c>
      <c r="C26" s="15" t="s">
        <v>117</v>
      </c>
      <c r="D26" s="14">
        <f>D22*0.8</f>
        <v>73.600000000000009</v>
      </c>
      <c r="F26" s="13">
        <f>E26*D26</f>
        <v>0</v>
      </c>
      <c r="H26" s="24"/>
    </row>
    <row r="27" spans="1:8" x14ac:dyDescent="0.2">
      <c r="B27" s="93"/>
      <c r="H27" s="24"/>
    </row>
    <row r="28" spans="1:8" ht="25.5" x14ac:dyDescent="0.2">
      <c r="A28" s="12" t="s">
        <v>67</v>
      </c>
      <c r="B28" s="93" t="s">
        <v>139</v>
      </c>
      <c r="C28" s="15" t="s">
        <v>112</v>
      </c>
      <c r="D28" s="14">
        <v>92</v>
      </c>
      <c r="F28" s="13">
        <f>E28*D28</f>
        <v>0</v>
      </c>
      <c r="H28" s="24"/>
    </row>
    <row r="29" spans="1:8" x14ac:dyDescent="0.2">
      <c r="B29" s="93"/>
      <c r="H29" s="24"/>
    </row>
    <row r="30" spans="1:8" ht="25.5" x14ac:dyDescent="0.2">
      <c r="A30" s="12" t="s">
        <v>69</v>
      </c>
      <c r="B30" s="93" t="s">
        <v>140</v>
      </c>
      <c r="C30" s="15" t="s">
        <v>117</v>
      </c>
      <c r="D30" s="14">
        <v>11.8</v>
      </c>
      <c r="F30" s="13">
        <f>E30*D30</f>
        <v>0</v>
      </c>
      <c r="H30" s="24"/>
    </row>
    <row r="31" spans="1:8" x14ac:dyDescent="0.2">
      <c r="B31" s="93"/>
      <c r="H31" s="24"/>
    </row>
    <row r="32" spans="1:8" ht="25.5" x14ac:dyDescent="0.2">
      <c r="A32" s="12" t="s">
        <v>71</v>
      </c>
      <c r="B32" s="93" t="s">
        <v>141</v>
      </c>
      <c r="C32" s="15" t="s">
        <v>117</v>
      </c>
      <c r="D32" s="14">
        <f>(850+285)*0.5</f>
        <v>567.5</v>
      </c>
      <c r="F32" s="13">
        <f>E32*D32</f>
        <v>0</v>
      </c>
      <c r="H32" s="24"/>
    </row>
    <row r="33" spans="1:8" x14ac:dyDescent="0.2">
      <c r="B33" s="93"/>
      <c r="H33" s="24"/>
    </row>
    <row r="34" spans="1:8" ht="25.5" x14ac:dyDescent="0.2">
      <c r="A34" s="12" t="s">
        <v>73</v>
      </c>
      <c r="B34" s="93" t="s">
        <v>142</v>
      </c>
      <c r="D34" s="14">
        <f>(850+285)*0.3</f>
        <v>340.5</v>
      </c>
      <c r="F34" s="13">
        <f>E34*D34</f>
        <v>0</v>
      </c>
      <c r="H34" s="24"/>
    </row>
    <row r="35" spans="1:8" x14ac:dyDescent="0.2">
      <c r="B35" s="93"/>
      <c r="H35" s="24"/>
    </row>
    <row r="36" spans="1:8" ht="25.5" x14ac:dyDescent="0.2">
      <c r="A36" s="12" t="s">
        <v>75</v>
      </c>
      <c r="B36" s="93" t="s">
        <v>143</v>
      </c>
      <c r="C36" s="15" t="s">
        <v>112</v>
      </c>
      <c r="D36" s="14">
        <v>508</v>
      </c>
      <c r="F36" s="13">
        <f>E36*D36</f>
        <v>0</v>
      </c>
      <c r="H36" s="24"/>
    </row>
    <row r="37" spans="1:8" x14ac:dyDescent="0.2">
      <c r="B37" s="93"/>
      <c r="H37" s="24"/>
    </row>
    <row r="38" spans="1:8" ht="38.25" x14ac:dyDescent="0.2">
      <c r="A38" s="12" t="s">
        <v>77</v>
      </c>
      <c r="B38" s="93" t="s">
        <v>144</v>
      </c>
      <c r="C38" s="15" t="s">
        <v>117</v>
      </c>
      <c r="D38" s="14">
        <f>0.2*15*13</f>
        <v>39</v>
      </c>
      <c r="F38" s="13">
        <f>E38*D38</f>
        <v>0</v>
      </c>
      <c r="H38" s="24"/>
    </row>
    <row r="39" spans="1:8" x14ac:dyDescent="0.2">
      <c r="B39" s="93"/>
      <c r="H39" s="24"/>
    </row>
    <row r="40" spans="1:8" ht="38.25" x14ac:dyDescent="0.2">
      <c r="A40" s="12" t="s">
        <v>79</v>
      </c>
      <c r="B40" s="93" t="s">
        <v>145</v>
      </c>
      <c r="C40" s="15" t="s">
        <v>112</v>
      </c>
      <c r="D40" s="14">
        <v>508</v>
      </c>
      <c r="F40" s="13">
        <f>E40*D40</f>
        <v>0</v>
      </c>
      <c r="H40" s="24"/>
    </row>
    <row r="41" spans="1:8" x14ac:dyDescent="0.2">
      <c r="B41" s="93"/>
      <c r="H41" s="24"/>
    </row>
    <row r="42" spans="1:8" ht="76.5" x14ac:dyDescent="0.2">
      <c r="A42" s="12" t="s">
        <v>81</v>
      </c>
      <c r="B42" s="93" t="s">
        <v>146</v>
      </c>
      <c r="C42" s="15" t="s">
        <v>114</v>
      </c>
      <c r="D42" s="14">
        <f>(11*4.5)+(2*15)+15+12+6+10</f>
        <v>122.5</v>
      </c>
      <c r="F42" s="13">
        <f>E42*D42</f>
        <v>0</v>
      </c>
      <c r="H42" s="24"/>
    </row>
    <row r="43" spans="1:8" x14ac:dyDescent="0.2">
      <c r="B43" s="93"/>
      <c r="H43" s="24"/>
    </row>
    <row r="44" spans="1:8" ht="63.75" x14ac:dyDescent="0.2">
      <c r="A44" s="12" t="s">
        <v>83</v>
      </c>
      <c r="B44" s="93" t="s">
        <v>147</v>
      </c>
      <c r="C44" s="15" t="s">
        <v>112</v>
      </c>
      <c r="D44" s="14">
        <v>5</v>
      </c>
      <c r="F44" s="13">
        <f>E44*D44</f>
        <v>0</v>
      </c>
      <c r="H44" s="24"/>
    </row>
    <row r="45" spans="1:8" x14ac:dyDescent="0.2">
      <c r="B45" s="93"/>
      <c r="H45" s="24"/>
    </row>
    <row r="46" spans="1:8" ht="51" x14ac:dyDescent="0.2">
      <c r="A46" s="12" t="s">
        <v>85</v>
      </c>
      <c r="B46" s="93" t="s">
        <v>148</v>
      </c>
      <c r="C46" s="15" t="s">
        <v>117</v>
      </c>
      <c r="D46" s="14">
        <f>110*0.3</f>
        <v>33</v>
      </c>
      <c r="F46" s="13">
        <f>E46*D46</f>
        <v>0</v>
      </c>
      <c r="H46" s="24"/>
    </row>
    <row r="47" spans="1:8" x14ac:dyDescent="0.2">
      <c r="B47" s="93"/>
      <c r="H47" s="24"/>
    </row>
    <row r="48" spans="1:8" ht="38.25" x14ac:dyDescent="0.2">
      <c r="A48" s="12" t="s">
        <v>87</v>
      </c>
      <c r="B48" s="93" t="s">
        <v>149</v>
      </c>
      <c r="C48" s="15" t="s">
        <v>117</v>
      </c>
      <c r="D48" s="14">
        <v>155</v>
      </c>
      <c r="F48" s="13">
        <f>E48*D48</f>
        <v>0</v>
      </c>
      <c r="H48" s="24"/>
    </row>
    <row r="49" spans="1:8" x14ac:dyDescent="0.2">
      <c r="B49" s="93"/>
      <c r="H49" s="24"/>
    </row>
    <row r="50" spans="1:8" ht="25.5" x14ac:dyDescent="0.2">
      <c r="A50" s="12" t="s">
        <v>89</v>
      </c>
      <c r="B50" s="93" t="s">
        <v>150</v>
      </c>
      <c r="C50" s="15" t="s">
        <v>117</v>
      </c>
      <c r="D50" s="14">
        <f>50+22.5*0.2</f>
        <v>54.5</v>
      </c>
      <c r="F50" s="13">
        <f>E50*D50</f>
        <v>0</v>
      </c>
      <c r="H50" s="24"/>
    </row>
    <row r="51" spans="1:8" x14ac:dyDescent="0.2">
      <c r="B51" s="93"/>
      <c r="H51" s="24"/>
    </row>
    <row r="52" spans="1:8" ht="51" x14ac:dyDescent="0.2">
      <c r="A52" s="12" t="s">
        <v>91</v>
      </c>
      <c r="B52" s="93" t="s">
        <v>151</v>
      </c>
      <c r="C52" s="15" t="s">
        <v>112</v>
      </c>
      <c r="D52" s="14">
        <v>105</v>
      </c>
      <c r="F52" s="13">
        <f>E52*D52</f>
        <v>0</v>
      </c>
      <c r="H52" s="24"/>
    </row>
    <row r="53" spans="1:8" x14ac:dyDescent="0.2">
      <c r="B53" s="93"/>
      <c r="H53" s="24"/>
    </row>
    <row r="54" spans="1:8" ht="25.5" x14ac:dyDescent="0.2">
      <c r="A54" s="12" t="s">
        <v>93</v>
      </c>
      <c r="B54" s="93" t="s">
        <v>152</v>
      </c>
      <c r="C54" s="15" t="s">
        <v>112</v>
      </c>
      <c r="D54" s="14">
        <v>550</v>
      </c>
      <c r="F54" s="13">
        <f>E54*D54</f>
        <v>0</v>
      </c>
      <c r="H54" s="24"/>
    </row>
    <row r="55" spans="1:8" x14ac:dyDescent="0.2">
      <c r="B55" s="93"/>
      <c r="C55" s="121"/>
      <c r="H55" s="24"/>
    </row>
    <row r="56" spans="1:8" ht="339" customHeight="1" x14ac:dyDescent="0.2">
      <c r="A56" s="12" t="s">
        <v>95</v>
      </c>
      <c r="B56" s="93" t="s">
        <v>153</v>
      </c>
      <c r="C56" s="121"/>
      <c r="H56" s="24"/>
    </row>
    <row r="57" spans="1:8" ht="38.25" x14ac:dyDescent="0.2">
      <c r="B57" s="93" t="s">
        <v>154</v>
      </c>
      <c r="C57" s="121"/>
      <c r="H57" s="24"/>
    </row>
    <row r="58" spans="1:8" ht="25.5" x14ac:dyDescent="0.2">
      <c r="B58" s="93" t="s">
        <v>155</v>
      </c>
      <c r="C58" s="121"/>
      <c r="H58" s="24"/>
    </row>
    <row r="59" spans="1:8" ht="140.25" x14ac:dyDescent="0.2">
      <c r="B59" s="93" t="s">
        <v>156</v>
      </c>
      <c r="C59" s="15" t="s">
        <v>110</v>
      </c>
      <c r="D59" s="15">
        <v>6</v>
      </c>
      <c r="F59" s="13">
        <f>E59*D59</f>
        <v>0</v>
      </c>
      <c r="H59" s="24"/>
    </row>
    <row r="60" spans="1:8" x14ac:dyDescent="0.2">
      <c r="B60" s="127"/>
      <c r="D60" s="15"/>
      <c r="H60" s="24"/>
    </row>
    <row r="61" spans="1:8" ht="38.25" x14ac:dyDescent="0.2">
      <c r="A61" s="12" t="s">
        <v>97</v>
      </c>
      <c r="B61" s="93" t="s">
        <v>157</v>
      </c>
      <c r="C61" s="15" t="s">
        <v>106</v>
      </c>
      <c r="D61" s="14">
        <v>1</v>
      </c>
      <c r="F61" s="13">
        <f>E61*D61</f>
        <v>0</v>
      </c>
      <c r="H61" s="24"/>
    </row>
    <row r="62" spans="1:8" x14ac:dyDescent="0.2">
      <c r="B62" s="93"/>
      <c r="C62" s="121"/>
      <c r="H62" s="24"/>
    </row>
    <row r="63" spans="1:8" ht="38.25" x14ac:dyDescent="0.2">
      <c r="A63" s="12" t="s">
        <v>99</v>
      </c>
      <c r="B63" s="95" t="s">
        <v>158</v>
      </c>
      <c r="C63" s="121" t="s">
        <v>124</v>
      </c>
      <c r="D63" s="14">
        <v>10</v>
      </c>
      <c r="E63" s="14">
        <f>SUM(F8:F61)</f>
        <v>0</v>
      </c>
      <c r="F63" s="13">
        <f>E63*D63/100</f>
        <v>0</v>
      </c>
      <c r="H63" s="24"/>
    </row>
    <row r="64" spans="1:8" x14ac:dyDescent="0.2">
      <c r="A64" s="122"/>
      <c r="B64" s="123"/>
      <c r="C64" s="124"/>
      <c r="D64" s="125"/>
      <c r="E64" s="125"/>
      <c r="F64" s="126"/>
      <c r="H64" s="24"/>
    </row>
    <row r="65" spans="2:8" x14ac:dyDescent="0.2">
      <c r="B65" s="93"/>
      <c r="C65" s="51"/>
      <c r="H65" s="24"/>
    </row>
    <row r="66" spans="2:8" ht="25.5" x14ac:dyDescent="0.2">
      <c r="B66" s="58" t="s">
        <v>159</v>
      </c>
      <c r="C66" s="121"/>
      <c r="F66" s="60">
        <f>SUM(F8:F63)</f>
        <v>0</v>
      </c>
      <c r="H66" s="24"/>
    </row>
  </sheetData>
  <pageMargins left="0.94513888888888897" right="0.55138888888888904" top="0.82708333333333295" bottom="0.94513888888888897" header="0.51180555555555496" footer="0.51180555555555496"/>
  <pageSetup paperSize="9" scale="93" firstPageNumber="0" fitToHeight="0" orientation="portrait" horizontalDpi="300" verticalDpi="300" r:id="rId1"/>
  <headerFooter>
    <oddFooter>&amp;R&amp;8&amp;P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5"/>
  <sheetViews>
    <sheetView zoomScaleNormal="100" zoomScalePageLayoutView="85" workbookViewId="0">
      <selection activeCell="B31" sqref="B31"/>
    </sheetView>
  </sheetViews>
  <sheetFormatPr defaultRowHeight="12.75" x14ac:dyDescent="0.2"/>
  <cols>
    <col min="1" max="1" width="4.28515625" style="12" customWidth="1"/>
    <col min="2" max="2" width="41.140625" style="95" customWidth="1"/>
    <col min="3" max="3" width="10.7109375" style="15" customWidth="1"/>
    <col min="4" max="4" width="10.28515625" style="14" customWidth="1"/>
    <col min="5" max="5" width="18" style="14" customWidth="1"/>
    <col min="6" max="6" width="19" style="13" customWidth="1"/>
    <col min="7" max="7" width="9.140625" style="61" customWidth="1"/>
    <col min="8" max="8" width="16.5703125" style="61" customWidth="1"/>
    <col min="9" max="9" width="10.42578125" style="61" customWidth="1"/>
    <col min="10" max="1025" width="9.140625" style="61" customWidth="1"/>
    <col min="1026" max="16384" width="9.140625" style="34"/>
  </cols>
  <sheetData>
    <row r="1" spans="1:8" s="119" customFormat="1" ht="21" customHeight="1" x14ac:dyDescent="0.25">
      <c r="A1" s="114" t="s">
        <v>3</v>
      </c>
      <c r="B1" s="115" t="s">
        <v>4</v>
      </c>
      <c r="C1" s="116"/>
      <c r="D1" s="117"/>
      <c r="E1" s="117"/>
      <c r="F1" s="118"/>
    </row>
    <row r="2" spans="1:8" ht="21" customHeight="1" x14ac:dyDescent="0.2"/>
    <row r="3" spans="1:8" ht="25.5" x14ac:dyDescent="0.2">
      <c r="A3" s="9" t="s">
        <v>9</v>
      </c>
      <c r="B3" s="11" t="s">
        <v>10</v>
      </c>
      <c r="C3" s="107" t="s">
        <v>101</v>
      </c>
      <c r="D3" s="107" t="s">
        <v>102</v>
      </c>
      <c r="E3" s="10" t="s">
        <v>103</v>
      </c>
      <c r="F3" s="10" t="s">
        <v>104</v>
      </c>
      <c r="H3" s="24"/>
    </row>
    <row r="4" spans="1:8" x14ac:dyDescent="0.2">
      <c r="B4" s="26" t="s">
        <v>160</v>
      </c>
      <c r="H4" s="24"/>
    </row>
    <row r="5" spans="1:8" ht="25.5" x14ac:dyDescent="0.2">
      <c r="B5" s="27" t="s">
        <v>161</v>
      </c>
      <c r="H5" s="24"/>
    </row>
    <row r="6" spans="1:8" ht="127.5" x14ac:dyDescent="0.2">
      <c r="B6" s="28" t="s">
        <v>162</v>
      </c>
      <c r="H6" s="24"/>
    </row>
    <row r="7" spans="1:8" ht="38.25" x14ac:dyDescent="0.2">
      <c r="B7" s="28" t="s">
        <v>163</v>
      </c>
      <c r="H7" s="24"/>
    </row>
    <row r="8" spans="1:8" ht="38.25" x14ac:dyDescent="0.2">
      <c r="B8" s="28" t="s">
        <v>164</v>
      </c>
      <c r="H8" s="24"/>
    </row>
    <row r="9" spans="1:8" ht="25.5" x14ac:dyDescent="0.2">
      <c r="B9" s="28" t="s">
        <v>161</v>
      </c>
      <c r="H9" s="24"/>
    </row>
    <row r="10" spans="1:8" ht="38.25" x14ac:dyDescent="0.2">
      <c r="B10" s="29" t="s">
        <v>165</v>
      </c>
      <c r="H10" s="24"/>
    </row>
    <row r="11" spans="1:8" ht="25.5" x14ac:dyDescent="0.2">
      <c r="B11" s="28" t="s">
        <v>166</v>
      </c>
      <c r="H11" s="24"/>
    </row>
    <row r="12" spans="1:8" ht="38.25" x14ac:dyDescent="0.2">
      <c r="B12" s="29" t="s">
        <v>167</v>
      </c>
      <c r="H12" s="24"/>
    </row>
    <row r="13" spans="1:8" ht="140.25" x14ac:dyDescent="0.2">
      <c r="B13" s="31" t="s">
        <v>168</v>
      </c>
      <c r="H13" s="24"/>
    </row>
    <row r="14" spans="1:8" x14ac:dyDescent="0.2">
      <c r="H14" s="24"/>
    </row>
    <row r="15" spans="1:8" ht="51" x14ac:dyDescent="0.2">
      <c r="A15" s="12" t="s">
        <v>47</v>
      </c>
      <c r="B15" s="95" t="s">
        <v>169</v>
      </c>
      <c r="C15" s="15" t="s">
        <v>117</v>
      </c>
      <c r="D15" s="14">
        <f>(85.41*0.2)+(23*0.2)-(22.5*0.2)</f>
        <v>17.182000000000002</v>
      </c>
      <c r="F15" s="13">
        <f>E15*D15</f>
        <v>0</v>
      </c>
      <c r="H15" s="24"/>
    </row>
    <row r="16" spans="1:8" x14ac:dyDescent="0.2">
      <c r="G16" s="24"/>
      <c r="H16" s="24"/>
    </row>
    <row r="17" spans="1:8" ht="25.5" x14ac:dyDescent="0.2">
      <c r="A17" s="12" t="s">
        <v>49</v>
      </c>
      <c r="B17" s="30" t="s">
        <v>170</v>
      </c>
      <c r="C17" s="15" t="s">
        <v>117</v>
      </c>
      <c r="D17" s="14">
        <v>5</v>
      </c>
      <c r="F17" s="13">
        <f>E17*D17</f>
        <v>0</v>
      </c>
      <c r="G17" s="24"/>
      <c r="H17" s="24"/>
    </row>
    <row r="18" spans="1:8" x14ac:dyDescent="0.2">
      <c r="G18" s="24"/>
      <c r="H18" s="24"/>
    </row>
    <row r="19" spans="1:8" ht="25.5" x14ac:dyDescent="0.2">
      <c r="A19" s="12" t="s">
        <v>51</v>
      </c>
      <c r="B19" s="95" t="s">
        <v>171</v>
      </c>
      <c r="H19" s="24"/>
    </row>
    <row r="20" spans="1:8" x14ac:dyDescent="0.2">
      <c r="A20" s="12" t="s">
        <v>172</v>
      </c>
      <c r="B20" s="95" t="s">
        <v>173</v>
      </c>
      <c r="C20" s="15" t="s">
        <v>174</v>
      </c>
      <c r="D20" s="14">
        <f>D15*100</f>
        <v>1718.2000000000003</v>
      </c>
      <c r="F20" s="13">
        <f>E20*D20</f>
        <v>0</v>
      </c>
      <c r="H20" s="24"/>
    </row>
    <row r="21" spans="1:8" x14ac:dyDescent="0.2">
      <c r="A21" s="12" t="s">
        <v>175</v>
      </c>
      <c r="B21" s="95" t="s">
        <v>176</v>
      </c>
      <c r="C21" s="15" t="s">
        <v>174</v>
      </c>
      <c r="D21" s="14">
        <v>100</v>
      </c>
      <c r="F21" s="13">
        <f>E21*D21</f>
        <v>0</v>
      </c>
      <c r="H21" s="24"/>
    </row>
    <row r="22" spans="1:8" x14ac:dyDescent="0.2">
      <c r="H22" s="24"/>
    </row>
    <row r="23" spans="1:8" ht="63.75" x14ac:dyDescent="0.2">
      <c r="A23" s="12" t="s">
        <v>53</v>
      </c>
      <c r="B23" s="95" t="s">
        <v>177</v>
      </c>
      <c r="C23" s="15" t="s">
        <v>124</v>
      </c>
      <c r="D23" s="14">
        <v>10</v>
      </c>
      <c r="E23" s="14">
        <f>SUM(F15:F21)</f>
        <v>0</v>
      </c>
      <c r="F23" s="13">
        <f>E23*D23/100</f>
        <v>0</v>
      </c>
      <c r="H23" s="24"/>
    </row>
    <row r="24" spans="1:8" x14ac:dyDescent="0.2">
      <c r="A24" s="122"/>
      <c r="B24" s="128"/>
      <c r="C24" s="129"/>
      <c r="D24" s="125"/>
      <c r="E24" s="125"/>
      <c r="F24" s="126"/>
      <c r="H24" s="24"/>
    </row>
    <row r="25" spans="1:8" ht="25.5" x14ac:dyDescent="0.2">
      <c r="B25" s="11" t="s">
        <v>178</v>
      </c>
      <c r="C25" s="10"/>
      <c r="F25" s="60">
        <f>SUM(F15:F23)</f>
        <v>0</v>
      </c>
      <c r="H25" s="24"/>
    </row>
  </sheetData>
  <pageMargins left="0.94513888888888897" right="0.55138888888888904" top="0.82708333333333295" bottom="0.94513888888888897" header="0.51180555555555496" footer="0.51180555555555496"/>
  <pageSetup paperSize="9" scale="85" firstPageNumber="0" fitToHeight="0" orientation="portrait" horizontalDpi="300" verticalDpi="300" r:id="rId1"/>
  <headerFooter>
    <oddFooter>&amp;R&amp;8&amp;P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3"/>
  <sheetViews>
    <sheetView topLeftCell="A16" zoomScaleNormal="100" zoomScalePageLayoutView="85" workbookViewId="0">
      <selection activeCell="R40" sqref="R40"/>
    </sheetView>
  </sheetViews>
  <sheetFormatPr defaultRowHeight="12.75" x14ac:dyDescent="0.2"/>
  <cols>
    <col min="1" max="1" width="4.28515625" style="12" customWidth="1"/>
    <col min="2" max="2" width="38" style="95" customWidth="1"/>
    <col min="3" max="3" width="10.7109375" style="15" customWidth="1"/>
    <col min="4" max="4" width="9.5703125" style="14" customWidth="1"/>
    <col min="5" max="5" width="18" style="14" customWidth="1"/>
    <col min="6" max="6" width="19" style="13" customWidth="1"/>
    <col min="7" max="8" width="9.140625" style="61" customWidth="1"/>
    <col min="9" max="9" width="10.42578125" style="61" customWidth="1"/>
    <col min="10" max="1025" width="9.140625" style="61" customWidth="1"/>
    <col min="1026" max="16384" width="9.140625" style="34"/>
  </cols>
  <sheetData>
    <row r="1" spans="1:8" s="119" customFormat="1" ht="21" customHeight="1" x14ac:dyDescent="0.25">
      <c r="A1" s="114" t="s">
        <v>3</v>
      </c>
      <c r="B1" s="115" t="s">
        <v>4</v>
      </c>
      <c r="C1" s="116"/>
      <c r="D1" s="117"/>
      <c r="E1" s="117"/>
      <c r="F1" s="118"/>
    </row>
    <row r="2" spans="1:8" ht="21" customHeight="1" x14ac:dyDescent="0.2"/>
    <row r="3" spans="1:8" ht="28.5" customHeight="1" x14ac:dyDescent="0.2">
      <c r="A3" s="9" t="s">
        <v>11</v>
      </c>
      <c r="B3" s="11" t="s">
        <v>12</v>
      </c>
      <c r="C3" s="107" t="s">
        <v>101</v>
      </c>
      <c r="D3" s="8" t="s">
        <v>102</v>
      </c>
      <c r="E3" s="10" t="s">
        <v>103</v>
      </c>
      <c r="F3" s="10" t="s">
        <v>104</v>
      </c>
      <c r="H3" s="24"/>
    </row>
    <row r="4" spans="1:8" x14ac:dyDescent="0.2">
      <c r="A4" s="9"/>
      <c r="B4" s="11"/>
      <c r="C4" s="10"/>
      <c r="H4" s="24"/>
    </row>
    <row r="5" spans="1:8" x14ac:dyDescent="0.2">
      <c r="B5" s="31" t="s">
        <v>179</v>
      </c>
      <c r="H5" s="24"/>
    </row>
    <row r="6" spans="1:8" ht="25.5" x14ac:dyDescent="0.2">
      <c r="B6" s="28" t="s">
        <v>180</v>
      </c>
      <c r="H6" s="24"/>
    </row>
    <row r="7" spans="1:8" ht="38.25" x14ac:dyDescent="0.2">
      <c r="B7" s="28" t="s">
        <v>181</v>
      </c>
      <c r="H7" s="24"/>
    </row>
    <row r="8" spans="1:8" ht="165.75" x14ac:dyDescent="0.2">
      <c r="B8" s="28" t="s">
        <v>182</v>
      </c>
      <c r="H8" s="24"/>
    </row>
    <row r="9" spans="1:8" ht="68.25" customHeight="1" x14ac:dyDescent="0.2">
      <c r="B9" s="28" t="s">
        <v>183</v>
      </c>
      <c r="H9" s="24"/>
    </row>
    <row r="10" spans="1:8" x14ac:dyDescent="0.2">
      <c r="H10" s="24"/>
    </row>
    <row r="11" spans="1:8" x14ac:dyDescent="0.2">
      <c r="H11" s="24"/>
    </row>
    <row r="12" spans="1:8" x14ac:dyDescent="0.2">
      <c r="H12" s="24"/>
    </row>
    <row r="13" spans="1:8" ht="38.25" x14ac:dyDescent="0.2">
      <c r="A13" s="12" t="s">
        <v>47</v>
      </c>
      <c r="B13" s="95" t="s">
        <v>184</v>
      </c>
      <c r="C13" s="15" t="s">
        <v>114</v>
      </c>
      <c r="D13" s="14">
        <f>88-27-14+5.5</f>
        <v>52.5</v>
      </c>
      <c r="F13" s="13">
        <f>E13*D13</f>
        <v>0</v>
      </c>
      <c r="H13" s="24"/>
    </row>
    <row r="14" spans="1:8" x14ac:dyDescent="0.2">
      <c r="H14" s="24"/>
    </row>
    <row r="15" spans="1:8" ht="38.25" x14ac:dyDescent="0.2">
      <c r="A15" s="12" t="s">
        <v>49</v>
      </c>
      <c r="B15" s="95" t="s">
        <v>185</v>
      </c>
      <c r="C15" s="15" t="s">
        <v>114</v>
      </c>
      <c r="D15" s="14">
        <v>12</v>
      </c>
      <c r="F15" s="13">
        <f>E15*D15</f>
        <v>0</v>
      </c>
      <c r="H15" s="24"/>
    </row>
    <row r="16" spans="1:8" ht="12" customHeight="1" x14ac:dyDescent="0.2">
      <c r="H16" s="24"/>
    </row>
    <row r="17" spans="1:8" ht="38.25" x14ac:dyDescent="0.2">
      <c r="A17" s="12" t="s">
        <v>51</v>
      </c>
      <c r="B17" s="95" t="s">
        <v>186</v>
      </c>
      <c r="C17" s="15" t="s">
        <v>112</v>
      </c>
      <c r="D17" s="14">
        <v>90</v>
      </c>
      <c r="F17" s="13">
        <f>E17*D17</f>
        <v>0</v>
      </c>
      <c r="H17" s="24"/>
    </row>
    <row r="18" spans="1:8" x14ac:dyDescent="0.2">
      <c r="H18" s="24"/>
    </row>
    <row r="19" spans="1:8" ht="53.25" customHeight="1" x14ac:dyDescent="0.2">
      <c r="A19" s="12" t="s">
        <v>53</v>
      </c>
      <c r="B19" s="95" t="s">
        <v>187</v>
      </c>
      <c r="C19" s="15" t="s">
        <v>114</v>
      </c>
      <c r="D19" s="14">
        <f>15+39</f>
        <v>54</v>
      </c>
      <c r="F19" s="13">
        <f>E19*D19</f>
        <v>0</v>
      </c>
      <c r="H19" s="24"/>
    </row>
    <row r="20" spans="1:8" x14ac:dyDescent="0.2">
      <c r="H20" s="24"/>
    </row>
    <row r="21" spans="1:8" ht="63.75" x14ac:dyDescent="0.2">
      <c r="A21" s="12" t="s">
        <v>55</v>
      </c>
      <c r="B21" s="95" t="s">
        <v>188</v>
      </c>
      <c r="C21" s="15" t="s">
        <v>114</v>
      </c>
      <c r="D21" s="14">
        <f>33+7</f>
        <v>40</v>
      </c>
      <c r="F21" s="13">
        <f>E21*D21</f>
        <v>0</v>
      </c>
      <c r="H21" s="24"/>
    </row>
    <row r="22" spans="1:8" x14ac:dyDescent="0.2">
      <c r="H22" s="24"/>
    </row>
    <row r="23" spans="1:8" ht="51" x14ac:dyDescent="0.2">
      <c r="A23" s="12" t="s">
        <v>57</v>
      </c>
      <c r="B23" s="95" t="s">
        <v>189</v>
      </c>
      <c r="C23" s="15" t="s">
        <v>110</v>
      </c>
      <c r="D23" s="14">
        <v>3</v>
      </c>
      <c r="F23" s="13">
        <f>E23*D23</f>
        <v>0</v>
      </c>
      <c r="H23" s="24"/>
    </row>
    <row r="24" spans="1:8" x14ac:dyDescent="0.2">
      <c r="H24" s="24"/>
    </row>
    <row r="25" spans="1:8" ht="51.75" customHeight="1" x14ac:dyDescent="0.2">
      <c r="A25" s="12" t="s">
        <v>59</v>
      </c>
      <c r="B25" s="95" t="s">
        <v>190</v>
      </c>
      <c r="H25" s="24"/>
    </row>
    <row r="26" spans="1:8" ht="12.75" customHeight="1" x14ac:dyDescent="0.2">
      <c r="A26" s="12" t="s">
        <v>191</v>
      </c>
      <c r="B26" s="95" t="s">
        <v>192</v>
      </c>
      <c r="C26" s="15" t="s">
        <v>193</v>
      </c>
      <c r="D26" s="14">
        <v>5</v>
      </c>
      <c r="F26" s="13">
        <f>E26*D26</f>
        <v>0</v>
      </c>
      <c r="H26" s="24"/>
    </row>
    <row r="27" spans="1:8" ht="12.75" customHeight="1" x14ac:dyDescent="0.2">
      <c r="A27" s="12" t="s">
        <v>194</v>
      </c>
      <c r="B27" s="95" t="s">
        <v>195</v>
      </c>
      <c r="C27" s="15" t="s">
        <v>193</v>
      </c>
      <c r="D27" s="14">
        <v>5</v>
      </c>
      <c r="F27" s="13">
        <f>E27*D27</f>
        <v>0</v>
      </c>
      <c r="H27" s="24"/>
    </row>
    <row r="28" spans="1:8" ht="12.75" customHeight="1" x14ac:dyDescent="0.2">
      <c r="A28" s="12" t="s">
        <v>196</v>
      </c>
      <c r="B28" s="95" t="s">
        <v>197</v>
      </c>
      <c r="C28" s="15" t="s">
        <v>193</v>
      </c>
      <c r="D28" s="14">
        <v>5</v>
      </c>
      <c r="F28" s="13">
        <f>E28*D28</f>
        <v>0</v>
      </c>
      <c r="H28" s="24"/>
    </row>
    <row r="29" spans="1:8" ht="11.25" customHeight="1" x14ac:dyDescent="0.2">
      <c r="H29" s="24"/>
    </row>
    <row r="30" spans="1:8" ht="63.75" x14ac:dyDescent="0.2">
      <c r="A30" s="12" t="s">
        <v>61</v>
      </c>
      <c r="B30" s="95" t="s">
        <v>198</v>
      </c>
      <c r="C30" s="51" t="s">
        <v>124</v>
      </c>
      <c r="D30" s="14">
        <v>10</v>
      </c>
      <c r="E30" s="14">
        <f>SUM(F13:F29)</f>
        <v>0</v>
      </c>
      <c r="F30" s="13">
        <f>E30*D30/100</f>
        <v>0</v>
      </c>
      <c r="H30" s="24"/>
    </row>
    <row r="31" spans="1:8" x14ac:dyDescent="0.2">
      <c r="A31" s="122"/>
      <c r="B31" s="128"/>
      <c r="C31" s="129"/>
      <c r="D31" s="125"/>
      <c r="E31" s="125"/>
      <c r="F31" s="126"/>
      <c r="H31" s="24"/>
    </row>
    <row r="32" spans="1:8" x14ac:dyDescent="0.2">
      <c r="H32" s="24"/>
    </row>
    <row r="33" spans="2:8" x14ac:dyDescent="0.2">
      <c r="B33" s="11" t="s">
        <v>199</v>
      </c>
      <c r="C33" s="10"/>
      <c r="F33" s="60">
        <f>SUM(F13:F30)</f>
        <v>0</v>
      </c>
      <c r="H33" s="24"/>
    </row>
  </sheetData>
  <pageMargins left="0.94513888888888897" right="0.55138888888888904" top="0.82708333333333295" bottom="0.94513888888888897" header="0.51180555555555496" footer="0.51180555555555496"/>
  <pageSetup paperSize="9" scale="88" firstPageNumber="0" fitToHeight="0" orientation="portrait" horizontalDpi="300" verticalDpi="300" r:id="rId1"/>
  <headerFooter>
    <oddFooter>&amp;R&amp;8&amp;P od &amp;N</oddFooter>
  </headerFooter>
  <rowBreaks count="1" manualBreakCount="1">
    <brk id="3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6"/>
  <sheetViews>
    <sheetView zoomScaleNormal="100" zoomScalePageLayoutView="80" workbookViewId="0">
      <selection activeCell="P8" sqref="P7:P8"/>
    </sheetView>
  </sheetViews>
  <sheetFormatPr defaultRowHeight="12.75" x14ac:dyDescent="0.2"/>
  <cols>
    <col min="1" max="1" width="4" style="12" customWidth="1"/>
    <col min="2" max="2" width="38" style="95" customWidth="1"/>
    <col min="3" max="3" width="10.7109375" style="15" customWidth="1"/>
    <col min="4" max="4" width="9.5703125" style="14" customWidth="1"/>
    <col min="5" max="5" width="18" style="14" customWidth="1"/>
    <col min="6" max="6" width="19" style="13" customWidth="1"/>
    <col min="7" max="8" width="9.140625" style="61" customWidth="1"/>
    <col min="9" max="9" width="10.42578125" style="61" customWidth="1"/>
    <col min="10" max="1025" width="9.140625" style="61" customWidth="1"/>
    <col min="1026" max="16384" width="9.140625" style="34"/>
  </cols>
  <sheetData>
    <row r="1" spans="1:8" s="119" customFormat="1" ht="21" customHeight="1" x14ac:dyDescent="0.25">
      <c r="A1" s="114" t="s">
        <v>3</v>
      </c>
      <c r="B1" s="115" t="s">
        <v>4</v>
      </c>
      <c r="C1" s="116"/>
      <c r="D1" s="117"/>
      <c r="E1" s="117"/>
      <c r="F1" s="118"/>
    </row>
    <row r="2" spans="1:8" ht="21" customHeight="1" x14ac:dyDescent="0.2"/>
    <row r="3" spans="1:8" ht="25.5" x14ac:dyDescent="0.2">
      <c r="A3" s="9" t="s">
        <v>13</v>
      </c>
      <c r="B3" s="11" t="s">
        <v>14</v>
      </c>
      <c r="C3" s="107" t="s">
        <v>101</v>
      </c>
      <c r="D3" s="8" t="s">
        <v>102</v>
      </c>
      <c r="E3" s="10" t="s">
        <v>103</v>
      </c>
      <c r="F3" s="10" t="s">
        <v>104</v>
      </c>
      <c r="H3" s="24"/>
    </row>
    <row r="4" spans="1:8" x14ac:dyDescent="0.2">
      <c r="H4" s="24"/>
    </row>
    <row r="5" spans="1:8" x14ac:dyDescent="0.2">
      <c r="B5" s="31" t="s">
        <v>160</v>
      </c>
      <c r="H5" s="24"/>
    </row>
    <row r="6" spans="1:8" ht="63.75" x14ac:dyDescent="0.2">
      <c r="B6" s="27" t="s">
        <v>200</v>
      </c>
      <c r="H6" s="24"/>
    </row>
    <row r="7" spans="1:8" ht="191.25" x14ac:dyDescent="0.2">
      <c r="B7" s="28" t="s">
        <v>201</v>
      </c>
      <c r="H7" s="24"/>
    </row>
    <row r="8" spans="1:8" ht="60.75" customHeight="1" x14ac:dyDescent="0.2">
      <c r="B8" s="29" t="s">
        <v>202</v>
      </c>
      <c r="H8" s="24"/>
    </row>
    <row r="9" spans="1:8" ht="120" customHeight="1" x14ac:dyDescent="0.2">
      <c r="B9" s="32" t="s">
        <v>203</v>
      </c>
      <c r="H9" s="24"/>
    </row>
    <row r="10" spans="1:8" x14ac:dyDescent="0.2">
      <c r="H10" s="24"/>
    </row>
    <row r="11" spans="1:8" ht="61.5" customHeight="1" x14ac:dyDescent="0.2">
      <c r="A11" s="12" t="s">
        <v>47</v>
      </c>
      <c r="B11" s="95" t="s">
        <v>204</v>
      </c>
      <c r="C11" s="15" t="s">
        <v>112</v>
      </c>
      <c r="D11" s="14">
        <f>(27*0.2)+(14*0.2)+(12*0.29)</f>
        <v>11.68</v>
      </c>
      <c r="F11" s="13">
        <f>E11*D11</f>
        <v>0</v>
      </c>
      <c r="H11" s="24"/>
    </row>
    <row r="12" spans="1:8" x14ac:dyDescent="0.2">
      <c r="H12" s="24"/>
    </row>
    <row r="13" spans="1:8" ht="63.75" x14ac:dyDescent="0.2">
      <c r="A13" s="12" t="s">
        <v>49</v>
      </c>
      <c r="B13" s="95" t="s">
        <v>205</v>
      </c>
      <c r="C13" s="15" t="s">
        <v>124</v>
      </c>
      <c r="D13" s="14">
        <v>10</v>
      </c>
      <c r="E13" s="14">
        <f>F11</f>
        <v>0</v>
      </c>
      <c r="F13" s="13">
        <f>E13*D13/100</f>
        <v>0</v>
      </c>
      <c r="H13" s="24"/>
    </row>
    <row r="14" spans="1:8" x14ac:dyDescent="0.2">
      <c r="A14" s="122"/>
      <c r="B14" s="128"/>
      <c r="C14" s="129"/>
      <c r="D14" s="125"/>
      <c r="E14" s="125"/>
      <c r="F14" s="126"/>
      <c r="H14" s="24"/>
    </row>
    <row r="15" spans="1:8" x14ac:dyDescent="0.2">
      <c r="H15" s="24"/>
    </row>
    <row r="16" spans="1:8" x14ac:dyDescent="0.2">
      <c r="B16" s="11" t="s">
        <v>206</v>
      </c>
      <c r="C16" s="10"/>
      <c r="E16" s="8"/>
      <c r="F16" s="60">
        <f>SUM(F11:F13)</f>
        <v>0</v>
      </c>
      <c r="H16" s="24"/>
    </row>
  </sheetData>
  <pageMargins left="0.94513888888888897" right="0.55138888888888904" top="0.82708333333333295" bottom="0.94513888888888897" header="0.51180555555555496" footer="0.51180555555555496"/>
  <pageSetup paperSize="9" scale="88" firstPageNumber="0"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10" zoomScaleNormal="100" workbookViewId="0">
      <selection activeCell="F17" sqref="F17"/>
    </sheetView>
  </sheetViews>
  <sheetFormatPr defaultRowHeight="12.75" x14ac:dyDescent="0.2"/>
  <cols>
    <col min="1" max="1" width="3.42578125" style="33" customWidth="1"/>
    <col min="2" max="2" width="35.7109375" style="33" customWidth="1"/>
    <col min="3" max="3" width="6.5703125" style="33" customWidth="1"/>
    <col min="4" max="4" width="8.42578125" style="33" customWidth="1"/>
    <col min="5" max="5" width="14.42578125" style="33" customWidth="1"/>
    <col min="6" max="6" width="13.85546875" style="33" customWidth="1"/>
    <col min="7" max="1025" width="8.7109375" style="34" customWidth="1"/>
    <col min="1026" max="16384" width="9.140625" style="34"/>
  </cols>
  <sheetData>
    <row r="1" spans="1:8" s="119" customFormat="1" ht="21" customHeight="1" x14ac:dyDescent="0.25">
      <c r="A1" s="114" t="s">
        <v>3</v>
      </c>
      <c r="B1" s="115" t="s">
        <v>4</v>
      </c>
      <c r="C1" s="116"/>
      <c r="D1" s="117"/>
      <c r="E1" s="117"/>
      <c r="F1" s="118"/>
    </row>
    <row r="2" spans="1:8" s="61" customFormat="1" ht="21" customHeight="1" x14ac:dyDescent="0.2">
      <c r="A2" s="12"/>
      <c r="B2" s="95"/>
      <c r="C2" s="15"/>
      <c r="D2" s="14"/>
      <c r="E2" s="14"/>
      <c r="F2" s="13"/>
    </row>
    <row r="3" spans="1:8" s="61" customFormat="1" ht="25.5" x14ac:dyDescent="0.2">
      <c r="A3" s="9" t="s">
        <v>15</v>
      </c>
      <c r="B3" s="11" t="s">
        <v>16</v>
      </c>
      <c r="C3" s="107" t="s">
        <v>101</v>
      </c>
      <c r="D3" s="8" t="s">
        <v>102</v>
      </c>
      <c r="E3" s="10" t="s">
        <v>103</v>
      </c>
      <c r="F3" s="10" t="s">
        <v>104</v>
      </c>
      <c r="H3" s="24"/>
    </row>
    <row r="5" spans="1:8" ht="76.5" x14ac:dyDescent="0.2">
      <c r="A5" s="130" t="s">
        <v>47</v>
      </c>
      <c r="B5" s="127" t="s">
        <v>207</v>
      </c>
      <c r="C5" s="131"/>
      <c r="D5" s="104"/>
    </row>
    <row r="6" spans="1:8" ht="14.25" x14ac:dyDescent="0.2">
      <c r="A6" s="130"/>
      <c r="B6" s="50" t="s">
        <v>208</v>
      </c>
      <c r="C6" s="132" t="s">
        <v>442</v>
      </c>
      <c r="D6" s="104">
        <f>28+15</f>
        <v>43</v>
      </c>
      <c r="F6" s="33">
        <f>E6*D6</f>
        <v>0</v>
      </c>
    </row>
    <row r="7" spans="1:8" x14ac:dyDescent="0.2">
      <c r="A7" s="130"/>
      <c r="B7" s="100" t="s">
        <v>209</v>
      </c>
      <c r="C7" s="131" t="s">
        <v>114</v>
      </c>
      <c r="D7" s="104">
        <v>14</v>
      </c>
      <c r="F7" s="33">
        <f>E7*D7</f>
        <v>0</v>
      </c>
    </row>
    <row r="8" spans="1:8" x14ac:dyDescent="0.2">
      <c r="A8" s="130"/>
      <c r="B8" s="100"/>
      <c r="C8" s="131"/>
      <c r="D8" s="104"/>
    </row>
    <row r="9" spans="1:8" ht="114.75" x14ac:dyDescent="0.2">
      <c r="A9" s="130" t="s">
        <v>49</v>
      </c>
      <c r="B9" s="127" t="s">
        <v>210</v>
      </c>
      <c r="C9" s="104" t="s">
        <v>110</v>
      </c>
      <c r="D9" s="104">
        <v>4</v>
      </c>
      <c r="F9" s="33">
        <f>E9*D9</f>
        <v>0</v>
      </c>
    </row>
    <row r="10" spans="1:8" x14ac:dyDescent="0.2">
      <c r="A10" s="53"/>
      <c r="B10" s="53"/>
      <c r="D10" s="104"/>
    </row>
    <row r="11" spans="1:8" ht="63.75" x14ac:dyDescent="0.2">
      <c r="A11" s="130" t="s">
        <v>51</v>
      </c>
      <c r="B11" s="127" t="s">
        <v>211</v>
      </c>
      <c r="C11" s="104" t="s">
        <v>114</v>
      </c>
      <c r="D11" s="104">
        <v>6</v>
      </c>
      <c r="F11" s="33">
        <f>E11*D11</f>
        <v>0</v>
      </c>
    </row>
    <row r="12" spans="1:8" x14ac:dyDescent="0.2">
      <c r="A12" s="53"/>
      <c r="B12" s="53"/>
    </row>
    <row r="13" spans="1:8" ht="102" x14ac:dyDescent="0.2">
      <c r="A13" s="53" t="s">
        <v>53</v>
      </c>
      <c r="B13" s="127" t="s">
        <v>212</v>
      </c>
      <c r="C13" s="104" t="s">
        <v>110</v>
      </c>
      <c r="D13" s="104">
        <v>1</v>
      </c>
      <c r="F13" s="33">
        <f>E13*D13</f>
        <v>0</v>
      </c>
    </row>
    <row r="14" spans="1:8" x14ac:dyDescent="0.2">
      <c r="A14" s="53"/>
      <c r="B14" s="53"/>
      <c r="C14" s="104"/>
      <c r="D14" s="104"/>
    </row>
    <row r="15" spans="1:8" ht="89.25" x14ac:dyDescent="0.2">
      <c r="A15" s="53" t="s">
        <v>55</v>
      </c>
      <c r="B15" s="127" t="s">
        <v>213</v>
      </c>
      <c r="C15" s="104" t="s">
        <v>110</v>
      </c>
      <c r="D15" s="104">
        <v>4</v>
      </c>
      <c r="F15" s="33">
        <f>E15*D15</f>
        <v>0</v>
      </c>
    </row>
    <row r="16" spans="1:8" x14ac:dyDescent="0.2">
      <c r="A16" s="53"/>
      <c r="B16" s="53"/>
    </row>
    <row r="17" spans="1:6" ht="63.75" x14ac:dyDescent="0.2">
      <c r="A17" s="53" t="s">
        <v>57</v>
      </c>
      <c r="B17" s="127" t="s">
        <v>214</v>
      </c>
      <c r="C17" s="104" t="s">
        <v>124</v>
      </c>
      <c r="D17" s="104">
        <v>10</v>
      </c>
      <c r="E17" s="104">
        <f>SUM(F6:F15)</f>
        <v>0</v>
      </c>
      <c r="F17" s="104">
        <f>E17*D17/100</f>
        <v>0</v>
      </c>
    </row>
    <row r="18" spans="1:6" x14ac:dyDescent="0.2">
      <c r="A18" s="122"/>
      <c r="B18" s="128"/>
      <c r="C18" s="129"/>
      <c r="D18" s="125"/>
      <c r="E18" s="125"/>
      <c r="F18" s="126"/>
    </row>
    <row r="19" spans="1:6" x14ac:dyDescent="0.2">
      <c r="A19" s="12"/>
      <c r="B19" s="95"/>
      <c r="C19" s="15"/>
      <c r="D19" s="14"/>
      <c r="E19" s="14"/>
      <c r="F19" s="13"/>
    </row>
    <row r="20" spans="1:6" x14ac:dyDescent="0.2">
      <c r="A20" s="12"/>
      <c r="B20" s="11" t="s">
        <v>215</v>
      </c>
      <c r="C20" s="10"/>
      <c r="D20" s="14"/>
      <c r="E20" s="8"/>
      <c r="F20" s="60">
        <f>SUM(F6:F17)</f>
        <v>0</v>
      </c>
    </row>
  </sheetData>
  <pageMargins left="0.7" right="0.7" top="0.75" bottom="0.75"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7" zoomScaleNormal="100" workbookViewId="0">
      <selection activeCell="J42" sqref="J42"/>
    </sheetView>
  </sheetViews>
  <sheetFormatPr defaultRowHeight="12.75" x14ac:dyDescent="0.2"/>
  <cols>
    <col min="1" max="1" width="4" style="34" customWidth="1"/>
    <col min="2" max="2" width="31.85546875" style="34" customWidth="1"/>
    <col min="3" max="4" width="8.7109375" style="34" customWidth="1"/>
    <col min="5" max="5" width="15.28515625" style="34" customWidth="1"/>
    <col min="6" max="6" width="14.42578125" style="34" customWidth="1"/>
    <col min="7" max="1025" width="8.7109375" style="34" customWidth="1"/>
    <col min="1026" max="16384" width="9.140625" style="34"/>
  </cols>
  <sheetData>
    <row r="1" spans="1:6" s="119" customFormat="1" ht="21" customHeight="1" x14ac:dyDescent="0.25">
      <c r="A1" s="114" t="s">
        <v>3</v>
      </c>
      <c r="B1" s="115" t="s">
        <v>4</v>
      </c>
      <c r="C1" s="116"/>
      <c r="D1" s="117"/>
      <c r="E1" s="117"/>
      <c r="F1" s="118"/>
    </row>
    <row r="2" spans="1:6" s="61" customFormat="1" ht="21" customHeight="1" x14ac:dyDescent="0.2">
      <c r="A2" s="12"/>
      <c r="B2" s="95"/>
      <c r="C2" s="15"/>
      <c r="D2" s="14"/>
      <c r="E2" s="14"/>
      <c r="F2" s="13"/>
    </row>
    <row r="3" spans="1:6" ht="25.5" x14ac:dyDescent="0.2">
      <c r="A3" s="45" t="s">
        <v>17</v>
      </c>
      <c r="B3" s="11" t="s">
        <v>456</v>
      </c>
      <c r="C3" s="10" t="s">
        <v>101</v>
      </c>
      <c r="D3" s="134" t="s">
        <v>102</v>
      </c>
      <c r="E3" s="10" t="s">
        <v>103</v>
      </c>
      <c r="F3" s="10" t="s">
        <v>104</v>
      </c>
    </row>
    <row r="4" spans="1:6" x14ac:dyDescent="0.2">
      <c r="A4" s="23"/>
      <c r="B4" s="23"/>
      <c r="C4" s="23"/>
      <c r="D4" s="23"/>
      <c r="E4" s="23"/>
      <c r="F4" s="23"/>
    </row>
    <row r="5" spans="1:6" x14ac:dyDescent="0.2">
      <c r="A5" s="23" t="s">
        <v>47</v>
      </c>
      <c r="B5" s="23" t="s">
        <v>216</v>
      </c>
      <c r="C5" s="23" t="s">
        <v>110</v>
      </c>
      <c r="D5" s="23">
        <v>1</v>
      </c>
      <c r="E5" s="23"/>
      <c r="F5" s="23">
        <f>E5*D5</f>
        <v>0</v>
      </c>
    </row>
    <row r="6" spans="1:6" x14ac:dyDescent="0.2">
      <c r="A6" s="23"/>
      <c r="B6" s="23"/>
      <c r="C6" s="23"/>
      <c r="D6" s="23"/>
      <c r="E6" s="23"/>
      <c r="F6" s="23"/>
    </row>
    <row r="7" spans="1:6" x14ac:dyDescent="0.2">
      <c r="A7" s="23" t="s">
        <v>49</v>
      </c>
      <c r="B7" s="23" t="s">
        <v>217</v>
      </c>
      <c r="C7" s="23" t="s">
        <v>110</v>
      </c>
      <c r="D7" s="23">
        <v>1</v>
      </c>
      <c r="E7" s="23"/>
      <c r="F7" s="23">
        <f t="shared" ref="F7:F45" si="0">E7*D7</f>
        <v>0</v>
      </c>
    </row>
    <row r="8" spans="1:6" x14ac:dyDescent="0.2">
      <c r="A8" s="23"/>
      <c r="B8" s="23"/>
      <c r="C8" s="23"/>
      <c r="D8" s="23"/>
      <c r="E8" s="23"/>
      <c r="F8" s="23"/>
    </row>
    <row r="9" spans="1:6" ht="38.25" x14ac:dyDescent="0.2">
      <c r="A9" s="23" t="s">
        <v>51</v>
      </c>
      <c r="B9" s="23" t="s">
        <v>218</v>
      </c>
      <c r="C9" s="23" t="s">
        <v>110</v>
      </c>
      <c r="D9" s="23">
        <v>1</v>
      </c>
      <c r="E9" s="23"/>
      <c r="F9" s="23">
        <f>E9*D9</f>
        <v>0</v>
      </c>
    </row>
    <row r="10" spans="1:6" x14ac:dyDescent="0.2">
      <c r="A10" s="23"/>
      <c r="B10" s="23"/>
      <c r="C10" s="23"/>
      <c r="D10" s="23"/>
      <c r="E10" s="23"/>
      <c r="F10" s="23"/>
    </row>
    <row r="11" spans="1:6" ht="63.75" x14ac:dyDescent="0.2">
      <c r="A11" s="23" t="s">
        <v>53</v>
      </c>
      <c r="B11" s="23" t="s">
        <v>219</v>
      </c>
      <c r="C11" s="23" t="s">
        <v>110</v>
      </c>
      <c r="D11" s="23">
        <v>1</v>
      </c>
      <c r="E11" s="23"/>
      <c r="F11" s="23">
        <f t="shared" si="0"/>
        <v>0</v>
      </c>
    </row>
    <row r="12" spans="1:6" x14ac:dyDescent="0.2">
      <c r="A12" s="23"/>
      <c r="B12" s="23"/>
      <c r="C12" s="23"/>
      <c r="D12" s="23"/>
      <c r="E12" s="23"/>
      <c r="F12" s="23"/>
    </row>
    <row r="13" spans="1:6" x14ac:dyDescent="0.2">
      <c r="A13" s="23" t="s">
        <v>55</v>
      </c>
      <c r="B13" s="23" t="s">
        <v>220</v>
      </c>
      <c r="C13" s="23" t="s">
        <v>221</v>
      </c>
      <c r="D13" s="23">
        <v>24</v>
      </c>
      <c r="E13" s="23"/>
      <c r="F13" s="23">
        <f t="shared" si="0"/>
        <v>0</v>
      </c>
    </row>
    <row r="14" spans="1:6" x14ac:dyDescent="0.2">
      <c r="A14" s="23"/>
      <c r="B14" s="23"/>
      <c r="C14" s="23"/>
      <c r="D14" s="23"/>
      <c r="E14" s="23"/>
      <c r="F14" s="23"/>
    </row>
    <row r="15" spans="1:6" x14ac:dyDescent="0.2">
      <c r="A15" s="23" t="s">
        <v>57</v>
      </c>
      <c r="B15" s="23" t="s">
        <v>222</v>
      </c>
      <c r="C15" s="23" t="s">
        <v>221</v>
      </c>
      <c r="D15" s="23">
        <v>24</v>
      </c>
      <c r="E15" s="23"/>
      <c r="F15" s="23">
        <f t="shared" si="0"/>
        <v>0</v>
      </c>
    </row>
    <row r="16" spans="1:6" x14ac:dyDescent="0.2">
      <c r="A16" s="23"/>
      <c r="B16" s="23"/>
      <c r="C16" s="23"/>
      <c r="D16" s="23"/>
      <c r="E16" s="23"/>
      <c r="F16" s="23"/>
    </row>
    <row r="17" spans="1:6" ht="38.25" x14ac:dyDescent="0.2">
      <c r="A17" s="23" t="s">
        <v>59</v>
      </c>
      <c r="B17" s="23" t="s">
        <v>223</v>
      </c>
      <c r="C17" s="23" t="s">
        <v>110</v>
      </c>
      <c r="D17" s="23">
        <v>1</v>
      </c>
      <c r="E17" s="23"/>
      <c r="F17" s="23">
        <f t="shared" si="0"/>
        <v>0</v>
      </c>
    </row>
    <row r="18" spans="1:6" x14ac:dyDescent="0.2">
      <c r="A18" s="23"/>
      <c r="B18" s="23"/>
      <c r="C18" s="23"/>
      <c r="D18" s="23"/>
      <c r="E18" s="23"/>
      <c r="F18" s="23"/>
    </row>
    <row r="19" spans="1:6" ht="51" x14ac:dyDescent="0.2">
      <c r="A19" s="23" t="s">
        <v>61</v>
      </c>
      <c r="B19" s="23" t="s">
        <v>224</v>
      </c>
      <c r="C19" s="23" t="s">
        <v>110</v>
      </c>
      <c r="D19" s="23">
        <v>2</v>
      </c>
      <c r="E19" s="23"/>
      <c r="F19" s="23">
        <f t="shared" si="0"/>
        <v>0</v>
      </c>
    </row>
    <row r="20" spans="1:6" x14ac:dyDescent="0.2">
      <c r="A20" s="23"/>
      <c r="B20" s="23"/>
      <c r="C20" s="23"/>
      <c r="D20" s="23"/>
      <c r="E20" s="23"/>
      <c r="F20" s="23"/>
    </row>
    <row r="21" spans="1:6" x14ac:dyDescent="0.2">
      <c r="A21" s="23" t="s">
        <v>63</v>
      </c>
      <c r="B21" s="23" t="s">
        <v>225</v>
      </c>
      <c r="C21" s="23" t="s">
        <v>110</v>
      </c>
      <c r="D21" s="23">
        <v>32</v>
      </c>
      <c r="E21" s="23"/>
      <c r="F21" s="23">
        <f t="shared" si="0"/>
        <v>0</v>
      </c>
    </row>
    <row r="22" spans="1:6" x14ac:dyDescent="0.2">
      <c r="A22" s="23"/>
      <c r="B22" s="23"/>
      <c r="C22" s="23"/>
      <c r="D22" s="23"/>
      <c r="E22" s="23"/>
      <c r="F22" s="23"/>
    </row>
    <row r="23" spans="1:6" x14ac:dyDescent="0.2">
      <c r="A23" s="23" t="s">
        <v>65</v>
      </c>
      <c r="B23" s="23" t="s">
        <v>226</v>
      </c>
      <c r="C23" s="23" t="s">
        <v>110</v>
      </c>
      <c r="D23" s="23">
        <v>4</v>
      </c>
      <c r="E23" s="23"/>
      <c r="F23" s="23">
        <f t="shared" si="0"/>
        <v>0</v>
      </c>
    </row>
    <row r="24" spans="1:6" x14ac:dyDescent="0.2">
      <c r="A24" s="23"/>
      <c r="B24" s="23"/>
      <c r="C24" s="23"/>
      <c r="D24" s="23"/>
      <c r="E24" s="23"/>
      <c r="F24" s="23"/>
    </row>
    <row r="25" spans="1:6" ht="38.25" x14ac:dyDescent="0.2">
      <c r="A25" s="23" t="s">
        <v>67</v>
      </c>
      <c r="B25" s="23" t="s">
        <v>227</v>
      </c>
      <c r="C25" s="23" t="s">
        <v>110</v>
      </c>
      <c r="D25" s="23">
        <v>1</v>
      </c>
      <c r="E25" s="23"/>
      <c r="F25" s="23">
        <f t="shared" si="0"/>
        <v>0</v>
      </c>
    </row>
    <row r="26" spans="1:6" x14ac:dyDescent="0.2">
      <c r="A26" s="23"/>
      <c r="B26" s="23"/>
      <c r="C26" s="23"/>
      <c r="D26" s="23"/>
      <c r="E26" s="23"/>
      <c r="F26" s="23"/>
    </row>
    <row r="27" spans="1:6" ht="38.25" x14ac:dyDescent="0.2">
      <c r="A27" s="23" t="s">
        <v>69</v>
      </c>
      <c r="B27" s="23" t="s">
        <v>228</v>
      </c>
      <c r="C27" s="23" t="s">
        <v>110</v>
      </c>
      <c r="D27" s="23">
        <v>1</v>
      </c>
      <c r="E27" s="23"/>
      <c r="F27" s="23">
        <f t="shared" si="0"/>
        <v>0</v>
      </c>
    </row>
    <row r="28" spans="1:6" x14ac:dyDescent="0.2">
      <c r="A28" s="23"/>
      <c r="B28" s="23"/>
      <c r="C28" s="23"/>
      <c r="D28" s="23"/>
      <c r="E28" s="23"/>
      <c r="F28" s="23"/>
    </row>
    <row r="29" spans="1:6" x14ac:dyDescent="0.2">
      <c r="A29" s="23" t="s">
        <v>71</v>
      </c>
      <c r="B29" s="23" t="s">
        <v>229</v>
      </c>
      <c r="C29" s="23" t="s">
        <v>110</v>
      </c>
      <c r="D29" s="23">
        <v>2</v>
      </c>
      <c r="E29" s="23"/>
      <c r="F29" s="23">
        <f t="shared" si="0"/>
        <v>0</v>
      </c>
    </row>
    <row r="30" spans="1:6" x14ac:dyDescent="0.2">
      <c r="A30" s="23"/>
      <c r="B30" s="23"/>
      <c r="C30" s="23"/>
      <c r="D30" s="23"/>
      <c r="E30" s="23"/>
      <c r="F30" s="23"/>
    </row>
    <row r="31" spans="1:6" x14ac:dyDescent="0.2">
      <c r="A31" s="23" t="s">
        <v>73</v>
      </c>
      <c r="B31" s="23" t="s">
        <v>230</v>
      </c>
      <c r="C31" s="23" t="s">
        <v>110</v>
      </c>
      <c r="D31" s="23">
        <v>1</v>
      </c>
      <c r="E31" s="23"/>
      <c r="F31" s="23">
        <f t="shared" si="0"/>
        <v>0</v>
      </c>
    </row>
    <row r="32" spans="1:6" x14ac:dyDescent="0.2">
      <c r="A32" s="23"/>
      <c r="B32" s="23"/>
      <c r="C32" s="23"/>
      <c r="D32" s="23"/>
      <c r="E32" s="23"/>
      <c r="F32" s="23"/>
    </row>
    <row r="33" spans="1:6" ht="63.75" x14ac:dyDescent="0.2">
      <c r="A33" s="23" t="s">
        <v>75</v>
      </c>
      <c r="B33" s="23" t="s">
        <v>231</v>
      </c>
      <c r="C33" s="23" t="s">
        <v>110</v>
      </c>
      <c r="D33" s="23">
        <v>1</v>
      </c>
      <c r="E33" s="23"/>
      <c r="F33" s="23">
        <f t="shared" si="0"/>
        <v>0</v>
      </c>
    </row>
    <row r="34" spans="1:6" x14ac:dyDescent="0.2">
      <c r="A34" s="23"/>
      <c r="B34" s="23"/>
      <c r="C34" s="23"/>
      <c r="D34" s="23"/>
      <c r="E34" s="23"/>
      <c r="F34" s="23"/>
    </row>
    <row r="35" spans="1:6" x14ac:dyDescent="0.2">
      <c r="A35" s="23" t="s">
        <v>77</v>
      </c>
      <c r="B35" s="23" t="s">
        <v>232</v>
      </c>
      <c r="C35" s="23" t="s">
        <v>221</v>
      </c>
      <c r="D35" s="23">
        <v>5</v>
      </c>
      <c r="E35" s="23"/>
      <c r="F35" s="23">
        <f t="shared" si="0"/>
        <v>0</v>
      </c>
    </row>
    <row r="36" spans="1:6" x14ac:dyDescent="0.2">
      <c r="A36" s="23"/>
      <c r="B36" s="23"/>
      <c r="C36" s="23"/>
      <c r="D36" s="23"/>
      <c r="E36" s="23"/>
      <c r="F36" s="23"/>
    </row>
    <row r="37" spans="1:6" ht="25.5" x14ac:dyDescent="0.2">
      <c r="A37" s="23" t="s">
        <v>79</v>
      </c>
      <c r="B37" s="23" t="s">
        <v>233</v>
      </c>
      <c r="C37" s="23" t="s">
        <v>110</v>
      </c>
      <c r="D37" s="23">
        <v>1</v>
      </c>
      <c r="E37" s="23"/>
      <c r="F37" s="23">
        <f t="shared" si="0"/>
        <v>0</v>
      </c>
    </row>
    <row r="38" spans="1:6" x14ac:dyDescent="0.2">
      <c r="A38" s="23"/>
      <c r="B38" s="23"/>
      <c r="C38" s="23"/>
      <c r="D38" s="23"/>
      <c r="E38" s="23"/>
      <c r="F38" s="23"/>
    </row>
    <row r="39" spans="1:6" ht="72" x14ac:dyDescent="0.2">
      <c r="A39" s="23" t="s">
        <v>81</v>
      </c>
      <c r="B39" s="167" t="s">
        <v>457</v>
      </c>
      <c r="C39" s="168" t="s">
        <v>110</v>
      </c>
      <c r="D39" s="171">
        <v>1</v>
      </c>
      <c r="E39" s="23"/>
      <c r="F39" s="23">
        <f t="shared" si="0"/>
        <v>0</v>
      </c>
    </row>
    <row r="40" spans="1:6" x14ac:dyDescent="0.2">
      <c r="A40" s="23"/>
      <c r="B40"/>
      <c r="C40" s="168"/>
      <c r="D40" s="172"/>
      <c r="E40" s="23"/>
      <c r="F40" s="23"/>
    </row>
    <row r="41" spans="1:6" ht="36" x14ac:dyDescent="0.2">
      <c r="A41" s="23" t="s">
        <v>83</v>
      </c>
      <c r="B41" s="169" t="s">
        <v>458</v>
      </c>
      <c r="C41" s="168" t="s">
        <v>110</v>
      </c>
      <c r="D41" s="171">
        <v>1</v>
      </c>
      <c r="E41" s="23"/>
      <c r="F41" s="23">
        <f>E41*D41</f>
        <v>0</v>
      </c>
    </row>
    <row r="42" spans="1:6" x14ac:dyDescent="0.2">
      <c r="A42" s="23"/>
      <c r="B42"/>
      <c r="C42" s="168"/>
      <c r="D42" s="172"/>
      <c r="E42" s="23"/>
      <c r="F42" s="23"/>
    </row>
    <row r="43" spans="1:6" ht="24" x14ac:dyDescent="0.2">
      <c r="A43" s="23" t="s">
        <v>85</v>
      </c>
      <c r="B43" s="169" t="s">
        <v>459</v>
      </c>
      <c r="C43" s="168" t="s">
        <v>110</v>
      </c>
      <c r="D43" s="171">
        <v>1</v>
      </c>
      <c r="E43" s="23"/>
      <c r="F43" s="23">
        <f t="shared" si="0"/>
        <v>0</v>
      </c>
    </row>
    <row r="44" spans="1:6" x14ac:dyDescent="0.2">
      <c r="A44" s="23"/>
      <c r="B44" s="168"/>
      <c r="C44" s="168"/>
      <c r="D44" s="171"/>
      <c r="E44" s="23"/>
      <c r="F44" s="23"/>
    </row>
    <row r="45" spans="1:6" ht="60" x14ac:dyDescent="0.2">
      <c r="A45" s="23" t="s">
        <v>87</v>
      </c>
      <c r="B45" s="169" t="s">
        <v>460</v>
      </c>
      <c r="C45" s="168" t="s">
        <v>110</v>
      </c>
      <c r="D45" s="171">
        <v>1</v>
      </c>
      <c r="E45" s="23"/>
      <c r="F45" s="23">
        <f t="shared" si="0"/>
        <v>0</v>
      </c>
    </row>
    <row r="46" spans="1:6" x14ac:dyDescent="0.2">
      <c r="A46" s="23"/>
      <c r="B46"/>
      <c r="C46"/>
      <c r="D46" s="172"/>
      <c r="E46" s="23"/>
      <c r="F46" s="23"/>
    </row>
    <row r="47" spans="1:6" ht="36" x14ac:dyDescent="0.2">
      <c r="A47" s="23" t="s">
        <v>89</v>
      </c>
      <c r="B47" s="170" t="s">
        <v>461</v>
      </c>
      <c r="C47" s="168" t="s">
        <v>110</v>
      </c>
      <c r="D47" s="171">
        <v>1</v>
      </c>
      <c r="E47" s="23"/>
      <c r="F47" s="23">
        <f>E47*D47</f>
        <v>0</v>
      </c>
    </row>
    <row r="48" spans="1:6" x14ac:dyDescent="0.2">
      <c r="A48" s="23"/>
      <c r="B48" s="23"/>
      <c r="C48" s="23"/>
      <c r="D48" s="23"/>
      <c r="E48" s="23"/>
      <c r="F48" s="23"/>
    </row>
    <row r="49" spans="1:6" x14ac:dyDescent="0.2">
      <c r="A49" s="23" t="s">
        <v>91</v>
      </c>
      <c r="B49" s="23" t="s">
        <v>234</v>
      </c>
      <c r="C49" s="23" t="s">
        <v>221</v>
      </c>
      <c r="D49" s="23">
        <v>24</v>
      </c>
      <c r="E49" s="23"/>
      <c r="F49" s="23">
        <f>E49*D49</f>
        <v>0</v>
      </c>
    </row>
    <row r="50" spans="1:6" x14ac:dyDescent="0.2">
      <c r="A50" s="23"/>
      <c r="B50" s="23"/>
      <c r="C50" s="23"/>
      <c r="D50" s="23"/>
      <c r="E50" s="23"/>
      <c r="F50" s="23"/>
    </row>
    <row r="51" spans="1:6" x14ac:dyDescent="0.2">
      <c r="A51" s="23" t="s">
        <v>93</v>
      </c>
      <c r="B51" s="23" t="s">
        <v>235</v>
      </c>
      <c r="C51" s="23" t="s">
        <v>221</v>
      </c>
      <c r="D51" s="23">
        <v>24</v>
      </c>
      <c r="E51" s="23"/>
      <c r="F51" s="23">
        <f>E51*D51</f>
        <v>0</v>
      </c>
    </row>
    <row r="52" spans="1:6" x14ac:dyDescent="0.2">
      <c r="A52" s="23"/>
      <c r="B52" s="23"/>
      <c r="C52" s="23"/>
      <c r="D52" s="23"/>
      <c r="E52" s="23"/>
      <c r="F52" s="23"/>
    </row>
    <row r="53" spans="1:6" x14ac:dyDescent="0.2">
      <c r="A53" s="23" t="s">
        <v>95</v>
      </c>
      <c r="B53" s="23" t="s">
        <v>236</v>
      </c>
      <c r="C53" s="23" t="s">
        <v>221</v>
      </c>
      <c r="D53" s="23">
        <v>24</v>
      </c>
      <c r="E53" s="23"/>
      <c r="F53" s="23">
        <f>E53*D53</f>
        <v>0</v>
      </c>
    </row>
    <row r="54" spans="1:6" x14ac:dyDescent="0.2">
      <c r="A54" s="23"/>
      <c r="B54" s="23"/>
      <c r="C54" s="23"/>
      <c r="D54" s="23"/>
      <c r="E54" s="23"/>
      <c r="F54" s="23"/>
    </row>
    <row r="55" spans="1:6" ht="76.5" x14ac:dyDescent="0.2">
      <c r="A55" s="23" t="s">
        <v>97</v>
      </c>
      <c r="B55" s="127" t="s">
        <v>237</v>
      </c>
      <c r="C55" s="23" t="s">
        <v>124</v>
      </c>
      <c r="D55" s="23">
        <v>10</v>
      </c>
      <c r="E55" s="23">
        <f>SUM(F5:F54)</f>
        <v>0</v>
      </c>
      <c r="F55" s="23">
        <f>E55*D55/100</f>
        <v>0</v>
      </c>
    </row>
    <row r="56" spans="1:6" x14ac:dyDescent="0.2">
      <c r="A56" s="135"/>
      <c r="B56" s="128"/>
      <c r="C56" s="129"/>
      <c r="D56" s="136"/>
      <c r="E56" s="136"/>
      <c r="F56" s="137"/>
    </row>
    <row r="57" spans="1:6" x14ac:dyDescent="0.2">
      <c r="A57" s="108"/>
      <c r="B57" s="95"/>
      <c r="C57" s="15"/>
      <c r="D57" s="2"/>
      <c r="E57" s="2"/>
      <c r="F57" s="138"/>
    </row>
    <row r="58" spans="1:6" x14ac:dyDescent="0.2">
      <c r="A58" s="108"/>
      <c r="B58" s="120" t="s">
        <v>238</v>
      </c>
      <c r="C58" s="10"/>
      <c r="D58" s="2"/>
      <c r="E58" s="134"/>
      <c r="F58" s="139">
        <f>SUM(F4:F56)</f>
        <v>0</v>
      </c>
    </row>
  </sheetData>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Delovni listi</vt:lpstr>
      </vt:variant>
      <vt:variant>
        <vt:i4>15</vt:i4>
      </vt:variant>
      <vt:variant>
        <vt:lpstr>Imenovani obsegi</vt:lpstr>
      </vt:variant>
      <vt:variant>
        <vt:i4>13</vt:i4>
      </vt:variant>
    </vt:vector>
  </HeadingPairs>
  <TitlesOfParts>
    <vt:vector size="28" baseType="lpstr">
      <vt:lpstr>REKAPITULACIJA</vt:lpstr>
      <vt:lpstr>Splošne zahteve</vt:lpstr>
      <vt:lpstr>Sklop 1-  RPRIPRAVLJALNA in RUŠ</vt:lpstr>
      <vt:lpstr>Sklop 1 -ZEMELJSKA DELA</vt:lpstr>
      <vt:lpstr>Sklop 1- BETONSKA DELA</vt:lpstr>
      <vt:lpstr>Sklop 1- ZIDARSKA DELA</vt:lpstr>
      <vt:lpstr>Sklop 1- TESARSKA DELA</vt:lpstr>
      <vt:lpstr>Sklop 1-Meteorna kanalizacija</vt:lpstr>
      <vt:lpstr>Sklop 1- Hidrantno omrežje</vt:lpstr>
      <vt:lpstr>Sklop 1- razsvetljava</vt:lpstr>
      <vt:lpstr>Sklop 1- OPREMA</vt:lpstr>
      <vt:lpstr>sklop 2 - oporni zid</vt:lpstr>
      <vt:lpstr>Sklop 3- sanacija objekta</vt:lpstr>
      <vt:lpstr>Sklop 4 - Ureditev ob Reč</vt:lpstr>
      <vt:lpstr>List2</vt:lpstr>
      <vt:lpstr>REKAPITULACIJA!Področje_tiskanja</vt:lpstr>
      <vt:lpstr>'Sklop 1-  RPRIPRAVLJALNA in RUŠ'!Področje_tiskanja</vt:lpstr>
      <vt:lpstr>'Sklop 1- BETONSKA DELA'!Področje_tiskanja</vt:lpstr>
      <vt:lpstr>'Sklop 1- Hidrantno omrežje'!Področje_tiskanja</vt:lpstr>
      <vt:lpstr>'Sklop 1- OPREMA'!Področje_tiskanja</vt:lpstr>
      <vt:lpstr>'Sklop 1- razsvetljava'!Področje_tiskanja</vt:lpstr>
      <vt:lpstr>'Sklop 1- TESARSKA DELA'!Področje_tiskanja</vt:lpstr>
      <vt:lpstr>'Sklop 1 -ZEMELJSKA DELA'!Področje_tiskanja</vt:lpstr>
      <vt:lpstr>'Sklop 1- ZIDARSKA DELA'!Področje_tiskanja</vt:lpstr>
      <vt:lpstr>'Sklop 1-Meteorna kanalizacija'!Področje_tiskanja</vt:lpstr>
      <vt:lpstr>'sklop 2 - oporni zid'!Področje_tiskanja</vt:lpstr>
      <vt:lpstr>'Splošne zahteve'!Področje_tiskanja</vt:lpstr>
      <vt:lpstr>'Sklop 1-  RPRIPRAVLJALNA in RUŠ'!Tiskanje_naslovov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Domen</dc:creator>
  <cp:lastModifiedBy>User</cp:lastModifiedBy>
  <cp:revision>0</cp:revision>
  <cp:lastPrinted>2018-06-13T09:25:42Z</cp:lastPrinted>
  <dcterms:created xsi:type="dcterms:W3CDTF">2018-03-30T08:19:32Z</dcterms:created>
  <dcterms:modified xsi:type="dcterms:W3CDTF">2018-06-20T06:03:54Z</dcterms:modified>
  <dc:language>sl-SI</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