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6380" windowHeight="8136" tabRatio="991" activeTab="2"/>
  </bookViews>
  <sheets>
    <sheet name="Naslovna stran" sheetId="1" r:id="rId1"/>
    <sheet name="REKAPITULACIJA" sheetId="6" r:id="rId2"/>
    <sheet name="oporni zid" sheetId="2" r:id="rId3"/>
    <sheet name="Zaščita in sanacija stanovanjsk" sheetId="4" r:id="rId4"/>
    <sheet name="prilagoditev hiše" sheetId="5" r:id="rId5"/>
  </sheets>
  <definedNames>
    <definedName name="__xlnm.Print_Area_3">#REF!</definedName>
    <definedName name="_xlnm.Print_Area" localSheetId="2">'oporni zid'!$B$1:$G$117</definedName>
    <definedName name="Print_Area_0" localSheetId="2">'oporni zid'!$B$1:$G$117</definedName>
  </definedNames>
  <calcPr calcId="145621"/>
</workbook>
</file>

<file path=xl/calcChain.xml><?xml version="1.0" encoding="utf-8"?>
<calcChain xmlns="http://schemas.openxmlformats.org/spreadsheetml/2006/main">
  <c r="D4" i="6" l="1"/>
  <c r="G84" i="5"/>
  <c r="G83" i="5"/>
  <c r="G86" i="5" s="1"/>
  <c r="G10" i="5" s="1"/>
  <c r="G82" i="5"/>
  <c r="G78" i="5"/>
  <c r="G77" i="5"/>
  <c r="G76" i="5"/>
  <c r="G75" i="5"/>
  <c r="G74" i="5"/>
  <c r="G73" i="5"/>
  <c r="G72" i="5"/>
  <c r="G71" i="5"/>
  <c r="G70" i="5"/>
  <c r="G69" i="5"/>
  <c r="G68" i="5"/>
  <c r="G67" i="5"/>
  <c r="G80" i="5" s="1"/>
  <c r="G9" i="5" s="1"/>
  <c r="G62" i="5"/>
  <c r="E62" i="5"/>
  <c r="G61" i="5"/>
  <c r="G60" i="5"/>
  <c r="G59" i="5"/>
  <c r="E58" i="5"/>
  <c r="G58" i="5" s="1"/>
  <c r="G64" i="5" s="1"/>
  <c r="G8" i="5" s="1"/>
  <c r="G53" i="5"/>
  <c r="G52" i="5"/>
  <c r="G51" i="5"/>
  <c r="G55" i="5" s="1"/>
  <c r="G7" i="5" s="1"/>
  <c r="E51" i="5"/>
  <c r="G46" i="5"/>
  <c r="G45" i="5"/>
  <c r="G44" i="5"/>
  <c r="G43" i="5"/>
  <c r="G42" i="5"/>
  <c r="G41" i="5"/>
  <c r="G40" i="5"/>
  <c r="G39" i="5"/>
  <c r="E38" i="5"/>
  <c r="G38" i="5" s="1"/>
  <c r="G37" i="5"/>
  <c r="G36" i="5"/>
  <c r="G32" i="5"/>
  <c r="E32" i="5"/>
  <c r="G31" i="5"/>
  <c r="E31" i="5"/>
  <c r="G30" i="5"/>
  <c r="G29" i="5"/>
  <c r="G28" i="5"/>
  <c r="G34" i="5" s="1"/>
  <c r="G5" i="5" s="1"/>
  <c r="G25" i="5"/>
  <c r="G23" i="5"/>
  <c r="G22" i="5"/>
  <c r="G21" i="5"/>
  <c r="G20" i="5"/>
  <c r="G19" i="5"/>
  <c r="G18" i="5"/>
  <c r="G17" i="5"/>
  <c r="G16" i="5"/>
  <c r="G15" i="5"/>
  <c r="G27" i="5" l="1"/>
  <c r="G4" i="5" s="1"/>
  <c r="G12" i="5" s="1"/>
  <c r="D5" i="6" s="1"/>
  <c r="G48" i="5"/>
  <c r="G6" i="5" s="1"/>
  <c r="G47" i="2" l="1"/>
  <c r="G26" i="2"/>
  <c r="G27" i="2"/>
  <c r="G88" i="2" l="1"/>
  <c r="G102" i="2"/>
  <c r="G86" i="2"/>
  <c r="E110" i="2" l="1"/>
  <c r="G98" i="2"/>
  <c r="G99" i="2"/>
  <c r="G100" i="2"/>
  <c r="E95" i="2"/>
  <c r="G16" i="2" l="1"/>
  <c r="G17" i="2"/>
  <c r="G18" i="2"/>
  <c r="G19" i="2"/>
  <c r="G20" i="2"/>
  <c r="G15" i="2"/>
  <c r="G11" i="4"/>
  <c r="G10" i="4"/>
  <c r="G9" i="4"/>
  <c r="G8" i="4"/>
  <c r="G7" i="4"/>
  <c r="G6" i="4"/>
  <c r="G83" i="4"/>
  <c r="G82" i="4"/>
  <c r="G114" i="4"/>
  <c r="G115" i="4"/>
  <c r="G116" i="4"/>
  <c r="G117" i="4"/>
  <c r="G118" i="4"/>
  <c r="G119" i="4"/>
  <c r="G113" i="4"/>
  <c r="G102" i="4"/>
  <c r="G103" i="4"/>
  <c r="G104" i="4"/>
  <c r="G105" i="4"/>
  <c r="G106" i="4"/>
  <c r="G107" i="4"/>
  <c r="G101" i="4"/>
  <c r="G91" i="4"/>
  <c r="G92" i="4"/>
  <c r="G93" i="4"/>
  <c r="G94" i="4"/>
  <c r="G95" i="4"/>
  <c r="G90" i="4"/>
  <c r="G75" i="4"/>
  <c r="G76" i="4"/>
  <c r="G77" i="4"/>
  <c r="G78" i="4"/>
  <c r="G79" i="4"/>
  <c r="G80" i="4"/>
  <c r="G81" i="4"/>
  <c r="G84" i="4"/>
  <c r="G85" i="4"/>
  <c r="G74" i="4"/>
  <c r="G56" i="4"/>
  <c r="G57" i="4"/>
  <c r="G58" i="4"/>
  <c r="G59" i="4"/>
  <c r="G60" i="4"/>
  <c r="G61" i="4"/>
  <c r="G62" i="4"/>
  <c r="G63" i="4"/>
  <c r="G64" i="4"/>
  <c r="G65" i="4"/>
  <c r="G66" i="4"/>
  <c r="G67" i="4"/>
  <c r="G68" i="4"/>
  <c r="G69" i="4"/>
  <c r="G55"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18" i="4"/>
  <c r="G22" i="2" l="1"/>
  <c r="D3" i="6" s="1"/>
  <c r="D6" i="6" s="1"/>
  <c r="D7" i="6" s="1"/>
  <c r="D8" i="6" s="1"/>
  <c r="D10" i="6" s="1"/>
  <c r="D12" i="6" s="1"/>
  <c r="G120" i="4"/>
  <c r="G70" i="4"/>
  <c r="G51" i="4"/>
  <c r="G108" i="4"/>
  <c r="G96" i="4"/>
  <c r="G86" i="4"/>
  <c r="G111" i="2"/>
  <c r="G110" i="2"/>
  <c r="G109" i="2"/>
  <c r="G108" i="2"/>
  <c r="E107" i="2"/>
  <c r="G107" i="2" s="1"/>
  <c r="G106" i="2"/>
  <c r="G101" i="2"/>
  <c r="G97" i="2"/>
  <c r="G96" i="2"/>
  <c r="G95" i="2"/>
  <c r="G94" i="2"/>
  <c r="G93" i="2"/>
  <c r="G92" i="2"/>
  <c r="G91" i="2"/>
  <c r="G90" i="2"/>
  <c r="E87" i="2"/>
  <c r="G87" i="2" s="1"/>
  <c r="G85" i="2"/>
  <c r="G84" i="2"/>
  <c r="G83" i="2"/>
  <c r="G82" i="2"/>
  <c r="E81" i="2"/>
  <c r="G81" i="2" s="1"/>
  <c r="G80" i="2"/>
  <c r="G89" i="2" s="1"/>
  <c r="G76" i="2"/>
  <c r="G75" i="2"/>
  <c r="G74" i="2"/>
  <c r="G72" i="2"/>
  <c r="G71" i="2"/>
  <c r="G70" i="2"/>
  <c r="G66" i="2"/>
  <c r="G63" i="2"/>
  <c r="G62" i="2"/>
  <c r="G61" i="2"/>
  <c r="G60" i="2"/>
  <c r="G59" i="2"/>
  <c r="G58" i="2"/>
  <c r="G57" i="2"/>
  <c r="E53" i="2"/>
  <c r="G53" i="2" s="1"/>
  <c r="E52" i="2"/>
  <c r="G52" i="2" s="1"/>
  <c r="G51" i="2"/>
  <c r="G50" i="2"/>
  <c r="E49" i="2"/>
  <c r="G49" i="2" s="1"/>
  <c r="G48" i="2"/>
  <c r="G46" i="2"/>
  <c r="G45" i="2"/>
  <c r="E44" i="2"/>
  <c r="G44" i="2" s="1"/>
  <c r="G43" i="2"/>
  <c r="G42" i="2"/>
  <c r="G39" i="2"/>
  <c r="G38" i="2"/>
  <c r="G37" i="2"/>
  <c r="G36" i="2"/>
  <c r="G35" i="2"/>
  <c r="G104" i="2" l="1"/>
  <c r="G41" i="2"/>
  <c r="G4" i="2" s="1"/>
  <c r="G64" i="2"/>
  <c r="G6" i="2" s="1"/>
  <c r="G55" i="2"/>
  <c r="G5" i="2" s="1"/>
  <c r="G78" i="2"/>
  <c r="G7" i="2" s="1"/>
  <c r="G8" i="2"/>
  <c r="G9" i="2"/>
  <c r="G113" i="2"/>
  <c r="G10" i="2" s="1"/>
  <c r="G12" i="2" l="1"/>
  <c r="G25" i="2" l="1"/>
  <c r="G29" i="2" s="1"/>
</calcChain>
</file>

<file path=xl/sharedStrings.xml><?xml version="1.0" encoding="utf-8"?>
<sst xmlns="http://schemas.openxmlformats.org/spreadsheetml/2006/main" count="528" uniqueCount="284">
  <si>
    <t/>
  </si>
  <si>
    <t>Projektantski popis del za izvedbo opornega zidu z ograjo v sklopu rekonstrukcije Rečiške ceste</t>
  </si>
  <si>
    <t>Investitor:</t>
  </si>
  <si>
    <t>Občina Bled, Cesta svobode 13, 4260 Bled</t>
  </si>
  <si>
    <t>PRI PRIPRAVI PONUDBE JE POTREBNO UPOŠTEVATI SPODNJE TOČKE, KI SE NE ZARAČUNAVAJO POSEBEJ</t>
  </si>
  <si>
    <t>Organizacija in oprema gradbišča.</t>
  </si>
  <si>
    <t>Čiščenje terena pred in po gradnji ter priprava in organizacija gradbišča. Stroške zaključnih del na gradbišču z odvozom odvečnega materiala in stroške vzpostavitve prvotnega stanja, kjer bo to potrebno.</t>
  </si>
  <si>
    <t>Zakoličba obstoječih komunalnih vodov pred začetkom gradnje.</t>
  </si>
  <si>
    <t>Izdelava poročila o ravnanju z gradbenimi odpadki v skladu z zakonodajo, vključno z vsemi stroški in taksami ločenega zbiranja,</t>
  </si>
  <si>
    <t>Sortiranja in evidentiranja gradbenih odpadkov, zemeljskega izkopa, kot tudi stroške odvoza in predelave le teh, po določilih zakonodaje.</t>
  </si>
  <si>
    <t>Postavitev gradbiščne table skladno s trenutno veljavnimi predpisi.</t>
  </si>
  <si>
    <t>Stroški izdelave in dostave  varnostnega načrta  (dva izvoda) naročniku v skladu s predpisi o zagotavljanju varnosti in zdravja pri delu, zagotoviti, da bo gradbišče urejeno v skladu z varnostnim načrtom. Načrte izvajalec preda v potrditev naročniku pet dni pred začetkom gradnje.</t>
  </si>
  <si>
    <t>Stroške vseh potrebnih ukrepov, ki so predpisana in določena z veljavnimi predpisi o varstvu pri delu in varstvom pred požarom, ki jih mora izvajalec obvezno upoštevati.</t>
  </si>
  <si>
    <t>Škoda na objektih ob gradbišču, ki jo povzroči izvajalec.</t>
  </si>
  <si>
    <t>Ponovna vzpostavitev odstranjenih mejnikov, ki jih je izvajalec odstranil izven delovnega pasu.</t>
  </si>
  <si>
    <t>Poročila o kakovostni vgradnji.</t>
  </si>
  <si>
    <t>Vsi stroški trajnega deponiranja gradbenega materiala.</t>
  </si>
  <si>
    <t>Izdelava izvedenskega mnenja za objekte na katerih bi zaradi izgradnje komunalne infrastrukture lahko prišlo do poškodb (s predhodnim posvetovanjem s predstavnikom naročnika - z nadzorom).</t>
  </si>
  <si>
    <t>Sanacija oz. povrnitev v prvotno stanje vseh dostopnih poti, ki jih bo izvajalec uporabljal za vso gradbiščno logistiko.</t>
  </si>
  <si>
    <t>Stroške obveščanja javnosti o morebitnih motnjah ter posledic nastalih zaradi motenj.</t>
  </si>
  <si>
    <t>Obnova obstoječih hišnih priključkov poškodovanih med gradnjo.</t>
  </si>
  <si>
    <t>Vse stroške povezane z izvajanjem ukrepov skladno s Uredbo o preprečevanju in zmanjševanju emisije delcev iz gradbišč (Ur.list RS, št. 21/2011) ter izdelavo elaborata preprečevanja in zmanjševanja emisije delcev iz gradbišča.</t>
  </si>
  <si>
    <t>Vse stroške glede posegov na obstoječem cevovodu, pri čemer se izvajalec z upravljalcem uskladi glede organizacije obnove,</t>
  </si>
  <si>
    <t>Vse stroške električne energije, vode, TK priključkov, razsvetljave,ogrevanja…</t>
  </si>
  <si>
    <t>Vse stroške zavarovanja opreme v času izvedbe del in delavcev ter materiala na gradbišču v času izvajanja del, od začetka do  uporabnega dovolj.</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</si>
  <si>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</si>
  <si>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Vse stroške pridobitve potrebnih soglasij in dovoljenj v zvezi s prečkanji cevovodov, stroške zaščite vseh komunalnih naprav in stroške upravljavcev ali njihovih predstavnikov, stroške raznih pristojbin s tem v zvezi.</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</si>
  <si>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</si>
  <si>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Meritve nosilnosti podlage, izdelava poročil, nadzor geomehanika z vpisom v gradbeni dnevnik in izdelavo končnega poročila, geodetska spremljava v skladu z navodili geomehanika, strošek ogrevanja v času izvajanja del, če so zunanje temp. neustrezne za normalno napredovanje del.</t>
  </si>
  <si>
    <t>V ceni mora biti zajeto tudi: droben potrošen mtr., preizkus instalacij in vse potrebne meritve za uspešno opravljen teh. pregled, pridobitev pozitivnih izvedeniških mnenj.</t>
  </si>
  <si>
    <t>Vsa potrebna dokumentacija, ki je potrebna za tehnični pregled, prodobitev uporabnega dovoljenja in vris v kataster GJI.</t>
  </si>
  <si>
    <t>Cena na enoto za več in manj dela se ne spreminja.</t>
  </si>
  <si>
    <t>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t>
  </si>
  <si>
    <t>Ponudnik mora k ponudbi priložiti prospekte za vso ponujeno opremo v vseh sklopih.</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</si>
  <si>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</si>
  <si>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</si>
  <si>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Postavitev fiksnih začasnih prehodov za pešce preko jarkov do posameznih objektov ob gradbišču z varovalno ograjo, sprotnim čiščenjem in vzdrževanjem prehodov tekom gradnje in stalnim vzdrževanjem dostopov nanje. V ceni je zajeta tudi prestavitev prehodov na nove lokacije. Izvajalec mora vsakodnevno zagotavljati dostop do objektov.</t>
  </si>
  <si>
    <t>Postavitev linijskih pomičnih zaščitnih ograj pri gradnji skozi naselje ali vzporedno z občinsko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</si>
  <si>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REKAPITULACIJA</t>
  </si>
  <si>
    <t>A.</t>
  </si>
  <si>
    <t>OPORNI ZID</t>
  </si>
  <si>
    <t>I.</t>
  </si>
  <si>
    <t>RUŠENJA IN PREDDELA</t>
  </si>
  <si>
    <t>II.</t>
  </si>
  <si>
    <t>ZEMELJSKA DELA</t>
  </si>
  <si>
    <t>III.</t>
  </si>
  <si>
    <t>TESARSKA DELA</t>
  </si>
  <si>
    <t>IV.</t>
  </si>
  <si>
    <t>ARMIRANO BETONSKA DELA</t>
  </si>
  <si>
    <t>V.</t>
  </si>
  <si>
    <t>VOZIŠČNE KONSTRUKCIJE</t>
  </si>
  <si>
    <t>VI.</t>
  </si>
  <si>
    <t>ODVODNJAVANJE</t>
  </si>
  <si>
    <t>VII</t>
  </si>
  <si>
    <t>URBANA OPREMA</t>
  </si>
  <si>
    <t>SKUPAJ OPORNI ZID</t>
  </si>
  <si>
    <t>B.</t>
  </si>
  <si>
    <t>SKUPAJ PRILAGODITEV STANOVANSKEGA OBJEKTA</t>
  </si>
  <si>
    <t>Dodatna in nepredvidena dela</t>
  </si>
  <si>
    <t>Nepredvidena dela, ki morajo biti vpisana v gradbeno knjigo in jih pred obračunom potrditi nadzor ali investitor</t>
  </si>
  <si>
    <t>SKUPAJ</t>
  </si>
  <si>
    <t>V cenah je potrebno vključiti tudi vse eventuelne zaščite gradbišča, ograje za zaščito gradbišča, zaščitne table,...</t>
  </si>
  <si>
    <t>Postavljanje in zavarovanje prečnih profilov</t>
  </si>
  <si>
    <t>kos</t>
  </si>
  <si>
    <t>Rušenje obstoječega asfalta debeline 10 cm, vključno z asfaltnimi grbinami ter nalaganje ruševin na kamijon in odvoz na stalno deponijo po izbiri izvajalca ter plačilo vseh stroškov deponije - predložiti evidenčne liste.</t>
  </si>
  <si>
    <t>m2</t>
  </si>
  <si>
    <t>Zarezovanje obstoječega asfalta debeline 10 - 15 cm.</t>
  </si>
  <si>
    <t>m1</t>
  </si>
  <si>
    <t>m3</t>
  </si>
  <si>
    <t>Odstranitev in prilagoditev obstoječe žičnate oziroma panelne ograje, vključno z montažo na novo stanje in izvedbo potrebnih zaključkov.</t>
  </si>
  <si>
    <t>SKUPAJ PREDDELA:</t>
  </si>
  <si>
    <t>Površinski izkop plodne zemljine - 1. kategorije - strojno z odrivom do 50 m</t>
  </si>
  <si>
    <t>Široki izkop vezljive zemljine - 3. kategorije - strojno z nakladanjem in odvozom na začasno deponijo</t>
  </si>
  <si>
    <t>Izkop za oporni zid v zemljini III. Ktg z nakladanjem in odvozom na gradbiščno deponijo</t>
  </si>
  <si>
    <t>Ureditev planuma temeljnih tal vezljive zemljine - 3. kategorije</t>
  </si>
  <si>
    <t>Izdelava zasipa za zidom iz izkopanega materiala z dovozom iz začasne deponije v slojih 30-50cm z utrjevanjem</t>
  </si>
  <si>
    <t>Dobava in vgraditev geotekstilije za ločilno plast (po načrtu), natezna trdnost do nad 14 do 16 kN/m2</t>
  </si>
  <si>
    <t>Izdelava posteljice iz drobljenih kamnitih zrn v debelini 40 cm</t>
  </si>
  <si>
    <t>Nakladanje na transportno sredstvo in odvoz odvečnega materiala od izkopa na stalno deponijo do 10 km (deponijo pridobi izvajalec) ter plačilo vseh stroškov deponiranja - predložiti evidenčne liste.</t>
  </si>
  <si>
    <t>Planiranje in humusiranje brežin in zelenic  v deb 15-20cm z dovozom humusa iz začasne deponije (po potrebi manjkajoči humus dobavi izvajalec del) in posejanjem travnega semena</t>
  </si>
  <si>
    <t>Ozelenitev površin, dobava in sejanje travnega semena. Upoštevati pokrivanje sejane površine s tanko plastjo humusa in negovanje trave do popolne ozelenitve.</t>
  </si>
  <si>
    <t>SKUPAJ ZEMELJSKA DELA</t>
  </si>
  <si>
    <t>Opomba: Pri kalkulaciji cen je treba upoštevati tudi opaženje v krivinah, pri betoniranju in opaženju je potrebno upoštevati izvedbo vidnega betona - po potrebi se po razopaženju izvede brušenje stikov.</t>
  </si>
  <si>
    <t>Opaženje temelja opornega zidu, vključno z razopaženjem in čiščenjem opaža</t>
  </si>
  <si>
    <t>Opaženje stene opornega zidu, vključno z razopaženjem, čiščenjem opaža in trikotno letvijo - vidni beton</t>
  </si>
  <si>
    <t>Opaženje konzolne plošče,  vključno z razopaženjem in čiščenjem opaža</t>
  </si>
  <si>
    <t>TESARSKA DELA - SKUPAJ</t>
  </si>
  <si>
    <t>Opomba: pri cenah je potrebno upoštevati izvedbo dilatacij opornih zidov na razmaku 5m – izvedba moznikov, premazanih proti sprijemanju, dodatna izvedba armature ter opažev</t>
  </si>
  <si>
    <t>Dobava in vgraditev cementnega betona C8/10 v prerez do 0,15 m3/m2-m1 - podložni beton</t>
  </si>
  <si>
    <t>Dobava, krivljenje in polaganje rebraste armature iz visokovrednega naravno trdnega jekla B St500 S</t>
  </si>
  <si>
    <t>kg</t>
  </si>
  <si>
    <t>sanacija obstoječega AB venca vključno s potrebni dobetoniranjem in obbetoniranjem</t>
  </si>
  <si>
    <t>ARMIRANO BETONSKA DELA - SKUPAJ</t>
  </si>
  <si>
    <t>Izdelava nevezane nosilne plasti enakomerno zrnatega drobljenca iz kamnine v debelini 31 do 40 cm</t>
  </si>
  <si>
    <t>Fino planiranje tampona v predpisanih padcih po projektu, dobava sejanega peska granulacije 0-8 mm, planiranje ter utrjevanje - priprava za asfaltiranje.</t>
  </si>
  <si>
    <t>Izdelava nosilne plasti bituminizirane zmesi AC 22 base B 50/70 A3 v debelini 9 cm</t>
  </si>
  <si>
    <t>Izdelava obrabne in zaporne plasti bituminizirane zmesi SMA 11 PmB 45/80-65 A1/A2 Z2 v debelini 4 cm</t>
  </si>
  <si>
    <t>Izdelava nosilne plasti bituminizirane zmesi AC 22 base B 50/70 A3 v debelini 5 cm</t>
  </si>
  <si>
    <t>Izdelava obrabne in zaporne plasti bituminizirane zmesi SMA 11 PmB 45/80-65 A1/A2 Z2 v debelini 3 cm</t>
  </si>
  <si>
    <t>Dobava in vgraditev robnika iz naravnega kamna (lomljen granit s posnetim robom) s prerezom 15/25 cm (v ceni upoštevati tudi polaganje v krivini in poglobljene robnike)</t>
  </si>
  <si>
    <t>VOZIŠČNE KONSTRUKCIJE SKUPAJ</t>
  </si>
  <si>
    <t>OVODNJAVANJE</t>
  </si>
  <si>
    <t>Dobava in polaganje filca okrog drenažne cevi in prodca (2m2/m1)</t>
  </si>
  <si>
    <t>Dobava in vgradnja pranega prodca 16-32 okrog drenažne cevi (0,30m3/m1)</t>
  </si>
  <si>
    <t>Dobava in montaža meteorne cevi DN160, stiki so tesnjeni z gumi tesnili in polnim obbetoniranjem z betonom C16/20 (vkjlučno s peščeno posteljico debeline 10cm in obsipom)</t>
  </si>
  <si>
    <t>Izdelava meteornega jaška  iz perforirane bet.cevi fi100  z betonskim pokrovom, vključno z vsemi dodatnimi izkopi, betoniranji, zasutjem, …</t>
  </si>
  <si>
    <t>kom</t>
  </si>
  <si>
    <t>Izdelava meteornega jaška  iz bet.cevi fi100  z betonskim pokrovom, vključno z vsemi dodatnimi izkopi, betoniranji, zasutjem, …</t>
  </si>
  <si>
    <t>Izdelava meteornega jaška  iz bet.cevi fi100  z LTŽ rešetko, vključno z vsemi dodatnimi izkopi, betoniranji, zasutjem, …</t>
  </si>
  <si>
    <t>Dobava in vgradnja linijske kanalete 10/15/100cm z LTŽ rešetko 25ton</t>
  </si>
  <si>
    <t>Priklop drenaže v obstoječo ponikovalnico vključno z dobavo potrebnega materiala in izvedbo vseh dodatnih in pomožnih del</t>
  </si>
  <si>
    <t>ODVODNJAVANJE SKUPAJ</t>
  </si>
  <si>
    <t>VII.</t>
  </si>
  <si>
    <t>Dobava in postavitev lesene varnostne ograje,  vključno z vsemi  potrebnimi gradenimi deli ter temeljenjem. (Izdelava po detajlu iz kataloga občine Bled  "Predlog uličnega pohištva in cestne opreme",)</t>
  </si>
  <si>
    <t>Dobava in montaža pleksi stekla v cestno ograjo debelina 10mm, vključno z dobavo in montažo potrebne kovinske vroče cinkane podkonstrukcije iz pohištvenih cevi</t>
  </si>
  <si>
    <t>URBANA OPREMA SKUPAJ</t>
  </si>
  <si>
    <t>kpl</t>
  </si>
  <si>
    <t>Opis</t>
  </si>
  <si>
    <t>EM</t>
  </si>
  <si>
    <t>Priključna omarica RE1</t>
  </si>
  <si>
    <t>Omarica prostostoječa pvc za zunanjo montažo na betonski podstavek pmo 2 ps (450x600x190mm)</t>
  </si>
  <si>
    <t>Adapter za podstavek globine 245mm, kn 242 00 Ž(k-n dim 400x260mm)</t>
  </si>
  <si>
    <t>Podstavek fn 248 00 (F dim. 400x850x245mm)</t>
  </si>
  <si>
    <t>Trifazni dvotarifni števec mt371 cdv 5-85a, z DLC komunikacijo in Mbus komunikacijskim vmesnikom (Iskraemeco)</t>
  </si>
  <si>
    <t>Krmilni tarifni odklopnik Z0340-D1 Mbus</t>
  </si>
  <si>
    <t>Limitator, tipka za vklop</t>
  </si>
  <si>
    <t>Podstavek za varovalne elemente PKI PK00, 3polni, 160A</t>
  </si>
  <si>
    <t>Varovalni vložek NV00 gLgG 80A</t>
  </si>
  <si>
    <t>Varovalni vložek NV00 gLgG 32A</t>
  </si>
  <si>
    <t>Prenapetostne zaščite za energetiko - montaža v razdelilce, Protec b 10/275 (Eti izlake, tip Etitec B2, 15kA, 10/380μs, 30kA, 8/20μs)</t>
  </si>
  <si>
    <t>PK-1/0 (250A) ničelna sponka</t>
  </si>
  <si>
    <t>Kabelski čevlji, cevni, gnetljivi, Al-Cu, 35mm2 /10fi</t>
  </si>
  <si>
    <t>Sponka priključna 35-120mm2 (schrack ik100035-a))</t>
  </si>
  <si>
    <t>Končna ploščica 35mm (schrack cbd.35 ik100235-a)</t>
  </si>
  <si>
    <t>Mostiček za 2 sponki 35mm (schrack cbd.35 ik100506)</t>
  </si>
  <si>
    <t>Končno držalo, vijačna pritrditev (schrack  ik123001)</t>
  </si>
  <si>
    <t>Števčni trak (schrack cbd.10 ik197110)</t>
  </si>
  <si>
    <t>Vrstne sponke 10mm (schrack cbd.6 ik100010)</t>
  </si>
  <si>
    <t>Nosilna letev NVS16</t>
  </si>
  <si>
    <t>Končna ploščica 10mm (schrack cbd.6 ik100210)</t>
  </si>
  <si>
    <t>Števčni trak  cbd.10 (schrack ik197110)</t>
  </si>
  <si>
    <t>PEN zbiralka Cu 20x5cm</t>
  </si>
  <si>
    <t>Žica polaganje v cevi ali instalacijske kanale tip H07V-U (P) - 1x10mm2</t>
  </si>
  <si>
    <t>Žica polaganje v cevi ali instalacijske kanale tip H07V-U (P) - 1x2‚5mm2</t>
  </si>
  <si>
    <t>Vrtanje izvrtin z vrezovanjem navoja in izdelavo spoja M4</t>
  </si>
  <si>
    <t>Vrtanje izvrtin z vrezovanjem navoja in izdelavo spoja M6</t>
  </si>
  <si>
    <t>Vrtanje izvrtin z vrezovanjem navoja in izdelavo spoja M10</t>
  </si>
  <si>
    <t>Vrtanje izvrtin z vrezovanjem navoja in izdelavo spoja M16</t>
  </si>
  <si>
    <t>Varnostna ključavnica EG</t>
  </si>
  <si>
    <t>Označitev razdelilca, napisne ploščice, enopolna shema</t>
  </si>
  <si>
    <t>Meritve in pregled razdelilnika z izdajo ustreznih izjav</t>
  </si>
  <si>
    <t>Drobni vezni in montažni material ter pribor 3%</t>
  </si>
  <si>
    <t>%</t>
  </si>
  <si>
    <t>Dovodni kabel</t>
  </si>
  <si>
    <t>Kabel NYY-J 5x10mm2 v kabelsko kanalizacijo (bc ali PVC cevi)</t>
  </si>
  <si>
    <t>Izdelava končnikov - "glav" s priklopom nearmirani kabli NN brez ekrana - 4x35mm2</t>
  </si>
  <si>
    <t>EL, TK STIGMAFLEX CEV DN 110</t>
  </si>
  <si>
    <t>ŠČITNIK EL/TK 120/1000</t>
  </si>
  <si>
    <t>DISTANČNIK ZA CEV EL/TK 110/4</t>
  </si>
  <si>
    <t>UVODNICA TK 110/500</t>
  </si>
  <si>
    <t>Opozorilni trak</t>
  </si>
  <si>
    <t>Gal ščitnik</t>
  </si>
  <si>
    <t>Pocinkani traf FeZn 25x4mm, položen v izkopan kanal</t>
  </si>
  <si>
    <t>Križna sponka</t>
  </si>
  <si>
    <t>Priklop kabla v priključno merilni omarici</t>
  </si>
  <si>
    <t>Priklop pocinkanega traku FeZn</t>
  </si>
  <si>
    <t>Označevanje kabla v priključni omarici</t>
  </si>
  <si>
    <t>Meritev izolacijske upornosti kablovoda, ter izdaja merilnih protokolov</t>
  </si>
  <si>
    <t>Gradbena dela</t>
  </si>
  <si>
    <t>Izkop kabelskega jarka, globine 1m, širine 0,4m v terenu III-IV ktg., za kabel v cevi, v zemlji, priprava peščene blazinice, zasip, planiranje</t>
  </si>
  <si>
    <t>Strojno izdelava prebojev</t>
  </si>
  <si>
    <t>Trasiranje trase kablovoda</t>
  </si>
  <si>
    <t>Priprava in zavarovanje gradbišča</t>
  </si>
  <si>
    <t>Razrez asfalta debeline do 10cm in ponovno asfaltiranje</t>
  </si>
  <si>
    <t>Rušenje asfalta z odvozom ruševin ter ekolosko depordranje</t>
  </si>
  <si>
    <t>Utrditev terena na voznih površinah in krpanje asfalta</t>
  </si>
  <si>
    <t>Izdelava cevne kabelske kanaIizac (prečkanje parkirišča), izkop v zemljišču IV-V.Ktg. Na globini 1m, polaganje PVC cevi fi 110mm, zasip cevi s paskom 0-4mm, ostali zasip z lomijencem, obetoniranje 30cm zgornjega dela rova z MB 15</t>
  </si>
  <si>
    <t>Nepredvidena dodatna dela-obračun po dejanskih stroških 3%</t>
  </si>
  <si>
    <t>Drobni vezni material, transportni, manipulativni stroški 3%</t>
  </si>
  <si>
    <t>Grelne instalacije v žlebovih in odtočnih ceveh za nemoteno odtekanje vode s strehe</t>
  </si>
  <si>
    <t>Dobava in montaža atestirane grelne inštalacije v žlebove in odtočne cevi, s pritrdilno in obesno opremo, z grelnim kablom GD  tip GL, 40W/m1 žleba</t>
  </si>
  <si>
    <t>Priključni vodotesni raychem spoj</t>
  </si>
  <si>
    <t>Stikalni blok z diferenčno in kratkostično zaščito ter opremo za vklop preko temperaturnega regulatorja</t>
  </si>
  <si>
    <t>Temperaturni regulator za ročni vklop in testiranje</t>
  </si>
  <si>
    <t>Elektronski sklop EMS s talnimi tipali vlage in temperature za samodejni vklop ob sneženju ali poledici</t>
  </si>
  <si>
    <t>Drobni, vezni in pritrdilni material, meritve, atesti, puščanje v pogon, tehnična dokumentacija</t>
  </si>
  <si>
    <t>Površinske grelne instalacije na strehi za zmanjševanje površinske snežne obtežbe</t>
  </si>
  <si>
    <t>Dobava in montaža atestirane grelne inštalacije v žlebove in odtočne cevi, s pritrdilno in obesno opremo, z grelnim kablom GD  tip GL, 80W/m1 žleba</t>
  </si>
  <si>
    <t>Povečanje stikalnega bloka z diferenčno in kratkostično zaščito</t>
  </si>
  <si>
    <t>UV odporni instalacijski kabli GD</t>
  </si>
  <si>
    <t xml:space="preserve">Dvižna ploščad </t>
  </si>
  <si>
    <t>dan</t>
  </si>
  <si>
    <t>Ostala dela</t>
  </si>
  <si>
    <t>Sodelovanje el.inštalaterja z ostalimi izvajalci (gradbeniki, strojniki, krovci..)</t>
  </si>
  <si>
    <t>ur</t>
  </si>
  <si>
    <t>A testi, izjave, certifikati o skladnosti, izdelava izjave o skladnosti</t>
  </si>
  <si>
    <t>Priprava dokumentacije za potrebe izdelave PID projektne dokumentacije, vključno z vsemi vrisanimi shemami, spremembami, seznamom z opisom sprememb</t>
  </si>
  <si>
    <t>Meritve in pregled gradbenega razdelilnika ter izdaja merilnih protokolov</t>
  </si>
  <si>
    <t>Meritve in pregled električnih inštalacij ter izdaja merilnih protokolov</t>
  </si>
  <si>
    <t>Nadzor nad elektro deli</t>
  </si>
  <si>
    <t>Izdelava projektne dokumentacije PID/POV</t>
  </si>
  <si>
    <t>znesek</t>
  </si>
  <si>
    <t>cena/enoto</t>
  </si>
  <si>
    <t>SKUPAJ PRIKLJUČNA OMARICA RE1</t>
  </si>
  <si>
    <t>SKUPAJ DOVODNI KABEL</t>
  </si>
  <si>
    <t>SKPAJ GRADBENA DELA</t>
  </si>
  <si>
    <t>SKUPAJ GRELNE INSTALACIJE V ŽLEBOVIH</t>
  </si>
  <si>
    <t>SKUPAJ POVRŠINSKE GRELNE INSTALACIJE NA STREHI</t>
  </si>
  <si>
    <t>SKUPAJ OSTALA DELA</t>
  </si>
  <si>
    <t>PRIKLJUČNA OMARICA RE1</t>
  </si>
  <si>
    <t>DOVODNI KABEL</t>
  </si>
  <si>
    <t>GRADBENA DELA</t>
  </si>
  <si>
    <t>GRELNE INSTALACIJE V ŽLEBOVIH</t>
  </si>
  <si>
    <t>POVRŠINSKE GRELNE INSTALACIJE</t>
  </si>
  <si>
    <t>OSTALA DELA</t>
  </si>
  <si>
    <t>Zaščita fasde objektov z impregnacijsko, hidrofobno, brezbarvno zaščito na osnovi silanov in siloksanov v vodni emulziji za zunanje vertikalne površine (kot. npr. mapei antipluviol-w) z nanosom z brizganjem ali valjčkanjem z materialom, vključno s predpripravo površine (čiščenje), zaščito stavbnega pohištva in tal</t>
  </si>
  <si>
    <t>Zaščita lesenih delov fasade z ustreznim vododbojnim premazom za les, vključno s predpripravo površine (čiščenje), zaščito stavbnega pohištva in tal</t>
  </si>
  <si>
    <t>ZAŠČITA IN SANACIJA STANOVANJSKEGA OBJEKTA</t>
  </si>
  <si>
    <t>SKUPAJ ZAŠČITA IN SANACIJA STANOVANJSKEGA OBJEKTA</t>
  </si>
  <si>
    <t>Rušenje in odstranitev obstoječih slabih betonskih opornih zidov in betonskih cevi  vključno z nalaganjem na kamion in odvozom na deponijo ki jo zagotovi izvajalec del - predložiti evidenčne liste</t>
  </si>
  <si>
    <t>Izdelava meteorne kanalizacije iz  umetnih mas, togostnega razreda min. SN 8  fi 200 mm s polnim obbetoniranjem, kompletno z izkopom,zasipom globine do 1,50 m in širine do 1,00 m.</t>
  </si>
  <si>
    <t>Izdelava vtočnega jaška iz betonskih cevi fi 50cm z namestitvijo vtočne LTŽ mreže 400 x 400 mm, globine 1,0m, kompletno z izkopom, zasipom z gramozom.</t>
  </si>
  <si>
    <t>Cestne zapore, elaborati o zaporah ceste in ustrezna signalizacija za celoten čas gradnje.</t>
  </si>
  <si>
    <t xml:space="preserve">Dobava in vgrajevanje granitnih robnikov s posnetimi robovi dimenzij 15/25/33-100 cm ter zastičenje s cementno malto. Kompletno s pripravo betonske podlage iz betona C12/15, 0-16 mm. </t>
  </si>
  <si>
    <t>Dobava in postavitev lesene varnostne ograje - nadvišane,  vključno z vsemi  potrebnimi gradbenimi deli ter temeljenjem. (Izdelava po detajlu iz kataloga občine Bled  "Predlog uličnega pohištva in cestne opreme",)</t>
  </si>
  <si>
    <t>Dobava in postavitev lesene varnostne ograje vključno z zabijanjem kovinskih stojk globine do 2m, s čevljem za namestitev lesenega dela,  vključno z vsemi  potrebnimi gradbenimi deli. (Izdelava po detajlu iz kataloga občine Bled  "Predlog uličnega pohištva in cestne opreme",)</t>
  </si>
  <si>
    <t>Dobava in postavitev lesene ograje za pešce,  vključno z vsemi  potrebnimi gradbenimi deli ter temeljenjem oziroma pritrditvijo v AB zid. (Izdelava po detajlu iz kataloga občine Bled  "Predlog uličnega pohištva in cestne opreme",)</t>
  </si>
  <si>
    <t>ure</t>
  </si>
  <si>
    <t>Nadzor odgovornega vodje projekta (PNZ d.o.o.) pri gradnji</t>
  </si>
  <si>
    <t>Stroški zapore ceste, vključno s takso za oddajo vloge in pridobitev dovoljenja za zaporo ter pripravo elaborata in postavitev zapore ceste z ustreznimi obvozi (Obvezno predvideti 20.000,00 EUR neto.)</t>
  </si>
  <si>
    <t>Izkop za oporni zid v zemljini IV. Ktg z nakladanjem in odvozom na gradbiščno deponijo</t>
  </si>
  <si>
    <t>Dobava in vgraditev cementnega betona C30/37 v prerez 0,31 do 0,50 m3/m2-m1, XF4 - temelji</t>
  </si>
  <si>
    <t>Dobava in vgraditev cementnega betona C30/37 v prerez nad 0,50 m3/m2-m1, XF4 - stene opornega zidu</t>
  </si>
  <si>
    <t>Dobava in vgraditev cementnega betona C30/37 v prerez ,16 do 0,30 m3/m2-m1, XF4 - konzolna plošča</t>
  </si>
  <si>
    <t>PRILAGODITEV STANOVANSKEGA OBJEKTA</t>
  </si>
  <si>
    <t>PREDDELA</t>
  </si>
  <si>
    <t>ZIDARSKA DELA</t>
  </si>
  <si>
    <t>JEKLENE KONSTRUKCIJE</t>
  </si>
  <si>
    <t>Demontaža obstoječe lesene ograje, deponija na gradbišču in ponovna postavitev ograje</t>
  </si>
  <si>
    <t>Rušenje obstoječega tlaka sestave keramika, estrih, betonska plošča deb. cca25cm</t>
  </si>
  <si>
    <t>Demontaža in ponovna montaža obstoječih garažnih vrat (dim. 4,25x2,20m), vključno s prestavitvijo elektro instalacij, z preizkusom delovanja in garancijo</t>
  </si>
  <si>
    <t>Rušenje obstoječe linijske rešetke z odvozom na deponijo ki jo zagotovi izvajalec del - predložiti evidenčne liste</t>
  </si>
  <si>
    <t>Demontaža in ponovna montaža obstoječega horizontalnega žleba,  s prilagoditvijo na novo stanje oziroma dobava in vgradnja novega enakega žleba</t>
  </si>
  <si>
    <t>Demontaža in ponovna montaža obstoječega vertikalna žleba,  s prilagoditvijo na novo stanje oziroma dobava in vgradnja novega enakega žleba</t>
  </si>
  <si>
    <t>Rušenje obstoječega opornega AB zidu, vključno z žičnato ograjo dimenzij približno 20 x 120 cm, vključno z odstranitvijo temelja</t>
  </si>
  <si>
    <t>Dolbljenje stene za vgradnjo jeklenega HEB 300 profila, vključno z odstranitvijo obstoječe horizontalne vezi – dimenzija dolbljenja 30 x 50 cm.</t>
  </si>
  <si>
    <t>Obojestransko podpiranje obstoječe strešne konstrukcije z jeklenimi stojkami, vključno z dodatnimi prečnimi in vzdolžnimi gredicami</t>
  </si>
  <si>
    <t>Rušenje obstoječega peskolova z odvozom na deponijo ki jo zagotovi izvajalec del - predložiti evidenčne liste</t>
  </si>
  <si>
    <t>Obojestransko opaženje temelja pod novo izvedenimi vrati, vključno z razopaženjem in čiščenjem opaža</t>
  </si>
  <si>
    <t>Obojestransko opaženje podbetoniranja jeklenega HEB nosilca, vključno z razopaženjem in čiščenjem opaža</t>
  </si>
  <si>
    <t>Izvedba lesene stene nad nosilcem v sestavi:</t>
  </si>
  <si>
    <t>-lesen opaž</t>
  </si>
  <si>
    <t>-podkonstrukcija</t>
  </si>
  <si>
    <t>Izvedba lesene stene v sestavi:</t>
  </si>
  <si>
    <t>-toplotna izolacija 5cm</t>
  </si>
  <si>
    <t>-folija</t>
  </si>
  <si>
    <t>Dobava in vgraditev cementnega betona C25/30 za temelj</t>
  </si>
  <si>
    <t>Dobava in vgraditev cementnega betona C25/30 za podbetoniranje HEB nosilca</t>
  </si>
  <si>
    <t>Dobava in vgradnja betona C25/30 v talno ploščo - metličen beton</t>
  </si>
  <si>
    <t>Obzidava garažnih vrat z opeko deb.30cm</t>
  </si>
  <si>
    <t>Rezanje betona deb. do 25cm</t>
  </si>
  <si>
    <t>Vgradnja železnega kotnika 30 x 30mm vključno s predhodno navarjenimi sidri za vbetoniranje, predhodno protikorozijsko zaščiten in po vgradnji barvan z barvo za kovino v temno rjavi ali črni barvi</t>
  </si>
  <si>
    <t>Dobava in montaža meteorne cevi DN160,  (vkjlučno s peščeno posteljico debeline 10cm in obsipom)</t>
  </si>
  <si>
    <t>Izdelava peskolova iz bet.cevi fi50  z LTŽ rešetko 40ton, vključno z vsemi dodatnimi izkopi, betoniranji, zasutjem, …</t>
  </si>
  <si>
    <t>Dobava in postavitev betonskih korit dim 2,0x1,0x,5m, z zasaditvijo grmovnic višine 1m</t>
  </si>
  <si>
    <t>Dobava in vgradnja sider l=50cm</t>
  </si>
  <si>
    <t>Barvanje fasade z vodoodbojno fasadno barvo – bela barva, vključno s predhodnim čiščenjem in po potrebi s premazom emulzije</t>
  </si>
  <si>
    <t>Popravilo obstoječe fasade</t>
  </si>
  <si>
    <t>Dvakratno barvanje sten, vključno z glajenjem</t>
  </si>
  <si>
    <t>ZIDARSKA DELA SKUPAJ</t>
  </si>
  <si>
    <t>Dobava in montaža jeklenega nosilca HEB 300 (predhodno protikorozijsko zaščitenega z dvakratnim nanosom) nad garažnimi vrati, vključno s pritrditvijo in sidranjem v konstrukcijo.</t>
  </si>
  <si>
    <t>Dobava in montaža jeklenega nosilva HEB 300 (predhodno protikorozijsko zaščitenega z dvakratnim nanosom). Nosilec je pritrjen na obstoječ leseni nosilec strehe z vijaki fi12 (20kom). Vključno z vrtanjem odprtin za vijake, vijaki, vsemi pritrditvami ter predhodno navarjenimi sidri za vbetoniranje v novo horizontalno vez.</t>
  </si>
  <si>
    <t>JEKLENE KONSTRUKCIJE SKUPAJ</t>
  </si>
  <si>
    <t>oporni zid</t>
  </si>
  <si>
    <t>prilagoditev hiše</t>
  </si>
  <si>
    <t>zaščita in sanacija stanovanjskega objekta</t>
  </si>
  <si>
    <t>SKUPAJ VSI SKLOPI</t>
  </si>
  <si>
    <t>SKUPAJ S POPUSTOM</t>
  </si>
  <si>
    <t>DDV 22 %</t>
  </si>
  <si>
    <t>SKUPAJ Z DDV</t>
  </si>
  <si>
    <t>popust v %</t>
  </si>
  <si>
    <t>C.</t>
  </si>
  <si>
    <t>Dobava in vgradnja drenažne cevi fi120mm kot npr. Raudrill</t>
  </si>
  <si>
    <t>Dobava in vgraditev cementnega betona C30/37 v prerez 0,31 do 0,50 m3/m2-m1, XC4 - temelji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</si>
</sst>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0\ &quot;€&quot;_-;\-* #,##0\ &quot;€&quot;_-;_-* &quot;-&quot;\ &quot;€&quot;_-;_-@_-"/>
    <numFmt numFmtId="164" formatCode="0.00\ %"/>
    <numFmt numFmtId="165" formatCode="#,##0\ [$€-1]"/>
    <numFmt numFmtId="166" formatCode="_-* #,##0\ [$€-1]_-;\-* #,##0\ [$€-1]_-;_-* &quot;-&quot;\ [$€-1]_-;_-@_-"/>
    <numFmt numFmtId="167" formatCode="#,##0.0"/>
  </numFmts>
  <fonts count="20" x14ac:knownFonts="1">
    <font>
      <sz val="11"/>
      <color rgb="FF000000"/>
      <name val="Calibri"/>
      <family val="2"/>
      <charset val="238"/>
    </font>
    <font>
      <sz val="11"/>
      <color rgb="FF000000"/>
      <name val="Arial"/>
      <family val="2"/>
      <charset val="1"/>
    </font>
    <font>
      <b/>
      <sz val="11"/>
      <color rgb="FF000000"/>
      <name val="Arial"/>
      <family val="2"/>
      <charset val="1"/>
    </font>
    <font>
      <b/>
      <sz val="14"/>
      <color rgb="FF000000"/>
      <name val="Arial"/>
      <family val="2"/>
      <charset val="1"/>
    </font>
    <font>
      <sz val="11"/>
      <name val="Arial"/>
      <family val="2"/>
      <charset val="1"/>
    </font>
    <font>
      <sz val="11"/>
      <name val="Arial"/>
      <family val="2"/>
      <charset val="238"/>
    </font>
    <font>
      <b/>
      <sz val="11"/>
      <color rgb="FF000000"/>
      <name val="Arial"/>
      <family val="2"/>
      <charset val="238"/>
    </font>
    <font>
      <sz val="11"/>
      <color rgb="FF000000"/>
      <name val="Arial"/>
      <family val="2"/>
      <charset val="238"/>
    </font>
    <font>
      <b/>
      <sz val="11"/>
      <color rgb="FF000000"/>
      <name val="Calibri"/>
      <family val="2"/>
      <charset val="238"/>
    </font>
    <font>
      <i/>
      <sz val="11"/>
      <color rgb="FF000000"/>
      <name val="Arial"/>
      <family val="2"/>
      <charset val="238"/>
    </font>
    <font>
      <b/>
      <sz val="11"/>
      <name val="Arial"/>
      <family val="2"/>
      <charset val="238"/>
    </font>
    <font>
      <sz val="10"/>
      <name val="Cambria"/>
      <family val="1"/>
      <charset val="238"/>
    </font>
    <font>
      <i/>
      <sz val="11"/>
      <name val="Arial"/>
      <family val="2"/>
      <charset val="238"/>
    </font>
    <font>
      <sz val="10"/>
      <name val="Arial CE"/>
      <charset val="238"/>
    </font>
    <font>
      <sz val="9"/>
      <name val="Arial"/>
      <family val="2"/>
      <charset val="238"/>
    </font>
    <font>
      <b/>
      <sz val="10"/>
      <name val="Arial"/>
      <family val="2"/>
      <charset val="238"/>
    </font>
    <font>
      <sz val="10"/>
      <name val="Arial"/>
      <family val="2"/>
      <charset val="238"/>
    </font>
    <font>
      <sz val="10"/>
      <name val="Arial CE"/>
    </font>
    <font>
      <sz val="11"/>
      <name val="Arial CE"/>
      <family val="2"/>
      <charset val="238"/>
    </font>
    <font>
      <sz val="11"/>
      <name val="Calibri"/>
      <family val="2"/>
      <charset val="238"/>
    </font>
  </fonts>
  <fills count="4">
    <fill>
      <patternFill patternType="none"/>
    </fill>
    <fill>
      <patternFill patternType="gray125"/>
    </fill>
    <fill>
      <patternFill patternType="solid">
        <fgColor rgb="FFFFFFFF"/>
        <bgColor rgb="FFFFFFCC"/>
      </patternFill>
    </fill>
    <fill>
      <patternFill patternType="solid">
        <fgColor rgb="FFCCECFF"/>
        <bgColor indexed="64"/>
      </patternFill>
    </fill>
  </fills>
  <borders count="4">
    <border>
      <left/>
      <right/>
      <top/>
      <bottom/>
      <diagonal/>
    </border>
    <border>
      <left/>
      <right/>
      <top style="thin">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3" fillId="0" borderId="0"/>
    <xf numFmtId="0" fontId="17" fillId="0" borderId="0"/>
  </cellStyleXfs>
  <cellXfs count="223">
    <xf numFmtId="0" fontId="0" fillId="0" borderId="0" xfId="0"/>
    <xf numFmtId="0" fontId="0" fillId="0" borderId="0" xfId="0" applyFont="1"/>
    <xf numFmtId="0" fontId="0" fillId="0" borderId="0" xfId="0" applyFont="1" applyAlignment="1">
      <alignment horizontal="left"/>
    </xf>
    <xf numFmtId="0" fontId="1" fillId="0" borderId="0" xfId="0" applyFont="1"/>
    <xf numFmtId="0" fontId="1" fillId="0" borderId="0" xfId="0" applyFont="1" applyBorder="1"/>
    <xf numFmtId="0" fontId="1" fillId="0" borderId="0" xfId="0" applyFont="1" applyBorder="1" applyAlignment="1">
      <alignment horizontal="left" vertical="top"/>
    </xf>
    <xf numFmtId="4" fontId="2" fillId="0" borderId="0" xfId="0" applyNumberFormat="1" applyFont="1" applyBorder="1" applyAlignment="1">
      <alignment horizontal="left" vertical="top" wrapText="1"/>
    </xf>
    <xf numFmtId="0" fontId="3" fillId="0" borderId="0" xfId="0" applyFont="1" applyAlignment="1">
      <alignment horizontal="left" vertical="top" wrapText="1"/>
    </xf>
    <xf numFmtId="1" fontId="2" fillId="0" borderId="0" xfId="0" applyNumberFormat="1" applyFont="1" applyBorder="1" applyAlignment="1">
      <alignment horizontal="left" vertical="top"/>
    </xf>
    <xf numFmtId="0" fontId="2" fillId="0" borderId="0" xfId="0" applyFont="1" applyAlignment="1">
      <alignment horizontal="left" vertical="top" wrapText="1"/>
    </xf>
    <xf numFmtId="4" fontId="1" fillId="0" borderId="0" xfId="0" applyNumberFormat="1" applyFont="1" applyBorder="1" applyAlignment="1">
      <alignment horizontal="right"/>
    </xf>
    <xf numFmtId="0" fontId="1" fillId="0" borderId="0" xfId="0" applyFont="1" applyAlignment="1">
      <alignment horizontal="left" vertical="top" wrapText="1"/>
    </xf>
    <xf numFmtId="0" fontId="4" fillId="0" borderId="0" xfId="0" applyFont="1"/>
    <xf numFmtId="0" fontId="1" fillId="0" borderId="0" xfId="0" applyFont="1" applyAlignment="1">
      <alignment wrapText="1"/>
    </xf>
    <xf numFmtId="4" fontId="2" fillId="0" borderId="0" xfId="0" applyNumberFormat="1" applyFont="1" applyBorder="1" applyAlignment="1">
      <alignment horizontal="center"/>
    </xf>
    <xf numFmtId="4" fontId="2" fillId="0" borderId="0" xfId="0" applyNumberFormat="1" applyFont="1" applyBorder="1" applyAlignment="1">
      <alignment horizontal="right"/>
    </xf>
    <xf numFmtId="164" fontId="1" fillId="0" borderId="0" xfId="0" applyNumberFormat="1" applyFont="1" applyBorder="1" applyAlignment="1">
      <alignment horizontal="center"/>
    </xf>
    <xf numFmtId="0" fontId="0" fillId="0" borderId="0" xfId="0" applyAlignment="1"/>
    <xf numFmtId="0" fontId="0" fillId="0" borderId="0" xfId="0" applyFont="1" applyAlignment="1">
      <alignment horizontal="right"/>
    </xf>
    <xf numFmtId="0" fontId="0" fillId="0" borderId="0" xfId="0" applyFont="1" applyAlignment="1">
      <alignment horizontal="left" wrapText="1"/>
    </xf>
    <xf numFmtId="0" fontId="0" fillId="0" borderId="0" xfId="0" applyFont="1" applyAlignment="1">
      <alignment horizontal="center"/>
    </xf>
    <xf numFmtId="0" fontId="0" fillId="0" borderId="0" xfId="0" applyFont="1" applyAlignment="1"/>
    <xf numFmtId="0" fontId="0" fillId="0" borderId="0" xfId="0" applyFont="1" applyBorder="1" applyAlignment="1">
      <alignment horizontal="left" wrapText="1"/>
    </xf>
    <xf numFmtId="49" fontId="5" fillId="2" borderId="0" xfId="0" applyNumberFormat="1" applyFont="1" applyFill="1" applyBorder="1" applyAlignment="1">
      <alignment horizontal="left" vertical="top" wrapText="1"/>
    </xf>
    <xf numFmtId="4" fontId="7" fillId="0" borderId="0" xfId="0" applyNumberFormat="1" applyFont="1" applyAlignment="1">
      <alignment horizontal="left" vertical="top" wrapText="1"/>
    </xf>
    <xf numFmtId="0" fontId="5" fillId="2" borderId="0" xfId="0" applyFont="1" applyFill="1" applyAlignment="1">
      <alignment vertical="top" wrapText="1"/>
    </xf>
    <xf numFmtId="4" fontId="7" fillId="2" borderId="0" xfId="0" applyNumberFormat="1" applyFont="1" applyFill="1" applyAlignment="1">
      <alignment horizontal="left" vertical="top" wrapText="1"/>
    </xf>
    <xf numFmtId="1" fontId="10" fillId="2" borderId="0" xfId="0" applyNumberFormat="1" applyFont="1" applyFill="1" applyAlignment="1">
      <alignment horizontal="right" vertical="top" wrapText="1"/>
    </xf>
    <xf numFmtId="0" fontId="10" fillId="2" borderId="0" xfId="0" applyFont="1" applyFill="1" applyAlignment="1">
      <alignment vertical="top" wrapText="1"/>
    </xf>
    <xf numFmtId="0" fontId="10" fillId="2" borderId="0" xfId="0" applyFont="1" applyFill="1" applyAlignment="1">
      <alignment horizontal="center" wrapText="1"/>
    </xf>
    <xf numFmtId="4" fontId="10" fillId="2" borderId="0" xfId="0" applyNumberFormat="1" applyFont="1" applyFill="1" applyAlignment="1">
      <alignment horizontal="center" wrapText="1"/>
    </xf>
    <xf numFmtId="1" fontId="5" fillId="2" borderId="0" xfId="0" applyNumberFormat="1" applyFont="1" applyFill="1" applyAlignment="1">
      <alignment horizontal="right" vertical="top" wrapText="1"/>
    </xf>
    <xf numFmtId="0" fontId="5" fillId="2" borderId="0" xfId="0" applyFont="1" applyFill="1" applyAlignment="1">
      <alignment horizontal="center" wrapText="1"/>
    </xf>
    <xf numFmtId="4" fontId="5" fillId="2" borderId="0" xfId="0" applyNumberFormat="1" applyFont="1" applyFill="1" applyAlignment="1">
      <alignment horizontal="center" wrapText="1"/>
    </xf>
    <xf numFmtId="1" fontId="5" fillId="2" borderId="2" xfId="0" applyNumberFormat="1" applyFont="1" applyFill="1" applyBorder="1" applyAlignment="1">
      <alignment horizontal="right" vertical="top" wrapText="1"/>
    </xf>
    <xf numFmtId="0" fontId="10" fillId="2" borderId="1" xfId="0" applyFont="1" applyFill="1" applyBorder="1" applyAlignment="1">
      <alignment vertical="top" wrapText="1"/>
    </xf>
    <xf numFmtId="0" fontId="10" fillId="2" borderId="1" xfId="0" applyFont="1" applyFill="1" applyBorder="1" applyAlignment="1">
      <alignment horizontal="center" wrapText="1"/>
    </xf>
    <xf numFmtId="4" fontId="10" fillId="2" borderId="1" xfId="0" applyNumberFormat="1" applyFont="1" applyFill="1" applyBorder="1" applyAlignment="1">
      <alignment horizontal="center" wrapText="1"/>
    </xf>
    <xf numFmtId="1" fontId="5" fillId="2" borderId="0" xfId="0" applyNumberFormat="1" applyFont="1" applyFill="1" applyAlignment="1">
      <alignment horizontal="right" vertical="top"/>
    </xf>
    <xf numFmtId="1" fontId="10" fillId="2" borderId="0" xfId="0" applyNumberFormat="1" applyFont="1" applyFill="1" applyBorder="1" applyAlignment="1">
      <alignment horizontal="right" vertical="top"/>
    </xf>
    <xf numFmtId="49" fontId="10" fillId="2" borderId="0" xfId="0" applyNumberFormat="1" applyFont="1" applyFill="1" applyBorder="1" applyAlignment="1">
      <alignment horizontal="left" vertical="top" wrapText="1"/>
    </xf>
    <xf numFmtId="0" fontId="5" fillId="2" borderId="0" xfId="0" applyFont="1" applyFill="1" applyAlignment="1">
      <alignment horizontal="center"/>
    </xf>
    <xf numFmtId="4" fontId="7" fillId="2" borderId="0" xfId="0" applyNumberFormat="1" applyFont="1" applyFill="1" applyAlignment="1">
      <alignment horizontal="center"/>
    </xf>
    <xf numFmtId="1" fontId="5" fillId="2" borderId="0" xfId="0" applyNumberFormat="1" applyFont="1" applyFill="1" applyBorder="1" applyAlignment="1">
      <alignment horizontal="right" vertical="top"/>
    </xf>
    <xf numFmtId="4" fontId="7" fillId="2" borderId="0" xfId="0" applyNumberFormat="1" applyFont="1" applyFill="1" applyAlignment="1">
      <alignment horizontal="center" wrapText="1"/>
    </xf>
    <xf numFmtId="1" fontId="5" fillId="2" borderId="2" xfId="0" applyNumberFormat="1" applyFont="1" applyFill="1" applyBorder="1" applyAlignment="1">
      <alignment horizontal="right" vertical="top"/>
    </xf>
    <xf numFmtId="49" fontId="10" fillId="2" borderId="1" xfId="0" applyNumberFormat="1" applyFont="1" applyFill="1" applyBorder="1" applyAlignment="1">
      <alignment horizontal="left" vertical="top" wrapText="1" indent="1"/>
    </xf>
    <xf numFmtId="4" fontId="7" fillId="2" borderId="1" xfId="0" applyNumberFormat="1" applyFont="1" applyFill="1" applyBorder="1" applyAlignment="1">
      <alignment horizontal="center"/>
    </xf>
    <xf numFmtId="0" fontId="5" fillId="2" borderId="0" xfId="0" applyFont="1" applyFill="1" applyBorder="1" applyAlignment="1">
      <alignment vertical="top" wrapText="1"/>
    </xf>
    <xf numFmtId="4" fontId="7" fillId="0" borderId="0" xfId="0" applyNumberFormat="1" applyFont="1" applyBorder="1" applyAlignment="1">
      <alignment horizontal="center"/>
    </xf>
    <xf numFmtId="4" fontId="7" fillId="2" borderId="0" xfId="0" applyNumberFormat="1" applyFont="1" applyFill="1" applyBorder="1" applyAlignment="1">
      <alignment horizontal="center"/>
    </xf>
    <xf numFmtId="4" fontId="7" fillId="2" borderId="0" xfId="0" applyNumberFormat="1" applyFont="1" applyFill="1" applyAlignment="1">
      <alignment horizontal="right"/>
    </xf>
    <xf numFmtId="1" fontId="6" fillId="0" borderId="0" xfId="0" applyNumberFormat="1" applyFont="1" applyFill="1" applyBorder="1" applyAlignment="1">
      <alignment horizontal="right" vertical="top"/>
    </xf>
    <xf numFmtId="4" fontId="6" fillId="0" borderId="0" xfId="0" applyNumberFormat="1" applyFont="1" applyFill="1" applyBorder="1" applyAlignment="1">
      <alignment horizontal="left" vertical="top"/>
    </xf>
    <xf numFmtId="4" fontId="6" fillId="0" borderId="0" xfId="0" applyNumberFormat="1" applyFont="1" applyFill="1" applyBorder="1" applyAlignment="1">
      <alignment horizontal="left" vertical="top" wrapText="1"/>
    </xf>
    <xf numFmtId="1" fontId="7" fillId="0" borderId="0" xfId="0" applyNumberFormat="1" applyFont="1" applyFill="1" applyBorder="1" applyAlignment="1">
      <alignment horizontal="right" vertical="top"/>
    </xf>
    <xf numFmtId="0" fontId="5" fillId="0" borderId="0" xfId="0" applyFont="1" applyFill="1" applyBorder="1" applyAlignment="1">
      <alignment vertical="top" wrapText="1"/>
    </xf>
    <xf numFmtId="49" fontId="5" fillId="0" borderId="0" xfId="0" applyNumberFormat="1" applyFont="1" applyFill="1" applyBorder="1" applyAlignment="1">
      <alignment horizontal="left" vertical="top" wrapText="1"/>
    </xf>
    <xf numFmtId="4" fontId="7" fillId="0" borderId="0" xfId="0" applyNumberFormat="1" applyFont="1" applyFill="1" applyBorder="1" applyAlignment="1">
      <alignment horizontal="left" vertical="top" wrapText="1"/>
    </xf>
    <xf numFmtId="4" fontId="6" fillId="0" borderId="0" xfId="0" applyNumberFormat="1" applyFont="1" applyFill="1" applyBorder="1" applyAlignment="1">
      <alignment horizontal="center"/>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top" wrapText="1" indent="1"/>
    </xf>
    <xf numFmtId="4" fontId="7" fillId="2" borderId="1" xfId="0" applyNumberFormat="1" applyFont="1" applyFill="1" applyBorder="1" applyAlignment="1">
      <alignment horizontal="right"/>
    </xf>
    <xf numFmtId="0" fontId="7" fillId="0" borderId="0" xfId="0" applyFont="1" applyFill="1" applyBorder="1"/>
    <xf numFmtId="0" fontId="7" fillId="0" borderId="0" xfId="0" applyFont="1" applyFill="1" applyBorder="1" applyAlignment="1">
      <alignment horizontal="right"/>
    </xf>
    <xf numFmtId="0" fontId="7" fillId="0" borderId="0" xfId="0" applyFont="1" applyFill="1" applyBorder="1" applyAlignment="1">
      <alignment horizontal="left" wrapText="1"/>
    </xf>
    <xf numFmtId="0" fontId="7" fillId="0" borderId="0" xfId="0" applyFont="1" applyFill="1" applyBorder="1" applyAlignment="1">
      <alignment horizontal="center"/>
    </xf>
    <xf numFmtId="0" fontId="15" fillId="0" borderId="0" xfId="0" applyFont="1" applyFill="1" applyBorder="1" applyAlignment="1">
      <alignment horizontal="center" vertical="top"/>
    </xf>
    <xf numFmtId="0" fontId="15" fillId="0" borderId="0" xfId="0" applyFont="1" applyFill="1" applyBorder="1"/>
    <xf numFmtId="0" fontId="16" fillId="0" borderId="0" xfId="0" applyFont="1" applyFill="1" applyBorder="1" applyAlignment="1">
      <alignment horizontal="left"/>
    </xf>
    <xf numFmtId="0" fontId="16" fillId="0" borderId="0" xfId="0" applyFont="1" applyFill="1" applyBorder="1" applyAlignment="1">
      <alignment horizontal="center"/>
    </xf>
    <xf numFmtId="0" fontId="16" fillId="0" borderId="0" xfId="0" applyFont="1" applyFill="1" applyBorder="1" applyAlignment="1">
      <alignment wrapText="1"/>
    </xf>
    <xf numFmtId="0" fontId="16" fillId="0" borderId="0" xfId="0" applyFont="1" applyFill="1" applyBorder="1" applyAlignment="1">
      <alignment horizontal="left" wrapText="1"/>
    </xf>
    <xf numFmtId="0" fontId="7" fillId="0" borderId="1" xfId="0" applyFont="1" applyFill="1" applyBorder="1"/>
    <xf numFmtId="0" fontId="15" fillId="0" borderId="1" xfId="0" applyFont="1" applyFill="1" applyBorder="1" applyAlignment="1">
      <alignment wrapText="1"/>
    </xf>
    <xf numFmtId="0" fontId="16" fillId="0" borderId="1" xfId="0" applyFont="1" applyFill="1" applyBorder="1" applyAlignment="1">
      <alignment horizontal="left"/>
    </xf>
    <xf numFmtId="0" fontId="16" fillId="0" borderId="1" xfId="0" applyFont="1" applyFill="1" applyBorder="1" applyAlignment="1">
      <alignment horizontal="center"/>
    </xf>
    <xf numFmtId="0" fontId="16" fillId="0" borderId="0" xfId="0" applyFont="1" applyFill="1" applyBorder="1"/>
    <xf numFmtId="0" fontId="15" fillId="0" borderId="0" xfId="0" applyFont="1" applyFill="1" applyBorder="1" applyAlignment="1">
      <alignment horizontal="left"/>
    </xf>
    <xf numFmtId="0" fontId="5" fillId="0" borderId="0" xfId="0" applyFont="1" applyFill="1" applyBorder="1"/>
    <xf numFmtId="4" fontId="7" fillId="0" borderId="1" xfId="0" applyNumberFormat="1" applyFont="1" applyFill="1" applyBorder="1"/>
    <xf numFmtId="0" fontId="16" fillId="0" borderId="0" xfId="0" applyFont="1" applyFill="1" applyBorder="1" applyAlignment="1">
      <alignment vertical="top" wrapText="1"/>
    </xf>
    <xf numFmtId="49" fontId="16" fillId="0" borderId="0" xfId="0" quotePrefix="1" applyNumberFormat="1" applyFont="1" applyFill="1" applyBorder="1" applyAlignment="1">
      <alignment wrapText="1"/>
    </xf>
    <xf numFmtId="0" fontId="16" fillId="0" borderId="0" xfId="0" quotePrefix="1" applyNumberFormat="1" applyFont="1" applyFill="1" applyBorder="1" applyAlignment="1">
      <alignment horizontal="center"/>
    </xf>
    <xf numFmtId="0" fontId="16" fillId="0" borderId="0" xfId="1" applyFont="1" applyFill="1" applyBorder="1" applyAlignment="1">
      <alignment wrapText="1"/>
    </xf>
    <xf numFmtId="0" fontId="16" fillId="0" borderId="0" xfId="1" applyFont="1" applyFill="1" applyBorder="1" applyAlignment="1">
      <alignment horizontal="center"/>
    </xf>
    <xf numFmtId="0" fontId="15" fillId="0" borderId="0" xfId="0" applyFont="1" applyFill="1" applyBorder="1" applyAlignment="1">
      <alignment horizontal="left" wrapText="1"/>
    </xf>
    <xf numFmtId="0" fontId="16" fillId="0" borderId="0" xfId="0" applyNumberFormat="1" applyFont="1" applyFill="1" applyBorder="1" applyAlignment="1">
      <alignment wrapText="1"/>
    </xf>
    <xf numFmtId="0" fontId="16" fillId="0" borderId="0" xfId="0" applyNumberFormat="1" applyFont="1" applyFill="1" applyBorder="1" applyAlignment="1">
      <alignment horizontal="left"/>
    </xf>
    <xf numFmtId="0" fontId="15" fillId="0" borderId="0" xfId="0" applyNumberFormat="1" applyFont="1" applyFill="1" applyBorder="1" applyAlignment="1">
      <alignment wrapText="1"/>
    </xf>
    <xf numFmtId="0" fontId="16" fillId="0" borderId="1" xfId="0" applyFont="1" applyFill="1" applyBorder="1"/>
    <xf numFmtId="0" fontId="16" fillId="0" borderId="1" xfId="0" applyNumberFormat="1" applyFont="1" applyFill="1" applyBorder="1" applyAlignment="1">
      <alignment horizontal="left"/>
    </xf>
    <xf numFmtId="0" fontId="16" fillId="0" borderId="1" xfId="0" quotePrefix="1" applyNumberFormat="1" applyFont="1" applyFill="1" applyBorder="1" applyAlignment="1">
      <alignment horizontal="center"/>
    </xf>
    <xf numFmtId="0" fontId="15" fillId="0" borderId="1" xfId="0" applyNumberFormat="1" applyFont="1" applyFill="1" applyBorder="1" applyAlignment="1">
      <alignment wrapText="1"/>
    </xf>
    <xf numFmtId="4" fontId="7" fillId="0" borderId="0" xfId="0" applyNumberFormat="1" applyFont="1" applyFill="1" applyBorder="1"/>
    <xf numFmtId="1" fontId="6" fillId="2" borderId="0" xfId="0" applyNumberFormat="1" applyFont="1" applyFill="1" applyAlignment="1">
      <alignment horizontal="right" vertical="top"/>
    </xf>
    <xf numFmtId="4" fontId="6" fillId="2" borderId="0" xfId="0" applyNumberFormat="1" applyFont="1" applyFill="1" applyAlignment="1">
      <alignment horizontal="left" vertical="top"/>
    </xf>
    <xf numFmtId="4" fontId="6" fillId="2" borderId="0" xfId="0" applyNumberFormat="1" applyFont="1" applyFill="1" applyAlignment="1">
      <alignment horizontal="left" vertical="top" wrapText="1"/>
    </xf>
    <xf numFmtId="1" fontId="7" fillId="2" borderId="0" xfId="0" applyNumberFormat="1" applyFont="1" applyFill="1" applyAlignment="1">
      <alignment horizontal="right" vertical="top"/>
    </xf>
    <xf numFmtId="4" fontId="7" fillId="2" borderId="0" xfId="0" applyNumberFormat="1" applyFont="1" applyFill="1" applyBorder="1" applyAlignment="1">
      <alignment horizontal="left" vertical="top" wrapText="1"/>
    </xf>
    <xf numFmtId="1" fontId="6" fillId="2" borderId="1" xfId="0" applyNumberFormat="1" applyFont="1" applyFill="1" applyBorder="1" applyAlignment="1">
      <alignment horizontal="right" vertical="top"/>
    </xf>
    <xf numFmtId="4" fontId="6" fillId="2" borderId="1" xfId="0" applyNumberFormat="1" applyFont="1" applyFill="1" applyBorder="1" applyAlignment="1">
      <alignment horizontal="left" vertical="top"/>
    </xf>
    <xf numFmtId="4" fontId="6" fillId="2" borderId="1" xfId="0" applyNumberFormat="1" applyFont="1" applyFill="1" applyBorder="1" applyAlignment="1">
      <alignment horizontal="center"/>
    </xf>
    <xf numFmtId="4" fontId="6" fillId="2" borderId="1" xfId="0" applyNumberFormat="1" applyFont="1" applyFill="1" applyBorder="1" applyAlignment="1">
      <alignment horizontal="right"/>
    </xf>
    <xf numFmtId="4" fontId="6" fillId="2" borderId="0" xfId="0" applyNumberFormat="1" applyFont="1" applyFill="1" applyBorder="1" applyAlignment="1">
      <alignment horizontal="left" vertical="top" wrapText="1"/>
    </xf>
    <xf numFmtId="4" fontId="9" fillId="2" borderId="0" xfId="0" applyNumberFormat="1" applyFont="1" applyFill="1" applyAlignment="1">
      <alignment horizontal="left" vertical="top" wrapText="1"/>
    </xf>
    <xf numFmtId="4" fontId="6" fillId="2" borderId="1" xfId="0" applyNumberFormat="1" applyFont="1" applyFill="1" applyBorder="1" applyAlignment="1">
      <alignment horizontal="left" vertical="top" wrapText="1"/>
    </xf>
    <xf numFmtId="1" fontId="6" fillId="2" borderId="0" xfId="0" applyNumberFormat="1" applyFont="1" applyFill="1" applyBorder="1" applyAlignment="1">
      <alignment horizontal="right" vertical="top"/>
    </xf>
    <xf numFmtId="4" fontId="6" fillId="2" borderId="0" xfId="0" applyNumberFormat="1" applyFont="1" applyFill="1" applyBorder="1" applyAlignment="1">
      <alignment horizontal="center"/>
    </xf>
    <xf numFmtId="4" fontId="6" fillId="2" borderId="0" xfId="0" applyNumberFormat="1" applyFont="1" applyFill="1" applyBorder="1" applyAlignment="1">
      <alignment horizontal="right"/>
    </xf>
    <xf numFmtId="1" fontId="7" fillId="2" borderId="0" xfId="0" applyNumberFormat="1" applyFont="1" applyFill="1" applyBorder="1" applyAlignment="1">
      <alignment horizontal="right" vertical="top"/>
    </xf>
    <xf numFmtId="0" fontId="0" fillId="0" borderId="3" xfId="0" applyBorder="1"/>
    <xf numFmtId="4" fontId="0" fillId="0" borderId="3" xfId="0" applyNumberFormat="1" applyBorder="1"/>
    <xf numFmtId="2" fontId="0" fillId="0" borderId="3" xfId="0" applyNumberFormat="1" applyBorder="1"/>
    <xf numFmtId="0" fontId="8" fillId="0" borderId="3" xfId="0" applyFont="1" applyBorder="1"/>
    <xf numFmtId="0" fontId="0" fillId="0" borderId="0" xfId="0" applyProtection="1">
      <protection locked="0"/>
    </xf>
    <xf numFmtId="4" fontId="6" fillId="2" borderId="1" xfId="0" applyNumberFormat="1" applyFont="1" applyFill="1" applyBorder="1" applyAlignment="1" applyProtection="1">
      <alignment horizontal="center"/>
      <protection locked="0"/>
    </xf>
    <xf numFmtId="4" fontId="7" fillId="2" borderId="0" xfId="0" applyNumberFormat="1" applyFont="1" applyFill="1" applyAlignment="1" applyProtection="1">
      <alignment horizontal="center"/>
      <protection locked="0"/>
    </xf>
    <xf numFmtId="4" fontId="7" fillId="2" borderId="1" xfId="0" applyNumberFormat="1" applyFont="1" applyFill="1" applyBorder="1" applyAlignment="1" applyProtection="1">
      <alignment horizontal="center"/>
      <protection locked="0"/>
    </xf>
    <xf numFmtId="4" fontId="6" fillId="2" borderId="0" xfId="0" applyNumberFormat="1" applyFont="1" applyFill="1" applyBorder="1" applyAlignment="1" applyProtection="1">
      <alignment horizontal="center"/>
      <protection locked="0"/>
    </xf>
    <xf numFmtId="0" fontId="0" fillId="0" borderId="0" xfId="0" applyFont="1" applyAlignment="1" applyProtection="1">
      <alignment horizontal="center"/>
      <protection locked="0"/>
    </xf>
    <xf numFmtId="0" fontId="7" fillId="0" borderId="0" xfId="0" applyFont="1" applyFill="1" applyBorder="1" applyProtection="1">
      <protection locked="0"/>
    </xf>
    <xf numFmtId="165" fontId="15" fillId="0" borderId="0" xfId="0" applyNumberFormat="1" applyFont="1" applyFill="1" applyBorder="1" applyProtection="1">
      <protection locked="0"/>
    </xf>
    <xf numFmtId="165" fontId="15" fillId="0" borderId="0" xfId="0" applyNumberFormat="1" applyFont="1" applyFill="1" applyBorder="1" applyAlignment="1" applyProtection="1">
      <alignment horizontal="right"/>
      <protection locked="0"/>
    </xf>
    <xf numFmtId="165" fontId="15" fillId="0" borderId="0" xfId="1" applyNumberFormat="1" applyFont="1" applyFill="1" applyBorder="1" applyAlignment="1" applyProtection="1">
      <alignment horizontal="right"/>
      <protection locked="0"/>
    </xf>
    <xf numFmtId="165" fontId="15" fillId="0" borderId="1" xfId="0" applyNumberFormat="1" applyFont="1" applyFill="1" applyBorder="1" applyAlignment="1" applyProtection="1">
      <alignment horizontal="right"/>
      <protection locked="0"/>
    </xf>
    <xf numFmtId="166" fontId="16" fillId="0" borderId="0" xfId="0" applyNumberFormat="1" applyFont="1" applyFill="1" applyBorder="1" applyProtection="1">
      <protection locked="0"/>
    </xf>
    <xf numFmtId="166" fontId="15" fillId="0" borderId="1" xfId="0" applyNumberFormat="1" applyFont="1" applyFill="1" applyBorder="1" applyProtection="1">
      <protection locked="0"/>
    </xf>
    <xf numFmtId="42" fontId="15" fillId="0" borderId="0" xfId="0" applyNumberFormat="1" applyFont="1" applyFill="1" applyBorder="1" applyProtection="1">
      <protection locked="0"/>
    </xf>
    <xf numFmtId="165" fontId="15" fillId="0" borderId="1" xfId="0" applyNumberFormat="1" applyFont="1" applyFill="1" applyBorder="1" applyProtection="1">
      <protection locked="0"/>
    </xf>
    <xf numFmtId="4" fontId="6" fillId="0" borderId="1" xfId="0" applyNumberFormat="1" applyFont="1" applyBorder="1" applyAlignment="1" applyProtection="1">
      <alignment horizontal="center"/>
      <protection locked="0"/>
    </xf>
    <xf numFmtId="4" fontId="6" fillId="0" borderId="0" xfId="0" applyNumberFormat="1" applyFont="1" applyBorder="1" applyAlignment="1" applyProtection="1">
      <alignment horizontal="center"/>
      <protection locked="0"/>
    </xf>
    <xf numFmtId="4" fontId="7" fillId="0" borderId="0" xfId="0" applyNumberFormat="1" applyFont="1" applyBorder="1" applyAlignment="1" applyProtection="1">
      <alignment horizontal="center"/>
      <protection locked="0"/>
    </xf>
    <xf numFmtId="4" fontId="7" fillId="0" borderId="1" xfId="0" applyNumberFormat="1" applyFont="1" applyBorder="1" applyAlignment="1" applyProtection="1">
      <alignment horizontal="center"/>
      <protection locked="0"/>
    </xf>
    <xf numFmtId="4" fontId="7" fillId="0" borderId="0" xfId="0" applyNumberFormat="1" applyFont="1" applyBorder="1" applyAlignment="1" applyProtection="1">
      <alignment horizontal="center"/>
    </xf>
    <xf numFmtId="0" fontId="19" fillId="0" borderId="0" xfId="0" applyFont="1" applyProtection="1">
      <protection locked="0"/>
    </xf>
    <xf numFmtId="0" fontId="5" fillId="0" borderId="0" xfId="0" applyFont="1" applyBorder="1" applyAlignment="1" applyProtection="1">
      <alignment horizontal="left" wrapText="1"/>
    </xf>
    <xf numFmtId="0" fontId="5" fillId="0" borderId="0" xfId="0" applyFont="1" applyBorder="1" applyAlignment="1" applyProtection="1">
      <alignment horizontal="left" vertical="top" wrapText="1"/>
    </xf>
    <xf numFmtId="0" fontId="0" fillId="0" borderId="0" xfId="0" applyProtection="1"/>
    <xf numFmtId="4" fontId="6" fillId="0" borderId="0" xfId="0" applyNumberFormat="1" applyFont="1" applyAlignment="1" applyProtection="1">
      <alignment horizontal="left" vertical="top" wrapText="1"/>
    </xf>
    <xf numFmtId="1" fontId="6" fillId="0" borderId="0" xfId="0" applyNumberFormat="1" applyFont="1" applyAlignment="1" applyProtection="1">
      <alignment horizontal="right" vertical="top"/>
    </xf>
    <xf numFmtId="1" fontId="7" fillId="0" borderId="0" xfId="0" applyNumberFormat="1" applyFont="1" applyAlignment="1" applyProtection="1">
      <alignment horizontal="right" vertical="top"/>
    </xf>
    <xf numFmtId="0" fontId="5" fillId="2" borderId="0" xfId="0" applyFont="1" applyFill="1" applyAlignment="1" applyProtection="1">
      <alignment horizontal="left" vertical="top" wrapText="1"/>
    </xf>
    <xf numFmtId="4" fontId="0" fillId="0" borderId="0" xfId="0" applyNumberFormat="1" applyProtection="1"/>
    <xf numFmtId="4" fontId="7" fillId="0" borderId="0" xfId="0" applyNumberFormat="1" applyFont="1" applyAlignment="1" applyProtection="1">
      <alignment horizontal="right"/>
    </xf>
    <xf numFmtId="49" fontId="5" fillId="2" borderId="0" xfId="0" applyNumberFormat="1" applyFont="1" applyFill="1" applyBorder="1" applyAlignment="1" applyProtection="1">
      <alignment horizontal="left" vertical="top" wrapText="1"/>
    </xf>
    <xf numFmtId="4" fontId="7" fillId="0" borderId="0" xfId="0" applyNumberFormat="1" applyFont="1" applyAlignment="1" applyProtection="1">
      <alignment horizontal="left" vertical="top" wrapText="1"/>
    </xf>
    <xf numFmtId="0" fontId="8" fillId="0" borderId="0" xfId="0" applyFont="1" applyAlignment="1" applyProtection="1">
      <alignment vertical="top"/>
    </xf>
    <xf numFmtId="1" fontId="6" fillId="0" borderId="1" xfId="0" applyNumberFormat="1" applyFont="1" applyBorder="1" applyAlignment="1" applyProtection="1">
      <alignment horizontal="right" vertical="top"/>
    </xf>
    <xf numFmtId="4" fontId="6" fillId="0" borderId="1" xfId="0" applyNumberFormat="1" applyFont="1" applyBorder="1" applyAlignment="1" applyProtection="1">
      <alignment horizontal="left" vertical="top" wrapText="1"/>
    </xf>
    <xf numFmtId="4" fontId="6" fillId="0" borderId="1" xfId="0" applyNumberFormat="1" applyFont="1" applyBorder="1" applyAlignment="1" applyProtection="1">
      <alignment horizontal="center"/>
    </xf>
    <xf numFmtId="4" fontId="6" fillId="0" borderId="1" xfId="0" applyNumberFormat="1" applyFont="1" applyBorder="1" applyAlignment="1" applyProtection="1">
      <alignment horizontal="right"/>
    </xf>
    <xf numFmtId="4" fontId="6" fillId="0" borderId="0" xfId="0" applyNumberFormat="1" applyFont="1" applyBorder="1" applyAlignment="1" applyProtection="1">
      <alignment horizontal="left" vertical="top" wrapText="1"/>
    </xf>
    <xf numFmtId="4" fontId="6" fillId="0" borderId="0" xfId="0" applyNumberFormat="1" applyFont="1" applyAlignment="1" applyProtection="1"/>
    <xf numFmtId="0" fontId="8" fillId="0" borderId="0" xfId="0" applyFont="1" applyProtection="1"/>
    <xf numFmtId="1" fontId="6" fillId="0" borderId="0" xfId="0" applyNumberFormat="1" applyFont="1" applyBorder="1" applyAlignment="1" applyProtection="1">
      <alignment horizontal="right" vertical="top"/>
    </xf>
    <xf numFmtId="4" fontId="6" fillId="0" borderId="0" xfId="0" applyNumberFormat="1" applyFont="1" applyBorder="1" applyAlignment="1" applyProtection="1">
      <alignment horizontal="left" vertical="top"/>
    </xf>
    <xf numFmtId="4" fontId="6" fillId="0" borderId="0" xfId="0" applyNumberFormat="1" applyFont="1" applyBorder="1" applyAlignment="1" applyProtection="1">
      <alignment horizontal="center"/>
    </xf>
    <xf numFmtId="4" fontId="6" fillId="0" borderId="0" xfId="0" applyNumberFormat="1" applyFont="1" applyBorder="1" applyAlignment="1" applyProtection="1">
      <alignment horizontal="right"/>
    </xf>
    <xf numFmtId="1" fontId="6" fillId="0" borderId="0" xfId="0" applyNumberFormat="1" applyFont="1" applyFill="1" applyBorder="1" applyAlignment="1" applyProtection="1">
      <alignment horizontal="right" vertical="top"/>
    </xf>
    <xf numFmtId="4" fontId="6" fillId="0" borderId="0" xfId="0" applyNumberFormat="1" applyFont="1" applyFill="1" applyBorder="1" applyAlignment="1" applyProtection="1">
      <alignment horizontal="left" vertical="top"/>
    </xf>
    <xf numFmtId="0" fontId="7" fillId="0" borderId="0" xfId="0" applyFont="1" applyFill="1" applyBorder="1" applyProtection="1"/>
    <xf numFmtId="1" fontId="7" fillId="0" borderId="0" xfId="0" applyNumberFormat="1" applyFont="1" applyFill="1" applyBorder="1" applyAlignment="1" applyProtection="1">
      <alignment horizontal="right" vertical="top"/>
    </xf>
    <xf numFmtId="0" fontId="5" fillId="0" borderId="0" xfId="0" applyFont="1" applyFill="1" applyBorder="1" applyAlignment="1" applyProtection="1">
      <alignment vertical="top" wrapText="1"/>
    </xf>
    <xf numFmtId="4" fontId="7" fillId="0" borderId="0" xfId="0" applyNumberFormat="1" applyFont="1" applyFill="1" applyBorder="1" applyProtection="1"/>
    <xf numFmtId="49" fontId="5" fillId="0" borderId="0" xfId="0" applyNumberFormat="1" applyFont="1" applyFill="1" applyBorder="1" applyAlignment="1" applyProtection="1">
      <alignment horizontal="left" vertical="top" wrapText="1"/>
    </xf>
    <xf numFmtId="4" fontId="7" fillId="0" borderId="0" xfId="0" applyNumberFormat="1" applyFont="1" applyFill="1" applyBorder="1" applyAlignment="1" applyProtection="1">
      <alignment horizontal="left" vertical="top" wrapText="1"/>
    </xf>
    <xf numFmtId="4" fontId="6" fillId="0" borderId="1" xfId="0" applyNumberFormat="1" applyFont="1" applyBorder="1" applyAlignment="1" applyProtection="1">
      <alignment horizontal="left" vertical="top"/>
    </xf>
    <xf numFmtId="4" fontId="7" fillId="0" borderId="0" xfId="0" applyNumberFormat="1" applyFont="1" applyBorder="1" applyAlignment="1" applyProtection="1">
      <alignment horizontal="left" vertical="top" wrapText="1"/>
    </xf>
    <xf numFmtId="164" fontId="7" fillId="0" borderId="0" xfId="0" applyNumberFormat="1" applyFont="1" applyBorder="1" applyAlignment="1" applyProtection="1">
      <alignment horizontal="center"/>
    </xf>
    <xf numFmtId="0" fontId="7" fillId="0" borderId="0" xfId="0" applyNumberFormat="1" applyFont="1" applyBorder="1" applyAlignment="1" applyProtection="1">
      <alignment horizontal="center"/>
    </xf>
    <xf numFmtId="4" fontId="7" fillId="0" borderId="0" xfId="0" applyNumberFormat="1" applyFont="1" applyBorder="1" applyAlignment="1" applyProtection="1">
      <alignment horizontal="right"/>
    </xf>
    <xf numFmtId="4" fontId="9" fillId="0" borderId="0" xfId="0" applyNumberFormat="1" applyFont="1" applyAlignment="1" applyProtection="1">
      <alignment horizontal="left" vertical="top" wrapText="1"/>
    </xf>
    <xf numFmtId="1" fontId="10" fillId="2" borderId="0" xfId="0" applyNumberFormat="1" applyFont="1" applyFill="1" applyAlignment="1" applyProtection="1">
      <alignment horizontal="right" vertical="top" wrapText="1"/>
    </xf>
    <xf numFmtId="0" fontId="10" fillId="2" borderId="0" xfId="0" applyFont="1" applyFill="1" applyAlignment="1" applyProtection="1">
      <alignment vertical="top" wrapText="1"/>
    </xf>
    <xf numFmtId="0" fontId="10" fillId="2" borderId="0" xfId="0" applyFont="1" applyFill="1" applyAlignment="1" applyProtection="1">
      <alignment horizontal="center" wrapText="1"/>
    </xf>
    <xf numFmtId="4" fontId="10" fillId="2" borderId="0" xfId="0" applyNumberFormat="1" applyFont="1" applyFill="1" applyAlignment="1" applyProtection="1">
      <alignment horizontal="center" wrapText="1"/>
    </xf>
    <xf numFmtId="1" fontId="5" fillId="2" borderId="0" xfId="0" applyNumberFormat="1" applyFont="1" applyFill="1" applyAlignment="1" applyProtection="1">
      <alignment horizontal="right" vertical="top" wrapText="1"/>
    </xf>
    <xf numFmtId="0" fontId="5" fillId="2" borderId="0" xfId="0" applyFont="1" applyFill="1" applyAlignment="1" applyProtection="1">
      <alignment vertical="top" wrapText="1"/>
    </xf>
    <xf numFmtId="0" fontId="5" fillId="2" borderId="0" xfId="0" applyFont="1" applyFill="1" applyAlignment="1" applyProtection="1">
      <alignment horizontal="center" wrapText="1"/>
    </xf>
    <xf numFmtId="4" fontId="5" fillId="2" borderId="0" xfId="0" applyNumberFormat="1" applyFont="1" applyFill="1" applyAlignment="1" applyProtection="1">
      <alignment horizontal="center" wrapText="1"/>
    </xf>
    <xf numFmtId="49" fontId="5" fillId="0" borderId="0" xfId="0" applyNumberFormat="1" applyFont="1" applyBorder="1" applyAlignment="1" applyProtection="1">
      <alignment horizontal="left" vertical="center" wrapText="1"/>
    </xf>
    <xf numFmtId="4" fontId="5" fillId="0" borderId="0" xfId="0" applyNumberFormat="1" applyFont="1" applyAlignment="1" applyProtection="1">
      <alignment horizontal="center" wrapText="1"/>
    </xf>
    <xf numFmtId="1" fontId="5" fillId="2" borderId="2" xfId="0" applyNumberFormat="1" applyFont="1" applyFill="1" applyBorder="1" applyAlignment="1" applyProtection="1">
      <alignment horizontal="right" vertical="top" wrapText="1"/>
    </xf>
    <xf numFmtId="0" fontId="10" fillId="2" borderId="1" xfId="0" applyFont="1" applyFill="1" applyBorder="1" applyAlignment="1" applyProtection="1">
      <alignment vertical="top" wrapText="1"/>
    </xf>
    <xf numFmtId="0" fontId="10" fillId="2" borderId="1" xfId="0" applyFont="1" applyFill="1" applyBorder="1" applyAlignment="1" applyProtection="1">
      <alignment horizontal="center" wrapText="1"/>
    </xf>
    <xf numFmtId="4" fontId="10" fillId="2" borderId="1" xfId="0" applyNumberFormat="1" applyFont="1" applyFill="1" applyBorder="1" applyAlignment="1" applyProtection="1">
      <alignment horizontal="center" wrapText="1"/>
    </xf>
    <xf numFmtId="0" fontId="5" fillId="0" borderId="0" xfId="0" applyFont="1" applyAlignment="1" applyProtection="1">
      <alignment horizontal="left" vertical="top" wrapText="1"/>
    </xf>
    <xf numFmtId="1" fontId="5" fillId="2" borderId="0" xfId="0" applyNumberFormat="1" applyFont="1" applyFill="1" applyAlignment="1" applyProtection="1">
      <alignment horizontal="right" vertical="top"/>
    </xf>
    <xf numFmtId="0" fontId="5" fillId="0" borderId="0" xfId="0" applyFont="1" applyAlignment="1" applyProtection="1">
      <alignment vertical="top" wrapText="1"/>
    </xf>
    <xf numFmtId="0" fontId="5" fillId="0" borderId="0" xfId="0" applyFont="1" applyAlignment="1" applyProtection="1">
      <alignment horizontal="center" wrapText="1"/>
    </xf>
    <xf numFmtId="0" fontId="11" fillId="0" borderId="0" xfId="0" applyFont="1" applyBorder="1" applyAlignment="1" applyProtection="1">
      <alignment horizontal="left" wrapText="1"/>
    </xf>
    <xf numFmtId="1" fontId="10" fillId="2" borderId="0" xfId="0" applyNumberFormat="1" applyFont="1" applyFill="1" applyBorder="1" applyAlignment="1" applyProtection="1">
      <alignment horizontal="right" vertical="top"/>
    </xf>
    <xf numFmtId="49" fontId="10" fillId="2" borderId="0" xfId="0" applyNumberFormat="1" applyFont="1" applyFill="1" applyBorder="1" applyAlignment="1" applyProtection="1">
      <alignment horizontal="left" vertical="top" wrapText="1"/>
    </xf>
    <xf numFmtId="0" fontId="5" fillId="2" borderId="0" xfId="0" applyFont="1" applyFill="1" applyAlignment="1" applyProtection="1">
      <alignment horizontal="center"/>
    </xf>
    <xf numFmtId="4" fontId="7" fillId="2" borderId="0" xfId="0" applyNumberFormat="1" applyFont="1" applyFill="1" applyAlignment="1" applyProtection="1">
      <alignment horizontal="center"/>
    </xf>
    <xf numFmtId="49" fontId="5" fillId="0" borderId="0" xfId="0" applyNumberFormat="1" applyFont="1" applyBorder="1" applyAlignment="1" applyProtection="1">
      <alignment horizontal="left" vertical="top" wrapText="1" indent="1"/>
    </xf>
    <xf numFmtId="49" fontId="12" fillId="2" borderId="0" xfId="0" applyNumberFormat="1" applyFont="1" applyFill="1" applyBorder="1" applyAlignment="1" applyProtection="1">
      <alignment horizontal="left" vertical="top" wrapText="1"/>
    </xf>
    <xf numFmtId="1" fontId="5" fillId="2" borderId="0" xfId="0" applyNumberFormat="1" applyFont="1" applyFill="1" applyBorder="1" applyAlignment="1" applyProtection="1">
      <alignment horizontal="right" vertical="top"/>
    </xf>
    <xf numFmtId="4" fontId="7" fillId="2" borderId="0" xfId="0" applyNumberFormat="1" applyFont="1" applyFill="1" applyAlignment="1" applyProtection="1">
      <alignment horizontal="center" wrapText="1"/>
    </xf>
    <xf numFmtId="1" fontId="5" fillId="2" borderId="2" xfId="0" applyNumberFormat="1" applyFont="1" applyFill="1" applyBorder="1" applyAlignment="1" applyProtection="1">
      <alignment horizontal="right" vertical="top"/>
    </xf>
    <xf numFmtId="49" fontId="10" fillId="2" borderId="1" xfId="0" applyNumberFormat="1" applyFont="1" applyFill="1" applyBorder="1" applyAlignment="1" applyProtection="1">
      <alignment horizontal="left" vertical="top" wrapText="1" indent="1"/>
    </xf>
    <xf numFmtId="4" fontId="7" fillId="2" borderId="1" xfId="0" applyNumberFormat="1" applyFont="1" applyFill="1" applyBorder="1" applyAlignment="1" applyProtection="1">
      <alignment horizontal="center"/>
    </xf>
    <xf numFmtId="49" fontId="10" fillId="2" borderId="0" xfId="0" applyNumberFormat="1" applyFont="1" applyFill="1" applyBorder="1" applyAlignment="1" applyProtection="1">
      <alignment horizontal="left" vertical="top" wrapText="1" indent="1"/>
    </xf>
    <xf numFmtId="49" fontId="12" fillId="2" borderId="0" xfId="0" applyNumberFormat="1" applyFont="1" applyFill="1" applyBorder="1" applyAlignment="1" applyProtection="1">
      <alignment horizontal="left" vertical="top" wrapText="1" indent="1"/>
    </xf>
    <xf numFmtId="0" fontId="5" fillId="2" borderId="0" xfId="0" applyFont="1" applyFill="1" applyBorder="1" applyAlignment="1" applyProtection="1">
      <alignment vertical="top" wrapText="1"/>
    </xf>
    <xf numFmtId="0" fontId="19" fillId="0" borderId="0" xfId="0" applyFont="1" applyProtection="1"/>
    <xf numFmtId="4" fontId="5" fillId="0" borderId="0" xfId="0" applyNumberFormat="1" applyFont="1" applyAlignment="1" applyProtection="1">
      <alignment horizontal="right"/>
    </xf>
    <xf numFmtId="4" fontId="5" fillId="0" borderId="0" xfId="0" applyNumberFormat="1" applyFont="1" applyAlignment="1" applyProtection="1">
      <alignment horizontal="left" vertical="top" wrapText="1"/>
    </xf>
    <xf numFmtId="4" fontId="7" fillId="2" borderId="0" xfId="0" applyNumberFormat="1" applyFont="1" applyFill="1" applyAlignment="1" applyProtection="1">
      <alignment horizontal="left" vertical="top" wrapText="1"/>
    </xf>
    <xf numFmtId="4" fontId="7" fillId="0" borderId="0" xfId="0" applyNumberFormat="1" applyFont="1" applyAlignment="1" applyProtection="1">
      <alignment horizontal="center"/>
    </xf>
    <xf numFmtId="0" fontId="18" fillId="0" borderId="0" xfId="0" applyNumberFormat="1" applyFont="1" applyFill="1" applyBorder="1" applyAlignment="1" applyProtection="1">
      <alignment horizontal="left" vertical="top" wrapText="1"/>
    </xf>
    <xf numFmtId="167" fontId="18" fillId="3" borderId="0" xfId="0" applyNumberFormat="1" applyFont="1" applyFill="1" applyBorder="1" applyAlignment="1" applyProtection="1">
      <alignment horizontal="center"/>
    </xf>
    <xf numFmtId="4" fontId="7" fillId="2" borderId="0" xfId="0" applyNumberFormat="1" applyFont="1" applyFill="1" applyBorder="1" applyAlignment="1" applyProtection="1">
      <alignment horizontal="center"/>
    </xf>
    <xf numFmtId="0" fontId="5" fillId="0" borderId="0" xfId="2" applyFont="1" applyFill="1" applyBorder="1" applyAlignment="1" applyProtection="1">
      <alignment horizontal="justify" vertical="top"/>
    </xf>
    <xf numFmtId="0" fontId="5" fillId="0" borderId="0" xfId="0" applyFont="1" applyFill="1" applyBorder="1" applyAlignment="1" applyProtection="1">
      <alignment horizontal="center"/>
    </xf>
    <xf numFmtId="4" fontId="5" fillId="0" borderId="0" xfId="0" applyNumberFormat="1" applyFont="1" applyFill="1" applyBorder="1" applyAlignment="1" applyProtection="1">
      <alignment horizontal="center"/>
    </xf>
    <xf numFmtId="0" fontId="0" fillId="0" borderId="0" xfId="0" applyAlignment="1" applyProtection="1"/>
    <xf numFmtId="0" fontId="0" fillId="0" borderId="0" xfId="0" applyFont="1" applyAlignment="1" applyProtection="1">
      <alignment horizontal="right"/>
    </xf>
    <xf numFmtId="0" fontId="0" fillId="0" borderId="0" xfId="0" applyFont="1" applyAlignment="1" applyProtection="1">
      <alignment horizontal="left" wrapText="1"/>
    </xf>
    <xf numFmtId="0" fontId="0" fillId="0" borderId="0" xfId="0" applyFont="1" applyAlignment="1" applyProtection="1">
      <alignment horizontal="center"/>
    </xf>
    <xf numFmtId="0" fontId="0" fillId="0" borderId="0" xfId="0" applyFont="1" applyBorder="1" applyAlignment="1" applyProtection="1">
      <alignment horizontal="left" wrapText="1"/>
    </xf>
    <xf numFmtId="0" fontId="0" fillId="0" borderId="0" xfId="0" applyFont="1" applyAlignment="1" applyProtection="1"/>
  </cellXfs>
  <cellStyles count="3">
    <cellStyle name="Navadno" xfId="0" builtinId="0"/>
    <cellStyle name="Navadno 2" xfId="2"/>
    <cellStyle name="Navadno_Urleb-prestavitev"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showZeros="0" view="pageBreakPreview" zoomScale="90" zoomScaleNormal="100" zoomScalePageLayoutView="90" workbookViewId="0">
      <selection activeCell="B13" sqref="B13"/>
    </sheetView>
  </sheetViews>
  <sheetFormatPr defaultRowHeight="14.4" x14ac:dyDescent="0.3"/>
  <cols>
    <col min="1" max="1" width="11.33203125" style="1"/>
    <col min="2" max="2" width="61.44140625" style="2"/>
    <col min="3" max="1025" width="11.33203125" style="1"/>
  </cols>
  <sheetData>
    <row r="1" spans="1:7" x14ac:dyDescent="0.3">
      <c r="A1"/>
      <c r="B1"/>
      <c r="C1" s="3" t="s">
        <v>0</v>
      </c>
      <c r="D1"/>
      <c r="E1"/>
      <c r="F1"/>
      <c r="G1"/>
    </row>
    <row r="2" spans="1:7" x14ac:dyDescent="0.3">
      <c r="A2" s="4"/>
      <c r="B2" s="5"/>
      <c r="C2" s="6"/>
      <c r="D2" s="4"/>
      <c r="E2" s="4"/>
      <c r="F2" s="4"/>
      <c r="G2" s="4"/>
    </row>
    <row r="3" spans="1:7" ht="52.2" x14ac:dyDescent="0.3">
      <c r="A3" s="4"/>
      <c r="B3" s="7" t="s">
        <v>1</v>
      </c>
      <c r="C3" s="6"/>
      <c r="D3" s="4"/>
      <c r="E3" s="4"/>
      <c r="F3" s="4"/>
      <c r="G3" s="4"/>
    </row>
    <row r="4" spans="1:7" x14ac:dyDescent="0.3">
      <c r="A4" s="4"/>
      <c r="B4" s="8" t="s">
        <v>2</v>
      </c>
      <c r="C4" s="6"/>
      <c r="D4" s="4"/>
      <c r="E4" s="4"/>
      <c r="F4" s="4"/>
      <c r="G4" s="4"/>
    </row>
    <row r="5" spans="1:7" x14ac:dyDescent="0.3">
      <c r="A5" s="4"/>
      <c r="B5" s="8" t="s">
        <v>3</v>
      </c>
      <c r="C5" s="6"/>
      <c r="D5" s="4"/>
      <c r="E5" s="4"/>
      <c r="F5" s="4"/>
      <c r="G5" s="4"/>
    </row>
    <row r="6" spans="1:7" x14ac:dyDescent="0.3">
      <c r="A6" s="4"/>
      <c r="B6" s="8"/>
      <c r="C6" s="6"/>
      <c r="D6" s="4"/>
      <c r="E6" s="4"/>
      <c r="F6" s="4"/>
      <c r="G6" s="4"/>
    </row>
    <row r="7" spans="1:7" x14ac:dyDescent="0.3">
      <c r="A7" s="4"/>
      <c r="B7" s="8"/>
      <c r="C7" s="6"/>
      <c r="D7" s="4"/>
      <c r="E7" s="4"/>
      <c r="F7" s="4"/>
      <c r="G7" s="4"/>
    </row>
    <row r="8" spans="1:7" ht="27.6" x14ac:dyDescent="0.3">
      <c r="A8" s="4"/>
      <c r="B8" s="9" t="s">
        <v>4</v>
      </c>
      <c r="C8"/>
      <c r="D8" s="4"/>
      <c r="E8" s="4"/>
      <c r="F8" s="4"/>
      <c r="G8" s="10"/>
    </row>
    <row r="9" spans="1:7" x14ac:dyDescent="0.3">
      <c r="A9" s="4"/>
      <c r="B9"/>
      <c r="C9"/>
      <c r="D9" s="4"/>
      <c r="E9" s="4"/>
      <c r="F9" s="4"/>
      <c r="G9" s="10"/>
    </row>
    <row r="10" spans="1:7" x14ac:dyDescent="0.3">
      <c r="A10" s="4"/>
      <c r="B10" s="11" t="s">
        <v>5</v>
      </c>
      <c r="C10" s="12"/>
      <c r="D10" s="4"/>
      <c r="E10" s="4"/>
      <c r="F10" s="4"/>
      <c r="G10" s="10"/>
    </row>
    <row r="11" spans="1:7" ht="55.2" x14ac:dyDescent="0.3">
      <c r="A11" s="4"/>
      <c r="B11" s="11" t="s">
        <v>6</v>
      </c>
      <c r="C11" s="12"/>
      <c r="D11" s="4"/>
      <c r="E11" s="4"/>
      <c r="F11" s="4"/>
      <c r="G11" s="10"/>
    </row>
    <row r="12" spans="1:7" x14ac:dyDescent="0.3">
      <c r="A12" s="4"/>
      <c r="B12" s="11" t="s">
        <v>7</v>
      </c>
      <c r="C12" s="13"/>
      <c r="D12" s="4"/>
      <c r="E12" s="4"/>
      <c r="F12" s="4"/>
      <c r="G12" s="10"/>
    </row>
    <row r="13" spans="1:7" ht="27.6" x14ac:dyDescent="0.3">
      <c r="A13" s="4"/>
      <c r="B13" s="11" t="s">
        <v>222</v>
      </c>
      <c r="C13" s="13"/>
      <c r="D13" s="4"/>
      <c r="E13" s="4"/>
      <c r="F13" s="4"/>
      <c r="G13" s="4"/>
    </row>
    <row r="14" spans="1:7" ht="28.2" x14ac:dyDescent="0.3">
      <c r="A14" s="4"/>
      <c r="B14" s="13" t="s">
        <v>8</v>
      </c>
      <c r="C14" s="13"/>
      <c r="D14" s="14"/>
      <c r="E14" s="14"/>
      <c r="F14" s="14"/>
      <c r="G14" s="15"/>
    </row>
    <row r="15" spans="1:7" ht="42" x14ac:dyDescent="0.3">
      <c r="A15" s="4"/>
      <c r="B15" s="13" t="s">
        <v>9</v>
      </c>
      <c r="C15" s="13"/>
      <c r="D15" s="14"/>
      <c r="E15" s="14"/>
      <c r="F15" s="14"/>
      <c r="G15" s="15"/>
    </row>
    <row r="16" spans="1:7" x14ac:dyDescent="0.3">
      <c r="A16" s="4"/>
      <c r="B16" s="13" t="s">
        <v>10</v>
      </c>
      <c r="C16" s="13"/>
      <c r="D16" s="14"/>
      <c r="E16" s="14"/>
      <c r="F16" s="14"/>
      <c r="G16" s="15"/>
    </row>
    <row r="17" spans="1:7" ht="69.599999999999994" x14ac:dyDescent="0.3">
      <c r="A17" s="4"/>
      <c r="B17" s="13" t="s">
        <v>11</v>
      </c>
      <c r="C17" s="13"/>
      <c r="D17" s="14"/>
      <c r="E17" s="14"/>
      <c r="F17" s="14"/>
      <c r="G17" s="10"/>
    </row>
    <row r="18" spans="1:7" ht="42" x14ac:dyDescent="0.3">
      <c r="A18" s="4"/>
      <c r="B18" s="13" t="s">
        <v>12</v>
      </c>
      <c r="C18" s="13"/>
      <c r="D18" s="14"/>
      <c r="E18" s="14"/>
      <c r="F18" s="14"/>
      <c r="G18" s="10"/>
    </row>
    <row r="19" spans="1:7" x14ac:dyDescent="0.3">
      <c r="A19" s="4"/>
      <c r="B19" s="12" t="s">
        <v>13</v>
      </c>
      <c r="C19" s="12"/>
      <c r="D19" s="14"/>
      <c r="E19" s="14"/>
      <c r="F19" s="14"/>
      <c r="G19" s="10"/>
    </row>
    <row r="20" spans="1:7" ht="28.2" x14ac:dyDescent="0.3">
      <c r="A20" s="4"/>
      <c r="B20" s="13" t="s">
        <v>14</v>
      </c>
      <c r="C20" s="13"/>
      <c r="D20" s="14"/>
      <c r="E20" s="14"/>
      <c r="F20" s="14"/>
      <c r="G20" s="10"/>
    </row>
    <row r="21" spans="1:7" x14ac:dyDescent="0.3">
      <c r="A21" s="4"/>
      <c r="B21" s="12" t="s">
        <v>15</v>
      </c>
      <c r="C21" s="12"/>
      <c r="D21" s="14"/>
      <c r="E21" s="14"/>
      <c r="F21" s="14"/>
      <c r="G21" s="10"/>
    </row>
    <row r="22" spans="1:7" x14ac:dyDescent="0.3">
      <c r="A22" s="4"/>
      <c r="B22" s="13" t="s">
        <v>16</v>
      </c>
      <c r="C22" s="13"/>
      <c r="D22" s="14"/>
      <c r="E22" s="14"/>
      <c r="F22" s="14"/>
      <c r="G22" s="10"/>
    </row>
    <row r="23" spans="1:7" ht="55.8" x14ac:dyDescent="0.3">
      <c r="A23" s="4"/>
      <c r="B23" s="13" t="s">
        <v>17</v>
      </c>
      <c r="C23" s="13"/>
      <c r="D23" s="14"/>
      <c r="E23" s="14"/>
      <c r="F23" s="14"/>
      <c r="G23" s="10"/>
    </row>
    <row r="24" spans="1:7" ht="28.2" x14ac:dyDescent="0.3">
      <c r="A24" s="4"/>
      <c r="B24" s="13" t="s">
        <v>18</v>
      </c>
      <c r="C24" s="13"/>
      <c r="D24" s="14"/>
      <c r="E24" s="14"/>
      <c r="F24" s="14"/>
      <c r="G24" s="10"/>
    </row>
    <row r="25" spans="1:7" ht="28.2" x14ac:dyDescent="0.3">
      <c r="A25" s="4"/>
      <c r="B25" s="13" t="s">
        <v>19</v>
      </c>
      <c r="C25" s="13"/>
      <c r="D25" s="14"/>
      <c r="E25" s="14"/>
      <c r="F25" s="14"/>
      <c r="G25" s="15"/>
    </row>
    <row r="26" spans="1:7" x14ac:dyDescent="0.3">
      <c r="A26" s="4"/>
      <c r="B26" s="13" t="s">
        <v>20</v>
      </c>
      <c r="C26" s="13"/>
      <c r="D26" s="14"/>
      <c r="E26" s="14"/>
      <c r="F26" s="14"/>
      <c r="G26" s="15"/>
    </row>
    <row r="27" spans="1:7" ht="55.8" x14ac:dyDescent="0.3">
      <c r="A27" s="4"/>
      <c r="B27" s="13" t="s">
        <v>21</v>
      </c>
      <c r="C27" s="13"/>
      <c r="D27" s="14"/>
      <c r="E27" s="14"/>
      <c r="F27" s="14"/>
      <c r="G27" s="15"/>
    </row>
    <row r="28" spans="1:7" ht="28.2" x14ac:dyDescent="0.3">
      <c r="A28" s="4"/>
      <c r="B28" s="13" t="s">
        <v>22</v>
      </c>
      <c r="C28" s="13"/>
      <c r="D28" s="14"/>
      <c r="E28" s="16"/>
      <c r="F28" s="14"/>
      <c r="G28" s="15"/>
    </row>
    <row r="29" spans="1:7" ht="28.2" x14ac:dyDescent="0.3">
      <c r="A29" s="4"/>
      <c r="B29" s="13" t="s">
        <v>23</v>
      </c>
      <c r="C29" s="13"/>
      <c r="D29" s="14"/>
      <c r="E29" s="14"/>
      <c r="F29" s="14"/>
      <c r="G29" s="15"/>
    </row>
    <row r="30" spans="1:7" ht="42" x14ac:dyDescent="0.3">
      <c r="A30" s="4"/>
      <c r="B30" s="13" t="s">
        <v>24</v>
      </c>
      <c r="C30" s="13"/>
      <c r="D30" s="14"/>
      <c r="E30" s="14"/>
      <c r="F30" s="14"/>
      <c r="G30" s="15"/>
    </row>
    <row r="31" spans="1:7" ht="69.599999999999994" x14ac:dyDescent="0.3">
      <c r="A31" s="4"/>
      <c r="B31" s="13" t="s">
        <v>25</v>
      </c>
      <c r="C31" s="13"/>
      <c r="D31" s="14"/>
      <c r="E31" s="14"/>
      <c r="F31" s="14"/>
      <c r="G31" s="15"/>
    </row>
    <row r="32" spans="1:7" ht="55.8" x14ac:dyDescent="0.3">
      <c r="B32" s="13" t="s">
        <v>26</v>
      </c>
      <c r="C32" s="13"/>
      <c r="D32" s="14"/>
      <c r="E32" s="14"/>
      <c r="F32" s="14"/>
      <c r="G32" s="15"/>
    </row>
    <row r="33" spans="2:3" ht="69.599999999999994" x14ac:dyDescent="0.3">
      <c r="B33" s="13" t="s">
        <v>27</v>
      </c>
      <c r="C33" s="13"/>
    </row>
    <row r="34" spans="2:3" ht="69.599999999999994" x14ac:dyDescent="0.3">
      <c r="B34" s="13" t="s">
        <v>28</v>
      </c>
      <c r="C34" s="13"/>
    </row>
    <row r="35" spans="2:3" ht="42" x14ac:dyDescent="0.3">
      <c r="B35" s="13" t="s">
        <v>29</v>
      </c>
      <c r="C35" s="13"/>
    </row>
    <row r="36" spans="2:3" ht="28.2" x14ac:dyDescent="0.3">
      <c r="B36" s="13" t="s">
        <v>30</v>
      </c>
      <c r="C36" s="13"/>
    </row>
    <row r="37" spans="2:3" x14ac:dyDescent="0.3">
      <c r="B37" s="13" t="s">
        <v>31</v>
      </c>
      <c r="C37" s="13"/>
    </row>
    <row r="38" spans="2:3" ht="83.4" x14ac:dyDescent="0.3">
      <c r="B38" s="13" t="s">
        <v>32</v>
      </c>
      <c r="C38" s="13"/>
    </row>
    <row r="39" spans="2:3" ht="28.2" x14ac:dyDescent="0.3">
      <c r="B39" s="13" t="s">
        <v>33</v>
      </c>
      <c r="C39" s="13"/>
    </row>
    <row r="40" spans="2:3" ht="69.599999999999994" x14ac:dyDescent="0.3">
      <c r="B40" s="13" t="s">
        <v>34</v>
      </c>
      <c r="C40" s="13"/>
    </row>
    <row r="41" spans="2:3" ht="124.8" x14ac:dyDescent="0.3">
      <c r="B41" s="13" t="s">
        <v>35</v>
      </c>
      <c r="C41" s="13"/>
    </row>
    <row r="42" spans="2:3" ht="83.4" x14ac:dyDescent="0.3">
      <c r="B42" s="13" t="s">
        <v>36</v>
      </c>
      <c r="C42" s="13"/>
    </row>
    <row r="43" spans="2:3" ht="83.4" x14ac:dyDescent="0.3">
      <c r="B43" s="13" t="s">
        <v>37</v>
      </c>
      <c r="C43" s="13"/>
    </row>
  </sheetData>
  <sheetProtection password="D8C8" sheet="1" objects="1" scenarios="1"/>
  <pageMargins left="0.78749999999999998" right="0.78749999999999998" top="1.05277777777778" bottom="1.05277777777778" header="0.78749999999999998" footer="0.78749999999999998"/>
  <pageSetup paperSize="9" firstPageNumber="0" orientation="portrait" r:id="rId1"/>
  <headerFooter>
    <oddHeader>&amp;C&amp;"Times New Roman,Navadno"&amp;12&amp;A</oddHeader>
    <oddFooter>&amp;C&amp;"Times New Roman,Navadno"&amp;12Stran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2"/>
  <sheetViews>
    <sheetView workbookViewId="0">
      <selection activeCell="I27" sqref="I27"/>
    </sheetView>
  </sheetViews>
  <sheetFormatPr defaultRowHeight="14.4" x14ac:dyDescent="0.3"/>
  <cols>
    <col min="2" max="2" width="34.88671875" bestFit="1" customWidth="1"/>
    <col min="4" max="4" width="17.44140625" customWidth="1"/>
  </cols>
  <sheetData>
    <row r="1" spans="2:4" x14ac:dyDescent="0.3">
      <c r="B1" s="114" t="s">
        <v>38</v>
      </c>
      <c r="C1" s="111"/>
      <c r="D1" s="111"/>
    </row>
    <row r="2" spans="2:4" x14ac:dyDescent="0.3">
      <c r="B2" s="111"/>
      <c r="C2" s="111"/>
      <c r="D2" s="111"/>
    </row>
    <row r="3" spans="2:4" x14ac:dyDescent="0.3">
      <c r="B3" s="111" t="s">
        <v>273</v>
      </c>
      <c r="C3" s="111"/>
      <c r="D3" s="112">
        <f>'oporni zid'!G22</f>
        <v>0</v>
      </c>
    </row>
    <row r="4" spans="2:4" x14ac:dyDescent="0.3">
      <c r="B4" s="111" t="s">
        <v>275</v>
      </c>
      <c r="C4" s="111"/>
      <c r="D4" s="113">
        <f>'Zaščita in sanacija stanovanjsk'!G14</f>
        <v>0</v>
      </c>
    </row>
    <row r="5" spans="2:4" x14ac:dyDescent="0.3">
      <c r="B5" s="111" t="s">
        <v>274</v>
      </c>
      <c r="C5" s="111"/>
      <c r="D5" s="112">
        <f>'prilagoditev hiše'!G12</f>
        <v>0</v>
      </c>
    </row>
    <row r="6" spans="2:4" x14ac:dyDescent="0.3">
      <c r="B6" s="111" t="s">
        <v>276</v>
      </c>
      <c r="C6" s="111"/>
      <c r="D6" s="112">
        <f>SUM(D3:D5)</f>
        <v>0</v>
      </c>
    </row>
    <row r="7" spans="2:4" x14ac:dyDescent="0.3">
      <c r="B7" s="111" t="s">
        <v>280</v>
      </c>
      <c r="C7" s="111"/>
      <c r="D7" s="111">
        <f>D6*C7/100</f>
        <v>0</v>
      </c>
    </row>
    <row r="8" spans="2:4" x14ac:dyDescent="0.3">
      <c r="B8" s="111" t="s">
        <v>277</v>
      </c>
      <c r="C8" s="111"/>
      <c r="D8" s="112">
        <f>D6-D7</f>
        <v>0</v>
      </c>
    </row>
    <row r="9" spans="2:4" x14ac:dyDescent="0.3">
      <c r="B9" s="111"/>
      <c r="C9" s="111"/>
      <c r="D9" s="111"/>
    </row>
    <row r="10" spans="2:4" x14ac:dyDescent="0.3">
      <c r="B10" s="111" t="s">
        <v>278</v>
      </c>
      <c r="C10" s="111"/>
      <c r="D10" s="111">
        <f>D8*0.22</f>
        <v>0</v>
      </c>
    </row>
    <row r="11" spans="2:4" x14ac:dyDescent="0.3">
      <c r="B11" s="111"/>
      <c r="C11" s="111"/>
      <c r="D11" s="111"/>
    </row>
    <row r="12" spans="2:4" x14ac:dyDescent="0.3">
      <c r="B12" s="111" t="s">
        <v>279</v>
      </c>
      <c r="C12" s="111"/>
      <c r="D12" s="112">
        <f>D8+D10</f>
        <v>0</v>
      </c>
    </row>
  </sheetData>
  <sheetProtection password="D8C8"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showZeros="0" tabSelected="1" zoomScaleNormal="100" zoomScaleSheetLayoutView="90" zoomScalePageLayoutView="90" workbookViewId="0">
      <selection activeCell="E35" sqref="E35"/>
    </sheetView>
  </sheetViews>
  <sheetFormatPr defaultColWidth="9.109375" defaultRowHeight="14.4" x14ac:dyDescent="0.3"/>
  <cols>
    <col min="1" max="1" width="8.6640625" style="217"/>
    <col min="2" max="2" width="9.33203125" style="218"/>
    <col min="3" max="3" width="46.6640625" style="219"/>
    <col min="4" max="5" width="11.33203125" style="220"/>
    <col min="6" max="6" width="11.33203125" style="120"/>
    <col min="7" max="7" width="11.109375" style="218"/>
    <col min="8" max="8" width="46.6640625" style="221"/>
    <col min="9" max="13" width="11.33203125" style="222"/>
    <col min="14" max="1023" width="8.44140625" style="138"/>
    <col min="1024" max="16384" width="9.109375" style="138"/>
  </cols>
  <sheetData>
    <row r="1" spans="1:13" x14ac:dyDescent="0.3">
      <c r="A1" s="138"/>
      <c r="B1" s="138"/>
      <c r="C1" s="138"/>
      <c r="D1" s="138"/>
      <c r="E1" s="138"/>
      <c r="F1" s="115"/>
      <c r="G1" s="138"/>
      <c r="H1" s="136"/>
      <c r="I1" s="138"/>
      <c r="J1" s="138"/>
      <c r="K1" s="138"/>
      <c r="L1" s="138"/>
      <c r="M1" s="138"/>
    </row>
    <row r="2" spans="1:13" x14ac:dyDescent="0.3">
      <c r="A2" s="138"/>
      <c r="B2" s="138"/>
      <c r="C2" s="139" t="s">
        <v>38</v>
      </c>
      <c r="D2" s="138"/>
      <c r="E2" s="138"/>
      <c r="F2" s="115"/>
      <c r="G2" s="138"/>
      <c r="H2" s="138"/>
      <c r="I2" s="138"/>
      <c r="J2" s="138"/>
      <c r="K2" s="138"/>
      <c r="L2" s="138"/>
      <c r="M2" s="138"/>
    </row>
    <row r="3" spans="1:13" x14ac:dyDescent="0.3">
      <c r="A3" s="138"/>
      <c r="B3" s="140" t="s">
        <v>39</v>
      </c>
      <c r="C3" s="139" t="s">
        <v>40</v>
      </c>
      <c r="D3" s="138"/>
      <c r="E3" s="138"/>
      <c r="F3" s="115"/>
      <c r="G3" s="138"/>
      <c r="H3" s="138"/>
      <c r="I3" s="138"/>
      <c r="J3" s="138"/>
      <c r="K3" s="138"/>
      <c r="L3" s="138"/>
      <c r="M3" s="138"/>
    </row>
    <row r="4" spans="1:13" x14ac:dyDescent="0.3">
      <c r="A4" s="138"/>
      <c r="B4" s="141" t="s">
        <v>41</v>
      </c>
      <c r="C4" s="142" t="s">
        <v>42</v>
      </c>
      <c r="D4" s="138"/>
      <c r="E4" s="143"/>
      <c r="F4" s="115"/>
      <c r="G4" s="144">
        <f>G41</f>
        <v>0</v>
      </c>
      <c r="H4" s="138"/>
      <c r="I4" s="138"/>
      <c r="J4" s="138"/>
      <c r="K4" s="138"/>
      <c r="L4" s="138"/>
      <c r="M4" s="138"/>
    </row>
    <row r="5" spans="1:13" x14ac:dyDescent="0.3">
      <c r="A5" s="138"/>
      <c r="B5" s="141" t="s">
        <v>43</v>
      </c>
      <c r="C5" s="142" t="s">
        <v>44</v>
      </c>
      <c r="D5" s="138"/>
      <c r="E5" s="138"/>
      <c r="F5" s="115"/>
      <c r="G5" s="144">
        <f>G55</f>
        <v>0</v>
      </c>
      <c r="H5" s="138"/>
      <c r="I5" s="138"/>
      <c r="J5" s="138"/>
      <c r="K5" s="138"/>
      <c r="L5" s="138"/>
      <c r="M5" s="138"/>
    </row>
    <row r="6" spans="1:13" x14ac:dyDescent="0.3">
      <c r="A6" s="138"/>
      <c r="B6" s="141" t="s">
        <v>45</v>
      </c>
      <c r="C6" s="145" t="s">
        <v>46</v>
      </c>
      <c r="D6" s="138"/>
      <c r="E6" s="138"/>
      <c r="F6" s="115"/>
      <c r="G6" s="144">
        <f>G64</f>
        <v>0</v>
      </c>
      <c r="H6" s="138"/>
      <c r="I6" s="138"/>
      <c r="J6" s="138"/>
      <c r="K6" s="138"/>
      <c r="L6" s="138"/>
      <c r="M6" s="138"/>
    </row>
    <row r="7" spans="1:13" x14ac:dyDescent="0.3">
      <c r="A7" s="138"/>
      <c r="B7" s="141" t="s">
        <v>47</v>
      </c>
      <c r="C7" s="145" t="s">
        <v>48</v>
      </c>
      <c r="D7" s="138"/>
      <c r="E7" s="138"/>
      <c r="F7" s="115"/>
      <c r="G7" s="144">
        <f>G78</f>
        <v>0</v>
      </c>
      <c r="H7" s="138"/>
      <c r="I7" s="138"/>
      <c r="J7" s="138"/>
      <c r="K7" s="138"/>
      <c r="L7" s="138"/>
      <c r="M7" s="138"/>
    </row>
    <row r="8" spans="1:13" x14ac:dyDescent="0.3">
      <c r="A8" s="138"/>
      <c r="B8" s="141" t="s">
        <v>49</v>
      </c>
      <c r="C8" s="145" t="s">
        <v>50</v>
      </c>
      <c r="D8" s="138"/>
      <c r="E8" s="138"/>
      <c r="F8" s="115"/>
      <c r="G8" s="144">
        <f>G89</f>
        <v>0</v>
      </c>
      <c r="H8" s="138"/>
      <c r="I8" s="138"/>
      <c r="J8" s="138"/>
      <c r="K8" s="138"/>
      <c r="L8" s="138"/>
      <c r="M8" s="138"/>
    </row>
    <row r="9" spans="1:13" x14ac:dyDescent="0.3">
      <c r="A9" s="138"/>
      <c r="B9" s="141" t="s">
        <v>51</v>
      </c>
      <c r="C9" s="145" t="s">
        <v>52</v>
      </c>
      <c r="D9" s="138"/>
      <c r="E9" s="138"/>
      <c r="F9" s="115"/>
      <c r="G9" s="144">
        <f>G104</f>
        <v>0</v>
      </c>
      <c r="H9" s="138"/>
      <c r="I9" s="138"/>
      <c r="J9" s="138"/>
      <c r="K9" s="138"/>
      <c r="L9" s="138"/>
      <c r="M9" s="138"/>
    </row>
    <row r="10" spans="1:13" x14ac:dyDescent="0.3">
      <c r="A10" s="138"/>
      <c r="B10" s="141" t="s">
        <v>53</v>
      </c>
      <c r="C10" s="146" t="s">
        <v>54</v>
      </c>
      <c r="D10" s="138"/>
      <c r="E10" s="138"/>
      <c r="F10" s="115"/>
      <c r="G10" s="144">
        <f>G113</f>
        <v>0</v>
      </c>
      <c r="H10" s="138"/>
      <c r="I10" s="138"/>
      <c r="J10" s="138"/>
      <c r="K10" s="138"/>
      <c r="L10" s="138"/>
      <c r="M10" s="138"/>
    </row>
    <row r="11" spans="1:13" x14ac:dyDescent="0.3">
      <c r="A11" s="138"/>
      <c r="B11" s="138"/>
      <c r="C11" s="138"/>
      <c r="D11" s="138"/>
      <c r="E11" s="138"/>
      <c r="F11" s="115"/>
      <c r="G11" s="138"/>
      <c r="H11" s="138"/>
      <c r="I11" s="138"/>
      <c r="J11" s="138"/>
      <c r="K11" s="138"/>
      <c r="L11" s="138"/>
      <c r="M11" s="138"/>
    </row>
    <row r="12" spans="1:13" s="154" customFormat="1" x14ac:dyDescent="0.3">
      <c r="A12" s="147"/>
      <c r="B12" s="148"/>
      <c r="C12" s="149" t="s">
        <v>55</v>
      </c>
      <c r="D12" s="150"/>
      <c r="E12" s="150"/>
      <c r="F12" s="130"/>
      <c r="G12" s="151">
        <f>SUM(G4:G11)</f>
        <v>0</v>
      </c>
      <c r="H12" s="152"/>
      <c r="I12" s="153"/>
      <c r="J12" s="153"/>
      <c r="K12" s="153"/>
      <c r="L12" s="153"/>
      <c r="M12" s="153"/>
    </row>
    <row r="13" spans="1:13" x14ac:dyDescent="0.3">
      <c r="A13" s="147"/>
      <c r="B13" s="155"/>
      <c r="C13" s="156"/>
      <c r="D13" s="157"/>
      <c r="E13" s="157"/>
      <c r="F13" s="131"/>
      <c r="G13" s="158"/>
      <c r="H13" s="152"/>
      <c r="I13" s="153"/>
      <c r="J13" s="153"/>
      <c r="K13" s="153"/>
      <c r="L13" s="153"/>
      <c r="M13" s="153"/>
    </row>
    <row r="14" spans="1:13" x14ac:dyDescent="0.3">
      <c r="A14" s="147"/>
      <c r="B14" s="159" t="s">
        <v>56</v>
      </c>
      <c r="C14" s="160" t="s">
        <v>217</v>
      </c>
      <c r="D14" s="161"/>
      <c r="E14" s="161"/>
      <c r="F14" s="121"/>
      <c r="G14" s="161"/>
      <c r="H14" s="152"/>
      <c r="I14" s="153"/>
      <c r="J14" s="153"/>
      <c r="K14" s="153"/>
      <c r="L14" s="153"/>
      <c r="M14" s="153"/>
    </row>
    <row r="15" spans="1:13" x14ac:dyDescent="0.3">
      <c r="A15" s="147"/>
      <c r="B15" s="162" t="s">
        <v>41</v>
      </c>
      <c r="C15" s="163" t="s">
        <v>209</v>
      </c>
      <c r="D15" s="161"/>
      <c r="E15" s="161"/>
      <c r="F15" s="121"/>
      <c r="G15" s="164">
        <f>'Zaščita in sanacija stanovanjsk'!G6</f>
        <v>0</v>
      </c>
      <c r="H15" s="152"/>
      <c r="I15" s="153"/>
      <c r="J15" s="153"/>
      <c r="K15" s="153"/>
      <c r="L15" s="153"/>
      <c r="M15" s="153"/>
    </row>
    <row r="16" spans="1:13" x14ac:dyDescent="0.3">
      <c r="A16" s="147"/>
      <c r="B16" s="162" t="s">
        <v>43</v>
      </c>
      <c r="C16" s="163" t="s">
        <v>210</v>
      </c>
      <c r="D16" s="161"/>
      <c r="E16" s="161"/>
      <c r="F16" s="121"/>
      <c r="G16" s="164">
        <f>'Zaščita in sanacija stanovanjsk'!G7</f>
        <v>0</v>
      </c>
      <c r="H16" s="152"/>
      <c r="I16" s="153"/>
      <c r="J16" s="153"/>
      <c r="K16" s="153"/>
      <c r="L16" s="153"/>
      <c r="M16" s="153"/>
    </row>
    <row r="17" spans="1:13" x14ac:dyDescent="0.3">
      <c r="A17" s="147"/>
      <c r="B17" s="162" t="s">
        <v>45</v>
      </c>
      <c r="C17" s="165" t="s">
        <v>211</v>
      </c>
      <c r="D17" s="161"/>
      <c r="E17" s="161"/>
      <c r="F17" s="121"/>
      <c r="G17" s="164">
        <f>'Zaščita in sanacija stanovanjsk'!G8</f>
        <v>0</v>
      </c>
      <c r="H17" s="152"/>
      <c r="I17" s="153"/>
      <c r="J17" s="153"/>
      <c r="K17" s="153"/>
      <c r="L17" s="153"/>
      <c r="M17" s="153"/>
    </row>
    <row r="18" spans="1:13" x14ac:dyDescent="0.3">
      <c r="A18" s="147"/>
      <c r="B18" s="162" t="s">
        <v>47</v>
      </c>
      <c r="C18" s="163" t="s">
        <v>212</v>
      </c>
      <c r="D18" s="161"/>
      <c r="E18" s="161"/>
      <c r="F18" s="121"/>
      <c r="G18" s="164">
        <f>'Zaščita in sanacija stanovanjsk'!G9</f>
        <v>0</v>
      </c>
      <c r="H18" s="152"/>
      <c r="I18" s="153"/>
      <c r="J18" s="153"/>
      <c r="K18" s="153"/>
      <c r="L18" s="153"/>
      <c r="M18" s="153"/>
    </row>
    <row r="19" spans="1:13" x14ac:dyDescent="0.3">
      <c r="A19" s="147"/>
      <c r="B19" s="162" t="s">
        <v>49</v>
      </c>
      <c r="C19" s="165" t="s">
        <v>213</v>
      </c>
      <c r="D19" s="161"/>
      <c r="E19" s="161"/>
      <c r="F19" s="121"/>
      <c r="G19" s="164">
        <f>'Zaščita in sanacija stanovanjsk'!G10</f>
        <v>0</v>
      </c>
      <c r="H19" s="152"/>
      <c r="I19" s="153"/>
      <c r="J19" s="153"/>
      <c r="K19" s="153"/>
      <c r="L19" s="153"/>
      <c r="M19" s="153"/>
    </row>
    <row r="20" spans="1:13" x14ac:dyDescent="0.3">
      <c r="A20" s="147"/>
      <c r="B20" s="162" t="s">
        <v>51</v>
      </c>
      <c r="C20" s="166" t="s">
        <v>214</v>
      </c>
      <c r="D20" s="161"/>
      <c r="E20" s="161"/>
      <c r="F20" s="121"/>
      <c r="G20" s="164">
        <f>'Zaščita in sanacija stanovanjsk'!G11</f>
        <v>0</v>
      </c>
      <c r="H20" s="152"/>
      <c r="I20" s="153"/>
      <c r="J20" s="153"/>
      <c r="K20" s="153"/>
      <c r="L20" s="153"/>
      <c r="M20" s="153"/>
    </row>
    <row r="21" spans="1:13" x14ac:dyDescent="0.3">
      <c r="A21" s="147"/>
      <c r="B21" s="155"/>
      <c r="C21" s="156"/>
      <c r="D21" s="157"/>
      <c r="E21" s="157"/>
      <c r="F21" s="131"/>
      <c r="G21" s="158"/>
      <c r="H21" s="152"/>
      <c r="I21" s="153"/>
      <c r="J21" s="153"/>
      <c r="K21" s="153"/>
      <c r="L21" s="153"/>
      <c r="M21" s="153"/>
    </row>
    <row r="22" spans="1:13" x14ac:dyDescent="0.3">
      <c r="A22" s="147"/>
      <c r="B22" s="148"/>
      <c r="C22" s="167" t="s">
        <v>218</v>
      </c>
      <c r="D22" s="150"/>
      <c r="E22" s="150"/>
      <c r="F22" s="130"/>
      <c r="G22" s="151">
        <f>SUM(G15:G20)</f>
        <v>0</v>
      </c>
      <c r="H22" s="152"/>
      <c r="I22" s="153"/>
      <c r="J22" s="153"/>
      <c r="K22" s="153"/>
      <c r="L22" s="153"/>
      <c r="M22" s="153"/>
    </row>
    <row r="23" spans="1:13" x14ac:dyDescent="0.3">
      <c r="A23" s="147"/>
      <c r="B23" s="155"/>
      <c r="C23" s="156"/>
      <c r="D23" s="157"/>
      <c r="E23" s="157"/>
      <c r="F23" s="131"/>
      <c r="G23" s="158"/>
      <c r="H23" s="152"/>
      <c r="I23" s="153"/>
      <c r="J23" s="153"/>
      <c r="K23" s="153"/>
      <c r="L23" s="153"/>
      <c r="M23" s="153"/>
    </row>
    <row r="24" spans="1:13" x14ac:dyDescent="0.3">
      <c r="A24" s="147"/>
      <c r="B24" s="155"/>
      <c r="C24" s="152" t="s">
        <v>58</v>
      </c>
      <c r="D24" s="157"/>
      <c r="E24" s="157"/>
      <c r="F24" s="131"/>
      <c r="G24" s="158"/>
      <c r="H24" s="152"/>
      <c r="I24" s="153"/>
      <c r="J24" s="153"/>
      <c r="K24" s="153"/>
      <c r="L24" s="153"/>
      <c r="M24" s="153"/>
    </row>
    <row r="25" spans="1:13" ht="41.4" x14ac:dyDescent="0.3">
      <c r="A25" s="147"/>
      <c r="B25" s="155"/>
      <c r="C25" s="168" t="s">
        <v>59</v>
      </c>
      <c r="D25" s="157"/>
      <c r="E25" s="169">
        <v>0.15</v>
      </c>
      <c r="F25" s="131"/>
      <c r="G25" s="158">
        <f>(G12+G22)*0.15</f>
        <v>0</v>
      </c>
      <c r="H25" s="152"/>
      <c r="I25" s="153"/>
      <c r="J25" s="153"/>
      <c r="K25" s="153"/>
      <c r="L25" s="153"/>
      <c r="M25" s="153"/>
    </row>
    <row r="26" spans="1:13" ht="69" x14ac:dyDescent="0.3">
      <c r="A26" s="147"/>
      <c r="B26" s="155"/>
      <c r="C26" s="168" t="s">
        <v>229</v>
      </c>
      <c r="D26" s="134" t="s">
        <v>116</v>
      </c>
      <c r="E26" s="170">
        <v>1</v>
      </c>
      <c r="F26" s="134">
        <v>20000</v>
      </c>
      <c r="G26" s="171">
        <f>F26</f>
        <v>20000</v>
      </c>
      <c r="H26" s="152"/>
      <c r="I26" s="153"/>
      <c r="J26" s="153"/>
      <c r="K26" s="153"/>
      <c r="L26" s="153"/>
      <c r="M26" s="153"/>
    </row>
    <row r="27" spans="1:13" ht="27.6" x14ac:dyDescent="0.3">
      <c r="A27" s="147"/>
      <c r="B27" s="155"/>
      <c r="C27" s="168" t="s">
        <v>228</v>
      </c>
      <c r="D27" s="134" t="s">
        <v>227</v>
      </c>
      <c r="E27" s="134">
        <v>40</v>
      </c>
      <c r="F27" s="132"/>
      <c r="G27" s="171">
        <f>F27*E27</f>
        <v>0</v>
      </c>
      <c r="H27" s="152"/>
      <c r="I27" s="153"/>
      <c r="J27" s="153"/>
      <c r="K27" s="153"/>
      <c r="L27" s="153"/>
      <c r="M27" s="153"/>
    </row>
    <row r="28" spans="1:13" x14ac:dyDescent="0.3">
      <c r="A28" s="147"/>
      <c r="B28" s="155"/>
      <c r="C28" s="152"/>
      <c r="D28" s="157"/>
      <c r="E28" s="157"/>
      <c r="F28" s="131"/>
      <c r="G28" s="158"/>
      <c r="H28" s="152"/>
      <c r="I28" s="153"/>
      <c r="J28" s="153"/>
      <c r="K28" s="153"/>
      <c r="L28" s="153"/>
      <c r="M28" s="153"/>
    </row>
    <row r="29" spans="1:13" x14ac:dyDescent="0.3">
      <c r="A29" s="147"/>
      <c r="B29" s="148"/>
      <c r="C29" s="149" t="s">
        <v>60</v>
      </c>
      <c r="D29" s="150"/>
      <c r="E29" s="150"/>
      <c r="F29" s="130"/>
      <c r="G29" s="151">
        <f>G12+G22+G25+G26+G27</f>
        <v>20000</v>
      </c>
      <c r="H29" s="152"/>
      <c r="I29" s="153"/>
      <c r="J29" s="153"/>
      <c r="K29" s="153"/>
      <c r="L29" s="153"/>
      <c r="M29" s="153"/>
    </row>
    <row r="30" spans="1:13" x14ac:dyDescent="0.3">
      <c r="A30" s="147"/>
      <c r="B30" s="155"/>
      <c r="C30" s="152"/>
      <c r="D30" s="157"/>
      <c r="E30" s="157"/>
      <c r="F30" s="131"/>
      <c r="G30" s="158"/>
      <c r="H30" s="152"/>
      <c r="I30" s="153"/>
      <c r="J30" s="153"/>
      <c r="K30" s="153"/>
      <c r="L30" s="153"/>
      <c r="M30" s="153"/>
    </row>
    <row r="31" spans="1:13" x14ac:dyDescent="0.3">
      <c r="A31" s="138"/>
      <c r="B31" s="138"/>
      <c r="C31" s="172"/>
      <c r="D31" s="138"/>
      <c r="E31" s="138"/>
      <c r="F31" s="115"/>
      <c r="G31" s="138"/>
      <c r="H31" s="138"/>
      <c r="I31" s="138"/>
      <c r="J31" s="138"/>
      <c r="K31" s="138"/>
      <c r="L31" s="138"/>
      <c r="M31" s="138"/>
    </row>
    <row r="32" spans="1:13" ht="43.2" x14ac:dyDescent="0.3">
      <c r="A32" s="138"/>
      <c r="B32" s="138"/>
      <c r="C32" s="172" t="s">
        <v>61</v>
      </c>
      <c r="D32" s="138"/>
      <c r="E32" s="138"/>
      <c r="F32" s="115"/>
      <c r="G32" s="138"/>
      <c r="H32" s="138"/>
      <c r="I32" s="138"/>
      <c r="J32" s="138"/>
      <c r="K32" s="138"/>
      <c r="L32" s="138"/>
      <c r="M32" s="138"/>
    </row>
    <row r="33" spans="1:13" x14ac:dyDescent="0.3">
      <c r="A33" s="138"/>
      <c r="B33" s="138"/>
      <c r="C33" s="138"/>
      <c r="D33" s="138"/>
      <c r="E33" s="138"/>
      <c r="F33" s="115"/>
      <c r="G33" s="138"/>
      <c r="H33" s="138"/>
      <c r="I33" s="138"/>
      <c r="J33" s="138"/>
      <c r="K33" s="138"/>
      <c r="L33" s="138"/>
      <c r="M33" s="138"/>
    </row>
    <row r="34" spans="1:13" x14ac:dyDescent="0.3">
      <c r="A34" s="138"/>
      <c r="B34" s="173" t="s">
        <v>41</v>
      </c>
      <c r="C34" s="174" t="s">
        <v>42</v>
      </c>
      <c r="D34" s="175"/>
      <c r="E34" s="176"/>
      <c r="F34" s="115"/>
      <c r="G34" s="138"/>
      <c r="H34" s="138"/>
      <c r="I34" s="138"/>
      <c r="J34" s="138"/>
      <c r="K34" s="138"/>
      <c r="L34" s="138"/>
      <c r="M34" s="138"/>
    </row>
    <row r="35" spans="1:13" x14ac:dyDescent="0.3">
      <c r="A35" s="138"/>
      <c r="B35" s="177">
        <v>1</v>
      </c>
      <c r="C35" s="178" t="s">
        <v>62</v>
      </c>
      <c r="D35" s="179" t="s">
        <v>63</v>
      </c>
      <c r="E35" s="180">
        <v>25</v>
      </c>
      <c r="F35" s="115"/>
      <c r="G35" s="144">
        <f>F35*E35</f>
        <v>0</v>
      </c>
      <c r="H35" s="181"/>
      <c r="I35" s="138"/>
      <c r="J35" s="138"/>
      <c r="K35" s="138"/>
      <c r="L35" s="138"/>
      <c r="M35" s="138"/>
    </row>
    <row r="36" spans="1:13" ht="69" x14ac:dyDescent="0.3">
      <c r="A36" s="138"/>
      <c r="B36" s="177">
        <v>2</v>
      </c>
      <c r="C36" s="178" t="s">
        <v>64</v>
      </c>
      <c r="D36" s="179" t="s">
        <v>65</v>
      </c>
      <c r="E36" s="180">
        <v>500</v>
      </c>
      <c r="F36" s="115"/>
      <c r="G36" s="144">
        <f>F36*E36</f>
        <v>0</v>
      </c>
      <c r="H36" s="137"/>
      <c r="I36" s="138"/>
      <c r="J36" s="138"/>
      <c r="K36" s="138"/>
      <c r="L36" s="138"/>
      <c r="M36" s="138"/>
    </row>
    <row r="37" spans="1:13" ht="27.6" x14ac:dyDescent="0.3">
      <c r="A37" s="138"/>
      <c r="B37" s="177">
        <v>3</v>
      </c>
      <c r="C37" s="178" t="s">
        <v>66</v>
      </c>
      <c r="D37" s="179" t="s">
        <v>67</v>
      </c>
      <c r="E37" s="180">
        <v>200</v>
      </c>
      <c r="F37" s="115"/>
      <c r="G37" s="144">
        <f>F37*E37</f>
        <v>0</v>
      </c>
      <c r="H37" s="137"/>
      <c r="I37" s="138"/>
      <c r="J37" s="138"/>
      <c r="K37" s="138"/>
      <c r="L37" s="138"/>
      <c r="M37" s="138"/>
    </row>
    <row r="38" spans="1:13" ht="55.2" x14ac:dyDescent="0.3">
      <c r="A38" s="138"/>
      <c r="B38" s="177">
        <v>4</v>
      </c>
      <c r="C38" s="178" t="s">
        <v>219</v>
      </c>
      <c r="D38" s="179" t="s">
        <v>68</v>
      </c>
      <c r="E38" s="182">
        <v>140</v>
      </c>
      <c r="F38" s="115"/>
      <c r="G38" s="144">
        <f>F38*E38</f>
        <v>0</v>
      </c>
      <c r="H38" s="137"/>
      <c r="I38" s="138"/>
      <c r="J38" s="138"/>
      <c r="K38" s="138"/>
      <c r="L38" s="138"/>
      <c r="M38" s="138"/>
    </row>
    <row r="39" spans="1:13" ht="41.4" x14ac:dyDescent="0.3">
      <c r="A39" s="138"/>
      <c r="B39" s="177">
        <v>5</v>
      </c>
      <c r="C39" s="178" t="s">
        <v>69</v>
      </c>
      <c r="D39" s="179" t="s">
        <v>67</v>
      </c>
      <c r="E39" s="182">
        <v>30</v>
      </c>
      <c r="F39" s="115"/>
      <c r="G39" s="144">
        <f>F39*E39</f>
        <v>0</v>
      </c>
      <c r="H39" s="137"/>
      <c r="I39" s="138"/>
      <c r="J39" s="138"/>
      <c r="K39" s="138"/>
      <c r="L39" s="138"/>
      <c r="M39" s="138"/>
    </row>
    <row r="40" spans="1:13" x14ac:dyDescent="0.3">
      <c r="A40" s="138"/>
      <c r="B40" s="177"/>
      <c r="C40" s="178"/>
      <c r="D40" s="179"/>
      <c r="E40" s="180"/>
      <c r="F40" s="115"/>
      <c r="G40" s="138"/>
      <c r="H40" s="137"/>
      <c r="I40" s="138"/>
      <c r="J40" s="138"/>
      <c r="K40" s="138"/>
      <c r="L40" s="138"/>
      <c r="M40" s="138"/>
    </row>
    <row r="41" spans="1:13" x14ac:dyDescent="0.3">
      <c r="A41" s="138"/>
      <c r="B41" s="183"/>
      <c r="C41" s="184" t="s">
        <v>70</v>
      </c>
      <c r="D41" s="185"/>
      <c r="E41" s="186"/>
      <c r="F41" s="133"/>
      <c r="G41" s="151">
        <f>SUM(G35:G40)</f>
        <v>0</v>
      </c>
      <c r="H41" s="138"/>
      <c r="I41" s="138"/>
      <c r="J41" s="138"/>
      <c r="K41" s="138"/>
      <c r="L41" s="138"/>
      <c r="M41" s="138"/>
    </row>
    <row r="42" spans="1:13" x14ac:dyDescent="0.3">
      <c r="A42" s="138"/>
      <c r="B42" s="177"/>
      <c r="C42" s="174"/>
      <c r="D42" s="175"/>
      <c r="E42" s="176"/>
      <c r="F42" s="115"/>
      <c r="G42" s="144">
        <f t="shared" ref="G42:G53" si="0">F42*E42</f>
        <v>0</v>
      </c>
      <c r="H42" s="138"/>
      <c r="I42" s="138"/>
      <c r="J42" s="138"/>
      <c r="K42" s="138"/>
      <c r="L42" s="138"/>
      <c r="M42" s="138"/>
    </row>
    <row r="43" spans="1:13" x14ac:dyDescent="0.3">
      <c r="A43" s="138"/>
      <c r="B43" s="173" t="s">
        <v>43</v>
      </c>
      <c r="C43" s="174" t="s">
        <v>44</v>
      </c>
      <c r="D43" s="175"/>
      <c r="E43" s="176"/>
      <c r="F43" s="115"/>
      <c r="G43" s="144">
        <f t="shared" si="0"/>
        <v>0</v>
      </c>
      <c r="H43" s="187"/>
      <c r="I43" s="138"/>
      <c r="J43" s="138"/>
      <c r="K43" s="138"/>
      <c r="L43" s="138"/>
      <c r="M43" s="138"/>
    </row>
    <row r="44" spans="1:13" ht="27.6" x14ac:dyDescent="0.3">
      <c r="A44" s="138"/>
      <c r="B44" s="188">
        <v>1</v>
      </c>
      <c r="C44" s="178" t="s">
        <v>71</v>
      </c>
      <c r="D44" s="179" t="s">
        <v>68</v>
      </c>
      <c r="E44" s="180">
        <f>2.5*140*0.2</f>
        <v>70</v>
      </c>
      <c r="F44" s="115"/>
      <c r="G44" s="144">
        <f t="shared" si="0"/>
        <v>0</v>
      </c>
      <c r="H44" s="138"/>
      <c r="I44" s="138"/>
      <c r="J44" s="138"/>
      <c r="K44" s="138"/>
      <c r="L44" s="138"/>
      <c r="M44" s="138"/>
    </row>
    <row r="45" spans="1:13" ht="41.4" x14ac:dyDescent="0.3">
      <c r="A45" s="138"/>
      <c r="B45" s="188">
        <v>2</v>
      </c>
      <c r="C45" s="178" t="s">
        <v>72</v>
      </c>
      <c r="D45" s="179" t="s">
        <v>68</v>
      </c>
      <c r="E45" s="180">
        <v>270</v>
      </c>
      <c r="F45" s="115"/>
      <c r="G45" s="144">
        <f t="shared" si="0"/>
        <v>0</v>
      </c>
      <c r="H45" s="138"/>
      <c r="I45" s="138"/>
      <c r="J45" s="138"/>
      <c r="K45" s="138"/>
      <c r="L45" s="138"/>
      <c r="M45" s="138"/>
    </row>
    <row r="46" spans="1:13" ht="27.6" x14ac:dyDescent="0.3">
      <c r="A46" s="138"/>
      <c r="B46" s="188">
        <v>3</v>
      </c>
      <c r="C46" s="189" t="s">
        <v>73</v>
      </c>
      <c r="D46" s="190" t="s">
        <v>68</v>
      </c>
      <c r="E46" s="182">
        <v>520</v>
      </c>
      <c r="F46" s="115"/>
      <c r="G46" s="144">
        <f t="shared" si="0"/>
        <v>0</v>
      </c>
      <c r="H46" s="138"/>
      <c r="I46" s="138"/>
      <c r="J46" s="138"/>
      <c r="K46" s="138"/>
      <c r="L46" s="138"/>
      <c r="M46" s="138"/>
    </row>
    <row r="47" spans="1:13" ht="27.6" x14ac:dyDescent="0.3">
      <c r="A47" s="138"/>
      <c r="B47" s="188">
        <v>4</v>
      </c>
      <c r="C47" s="189" t="s">
        <v>230</v>
      </c>
      <c r="D47" s="190" t="s">
        <v>68</v>
      </c>
      <c r="E47" s="182">
        <v>580</v>
      </c>
      <c r="F47" s="115"/>
      <c r="G47" s="144">
        <f t="shared" ref="G47" si="1">F47*E47</f>
        <v>0</v>
      </c>
      <c r="H47" s="138"/>
      <c r="I47" s="138"/>
      <c r="J47" s="138"/>
      <c r="K47" s="138"/>
      <c r="L47" s="138"/>
      <c r="M47" s="138"/>
    </row>
    <row r="48" spans="1:13" ht="27.6" x14ac:dyDescent="0.3">
      <c r="A48" s="138"/>
      <c r="B48" s="188">
        <v>5</v>
      </c>
      <c r="C48" s="189" t="s">
        <v>74</v>
      </c>
      <c r="D48" s="190" t="s">
        <v>65</v>
      </c>
      <c r="E48" s="182">
        <v>610</v>
      </c>
      <c r="F48" s="115"/>
      <c r="G48" s="144">
        <f t="shared" si="0"/>
        <v>0</v>
      </c>
      <c r="H48" s="191"/>
      <c r="I48" s="138"/>
      <c r="J48" s="138"/>
      <c r="K48" s="138"/>
      <c r="L48" s="138"/>
      <c r="M48" s="138"/>
    </row>
    <row r="49" spans="1:13" ht="41.4" x14ac:dyDescent="0.3">
      <c r="A49" s="138"/>
      <c r="B49" s="188">
        <v>6</v>
      </c>
      <c r="C49" s="189" t="s">
        <v>75</v>
      </c>
      <c r="D49" s="190" t="s">
        <v>68</v>
      </c>
      <c r="E49" s="182">
        <f>135+110</f>
        <v>245</v>
      </c>
      <c r="F49" s="115"/>
      <c r="G49" s="144">
        <f t="shared" si="0"/>
        <v>0</v>
      </c>
      <c r="H49" s="138"/>
      <c r="I49" s="138"/>
      <c r="J49" s="138"/>
      <c r="K49" s="138"/>
      <c r="L49" s="138"/>
      <c r="M49" s="138"/>
    </row>
    <row r="50" spans="1:13" ht="41.4" x14ac:dyDescent="0.3">
      <c r="A50" s="138"/>
      <c r="B50" s="188">
        <v>7</v>
      </c>
      <c r="C50" s="189" t="s">
        <v>76</v>
      </c>
      <c r="D50" s="190" t="s">
        <v>65</v>
      </c>
      <c r="E50" s="182">
        <v>235</v>
      </c>
      <c r="F50" s="115"/>
      <c r="G50" s="144">
        <f t="shared" si="0"/>
        <v>0</v>
      </c>
      <c r="H50" s="138"/>
      <c r="I50" s="138"/>
      <c r="J50" s="138"/>
      <c r="K50" s="138"/>
      <c r="L50" s="138"/>
      <c r="M50" s="138"/>
    </row>
    <row r="51" spans="1:13" ht="27.6" x14ac:dyDescent="0.3">
      <c r="A51" s="138"/>
      <c r="B51" s="188">
        <v>8</v>
      </c>
      <c r="C51" s="189" t="s">
        <v>77</v>
      </c>
      <c r="D51" s="190" t="s">
        <v>65</v>
      </c>
      <c r="E51" s="182">
        <v>92</v>
      </c>
      <c r="F51" s="115"/>
      <c r="G51" s="144">
        <f t="shared" si="0"/>
        <v>0</v>
      </c>
      <c r="H51" s="138"/>
      <c r="I51" s="138"/>
      <c r="J51" s="138"/>
      <c r="K51" s="138"/>
      <c r="L51" s="138"/>
      <c r="M51" s="138"/>
    </row>
    <row r="52" spans="1:13" ht="55.2" x14ac:dyDescent="0.3">
      <c r="A52" s="138"/>
      <c r="B52" s="177">
        <v>9</v>
      </c>
      <c r="C52" s="189" t="s">
        <v>79</v>
      </c>
      <c r="D52" s="190" t="s">
        <v>65</v>
      </c>
      <c r="E52" s="182">
        <f>500+200</f>
        <v>700</v>
      </c>
      <c r="F52" s="115"/>
      <c r="G52" s="144">
        <f t="shared" si="0"/>
        <v>0</v>
      </c>
      <c r="H52" s="191"/>
      <c r="I52" s="138"/>
      <c r="J52" s="138"/>
      <c r="K52" s="138"/>
      <c r="L52" s="138"/>
      <c r="M52" s="138"/>
    </row>
    <row r="53" spans="1:13" ht="55.2" x14ac:dyDescent="0.3">
      <c r="A53" s="138"/>
      <c r="B53" s="177">
        <v>10</v>
      </c>
      <c r="C53" s="178" t="s">
        <v>80</v>
      </c>
      <c r="D53" s="179" t="s">
        <v>65</v>
      </c>
      <c r="E53" s="180">
        <f>500+200</f>
        <v>700</v>
      </c>
      <c r="F53" s="115"/>
      <c r="G53" s="144">
        <f t="shared" si="0"/>
        <v>0</v>
      </c>
      <c r="H53" s="191"/>
      <c r="I53" s="138"/>
      <c r="J53" s="138"/>
      <c r="K53" s="138"/>
      <c r="L53" s="138"/>
      <c r="M53" s="138"/>
    </row>
    <row r="54" spans="1:13" x14ac:dyDescent="0.3">
      <c r="A54" s="138"/>
      <c r="B54" s="177"/>
      <c r="C54" s="178"/>
      <c r="D54" s="179"/>
      <c r="E54" s="180"/>
      <c r="F54" s="115"/>
      <c r="G54" s="138"/>
      <c r="H54" s="189"/>
      <c r="I54" s="138"/>
      <c r="J54" s="138"/>
      <c r="K54" s="138"/>
      <c r="L54" s="138"/>
      <c r="M54" s="138"/>
    </row>
    <row r="55" spans="1:13" x14ac:dyDescent="0.3">
      <c r="A55" s="138"/>
      <c r="B55" s="183"/>
      <c r="C55" s="184" t="s">
        <v>81</v>
      </c>
      <c r="D55" s="185"/>
      <c r="E55" s="186"/>
      <c r="F55" s="133"/>
      <c r="G55" s="151">
        <f>SUM(G42:G54)</f>
        <v>0</v>
      </c>
      <c r="H55" s="189"/>
      <c r="I55" s="138"/>
      <c r="J55" s="138"/>
      <c r="K55" s="138"/>
      <c r="L55" s="138"/>
      <c r="M55" s="138"/>
    </row>
    <row r="56" spans="1:13" x14ac:dyDescent="0.3">
      <c r="A56" s="138"/>
      <c r="B56" s="177"/>
      <c r="C56" s="174"/>
      <c r="D56" s="179"/>
      <c r="E56" s="180"/>
      <c r="F56" s="115"/>
      <c r="G56" s="138"/>
      <c r="H56" s="189"/>
      <c r="I56" s="138"/>
      <c r="J56" s="138"/>
      <c r="K56" s="138"/>
      <c r="L56" s="138"/>
      <c r="M56" s="138"/>
    </row>
    <row r="57" spans="1:13" x14ac:dyDescent="0.3">
      <c r="A57" s="138"/>
      <c r="B57" s="192" t="s">
        <v>45</v>
      </c>
      <c r="C57" s="193" t="s">
        <v>46</v>
      </c>
      <c r="D57" s="194"/>
      <c r="E57" s="195"/>
      <c r="F57" s="115"/>
      <c r="G57" s="144">
        <f t="shared" ref="G57:G63" si="2">F57*E57</f>
        <v>0</v>
      </c>
      <c r="H57" s="196"/>
      <c r="I57" s="138"/>
      <c r="J57" s="138"/>
      <c r="K57" s="138"/>
      <c r="L57" s="138"/>
      <c r="M57" s="138"/>
    </row>
    <row r="58" spans="1:13" ht="72" x14ac:dyDescent="0.3">
      <c r="A58" s="138"/>
      <c r="B58" s="192"/>
      <c r="C58" s="197" t="s">
        <v>82</v>
      </c>
      <c r="D58" s="194"/>
      <c r="E58" s="195"/>
      <c r="F58" s="115"/>
      <c r="G58" s="144">
        <f t="shared" si="2"/>
        <v>0</v>
      </c>
      <c r="H58" s="196"/>
      <c r="I58" s="138"/>
      <c r="J58" s="138"/>
      <c r="K58" s="138"/>
      <c r="L58" s="138"/>
      <c r="M58" s="138"/>
    </row>
    <row r="59" spans="1:13" ht="27.6" x14ac:dyDescent="0.3">
      <c r="A59" s="138"/>
      <c r="B59" s="198">
        <v>1</v>
      </c>
      <c r="C59" s="178" t="s">
        <v>83</v>
      </c>
      <c r="D59" s="195" t="s">
        <v>65</v>
      </c>
      <c r="E59" s="195">
        <v>148</v>
      </c>
      <c r="F59" s="115"/>
      <c r="G59" s="144">
        <f t="shared" si="2"/>
        <v>0</v>
      </c>
      <c r="H59" s="138"/>
      <c r="I59" s="138"/>
      <c r="J59" s="138"/>
      <c r="K59" s="138"/>
      <c r="L59" s="138"/>
      <c r="M59" s="138"/>
    </row>
    <row r="60" spans="1:13" ht="41.4" x14ac:dyDescent="0.3">
      <c r="A60" s="138"/>
      <c r="B60" s="198">
        <v>2</v>
      </c>
      <c r="C60" s="178" t="s">
        <v>84</v>
      </c>
      <c r="D60" s="194" t="s">
        <v>65</v>
      </c>
      <c r="E60" s="199">
        <v>382</v>
      </c>
      <c r="F60" s="115"/>
      <c r="G60" s="144">
        <f t="shared" si="2"/>
        <v>0</v>
      </c>
      <c r="H60" s="138"/>
      <c r="I60" s="138"/>
      <c r="J60" s="138"/>
      <c r="K60" s="138"/>
      <c r="L60" s="138"/>
      <c r="M60" s="138"/>
    </row>
    <row r="61" spans="1:13" ht="27.6" x14ac:dyDescent="0.3">
      <c r="A61" s="138"/>
      <c r="B61" s="198">
        <v>3</v>
      </c>
      <c r="C61" s="178" t="s">
        <v>85</v>
      </c>
      <c r="D61" s="194" t="s">
        <v>65</v>
      </c>
      <c r="E61" s="199">
        <v>8</v>
      </c>
      <c r="F61" s="115"/>
      <c r="G61" s="144">
        <f t="shared" si="2"/>
        <v>0</v>
      </c>
      <c r="H61" s="138"/>
      <c r="I61" s="138"/>
      <c r="J61" s="138"/>
      <c r="K61" s="138"/>
      <c r="L61" s="138"/>
      <c r="M61" s="138"/>
    </row>
    <row r="62" spans="1:13" x14ac:dyDescent="0.3">
      <c r="A62" s="138"/>
      <c r="B62" s="198"/>
      <c r="C62" s="178"/>
      <c r="D62" s="194"/>
      <c r="E62" s="199"/>
      <c r="F62" s="115"/>
      <c r="G62" s="144">
        <f t="shared" si="2"/>
        <v>0</v>
      </c>
      <c r="H62" s="138"/>
      <c r="I62" s="138"/>
      <c r="J62" s="138"/>
      <c r="K62" s="138"/>
      <c r="L62" s="138"/>
      <c r="M62" s="138"/>
    </row>
    <row r="63" spans="1:13" x14ac:dyDescent="0.3">
      <c r="A63" s="138"/>
      <c r="B63" s="177"/>
      <c r="C63" s="174"/>
      <c r="D63" s="179"/>
      <c r="E63" s="180"/>
      <c r="F63" s="115"/>
      <c r="G63" s="144">
        <f t="shared" si="2"/>
        <v>0</v>
      </c>
      <c r="H63" s="138"/>
      <c r="I63" s="138"/>
      <c r="J63" s="138"/>
      <c r="K63" s="138"/>
      <c r="L63" s="138"/>
      <c r="M63" s="138"/>
    </row>
    <row r="64" spans="1:13" x14ac:dyDescent="0.3">
      <c r="A64" s="138"/>
      <c r="B64" s="200"/>
      <c r="C64" s="201" t="s">
        <v>86</v>
      </c>
      <c r="D64" s="202"/>
      <c r="E64" s="202"/>
      <c r="F64" s="133"/>
      <c r="G64" s="151">
        <f>SUM(G57:G63)</f>
        <v>0</v>
      </c>
      <c r="H64" s="138"/>
      <c r="I64" s="138"/>
      <c r="J64" s="138"/>
      <c r="K64" s="138"/>
      <c r="L64" s="138"/>
      <c r="M64" s="138"/>
    </row>
    <row r="65" spans="1:13" x14ac:dyDescent="0.3">
      <c r="A65" s="138"/>
      <c r="B65" s="177"/>
      <c r="C65" s="174"/>
      <c r="D65" s="179"/>
      <c r="E65" s="180"/>
      <c r="F65" s="115"/>
      <c r="G65" s="138"/>
      <c r="H65" s="138"/>
      <c r="I65" s="138"/>
      <c r="J65" s="138"/>
      <c r="K65" s="138"/>
      <c r="L65" s="138"/>
      <c r="M65" s="138"/>
    </row>
    <row r="66" spans="1:13" x14ac:dyDescent="0.3">
      <c r="A66" s="138"/>
      <c r="B66" s="192" t="s">
        <v>47</v>
      </c>
      <c r="C66" s="203" t="s">
        <v>48</v>
      </c>
      <c r="D66" s="195"/>
      <c r="E66" s="195"/>
      <c r="F66" s="115"/>
      <c r="G66" s="144">
        <f>F66*E66</f>
        <v>0</v>
      </c>
      <c r="H66" s="138"/>
      <c r="I66" s="138"/>
      <c r="J66" s="138"/>
      <c r="K66" s="138"/>
      <c r="L66" s="138"/>
      <c r="M66" s="138"/>
    </row>
    <row r="67" spans="1:13" x14ac:dyDescent="0.3">
      <c r="A67" s="138"/>
      <c r="B67" s="192"/>
      <c r="C67" s="203"/>
      <c r="D67" s="195"/>
      <c r="E67" s="195"/>
      <c r="F67" s="115"/>
      <c r="G67" s="144"/>
      <c r="H67" s="138"/>
      <c r="I67" s="138"/>
      <c r="J67" s="138"/>
      <c r="K67" s="138"/>
      <c r="L67" s="138"/>
      <c r="M67" s="138"/>
    </row>
    <row r="68" spans="1:13" ht="72" x14ac:dyDescent="0.3">
      <c r="A68" s="138"/>
      <c r="B68" s="192"/>
      <c r="C68" s="204" t="s">
        <v>87</v>
      </c>
      <c r="D68" s="195"/>
      <c r="E68" s="195"/>
      <c r="F68" s="115"/>
      <c r="G68" s="144"/>
      <c r="H68" s="138"/>
      <c r="I68" s="138"/>
      <c r="J68" s="138"/>
      <c r="K68" s="138"/>
      <c r="L68" s="138"/>
      <c r="M68" s="138"/>
    </row>
    <row r="69" spans="1:13" x14ac:dyDescent="0.3">
      <c r="A69" s="138"/>
      <c r="B69" s="192"/>
      <c r="C69" s="203"/>
      <c r="D69" s="195"/>
      <c r="E69" s="195"/>
      <c r="F69" s="115"/>
      <c r="G69" s="144"/>
      <c r="H69" s="138"/>
      <c r="I69" s="138"/>
      <c r="J69" s="138"/>
      <c r="K69" s="138"/>
      <c r="L69" s="138"/>
      <c r="M69" s="138"/>
    </row>
    <row r="70" spans="1:13" ht="27.6" x14ac:dyDescent="0.3">
      <c r="A70" s="138"/>
      <c r="B70" s="198">
        <v>1</v>
      </c>
      <c r="C70" s="205" t="s">
        <v>88</v>
      </c>
      <c r="D70" s="195" t="s">
        <v>68</v>
      </c>
      <c r="E70" s="195">
        <v>18</v>
      </c>
      <c r="F70" s="115"/>
      <c r="G70" s="144">
        <f t="shared" ref="G70:G76" si="3">F70*E70</f>
        <v>0</v>
      </c>
      <c r="H70" s="146"/>
      <c r="I70" s="138"/>
      <c r="J70" s="138"/>
      <c r="K70" s="138"/>
      <c r="L70" s="138"/>
      <c r="M70" s="138"/>
    </row>
    <row r="71" spans="1:13" ht="30.75" customHeight="1" x14ac:dyDescent="0.3">
      <c r="A71" s="138"/>
      <c r="B71" s="198">
        <v>2</v>
      </c>
      <c r="C71" s="205" t="s">
        <v>231</v>
      </c>
      <c r="D71" s="194" t="s">
        <v>68</v>
      </c>
      <c r="E71" s="199">
        <v>92</v>
      </c>
      <c r="F71" s="115"/>
      <c r="G71" s="144">
        <f t="shared" si="3"/>
        <v>0</v>
      </c>
      <c r="H71" s="146"/>
      <c r="I71" s="138"/>
      <c r="J71" s="138"/>
      <c r="K71" s="138"/>
      <c r="L71" s="138"/>
      <c r="M71" s="138"/>
    </row>
    <row r="72" spans="1:13" s="206" customFormat="1" ht="27.6" x14ac:dyDescent="0.3">
      <c r="B72" s="198">
        <v>3</v>
      </c>
      <c r="C72" s="205" t="s">
        <v>283</v>
      </c>
      <c r="D72" s="194" t="s">
        <v>68</v>
      </c>
      <c r="E72" s="180">
        <v>90</v>
      </c>
      <c r="F72" s="135"/>
      <c r="G72" s="207">
        <f t="shared" si="3"/>
        <v>0</v>
      </c>
      <c r="H72" s="208"/>
    </row>
    <row r="73" spans="1:13" ht="41.4" x14ac:dyDescent="0.3">
      <c r="A73" s="138"/>
      <c r="B73" s="177">
        <v>4</v>
      </c>
      <c r="C73" s="205" t="s">
        <v>232</v>
      </c>
      <c r="D73" s="179" t="s">
        <v>68</v>
      </c>
      <c r="E73" s="180">
        <v>110</v>
      </c>
      <c r="F73" s="115"/>
      <c r="G73" s="144"/>
      <c r="H73" s="146"/>
      <c r="I73" s="138"/>
      <c r="J73" s="138"/>
      <c r="K73" s="138"/>
      <c r="L73" s="138"/>
      <c r="M73" s="138"/>
    </row>
    <row r="74" spans="1:13" ht="41.4" x14ac:dyDescent="0.3">
      <c r="A74" s="138"/>
      <c r="B74" s="177">
        <v>5</v>
      </c>
      <c r="C74" s="205" t="s">
        <v>233</v>
      </c>
      <c r="D74" s="179" t="s">
        <v>68</v>
      </c>
      <c r="E74" s="182">
        <v>1.6</v>
      </c>
      <c r="F74" s="115"/>
      <c r="G74" s="144">
        <f t="shared" si="3"/>
        <v>0</v>
      </c>
      <c r="H74" s="146"/>
      <c r="I74" s="138"/>
      <c r="J74" s="138"/>
      <c r="K74" s="138"/>
      <c r="L74" s="138"/>
      <c r="M74" s="138"/>
    </row>
    <row r="75" spans="1:13" ht="31.5" customHeight="1" x14ac:dyDescent="0.3">
      <c r="A75" s="138"/>
      <c r="B75" s="198">
        <v>6</v>
      </c>
      <c r="C75" s="209" t="s">
        <v>89</v>
      </c>
      <c r="D75" s="195" t="s">
        <v>90</v>
      </c>
      <c r="E75" s="210">
        <v>28500</v>
      </c>
      <c r="F75" s="115"/>
      <c r="G75" s="144">
        <f t="shared" si="3"/>
        <v>0</v>
      </c>
      <c r="H75" s="138"/>
      <c r="I75" s="138"/>
      <c r="J75" s="138"/>
      <c r="K75" s="138"/>
      <c r="L75" s="138"/>
      <c r="M75" s="138"/>
    </row>
    <row r="76" spans="1:13" ht="31.5" customHeight="1" x14ac:dyDescent="0.3">
      <c r="A76" s="138"/>
      <c r="B76" s="198">
        <v>7</v>
      </c>
      <c r="C76" s="209" t="s">
        <v>91</v>
      </c>
      <c r="D76" s="195" t="s">
        <v>67</v>
      </c>
      <c r="E76" s="210">
        <v>35</v>
      </c>
      <c r="F76" s="115"/>
      <c r="G76" s="144">
        <f t="shared" si="3"/>
        <v>0</v>
      </c>
      <c r="H76" s="138"/>
      <c r="I76" s="138"/>
      <c r="J76" s="138"/>
      <c r="K76" s="138"/>
      <c r="L76" s="138"/>
      <c r="M76" s="138"/>
    </row>
    <row r="77" spans="1:13" x14ac:dyDescent="0.3">
      <c r="A77" s="138"/>
      <c r="B77" s="177"/>
      <c r="C77" s="174"/>
      <c r="D77" s="179"/>
      <c r="E77" s="182"/>
      <c r="F77" s="115"/>
      <c r="G77" s="138"/>
      <c r="H77" s="138"/>
      <c r="I77" s="138"/>
      <c r="J77" s="138"/>
      <c r="K77" s="138"/>
      <c r="L77" s="138"/>
      <c r="M77" s="138"/>
    </row>
    <row r="78" spans="1:13" x14ac:dyDescent="0.3">
      <c r="A78" s="138"/>
      <c r="B78" s="200"/>
      <c r="C78" s="201" t="s">
        <v>92</v>
      </c>
      <c r="D78" s="202"/>
      <c r="E78" s="202"/>
      <c r="F78" s="133"/>
      <c r="G78" s="151">
        <f>SUM(G66:G77)</f>
        <v>0</v>
      </c>
      <c r="H78" s="138"/>
      <c r="I78" s="138"/>
      <c r="J78" s="138"/>
      <c r="K78" s="138"/>
      <c r="L78" s="138"/>
      <c r="M78" s="138"/>
    </row>
    <row r="79" spans="1:13" x14ac:dyDescent="0.3">
      <c r="A79" s="138"/>
      <c r="B79" s="138"/>
      <c r="C79" s="138"/>
      <c r="D79" s="138"/>
      <c r="E79" s="138"/>
      <c r="F79" s="115"/>
      <c r="G79" s="138"/>
      <c r="H79" s="138"/>
      <c r="I79" s="138"/>
      <c r="J79" s="138"/>
      <c r="K79" s="138"/>
      <c r="L79" s="138"/>
      <c r="M79" s="138"/>
    </row>
    <row r="80" spans="1:13" x14ac:dyDescent="0.3">
      <c r="A80" s="138"/>
      <c r="B80" s="192" t="s">
        <v>49</v>
      </c>
      <c r="C80" s="193" t="s">
        <v>50</v>
      </c>
      <c r="D80" s="138"/>
      <c r="E80" s="138"/>
      <c r="F80" s="115"/>
      <c r="G80" s="144">
        <f t="shared" ref="G80:G85" si="4">F80*E80</f>
        <v>0</v>
      </c>
      <c r="H80" s="138"/>
      <c r="I80" s="138"/>
      <c r="J80" s="138"/>
      <c r="K80" s="138"/>
      <c r="L80" s="138"/>
      <c r="M80" s="138"/>
    </row>
    <row r="81" spans="1:13" ht="41.4" x14ac:dyDescent="0.3">
      <c r="A81" s="138"/>
      <c r="B81" s="138"/>
      <c r="C81" s="205" t="s">
        <v>93</v>
      </c>
      <c r="D81" s="210" t="s">
        <v>68</v>
      </c>
      <c r="E81" s="210">
        <f>E83*0.4+E85*0.4</f>
        <v>142</v>
      </c>
      <c r="F81" s="115"/>
      <c r="G81" s="144">
        <f t="shared" si="4"/>
        <v>0</v>
      </c>
      <c r="H81" s="138"/>
      <c r="I81" s="138"/>
      <c r="J81" s="138"/>
      <c r="K81" s="138"/>
      <c r="L81" s="138"/>
      <c r="M81" s="138"/>
    </row>
    <row r="82" spans="1:13" ht="55.2" x14ac:dyDescent="0.3">
      <c r="A82" s="138"/>
      <c r="B82" s="138"/>
      <c r="C82" s="205" t="s">
        <v>94</v>
      </c>
      <c r="D82" s="210" t="s">
        <v>65</v>
      </c>
      <c r="E82" s="210">
        <v>235</v>
      </c>
      <c r="F82" s="115"/>
      <c r="G82" s="144">
        <f t="shared" si="4"/>
        <v>0</v>
      </c>
      <c r="H82" s="138"/>
      <c r="I82" s="138"/>
      <c r="J82" s="138"/>
      <c r="K82" s="138"/>
      <c r="L82" s="138"/>
      <c r="M82" s="138"/>
    </row>
    <row r="83" spans="1:13" ht="27.6" x14ac:dyDescent="0.3">
      <c r="A83" s="138"/>
      <c r="B83" s="138"/>
      <c r="C83" s="205" t="s">
        <v>95</v>
      </c>
      <c r="D83" s="210" t="s">
        <v>65</v>
      </c>
      <c r="E83" s="210">
        <v>320</v>
      </c>
      <c r="F83" s="115"/>
      <c r="G83" s="144">
        <f t="shared" si="4"/>
        <v>0</v>
      </c>
      <c r="H83" s="138"/>
      <c r="I83" s="138"/>
      <c r="J83" s="138"/>
      <c r="K83" s="138"/>
      <c r="L83" s="138"/>
      <c r="M83" s="138"/>
    </row>
    <row r="84" spans="1:13" ht="41.4" x14ac:dyDescent="0.3">
      <c r="A84" s="138"/>
      <c r="B84" s="138"/>
      <c r="C84" s="205" t="s">
        <v>96</v>
      </c>
      <c r="D84" s="210" t="s">
        <v>65</v>
      </c>
      <c r="E84" s="210">
        <v>320</v>
      </c>
      <c r="F84" s="115"/>
      <c r="G84" s="144">
        <f t="shared" si="4"/>
        <v>0</v>
      </c>
      <c r="H84" s="138"/>
      <c r="I84" s="138"/>
      <c r="J84" s="138"/>
      <c r="K84" s="138"/>
      <c r="L84" s="138"/>
      <c r="M84" s="138"/>
    </row>
    <row r="85" spans="1:13" ht="27.6" x14ac:dyDescent="0.3">
      <c r="A85" s="138"/>
      <c r="B85" s="138"/>
      <c r="C85" s="205" t="s">
        <v>97</v>
      </c>
      <c r="D85" s="210" t="s">
        <v>65</v>
      </c>
      <c r="E85" s="210">
        <v>35</v>
      </c>
      <c r="F85" s="115"/>
      <c r="G85" s="144">
        <f t="shared" si="4"/>
        <v>0</v>
      </c>
      <c r="H85" s="138"/>
      <c r="I85" s="138"/>
      <c r="J85" s="138"/>
      <c r="K85" s="138"/>
      <c r="L85" s="138"/>
      <c r="M85" s="138"/>
    </row>
    <row r="86" spans="1:13" ht="41.4" x14ac:dyDescent="0.3">
      <c r="A86" s="138"/>
      <c r="B86" s="138"/>
      <c r="C86" s="205" t="s">
        <v>98</v>
      </c>
      <c r="D86" s="210" t="s">
        <v>65</v>
      </c>
      <c r="E86" s="210">
        <v>35</v>
      </c>
      <c r="F86" s="115"/>
      <c r="G86" s="144">
        <f>F86*E86</f>
        <v>0</v>
      </c>
      <c r="H86" s="138"/>
      <c r="I86" s="138"/>
      <c r="J86" s="138"/>
      <c r="K86" s="138"/>
      <c r="L86" s="138"/>
      <c r="M86" s="138"/>
    </row>
    <row r="87" spans="1:13" ht="55.2" x14ac:dyDescent="0.3">
      <c r="A87" s="138"/>
      <c r="B87" s="138"/>
      <c r="C87" s="205" t="s">
        <v>99</v>
      </c>
      <c r="D87" s="210" t="s">
        <v>67</v>
      </c>
      <c r="E87" s="210">
        <f>2*50-15+2*10</f>
        <v>105</v>
      </c>
      <c r="F87" s="115"/>
      <c r="G87" s="144">
        <f>F87*E87</f>
        <v>0</v>
      </c>
      <c r="H87" s="138"/>
      <c r="I87" s="138"/>
      <c r="J87" s="138"/>
      <c r="K87" s="138"/>
      <c r="L87" s="138"/>
      <c r="M87" s="138"/>
    </row>
    <row r="88" spans="1:13" ht="69" x14ac:dyDescent="0.3">
      <c r="A88" s="138"/>
      <c r="B88" s="138"/>
      <c r="C88" s="211" t="s">
        <v>223</v>
      </c>
      <c r="D88" s="210" t="s">
        <v>67</v>
      </c>
      <c r="E88" s="212">
        <v>95</v>
      </c>
      <c r="F88" s="115"/>
      <c r="G88" s="144">
        <f>F88*E88</f>
        <v>0</v>
      </c>
      <c r="H88" s="138"/>
      <c r="I88" s="138"/>
      <c r="J88" s="138"/>
      <c r="K88" s="138"/>
      <c r="L88" s="138"/>
      <c r="M88" s="138"/>
    </row>
    <row r="89" spans="1:13" x14ac:dyDescent="0.3">
      <c r="A89" s="138"/>
      <c r="B89" s="148"/>
      <c r="C89" s="149" t="s">
        <v>100</v>
      </c>
      <c r="D89" s="150"/>
      <c r="E89" s="150"/>
      <c r="F89" s="130"/>
      <c r="G89" s="151">
        <f>SUM(G80:G88)</f>
        <v>0</v>
      </c>
      <c r="H89" s="138"/>
      <c r="I89" s="138"/>
      <c r="J89" s="138"/>
      <c r="K89" s="138"/>
      <c r="L89" s="138"/>
      <c r="M89" s="138"/>
    </row>
    <row r="90" spans="1:13" x14ac:dyDescent="0.3">
      <c r="A90" s="138"/>
      <c r="B90" s="155"/>
      <c r="C90" s="152"/>
      <c r="D90" s="157"/>
      <c r="E90" s="157"/>
      <c r="F90" s="131"/>
      <c r="G90" s="144">
        <f t="shared" ref="G90:G101" si="5">F90*E90</f>
        <v>0</v>
      </c>
      <c r="H90" s="138"/>
      <c r="I90" s="138"/>
      <c r="J90" s="138"/>
      <c r="K90" s="138"/>
      <c r="L90" s="138"/>
      <c r="M90" s="138"/>
    </row>
    <row r="91" spans="1:13" x14ac:dyDescent="0.3">
      <c r="A91" s="138"/>
      <c r="B91" s="155" t="s">
        <v>51</v>
      </c>
      <c r="C91" s="152" t="s">
        <v>101</v>
      </c>
      <c r="D91" s="157"/>
      <c r="E91" s="157"/>
      <c r="F91" s="131"/>
      <c r="G91" s="144">
        <f t="shared" si="5"/>
        <v>0</v>
      </c>
      <c r="H91" s="138"/>
      <c r="I91" s="138"/>
      <c r="J91" s="138"/>
      <c r="K91" s="138"/>
      <c r="L91" s="138"/>
      <c r="M91" s="138"/>
    </row>
    <row r="92" spans="1:13" ht="27.6" x14ac:dyDescent="0.3">
      <c r="A92" s="138"/>
      <c r="B92" s="141">
        <v>1</v>
      </c>
      <c r="C92" s="146" t="s">
        <v>282</v>
      </c>
      <c r="D92" s="210" t="s">
        <v>67</v>
      </c>
      <c r="E92" s="210">
        <v>135</v>
      </c>
      <c r="F92" s="131"/>
      <c r="G92" s="144">
        <f t="shared" si="5"/>
        <v>0</v>
      </c>
      <c r="H92" s="138"/>
      <c r="I92" s="138"/>
      <c r="J92" s="138"/>
      <c r="K92" s="138"/>
      <c r="L92" s="138"/>
      <c r="M92" s="138"/>
    </row>
    <row r="93" spans="1:13" ht="27.6" x14ac:dyDescent="0.3">
      <c r="A93" s="138"/>
      <c r="B93" s="141">
        <v>2</v>
      </c>
      <c r="C93" s="146" t="s">
        <v>102</v>
      </c>
      <c r="D93" s="210" t="s">
        <v>67</v>
      </c>
      <c r="E93" s="210">
        <v>135</v>
      </c>
      <c r="F93" s="131"/>
      <c r="G93" s="144">
        <f t="shared" si="5"/>
        <v>0</v>
      </c>
      <c r="H93" s="138"/>
      <c r="I93" s="138"/>
      <c r="J93" s="138"/>
      <c r="K93" s="138"/>
      <c r="L93" s="138"/>
      <c r="M93" s="138"/>
    </row>
    <row r="94" spans="1:13" ht="27.6" x14ac:dyDescent="0.3">
      <c r="A94" s="138"/>
      <c r="B94" s="141">
        <v>3</v>
      </c>
      <c r="C94" s="146" t="s">
        <v>103</v>
      </c>
      <c r="D94" s="210" t="s">
        <v>67</v>
      </c>
      <c r="E94" s="210">
        <v>135</v>
      </c>
      <c r="F94" s="131"/>
      <c r="G94" s="144">
        <f t="shared" si="5"/>
        <v>0</v>
      </c>
      <c r="H94" s="138"/>
      <c r="I94" s="138"/>
      <c r="J94" s="138"/>
      <c r="K94" s="138"/>
      <c r="L94" s="138"/>
      <c r="M94" s="138"/>
    </row>
    <row r="95" spans="1:13" ht="55.2" x14ac:dyDescent="0.3">
      <c r="A95" s="138"/>
      <c r="B95" s="141">
        <v>4</v>
      </c>
      <c r="C95" s="146" t="s">
        <v>104</v>
      </c>
      <c r="D95" s="134" t="s">
        <v>67</v>
      </c>
      <c r="E95" s="134">
        <f>8.5+17+7+15.7+14.7+95</f>
        <v>157.9</v>
      </c>
      <c r="F95" s="131"/>
      <c r="G95" s="144">
        <f t="shared" si="5"/>
        <v>0</v>
      </c>
      <c r="H95" s="138"/>
      <c r="I95" s="138"/>
      <c r="J95" s="138"/>
      <c r="K95" s="138"/>
      <c r="L95" s="138"/>
      <c r="M95" s="138"/>
    </row>
    <row r="96" spans="1:13" ht="41.4" x14ac:dyDescent="0.3">
      <c r="A96" s="138"/>
      <c r="B96" s="141">
        <v>5</v>
      </c>
      <c r="C96" s="209" t="s">
        <v>105</v>
      </c>
      <c r="D96" s="213" t="s">
        <v>106</v>
      </c>
      <c r="E96" s="213">
        <v>2</v>
      </c>
      <c r="F96" s="131"/>
      <c r="G96" s="144">
        <f t="shared" si="5"/>
        <v>0</v>
      </c>
      <c r="H96" s="138"/>
      <c r="I96" s="138"/>
      <c r="J96" s="138"/>
      <c r="K96" s="138"/>
      <c r="L96" s="138"/>
      <c r="M96" s="138"/>
    </row>
    <row r="97" spans="1:13" ht="41.4" x14ac:dyDescent="0.3">
      <c r="A97" s="138"/>
      <c r="B97" s="141">
        <v>6</v>
      </c>
      <c r="C97" s="209" t="s">
        <v>107</v>
      </c>
      <c r="D97" s="213" t="s">
        <v>106</v>
      </c>
      <c r="E97" s="213">
        <v>1</v>
      </c>
      <c r="F97" s="131"/>
      <c r="G97" s="144">
        <f t="shared" si="5"/>
        <v>0</v>
      </c>
      <c r="H97" s="138"/>
      <c r="I97" s="138"/>
      <c r="J97" s="138"/>
      <c r="K97" s="138"/>
      <c r="L97" s="138"/>
      <c r="M97" s="138"/>
    </row>
    <row r="98" spans="1:13" ht="41.4" x14ac:dyDescent="0.3">
      <c r="A98" s="138"/>
      <c r="B98" s="141">
        <v>7</v>
      </c>
      <c r="C98" s="209" t="s">
        <v>108</v>
      </c>
      <c r="D98" s="213" t="s">
        <v>106</v>
      </c>
      <c r="E98" s="213">
        <v>1</v>
      </c>
      <c r="F98" s="131"/>
      <c r="G98" s="144">
        <f t="shared" ref="G98:G100" si="6">F98*E98</f>
        <v>0</v>
      </c>
      <c r="H98" s="138"/>
      <c r="I98" s="138"/>
      <c r="J98" s="138"/>
      <c r="K98" s="138"/>
      <c r="L98" s="138"/>
      <c r="M98" s="138"/>
    </row>
    <row r="99" spans="1:13" ht="55.2" x14ac:dyDescent="0.3">
      <c r="A99" s="138"/>
      <c r="B99" s="141">
        <v>8</v>
      </c>
      <c r="C99" s="214" t="s">
        <v>220</v>
      </c>
      <c r="D99" s="215" t="s">
        <v>67</v>
      </c>
      <c r="E99" s="216">
        <v>95</v>
      </c>
      <c r="F99" s="131"/>
      <c r="G99" s="144">
        <f t="shared" si="6"/>
        <v>0</v>
      </c>
      <c r="H99" s="138"/>
      <c r="I99" s="138"/>
      <c r="J99" s="138"/>
      <c r="K99" s="138"/>
      <c r="L99" s="138"/>
      <c r="M99" s="138"/>
    </row>
    <row r="100" spans="1:13" ht="55.2" x14ac:dyDescent="0.3">
      <c r="A100" s="138"/>
      <c r="B100" s="141">
        <v>9</v>
      </c>
      <c r="C100" s="214" t="s">
        <v>221</v>
      </c>
      <c r="D100" s="215" t="s">
        <v>106</v>
      </c>
      <c r="E100" s="216">
        <v>7</v>
      </c>
      <c r="F100" s="131"/>
      <c r="G100" s="144">
        <f t="shared" si="6"/>
        <v>0</v>
      </c>
      <c r="H100" s="138"/>
      <c r="I100" s="138"/>
      <c r="J100" s="138"/>
      <c r="K100" s="138"/>
      <c r="L100" s="138"/>
      <c r="M100" s="138"/>
    </row>
    <row r="101" spans="1:13" ht="27.6" x14ac:dyDescent="0.3">
      <c r="A101" s="138"/>
      <c r="B101" s="141">
        <v>10</v>
      </c>
      <c r="C101" s="209" t="s">
        <v>109</v>
      </c>
      <c r="D101" s="213" t="s">
        <v>67</v>
      </c>
      <c r="E101" s="213">
        <v>4</v>
      </c>
      <c r="F101" s="131"/>
      <c r="G101" s="144">
        <f t="shared" si="5"/>
        <v>0</v>
      </c>
      <c r="H101" s="138"/>
      <c r="I101" s="138"/>
      <c r="J101" s="138"/>
      <c r="K101" s="138"/>
      <c r="L101" s="138"/>
      <c r="M101" s="138"/>
    </row>
    <row r="102" spans="1:13" ht="41.4" x14ac:dyDescent="0.3">
      <c r="A102" s="138"/>
      <c r="B102" s="141">
        <v>11</v>
      </c>
      <c r="C102" s="146" t="s">
        <v>110</v>
      </c>
      <c r="D102" s="210" t="s">
        <v>67</v>
      </c>
      <c r="E102" s="134">
        <v>1</v>
      </c>
      <c r="F102" s="131"/>
      <c r="G102" s="144">
        <f>F102*E102</f>
        <v>0</v>
      </c>
      <c r="H102" s="138"/>
      <c r="I102" s="138"/>
      <c r="J102" s="138"/>
      <c r="K102" s="138"/>
      <c r="L102" s="138"/>
      <c r="M102" s="138"/>
    </row>
    <row r="103" spans="1:13" x14ac:dyDescent="0.3">
      <c r="A103" s="138"/>
      <c r="B103" s="155"/>
      <c r="C103" s="152"/>
      <c r="D103" s="157"/>
      <c r="E103" s="157"/>
      <c r="F103" s="131"/>
      <c r="G103" s="138"/>
      <c r="H103" s="138"/>
      <c r="I103" s="138"/>
      <c r="J103" s="138"/>
      <c r="K103" s="138"/>
      <c r="L103" s="138"/>
      <c r="M103" s="138"/>
    </row>
    <row r="104" spans="1:13" s="154" customFormat="1" x14ac:dyDescent="0.3">
      <c r="A104" s="147"/>
      <c r="B104" s="148"/>
      <c r="C104" s="149" t="s">
        <v>111</v>
      </c>
      <c r="D104" s="150"/>
      <c r="E104" s="150"/>
      <c r="F104" s="130"/>
      <c r="G104" s="151">
        <f>SUM(G90:G103)</f>
        <v>0</v>
      </c>
      <c r="H104" s="152"/>
      <c r="I104" s="153"/>
      <c r="J104" s="153"/>
      <c r="K104" s="153"/>
      <c r="L104" s="153"/>
      <c r="M104" s="153"/>
    </row>
    <row r="105" spans="1:13" x14ac:dyDescent="0.3">
      <c r="A105" s="138"/>
      <c r="B105" s="155"/>
      <c r="C105" s="152"/>
      <c r="D105" s="157"/>
      <c r="E105" s="157"/>
      <c r="F105" s="131"/>
      <c r="G105" s="158"/>
      <c r="H105" s="138"/>
      <c r="I105" s="138"/>
      <c r="J105" s="138"/>
      <c r="K105" s="138"/>
      <c r="L105" s="138"/>
      <c r="M105" s="138"/>
    </row>
    <row r="106" spans="1:13" x14ac:dyDescent="0.3">
      <c r="A106" s="138"/>
      <c r="B106" s="140" t="s">
        <v>112</v>
      </c>
      <c r="C106" s="139" t="s">
        <v>54</v>
      </c>
      <c r="D106" s="138"/>
      <c r="E106" s="138"/>
      <c r="F106" s="115"/>
      <c r="G106" s="144">
        <f t="shared" ref="G106:G111" si="7">F106*E106</f>
        <v>0</v>
      </c>
      <c r="H106" s="138"/>
      <c r="I106" s="138"/>
      <c r="J106" s="138"/>
      <c r="K106" s="138"/>
      <c r="L106" s="138"/>
      <c r="M106" s="138"/>
    </row>
    <row r="107" spans="1:13" ht="69" x14ac:dyDescent="0.3">
      <c r="A107" s="138"/>
      <c r="B107" s="141">
        <v>1</v>
      </c>
      <c r="C107" s="146" t="s">
        <v>113</v>
      </c>
      <c r="D107" s="210" t="s">
        <v>67</v>
      </c>
      <c r="E107" s="210">
        <f>95+35</f>
        <v>130</v>
      </c>
      <c r="F107" s="115"/>
      <c r="G107" s="144">
        <f t="shared" si="7"/>
        <v>0</v>
      </c>
      <c r="H107" s="138"/>
      <c r="I107" s="138"/>
      <c r="J107" s="138"/>
      <c r="K107" s="138"/>
      <c r="L107" s="138"/>
      <c r="M107" s="138"/>
    </row>
    <row r="108" spans="1:13" ht="69" x14ac:dyDescent="0.3">
      <c r="A108" s="138"/>
      <c r="B108" s="141">
        <v>2</v>
      </c>
      <c r="C108" s="146" t="s">
        <v>224</v>
      </c>
      <c r="D108" s="210" t="s">
        <v>67</v>
      </c>
      <c r="E108" s="210">
        <v>27</v>
      </c>
      <c r="F108" s="115"/>
      <c r="G108" s="144">
        <f t="shared" si="7"/>
        <v>0</v>
      </c>
      <c r="H108" s="138"/>
      <c r="I108" s="138"/>
      <c r="J108" s="138"/>
      <c r="K108" s="138"/>
      <c r="L108" s="138"/>
      <c r="M108" s="138"/>
    </row>
    <row r="109" spans="1:13" ht="82.8" x14ac:dyDescent="0.3">
      <c r="A109" s="138"/>
      <c r="B109" s="141">
        <v>3</v>
      </c>
      <c r="C109" s="146" t="s">
        <v>225</v>
      </c>
      <c r="D109" s="210" t="s">
        <v>67</v>
      </c>
      <c r="E109" s="210">
        <v>30</v>
      </c>
      <c r="F109" s="115"/>
      <c r="G109" s="144">
        <f t="shared" si="7"/>
        <v>0</v>
      </c>
      <c r="H109" s="138"/>
      <c r="I109" s="138"/>
      <c r="J109" s="138"/>
      <c r="K109" s="138"/>
      <c r="L109" s="138"/>
      <c r="M109" s="138"/>
    </row>
    <row r="110" spans="1:13" ht="69" x14ac:dyDescent="0.3">
      <c r="A110" s="138"/>
      <c r="B110" s="141">
        <v>4</v>
      </c>
      <c r="C110" s="146" t="s">
        <v>226</v>
      </c>
      <c r="D110" s="210" t="s">
        <v>67</v>
      </c>
      <c r="E110" s="210">
        <f>15+7+35+80</f>
        <v>137</v>
      </c>
      <c r="F110" s="115"/>
      <c r="G110" s="144">
        <f t="shared" si="7"/>
        <v>0</v>
      </c>
      <c r="H110" s="138"/>
      <c r="I110" s="138"/>
      <c r="J110" s="138"/>
      <c r="K110" s="138"/>
      <c r="L110" s="138"/>
      <c r="M110" s="138"/>
    </row>
    <row r="111" spans="1:13" ht="55.2" x14ac:dyDescent="0.3">
      <c r="A111" s="138"/>
      <c r="B111" s="141">
        <v>5</v>
      </c>
      <c r="C111" s="146" t="s">
        <v>114</v>
      </c>
      <c r="D111" s="210" t="s">
        <v>65</v>
      </c>
      <c r="E111" s="210">
        <v>50</v>
      </c>
      <c r="F111" s="115"/>
      <c r="G111" s="144">
        <f t="shared" si="7"/>
        <v>0</v>
      </c>
      <c r="H111" s="138"/>
      <c r="I111" s="138"/>
      <c r="J111" s="138"/>
      <c r="K111" s="138"/>
      <c r="L111" s="138"/>
      <c r="M111" s="138"/>
    </row>
    <row r="112" spans="1:13" x14ac:dyDescent="0.3">
      <c r="A112" s="138"/>
      <c r="B112" s="138"/>
      <c r="C112" s="138"/>
      <c r="D112" s="138"/>
      <c r="E112" s="138"/>
      <c r="F112" s="115"/>
      <c r="G112" s="138"/>
      <c r="H112" s="138"/>
      <c r="I112" s="138"/>
      <c r="J112" s="138"/>
      <c r="K112" s="138"/>
      <c r="L112" s="138"/>
      <c r="M112" s="138"/>
    </row>
    <row r="113" spans="1:13" s="154" customFormat="1" x14ac:dyDescent="0.3">
      <c r="A113" s="147"/>
      <c r="B113" s="148"/>
      <c r="C113" s="149" t="s">
        <v>115</v>
      </c>
      <c r="D113" s="150"/>
      <c r="E113" s="150"/>
      <c r="F113" s="130"/>
      <c r="G113" s="151">
        <f>SUM(G106:G112)</f>
        <v>0</v>
      </c>
      <c r="H113" s="152"/>
      <c r="I113" s="153"/>
      <c r="J113" s="153"/>
      <c r="K113" s="153"/>
      <c r="L113" s="153"/>
      <c r="M113" s="153"/>
    </row>
  </sheetData>
  <sheetProtection password="D8C8" sheet="1" objects="1" scenarios="1"/>
  <pageMargins left="0.70833333333333304" right="0.70833333333333304" top="0.196527777777778" bottom="0.196527777777778" header="0.51180555555555496" footer="0.51180555555555496"/>
  <pageSetup paperSize="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1"/>
  <sheetViews>
    <sheetView workbookViewId="0">
      <selection activeCell="F1" sqref="F1:F1048576"/>
    </sheetView>
  </sheetViews>
  <sheetFormatPr defaultColWidth="9.109375" defaultRowHeight="13.8" x14ac:dyDescent="0.25"/>
  <cols>
    <col min="1" max="1" width="9.109375" style="63"/>
    <col min="2" max="2" width="5" style="63" customWidth="1"/>
    <col min="3" max="3" width="39.44140625" style="63" customWidth="1"/>
    <col min="4" max="5" width="9.109375" style="63"/>
    <col min="6" max="6" width="11" style="121" customWidth="1"/>
    <col min="7" max="16384" width="9.109375" style="63"/>
  </cols>
  <sheetData>
    <row r="2" spans="2:7" x14ac:dyDescent="0.25">
      <c r="B2" s="52" t="s">
        <v>56</v>
      </c>
      <c r="C2" s="53" t="s">
        <v>217</v>
      </c>
    </row>
    <row r="3" spans="2:7" x14ac:dyDescent="0.25">
      <c r="B3" s="52"/>
      <c r="C3" s="53"/>
    </row>
    <row r="4" spans="2:7" x14ac:dyDescent="0.25">
      <c r="C4" s="54" t="s">
        <v>38</v>
      </c>
    </row>
    <row r="5" spans="2:7" x14ac:dyDescent="0.25">
      <c r="B5" s="64"/>
      <c r="C5" s="65"/>
      <c r="D5" s="66"/>
      <c r="E5" s="66"/>
    </row>
    <row r="6" spans="2:7" x14ac:dyDescent="0.25">
      <c r="B6" s="55" t="s">
        <v>41</v>
      </c>
      <c r="C6" s="56" t="s">
        <v>209</v>
      </c>
      <c r="G6" s="94">
        <f>G51</f>
        <v>0</v>
      </c>
    </row>
    <row r="7" spans="2:7" x14ac:dyDescent="0.25">
      <c r="B7" s="55" t="s">
        <v>43</v>
      </c>
      <c r="C7" s="56" t="s">
        <v>210</v>
      </c>
      <c r="G7" s="94">
        <f>G70</f>
        <v>0</v>
      </c>
    </row>
    <row r="8" spans="2:7" x14ac:dyDescent="0.25">
      <c r="B8" s="55" t="s">
        <v>45</v>
      </c>
      <c r="C8" s="57" t="s">
        <v>211</v>
      </c>
      <c r="G8" s="94">
        <f>G86</f>
        <v>0</v>
      </c>
    </row>
    <row r="9" spans="2:7" x14ac:dyDescent="0.25">
      <c r="B9" s="55" t="s">
        <v>47</v>
      </c>
      <c r="C9" s="56" t="s">
        <v>212</v>
      </c>
      <c r="G9" s="94">
        <f>G96</f>
        <v>0</v>
      </c>
    </row>
    <row r="10" spans="2:7" x14ac:dyDescent="0.25">
      <c r="B10" s="55" t="s">
        <v>49</v>
      </c>
      <c r="C10" s="57" t="s">
        <v>213</v>
      </c>
      <c r="G10" s="94">
        <f>G108</f>
        <v>0</v>
      </c>
    </row>
    <row r="11" spans="2:7" x14ac:dyDescent="0.25">
      <c r="B11" s="55" t="s">
        <v>51</v>
      </c>
      <c r="C11" s="58" t="s">
        <v>214</v>
      </c>
      <c r="G11" s="94">
        <f>G120</f>
        <v>0</v>
      </c>
    </row>
    <row r="12" spans="2:7" x14ac:dyDescent="0.25">
      <c r="B12" s="55"/>
      <c r="C12" s="58"/>
    </row>
    <row r="13" spans="2:7" x14ac:dyDescent="0.25">
      <c r="B13" s="64"/>
      <c r="C13" s="65"/>
      <c r="D13" s="66"/>
      <c r="E13" s="66"/>
    </row>
    <row r="14" spans="2:7" x14ac:dyDescent="0.25">
      <c r="B14" s="52"/>
      <c r="C14" s="53" t="s">
        <v>57</v>
      </c>
      <c r="D14" s="59"/>
      <c r="E14" s="59"/>
    </row>
    <row r="16" spans="2:7" x14ac:dyDescent="0.25">
      <c r="C16" s="67" t="s">
        <v>117</v>
      </c>
      <c r="D16" s="67" t="s">
        <v>118</v>
      </c>
      <c r="E16" s="67"/>
      <c r="F16" s="122" t="s">
        <v>202</v>
      </c>
      <c r="G16" s="67" t="s">
        <v>201</v>
      </c>
    </row>
    <row r="17" spans="2:7" x14ac:dyDescent="0.25">
      <c r="B17" s="63" t="s">
        <v>41</v>
      </c>
      <c r="C17" s="68" t="s">
        <v>119</v>
      </c>
      <c r="D17" s="69"/>
      <c r="E17" s="70"/>
      <c r="F17" s="123"/>
      <c r="G17" s="51"/>
    </row>
    <row r="18" spans="2:7" ht="39.6" x14ac:dyDescent="0.25">
      <c r="C18" s="71" t="s">
        <v>120</v>
      </c>
      <c r="D18" s="69" t="s">
        <v>63</v>
      </c>
      <c r="E18" s="70">
        <v>1</v>
      </c>
      <c r="F18" s="123"/>
      <c r="G18" s="51">
        <f>E18*F18</f>
        <v>0</v>
      </c>
    </row>
    <row r="19" spans="2:7" ht="26.4" x14ac:dyDescent="0.25">
      <c r="C19" s="71" t="s">
        <v>121</v>
      </c>
      <c r="D19" s="69" t="s">
        <v>63</v>
      </c>
      <c r="E19" s="70">
        <v>1</v>
      </c>
      <c r="F19" s="123"/>
      <c r="G19" s="51">
        <f t="shared" ref="G19:G50" si="0">E19*F19</f>
        <v>0</v>
      </c>
    </row>
    <row r="20" spans="2:7" x14ac:dyDescent="0.25">
      <c r="C20" s="71" t="s">
        <v>122</v>
      </c>
      <c r="D20" s="69" t="s">
        <v>63</v>
      </c>
      <c r="E20" s="70">
        <v>1</v>
      </c>
      <c r="F20" s="123"/>
      <c r="G20" s="51">
        <f t="shared" si="0"/>
        <v>0</v>
      </c>
    </row>
    <row r="21" spans="2:7" ht="39.6" x14ac:dyDescent="0.25">
      <c r="C21" s="71" t="s">
        <v>123</v>
      </c>
      <c r="D21" s="69" t="s">
        <v>63</v>
      </c>
      <c r="E21" s="70">
        <v>1</v>
      </c>
      <c r="F21" s="123"/>
      <c r="G21" s="51">
        <f t="shared" si="0"/>
        <v>0</v>
      </c>
    </row>
    <row r="22" spans="2:7" x14ac:dyDescent="0.25">
      <c r="C22" s="71" t="s">
        <v>124</v>
      </c>
      <c r="D22" s="69" t="s">
        <v>63</v>
      </c>
      <c r="E22" s="70">
        <v>1</v>
      </c>
      <c r="F22" s="123"/>
      <c r="G22" s="51">
        <f t="shared" si="0"/>
        <v>0</v>
      </c>
    </row>
    <row r="23" spans="2:7" x14ac:dyDescent="0.25">
      <c r="C23" s="71" t="s">
        <v>125</v>
      </c>
      <c r="D23" s="69" t="s">
        <v>63</v>
      </c>
      <c r="E23" s="70">
        <v>1</v>
      </c>
      <c r="F23" s="123"/>
      <c r="G23" s="51">
        <f t="shared" si="0"/>
        <v>0</v>
      </c>
    </row>
    <row r="24" spans="2:7" ht="26.4" x14ac:dyDescent="0.25">
      <c r="C24" s="71" t="s">
        <v>126</v>
      </c>
      <c r="D24" s="69" t="s">
        <v>63</v>
      </c>
      <c r="E24" s="70">
        <v>2</v>
      </c>
      <c r="F24" s="123"/>
      <c r="G24" s="51">
        <f t="shared" si="0"/>
        <v>0</v>
      </c>
    </row>
    <row r="25" spans="2:7" x14ac:dyDescent="0.25">
      <c r="C25" s="71" t="s">
        <v>127</v>
      </c>
      <c r="D25" s="69" t="s">
        <v>63</v>
      </c>
      <c r="E25" s="70">
        <v>3</v>
      </c>
      <c r="F25" s="123"/>
      <c r="G25" s="51">
        <f t="shared" si="0"/>
        <v>0</v>
      </c>
    </row>
    <row r="26" spans="2:7" x14ac:dyDescent="0.25">
      <c r="C26" s="71" t="s">
        <v>128</v>
      </c>
      <c r="D26" s="69" t="s">
        <v>63</v>
      </c>
      <c r="E26" s="70">
        <v>3</v>
      </c>
      <c r="F26" s="123"/>
      <c r="G26" s="51">
        <f t="shared" si="0"/>
        <v>0</v>
      </c>
    </row>
    <row r="27" spans="2:7" ht="52.8" x14ac:dyDescent="0.25">
      <c r="C27" s="71" t="s">
        <v>129</v>
      </c>
      <c r="D27" s="69" t="s">
        <v>63</v>
      </c>
      <c r="E27" s="70">
        <v>3</v>
      </c>
      <c r="F27" s="123"/>
      <c r="G27" s="51">
        <f t="shared" si="0"/>
        <v>0</v>
      </c>
    </row>
    <row r="28" spans="2:7" x14ac:dyDescent="0.25">
      <c r="C28" s="71" t="s">
        <v>130</v>
      </c>
      <c r="D28" s="69" t="s">
        <v>63</v>
      </c>
      <c r="E28" s="70"/>
      <c r="F28" s="123"/>
      <c r="G28" s="51">
        <f t="shared" si="0"/>
        <v>0</v>
      </c>
    </row>
    <row r="29" spans="2:7" ht="26.4" x14ac:dyDescent="0.25">
      <c r="C29" s="71" t="s">
        <v>131</v>
      </c>
      <c r="D29" s="69" t="s">
        <v>63</v>
      </c>
      <c r="E29" s="70">
        <v>3</v>
      </c>
      <c r="F29" s="123"/>
      <c r="G29" s="51">
        <f t="shared" si="0"/>
        <v>0</v>
      </c>
    </row>
    <row r="30" spans="2:7" ht="26.4" x14ac:dyDescent="0.25">
      <c r="C30" s="71" t="s">
        <v>132</v>
      </c>
      <c r="D30" s="69" t="s">
        <v>63</v>
      </c>
      <c r="E30" s="70">
        <v>4</v>
      </c>
      <c r="F30" s="123"/>
      <c r="G30" s="51">
        <f t="shared" si="0"/>
        <v>0</v>
      </c>
    </row>
    <row r="31" spans="2:7" ht="26.4" x14ac:dyDescent="0.25">
      <c r="C31" s="71" t="s">
        <v>133</v>
      </c>
      <c r="D31" s="69" t="s">
        <v>63</v>
      </c>
      <c r="E31" s="70">
        <v>2</v>
      </c>
      <c r="F31" s="123"/>
      <c r="G31" s="51">
        <f t="shared" si="0"/>
        <v>0</v>
      </c>
    </row>
    <row r="32" spans="2:7" ht="26.4" x14ac:dyDescent="0.25">
      <c r="C32" s="71" t="s">
        <v>134</v>
      </c>
      <c r="D32" s="69" t="s">
        <v>63</v>
      </c>
      <c r="E32" s="70">
        <v>2</v>
      </c>
      <c r="F32" s="123"/>
      <c r="G32" s="51">
        <f t="shared" si="0"/>
        <v>0</v>
      </c>
    </row>
    <row r="33" spans="3:7" ht="26.4" x14ac:dyDescent="0.25">
      <c r="C33" s="71" t="s">
        <v>135</v>
      </c>
      <c r="D33" s="69" t="s">
        <v>63</v>
      </c>
      <c r="E33" s="70">
        <v>2</v>
      </c>
      <c r="F33" s="123"/>
      <c r="G33" s="51">
        <f t="shared" si="0"/>
        <v>0</v>
      </c>
    </row>
    <row r="34" spans="3:7" x14ac:dyDescent="0.25">
      <c r="C34" s="71" t="s">
        <v>136</v>
      </c>
      <c r="D34" s="69" t="s">
        <v>63</v>
      </c>
      <c r="E34" s="70">
        <v>2</v>
      </c>
      <c r="F34" s="123"/>
      <c r="G34" s="51">
        <f t="shared" si="0"/>
        <v>0</v>
      </c>
    </row>
    <row r="35" spans="3:7" ht="26.4" x14ac:dyDescent="0.25">
      <c r="C35" s="71" t="s">
        <v>137</v>
      </c>
      <c r="D35" s="69" t="s">
        <v>63</v>
      </c>
      <c r="E35" s="70">
        <v>3</v>
      </c>
      <c r="F35" s="123"/>
      <c r="G35" s="51">
        <f t="shared" si="0"/>
        <v>0</v>
      </c>
    </row>
    <row r="36" spans="3:7" x14ac:dyDescent="0.25">
      <c r="C36" s="71" t="s">
        <v>138</v>
      </c>
      <c r="D36" s="69" t="s">
        <v>63</v>
      </c>
      <c r="E36" s="70">
        <v>1</v>
      </c>
      <c r="F36" s="123"/>
      <c r="G36" s="51">
        <f t="shared" si="0"/>
        <v>0</v>
      </c>
    </row>
    <row r="37" spans="3:7" ht="26.4" x14ac:dyDescent="0.25">
      <c r="C37" s="71" t="s">
        <v>139</v>
      </c>
      <c r="D37" s="69" t="s">
        <v>63</v>
      </c>
      <c r="E37" s="70">
        <v>2</v>
      </c>
      <c r="F37" s="123"/>
      <c r="G37" s="51">
        <f t="shared" si="0"/>
        <v>0</v>
      </c>
    </row>
    <row r="38" spans="3:7" ht="26.4" x14ac:dyDescent="0.25">
      <c r="C38" s="71" t="s">
        <v>135</v>
      </c>
      <c r="D38" s="69" t="s">
        <v>63</v>
      </c>
      <c r="E38" s="70">
        <v>2</v>
      </c>
      <c r="F38" s="123"/>
      <c r="G38" s="51">
        <f t="shared" si="0"/>
        <v>0</v>
      </c>
    </row>
    <row r="39" spans="3:7" x14ac:dyDescent="0.25">
      <c r="C39" s="71" t="s">
        <v>140</v>
      </c>
      <c r="D39" s="69" t="s">
        <v>63</v>
      </c>
      <c r="E39" s="70">
        <v>1</v>
      </c>
      <c r="F39" s="123"/>
      <c r="G39" s="51">
        <f t="shared" si="0"/>
        <v>0</v>
      </c>
    </row>
    <row r="40" spans="3:7" x14ac:dyDescent="0.25">
      <c r="C40" s="71" t="s">
        <v>141</v>
      </c>
      <c r="D40" s="69" t="s">
        <v>63</v>
      </c>
      <c r="E40" s="70">
        <v>1</v>
      </c>
      <c r="F40" s="123"/>
      <c r="G40" s="51">
        <f t="shared" si="0"/>
        <v>0</v>
      </c>
    </row>
    <row r="41" spans="3:7" ht="26.4" x14ac:dyDescent="0.25">
      <c r="C41" s="71" t="s">
        <v>142</v>
      </c>
      <c r="D41" s="70" t="s">
        <v>67</v>
      </c>
      <c r="E41" s="70">
        <v>5</v>
      </c>
      <c r="F41" s="123"/>
      <c r="G41" s="51">
        <f t="shared" si="0"/>
        <v>0</v>
      </c>
    </row>
    <row r="42" spans="3:7" ht="26.4" x14ac:dyDescent="0.25">
      <c r="C42" s="71" t="s">
        <v>143</v>
      </c>
      <c r="D42" s="70" t="s">
        <v>67</v>
      </c>
      <c r="E42" s="70">
        <v>3</v>
      </c>
      <c r="F42" s="123"/>
      <c r="G42" s="51">
        <f t="shared" si="0"/>
        <v>0</v>
      </c>
    </row>
    <row r="43" spans="3:7" ht="26.4" x14ac:dyDescent="0.25">
      <c r="C43" s="71" t="s">
        <v>144</v>
      </c>
      <c r="D43" s="69"/>
      <c r="E43" s="70">
        <v>8</v>
      </c>
      <c r="F43" s="123"/>
      <c r="G43" s="51">
        <f t="shared" si="0"/>
        <v>0</v>
      </c>
    </row>
    <row r="44" spans="3:7" ht="26.4" x14ac:dyDescent="0.25">
      <c r="C44" s="71" t="s">
        <v>145</v>
      </c>
      <c r="D44" s="69" t="s">
        <v>63</v>
      </c>
      <c r="E44" s="70">
        <v>4</v>
      </c>
      <c r="F44" s="124"/>
      <c r="G44" s="51">
        <f t="shared" si="0"/>
        <v>0</v>
      </c>
    </row>
    <row r="45" spans="3:7" ht="26.4" x14ac:dyDescent="0.25">
      <c r="C45" s="71" t="s">
        <v>146</v>
      </c>
      <c r="D45" s="69" t="s">
        <v>63</v>
      </c>
      <c r="E45" s="70">
        <v>4</v>
      </c>
      <c r="F45" s="123"/>
      <c r="G45" s="51">
        <f t="shared" si="0"/>
        <v>0</v>
      </c>
    </row>
    <row r="46" spans="3:7" ht="26.4" x14ac:dyDescent="0.25">
      <c r="C46" s="71" t="s">
        <v>147</v>
      </c>
      <c r="D46" s="69" t="s">
        <v>63</v>
      </c>
      <c r="E46" s="70">
        <v>2</v>
      </c>
      <c r="F46" s="123"/>
      <c r="G46" s="51">
        <f t="shared" si="0"/>
        <v>0</v>
      </c>
    </row>
    <row r="47" spans="3:7" x14ac:dyDescent="0.25">
      <c r="C47" s="72" t="s">
        <v>148</v>
      </c>
      <c r="D47" s="69" t="s">
        <v>63</v>
      </c>
      <c r="E47" s="70">
        <v>1</v>
      </c>
      <c r="F47" s="123"/>
      <c r="G47" s="51">
        <f t="shared" si="0"/>
        <v>0</v>
      </c>
    </row>
    <row r="48" spans="3:7" ht="26.4" x14ac:dyDescent="0.25">
      <c r="C48" s="71" t="s">
        <v>149</v>
      </c>
      <c r="D48" s="69" t="s">
        <v>63</v>
      </c>
      <c r="E48" s="70">
        <v>1</v>
      </c>
      <c r="F48" s="123"/>
      <c r="G48" s="51">
        <f t="shared" si="0"/>
        <v>0</v>
      </c>
    </row>
    <row r="49" spans="2:7" ht="26.4" x14ac:dyDescent="0.25">
      <c r="C49" s="71" t="s">
        <v>150</v>
      </c>
      <c r="D49" s="70" t="s">
        <v>116</v>
      </c>
      <c r="E49" s="70">
        <v>1</v>
      </c>
      <c r="F49" s="123"/>
      <c r="G49" s="51">
        <f t="shared" si="0"/>
        <v>0</v>
      </c>
    </row>
    <row r="50" spans="2:7" ht="26.4" x14ac:dyDescent="0.25">
      <c r="C50" s="71" t="s">
        <v>151</v>
      </c>
      <c r="D50" s="70" t="s">
        <v>152</v>
      </c>
      <c r="E50" s="70">
        <v>1</v>
      </c>
      <c r="F50" s="123"/>
      <c r="G50" s="51">
        <f t="shared" si="0"/>
        <v>0</v>
      </c>
    </row>
    <row r="51" spans="2:7" x14ac:dyDescent="0.25">
      <c r="B51" s="73"/>
      <c r="C51" s="74" t="s">
        <v>203</v>
      </c>
      <c r="D51" s="75"/>
      <c r="E51" s="76"/>
      <c r="F51" s="125"/>
      <c r="G51" s="62">
        <f>SUM(G18:G50)</f>
        <v>0</v>
      </c>
    </row>
    <row r="52" spans="2:7" x14ac:dyDescent="0.25">
      <c r="C52" s="71"/>
      <c r="D52" s="77"/>
      <c r="E52" s="70"/>
      <c r="F52" s="122"/>
    </row>
    <row r="53" spans="2:7" x14ac:dyDescent="0.25">
      <c r="C53" s="71"/>
      <c r="D53" s="77"/>
      <c r="E53" s="70"/>
      <c r="F53" s="122"/>
    </row>
    <row r="54" spans="2:7" x14ac:dyDescent="0.25">
      <c r="B54" s="63" t="s">
        <v>43</v>
      </c>
      <c r="C54" s="78" t="s">
        <v>153</v>
      </c>
      <c r="D54" s="70"/>
      <c r="E54" s="70"/>
      <c r="F54" s="126"/>
    </row>
    <row r="55" spans="2:7" ht="26.4" x14ac:dyDescent="0.25">
      <c r="C55" s="71" t="s">
        <v>154</v>
      </c>
      <c r="D55" s="70" t="s">
        <v>67</v>
      </c>
      <c r="E55" s="70">
        <v>110</v>
      </c>
      <c r="F55" s="126"/>
      <c r="G55" s="51">
        <f t="shared" ref="G55:G69" si="1">E55*F55</f>
        <v>0</v>
      </c>
    </row>
    <row r="56" spans="2:7" ht="26.4" x14ac:dyDescent="0.25">
      <c r="C56" s="71" t="s">
        <v>155</v>
      </c>
      <c r="D56" s="70" t="s">
        <v>63</v>
      </c>
      <c r="E56" s="70">
        <v>1</v>
      </c>
      <c r="F56" s="126"/>
      <c r="G56" s="51">
        <f t="shared" si="1"/>
        <v>0</v>
      </c>
    </row>
    <row r="57" spans="2:7" x14ac:dyDescent="0.25">
      <c r="C57" s="79" t="s">
        <v>156</v>
      </c>
      <c r="D57" s="70" t="s">
        <v>67</v>
      </c>
      <c r="E57" s="70">
        <v>110</v>
      </c>
      <c r="F57" s="126"/>
      <c r="G57" s="51">
        <f t="shared" si="1"/>
        <v>0</v>
      </c>
    </row>
    <row r="58" spans="2:7" x14ac:dyDescent="0.25">
      <c r="C58" s="79" t="s">
        <v>157</v>
      </c>
      <c r="D58" s="70" t="s">
        <v>63</v>
      </c>
      <c r="E58" s="70">
        <v>1</v>
      </c>
      <c r="F58" s="126"/>
      <c r="G58" s="51">
        <f t="shared" si="1"/>
        <v>0</v>
      </c>
    </row>
    <row r="59" spans="2:7" x14ac:dyDescent="0.25">
      <c r="C59" s="79" t="s">
        <v>158</v>
      </c>
      <c r="D59" s="70" t="s">
        <v>63</v>
      </c>
      <c r="E59" s="70">
        <v>1</v>
      </c>
      <c r="F59" s="126"/>
      <c r="G59" s="51">
        <f t="shared" si="1"/>
        <v>0</v>
      </c>
    </row>
    <row r="60" spans="2:7" x14ac:dyDescent="0.25">
      <c r="C60" s="79" t="s">
        <v>159</v>
      </c>
      <c r="D60" s="70" t="s">
        <v>63</v>
      </c>
      <c r="E60" s="70">
        <v>1</v>
      </c>
      <c r="F60" s="126"/>
      <c r="G60" s="51">
        <f t="shared" si="1"/>
        <v>0</v>
      </c>
    </row>
    <row r="61" spans="2:7" x14ac:dyDescent="0.25">
      <c r="C61" s="71" t="s">
        <v>160</v>
      </c>
      <c r="D61" s="70" t="s">
        <v>67</v>
      </c>
      <c r="E61" s="70">
        <v>110</v>
      </c>
      <c r="F61" s="126"/>
      <c r="G61" s="51">
        <f t="shared" si="1"/>
        <v>0</v>
      </c>
    </row>
    <row r="62" spans="2:7" x14ac:dyDescent="0.25">
      <c r="C62" s="71" t="s">
        <v>161</v>
      </c>
      <c r="D62" s="70" t="s">
        <v>63</v>
      </c>
      <c r="E62" s="70">
        <v>110</v>
      </c>
      <c r="F62" s="126"/>
      <c r="G62" s="51">
        <f t="shared" si="1"/>
        <v>0</v>
      </c>
    </row>
    <row r="63" spans="2:7" ht="26.4" x14ac:dyDescent="0.25">
      <c r="C63" s="71" t="s">
        <v>162</v>
      </c>
      <c r="D63" s="70" t="s">
        <v>67</v>
      </c>
      <c r="E63" s="70">
        <v>110</v>
      </c>
      <c r="F63" s="126"/>
      <c r="G63" s="51">
        <f t="shared" si="1"/>
        <v>0</v>
      </c>
    </row>
    <row r="64" spans="2:7" x14ac:dyDescent="0.25">
      <c r="C64" s="71" t="s">
        <v>163</v>
      </c>
      <c r="D64" s="70" t="s">
        <v>63</v>
      </c>
      <c r="E64" s="70">
        <v>10</v>
      </c>
      <c r="F64" s="126"/>
      <c r="G64" s="51">
        <f t="shared" si="1"/>
        <v>0</v>
      </c>
    </row>
    <row r="65" spans="2:7" x14ac:dyDescent="0.25">
      <c r="C65" s="71" t="s">
        <v>164</v>
      </c>
      <c r="D65" s="70" t="s">
        <v>63</v>
      </c>
      <c r="E65" s="70">
        <v>1</v>
      </c>
      <c r="F65" s="126"/>
      <c r="G65" s="51">
        <f t="shared" si="1"/>
        <v>0</v>
      </c>
    </row>
    <row r="66" spans="2:7" x14ac:dyDescent="0.25">
      <c r="C66" s="71" t="s">
        <v>165</v>
      </c>
      <c r="D66" s="70" t="s">
        <v>63</v>
      </c>
      <c r="E66" s="70">
        <v>1</v>
      </c>
      <c r="F66" s="126"/>
      <c r="G66" s="51">
        <f t="shared" si="1"/>
        <v>0</v>
      </c>
    </row>
    <row r="67" spans="2:7" x14ac:dyDescent="0.25">
      <c r="C67" s="71" t="s">
        <v>166</v>
      </c>
      <c r="D67" s="70" t="s">
        <v>106</v>
      </c>
      <c r="E67" s="70">
        <v>1</v>
      </c>
      <c r="F67" s="126"/>
      <c r="G67" s="51">
        <f t="shared" si="1"/>
        <v>0</v>
      </c>
    </row>
    <row r="68" spans="2:7" ht="26.4" x14ac:dyDescent="0.25">
      <c r="C68" s="71" t="s">
        <v>167</v>
      </c>
      <c r="D68" s="70" t="s">
        <v>63</v>
      </c>
      <c r="E68" s="70">
        <v>1</v>
      </c>
      <c r="F68" s="126"/>
      <c r="G68" s="51">
        <f t="shared" si="1"/>
        <v>0</v>
      </c>
    </row>
    <row r="69" spans="2:7" ht="26.4" x14ac:dyDescent="0.25">
      <c r="C69" s="71" t="s">
        <v>151</v>
      </c>
      <c r="D69" s="70" t="s">
        <v>152</v>
      </c>
      <c r="E69" s="70">
        <v>1</v>
      </c>
      <c r="F69" s="126"/>
      <c r="G69" s="51">
        <f t="shared" si="1"/>
        <v>0</v>
      </c>
    </row>
    <row r="70" spans="2:7" x14ac:dyDescent="0.25">
      <c r="B70" s="73"/>
      <c r="C70" s="74" t="s">
        <v>204</v>
      </c>
      <c r="D70" s="76"/>
      <c r="E70" s="76"/>
      <c r="F70" s="127"/>
      <c r="G70" s="80">
        <f>SUM(G55:G69)</f>
        <v>0</v>
      </c>
    </row>
    <row r="71" spans="2:7" x14ac:dyDescent="0.25">
      <c r="C71" s="60"/>
      <c r="D71" s="77"/>
      <c r="E71" s="70"/>
      <c r="F71" s="122"/>
    </row>
    <row r="72" spans="2:7" x14ac:dyDescent="0.25">
      <c r="C72" s="61"/>
      <c r="D72" s="77"/>
      <c r="E72" s="70"/>
      <c r="F72" s="122"/>
    </row>
    <row r="73" spans="2:7" x14ac:dyDescent="0.25">
      <c r="B73" s="63" t="s">
        <v>45</v>
      </c>
      <c r="C73" s="78" t="s">
        <v>168</v>
      </c>
      <c r="D73" s="70"/>
      <c r="E73" s="70"/>
      <c r="F73" s="128"/>
    </row>
    <row r="74" spans="2:7" ht="52.8" x14ac:dyDescent="0.25">
      <c r="C74" s="81" t="s">
        <v>169</v>
      </c>
      <c r="D74" s="70" t="s">
        <v>67</v>
      </c>
      <c r="E74" s="70">
        <v>110</v>
      </c>
      <c r="F74" s="128"/>
      <c r="G74" s="51">
        <f>E74*F74</f>
        <v>0</v>
      </c>
    </row>
    <row r="75" spans="2:7" x14ac:dyDescent="0.25">
      <c r="C75" s="81" t="s">
        <v>170</v>
      </c>
      <c r="D75" s="70" t="s">
        <v>67</v>
      </c>
      <c r="E75" s="70"/>
      <c r="F75" s="128"/>
      <c r="G75" s="51">
        <f t="shared" ref="G75:G85" si="2">E75*F75</f>
        <v>0</v>
      </c>
    </row>
    <row r="76" spans="2:7" x14ac:dyDescent="0.25">
      <c r="C76" s="82" t="s">
        <v>171</v>
      </c>
      <c r="D76" s="83" t="s">
        <v>67</v>
      </c>
      <c r="E76" s="70">
        <v>110</v>
      </c>
      <c r="F76" s="128"/>
      <c r="G76" s="51">
        <f t="shared" si="2"/>
        <v>0</v>
      </c>
    </row>
    <row r="77" spans="2:7" x14ac:dyDescent="0.25">
      <c r="C77" s="82" t="s">
        <v>172</v>
      </c>
      <c r="D77" s="83" t="s">
        <v>116</v>
      </c>
      <c r="E77" s="70">
        <v>1</v>
      </c>
      <c r="F77" s="128"/>
      <c r="G77" s="51">
        <f t="shared" si="2"/>
        <v>0</v>
      </c>
    </row>
    <row r="78" spans="2:7" ht="26.4" x14ac:dyDescent="0.25">
      <c r="C78" s="84" t="s">
        <v>173</v>
      </c>
      <c r="D78" s="85" t="s">
        <v>67</v>
      </c>
      <c r="E78" s="85">
        <v>10</v>
      </c>
      <c r="F78" s="128"/>
      <c r="G78" s="51">
        <f t="shared" si="2"/>
        <v>0</v>
      </c>
    </row>
    <row r="79" spans="2:7" ht="26.4" x14ac:dyDescent="0.25">
      <c r="C79" s="84" t="s">
        <v>174</v>
      </c>
      <c r="D79" s="85" t="s">
        <v>65</v>
      </c>
      <c r="E79" s="85">
        <v>50</v>
      </c>
      <c r="F79" s="128"/>
      <c r="G79" s="51">
        <f t="shared" si="2"/>
        <v>0</v>
      </c>
    </row>
    <row r="80" spans="2:7" ht="26.4" x14ac:dyDescent="0.25">
      <c r="C80" s="84" t="s">
        <v>175</v>
      </c>
      <c r="D80" s="85" t="s">
        <v>65</v>
      </c>
      <c r="E80" s="85">
        <v>50</v>
      </c>
      <c r="F80" s="128"/>
      <c r="G80" s="51">
        <f t="shared" si="2"/>
        <v>0</v>
      </c>
    </row>
    <row r="81" spans="2:7" ht="79.2" x14ac:dyDescent="0.25">
      <c r="C81" s="84" t="s">
        <v>176</v>
      </c>
      <c r="D81" s="85" t="s">
        <v>67</v>
      </c>
      <c r="E81" s="85">
        <v>110</v>
      </c>
      <c r="F81" s="128"/>
      <c r="G81" s="51">
        <f t="shared" si="2"/>
        <v>0</v>
      </c>
    </row>
    <row r="82" spans="2:7" ht="105.6" x14ac:dyDescent="0.25">
      <c r="C82" s="84" t="s">
        <v>215</v>
      </c>
      <c r="D82" s="85" t="s">
        <v>65</v>
      </c>
      <c r="E82" s="85">
        <v>200</v>
      </c>
      <c r="F82" s="128"/>
      <c r="G82" s="51">
        <f t="shared" si="2"/>
        <v>0</v>
      </c>
    </row>
    <row r="83" spans="2:7" ht="52.8" x14ac:dyDescent="0.25">
      <c r="C83" s="84" t="s">
        <v>216</v>
      </c>
      <c r="D83" s="85" t="s">
        <v>65</v>
      </c>
      <c r="E83" s="85">
        <v>50</v>
      </c>
      <c r="F83" s="128"/>
      <c r="G83" s="51">
        <f t="shared" si="2"/>
        <v>0</v>
      </c>
    </row>
    <row r="84" spans="2:7" ht="26.4" x14ac:dyDescent="0.25">
      <c r="C84" s="72" t="s">
        <v>177</v>
      </c>
      <c r="D84" s="77" t="s">
        <v>152</v>
      </c>
      <c r="E84" s="70">
        <v>1</v>
      </c>
      <c r="F84" s="122"/>
      <c r="G84" s="51">
        <f t="shared" si="2"/>
        <v>0</v>
      </c>
    </row>
    <row r="85" spans="2:7" ht="26.4" x14ac:dyDescent="0.25">
      <c r="C85" s="72" t="s">
        <v>178</v>
      </c>
      <c r="D85" s="77" t="s">
        <v>152</v>
      </c>
      <c r="E85" s="70">
        <v>1</v>
      </c>
      <c r="F85" s="122"/>
      <c r="G85" s="51">
        <f t="shared" si="2"/>
        <v>0</v>
      </c>
    </row>
    <row r="86" spans="2:7" x14ac:dyDescent="0.25">
      <c r="B86" s="73"/>
      <c r="C86" s="74" t="s">
        <v>205</v>
      </c>
      <c r="D86" s="90"/>
      <c r="E86" s="76"/>
      <c r="F86" s="129"/>
      <c r="G86" s="80">
        <f>SUM(G74:G85)</f>
        <v>0</v>
      </c>
    </row>
    <row r="87" spans="2:7" x14ac:dyDescent="0.25">
      <c r="C87" s="61"/>
      <c r="D87" s="77"/>
      <c r="E87" s="70"/>
      <c r="F87" s="122"/>
    </row>
    <row r="88" spans="2:7" x14ac:dyDescent="0.25">
      <c r="C88" s="60"/>
      <c r="D88" s="77"/>
      <c r="E88" s="70"/>
      <c r="F88" s="122"/>
    </row>
    <row r="89" spans="2:7" ht="39.6" x14ac:dyDescent="0.25">
      <c r="B89" s="63" t="s">
        <v>47</v>
      </c>
      <c r="C89" s="86" t="s">
        <v>179</v>
      </c>
      <c r="D89" s="77"/>
      <c r="E89" s="70"/>
      <c r="F89" s="122"/>
    </row>
    <row r="90" spans="2:7" ht="52.8" x14ac:dyDescent="0.25">
      <c r="C90" s="71" t="s">
        <v>180</v>
      </c>
      <c r="D90" s="77" t="s">
        <v>67</v>
      </c>
      <c r="E90" s="70">
        <v>70</v>
      </c>
      <c r="F90" s="122"/>
      <c r="G90" s="51">
        <f t="shared" ref="G90:G95" si="3">E90*F90</f>
        <v>0</v>
      </c>
    </row>
    <row r="91" spans="2:7" x14ac:dyDescent="0.25">
      <c r="C91" s="71" t="s">
        <v>181</v>
      </c>
      <c r="D91" s="77" t="s">
        <v>63</v>
      </c>
      <c r="E91" s="70">
        <v>2</v>
      </c>
      <c r="F91" s="122"/>
      <c r="G91" s="51">
        <f t="shared" si="3"/>
        <v>0</v>
      </c>
    </row>
    <row r="92" spans="2:7" ht="39.6" x14ac:dyDescent="0.25">
      <c r="C92" s="71" t="s">
        <v>182</v>
      </c>
      <c r="D92" s="77" t="s">
        <v>116</v>
      </c>
      <c r="E92" s="70">
        <v>1</v>
      </c>
      <c r="F92" s="122"/>
      <c r="G92" s="51">
        <f t="shared" si="3"/>
        <v>0</v>
      </c>
    </row>
    <row r="93" spans="2:7" ht="26.4" x14ac:dyDescent="0.25">
      <c r="C93" s="71" t="s">
        <v>183</v>
      </c>
      <c r="D93" s="77" t="s">
        <v>116</v>
      </c>
      <c r="E93" s="70">
        <v>1</v>
      </c>
      <c r="F93" s="122"/>
      <c r="G93" s="51">
        <f t="shared" si="3"/>
        <v>0</v>
      </c>
    </row>
    <row r="94" spans="2:7" ht="39.6" x14ac:dyDescent="0.25">
      <c r="C94" s="71" t="s">
        <v>184</v>
      </c>
      <c r="D94" s="77" t="s">
        <v>116</v>
      </c>
      <c r="E94" s="70">
        <v>1</v>
      </c>
      <c r="F94" s="122"/>
      <c r="G94" s="51">
        <f t="shared" si="3"/>
        <v>0</v>
      </c>
    </row>
    <row r="95" spans="2:7" ht="39.6" x14ac:dyDescent="0.25">
      <c r="C95" s="71" t="s">
        <v>185</v>
      </c>
      <c r="D95" s="77" t="s">
        <v>116</v>
      </c>
      <c r="E95" s="70">
        <v>1</v>
      </c>
      <c r="F95" s="122"/>
      <c r="G95" s="51">
        <f t="shared" si="3"/>
        <v>0</v>
      </c>
    </row>
    <row r="96" spans="2:7" ht="26.4" x14ac:dyDescent="0.25">
      <c r="B96" s="73"/>
      <c r="C96" s="74" t="s">
        <v>206</v>
      </c>
      <c r="D96" s="90"/>
      <c r="E96" s="76"/>
      <c r="F96" s="129"/>
      <c r="G96" s="80">
        <f>SUM(G90:G95)</f>
        <v>0</v>
      </c>
    </row>
    <row r="97" spans="2:7" x14ac:dyDescent="0.25">
      <c r="C97" s="71"/>
      <c r="D97" s="77"/>
      <c r="E97" s="70"/>
      <c r="F97" s="122"/>
    </row>
    <row r="98" spans="2:7" x14ac:dyDescent="0.25">
      <c r="C98" s="71"/>
      <c r="D98" s="77"/>
      <c r="E98" s="70"/>
      <c r="F98" s="122"/>
    </row>
    <row r="99" spans="2:7" x14ac:dyDescent="0.25">
      <c r="C99" s="71"/>
      <c r="D99" s="70"/>
      <c r="E99" s="70"/>
      <c r="F99" s="128"/>
    </row>
    <row r="100" spans="2:7" ht="26.4" x14ac:dyDescent="0.25">
      <c r="B100" s="63" t="s">
        <v>49</v>
      </c>
      <c r="C100" s="86" t="s">
        <v>186</v>
      </c>
      <c r="D100" s="70"/>
      <c r="E100" s="70"/>
      <c r="F100" s="128"/>
    </row>
    <row r="101" spans="2:7" ht="52.8" x14ac:dyDescent="0.25">
      <c r="C101" s="71" t="s">
        <v>187</v>
      </c>
      <c r="D101" s="70" t="s">
        <v>67</v>
      </c>
      <c r="E101" s="70">
        <v>150</v>
      </c>
      <c r="F101" s="128"/>
      <c r="G101" s="51">
        <f t="shared" ref="G101:G107" si="4">E101*F101</f>
        <v>0</v>
      </c>
    </row>
    <row r="102" spans="2:7" x14ac:dyDescent="0.25">
      <c r="C102" s="71" t="s">
        <v>181</v>
      </c>
      <c r="D102" s="77" t="s">
        <v>63</v>
      </c>
      <c r="E102" s="70">
        <v>6</v>
      </c>
      <c r="F102" s="122"/>
      <c r="G102" s="51">
        <f t="shared" si="4"/>
        <v>0</v>
      </c>
    </row>
    <row r="103" spans="2:7" ht="26.4" x14ac:dyDescent="0.25">
      <c r="C103" s="71" t="s">
        <v>188</v>
      </c>
      <c r="D103" s="77" t="s">
        <v>116</v>
      </c>
      <c r="E103" s="70">
        <v>1</v>
      </c>
      <c r="F103" s="122"/>
      <c r="G103" s="51">
        <f t="shared" si="4"/>
        <v>0</v>
      </c>
    </row>
    <row r="104" spans="2:7" x14ac:dyDescent="0.25">
      <c r="C104" s="71" t="s">
        <v>189</v>
      </c>
      <c r="D104" s="77" t="s">
        <v>67</v>
      </c>
      <c r="E104" s="70">
        <v>150</v>
      </c>
      <c r="F104" s="122"/>
      <c r="G104" s="51">
        <f t="shared" si="4"/>
        <v>0</v>
      </c>
    </row>
    <row r="105" spans="2:7" ht="39.6" x14ac:dyDescent="0.25">
      <c r="C105" s="71" t="s">
        <v>184</v>
      </c>
      <c r="D105" s="77" t="s">
        <v>116</v>
      </c>
      <c r="E105" s="70">
        <v>0</v>
      </c>
      <c r="F105" s="122"/>
      <c r="G105" s="51">
        <f t="shared" si="4"/>
        <v>0</v>
      </c>
    </row>
    <row r="106" spans="2:7" x14ac:dyDescent="0.25">
      <c r="C106" s="72" t="s">
        <v>190</v>
      </c>
      <c r="D106" s="77" t="s">
        <v>191</v>
      </c>
      <c r="E106" s="70">
        <v>2</v>
      </c>
      <c r="F106" s="122"/>
      <c r="G106" s="51">
        <f t="shared" si="4"/>
        <v>0</v>
      </c>
    </row>
    <row r="107" spans="2:7" ht="39.6" x14ac:dyDescent="0.25">
      <c r="C107" s="71" t="s">
        <v>185</v>
      </c>
      <c r="D107" s="77" t="s">
        <v>116</v>
      </c>
      <c r="E107" s="70">
        <v>1</v>
      </c>
      <c r="F107" s="122"/>
      <c r="G107" s="51">
        <f t="shared" si="4"/>
        <v>0</v>
      </c>
    </row>
    <row r="108" spans="2:7" ht="26.4" x14ac:dyDescent="0.25">
      <c r="B108" s="73"/>
      <c r="C108" s="74" t="s">
        <v>207</v>
      </c>
      <c r="D108" s="90"/>
      <c r="E108" s="76"/>
      <c r="F108" s="129"/>
      <c r="G108" s="80">
        <f>SUM(G101:G107)</f>
        <v>0</v>
      </c>
    </row>
    <row r="109" spans="2:7" x14ac:dyDescent="0.25">
      <c r="C109" s="84"/>
      <c r="D109" s="85"/>
      <c r="E109" s="85"/>
      <c r="F109" s="128"/>
    </row>
    <row r="110" spans="2:7" x14ac:dyDescent="0.25">
      <c r="C110" s="81"/>
      <c r="D110" s="70"/>
      <c r="E110" s="70"/>
      <c r="F110" s="128"/>
    </row>
    <row r="111" spans="2:7" x14ac:dyDescent="0.25">
      <c r="C111" s="87"/>
      <c r="D111" s="88"/>
      <c r="E111" s="83"/>
      <c r="F111" s="122"/>
    </row>
    <row r="112" spans="2:7" x14ac:dyDescent="0.25">
      <c r="B112" s="63" t="s">
        <v>51</v>
      </c>
      <c r="C112" s="89" t="s">
        <v>192</v>
      </c>
      <c r="D112" s="88"/>
      <c r="E112" s="83"/>
      <c r="F112" s="122"/>
    </row>
    <row r="113" spans="2:7" ht="26.4" x14ac:dyDescent="0.25">
      <c r="C113" s="87" t="s">
        <v>193</v>
      </c>
      <c r="D113" s="88" t="s">
        <v>194</v>
      </c>
      <c r="E113" s="83">
        <v>3</v>
      </c>
      <c r="F113" s="122"/>
      <c r="G113" s="51">
        <f t="shared" ref="G113:G119" si="5">E113*F113</f>
        <v>0</v>
      </c>
    </row>
    <row r="114" spans="2:7" ht="26.4" x14ac:dyDescent="0.25">
      <c r="C114" s="87" t="s">
        <v>195</v>
      </c>
      <c r="D114" s="88" t="s">
        <v>194</v>
      </c>
      <c r="E114" s="83">
        <v>2</v>
      </c>
      <c r="F114" s="122"/>
      <c r="G114" s="51">
        <f t="shared" si="5"/>
        <v>0</v>
      </c>
    </row>
    <row r="115" spans="2:7" ht="52.8" x14ac:dyDescent="0.25">
      <c r="C115" s="87" t="s">
        <v>196</v>
      </c>
      <c r="D115" s="88" t="s">
        <v>194</v>
      </c>
      <c r="E115" s="83">
        <v>1</v>
      </c>
      <c r="F115" s="122"/>
      <c r="G115" s="51">
        <f t="shared" si="5"/>
        <v>0</v>
      </c>
    </row>
    <row r="116" spans="2:7" ht="26.4" x14ac:dyDescent="0.25">
      <c r="C116" s="87" t="s">
        <v>197</v>
      </c>
      <c r="D116" s="88" t="s">
        <v>116</v>
      </c>
      <c r="E116" s="83">
        <v>1</v>
      </c>
      <c r="F116" s="122"/>
      <c r="G116" s="51">
        <f t="shared" si="5"/>
        <v>0</v>
      </c>
    </row>
    <row r="117" spans="2:7" ht="26.4" x14ac:dyDescent="0.25">
      <c r="C117" s="87" t="s">
        <v>198</v>
      </c>
      <c r="D117" s="88" t="s">
        <v>116</v>
      </c>
      <c r="E117" s="83">
        <v>1</v>
      </c>
      <c r="F117" s="122"/>
      <c r="G117" s="51">
        <f t="shared" si="5"/>
        <v>0</v>
      </c>
    </row>
    <row r="118" spans="2:7" x14ac:dyDescent="0.25">
      <c r="C118" s="87" t="s">
        <v>199</v>
      </c>
      <c r="D118" s="88" t="s">
        <v>116</v>
      </c>
      <c r="E118" s="83">
        <v>1</v>
      </c>
      <c r="F118" s="122"/>
      <c r="G118" s="51">
        <f t="shared" si="5"/>
        <v>0</v>
      </c>
    </row>
    <row r="119" spans="2:7" x14ac:dyDescent="0.25">
      <c r="C119" s="87" t="s">
        <v>200</v>
      </c>
      <c r="D119" s="88" t="s">
        <v>116</v>
      </c>
      <c r="E119" s="83">
        <v>1</v>
      </c>
      <c r="F119" s="122"/>
      <c r="G119" s="51">
        <f t="shared" si="5"/>
        <v>0</v>
      </c>
    </row>
    <row r="120" spans="2:7" x14ac:dyDescent="0.25">
      <c r="B120" s="73"/>
      <c r="C120" s="93" t="s">
        <v>208</v>
      </c>
      <c r="D120" s="91"/>
      <c r="E120" s="92"/>
      <c r="F120" s="129"/>
      <c r="G120" s="80">
        <f>SUM(G113:G119)</f>
        <v>0</v>
      </c>
    </row>
    <row r="121" spans="2:7" x14ac:dyDescent="0.25">
      <c r="C121" s="87"/>
      <c r="D121" s="88"/>
      <c r="E121" s="83"/>
      <c r="F121" s="122"/>
    </row>
  </sheetData>
  <sheetProtection password="D8C8"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workbookViewId="0">
      <selection activeCell="G17" sqref="G17"/>
    </sheetView>
  </sheetViews>
  <sheetFormatPr defaultRowHeight="14.4" x14ac:dyDescent="0.3"/>
  <cols>
    <col min="1" max="1" width="8.6640625" style="17"/>
    <col min="2" max="2" width="3.5546875" style="18" bestFit="1" customWidth="1"/>
    <col min="3" max="3" width="54.44140625" style="19" bestFit="1" customWidth="1"/>
    <col min="4" max="4" width="4.5546875" style="20" bestFit="1" customWidth="1"/>
    <col min="5" max="5" width="6.109375" style="20" bestFit="1" customWidth="1"/>
    <col min="6" max="6" width="8.6640625" style="120"/>
    <col min="7" max="7" width="8.6640625" style="18" customWidth="1"/>
    <col min="8" max="9" width="8.6640625" style="21"/>
    <col min="10" max="10" width="8.6640625" style="22"/>
    <col min="11" max="15" width="8.6640625" style="21"/>
  </cols>
  <sheetData>
    <row r="1" spans="2:7" x14ac:dyDescent="0.3">
      <c r="B1" s="95" t="s">
        <v>281</v>
      </c>
      <c r="C1" s="96" t="s">
        <v>234</v>
      </c>
      <c r="D1"/>
      <c r="E1"/>
      <c r="F1" s="115"/>
      <c r="G1"/>
    </row>
    <row r="2" spans="2:7" x14ac:dyDescent="0.3">
      <c r="B2"/>
      <c r="C2" s="97" t="s">
        <v>38</v>
      </c>
      <c r="D2"/>
      <c r="E2"/>
      <c r="F2" s="115"/>
      <c r="G2"/>
    </row>
    <row r="4" spans="2:7" x14ac:dyDescent="0.3">
      <c r="B4" s="98" t="s">
        <v>41</v>
      </c>
      <c r="C4" s="25" t="s">
        <v>235</v>
      </c>
      <c r="D4"/>
      <c r="E4"/>
      <c r="F4" s="115"/>
      <c r="G4" s="51">
        <f>G27</f>
        <v>0</v>
      </c>
    </row>
    <row r="5" spans="2:7" x14ac:dyDescent="0.3">
      <c r="B5" s="98" t="s">
        <v>43</v>
      </c>
      <c r="C5" s="25" t="s">
        <v>44</v>
      </c>
      <c r="D5"/>
      <c r="E5"/>
      <c r="F5" s="115"/>
      <c r="G5" s="51">
        <f>G34</f>
        <v>0</v>
      </c>
    </row>
    <row r="6" spans="2:7" x14ac:dyDescent="0.3">
      <c r="B6" s="98" t="s">
        <v>45</v>
      </c>
      <c r="C6" s="23" t="s">
        <v>46</v>
      </c>
      <c r="D6"/>
      <c r="E6"/>
      <c r="F6" s="115"/>
      <c r="G6" s="51">
        <f>G48</f>
        <v>0</v>
      </c>
    </row>
    <row r="7" spans="2:7" x14ac:dyDescent="0.3">
      <c r="B7" s="98" t="s">
        <v>47</v>
      </c>
      <c r="C7" s="25" t="s">
        <v>48</v>
      </c>
      <c r="D7"/>
      <c r="E7"/>
      <c r="F7" s="115"/>
      <c r="G7" s="51">
        <f>G55</f>
        <v>0</v>
      </c>
    </row>
    <row r="8" spans="2:7" x14ac:dyDescent="0.3">
      <c r="B8" s="98" t="s">
        <v>49</v>
      </c>
      <c r="C8" s="23" t="s">
        <v>50</v>
      </c>
      <c r="D8"/>
      <c r="E8"/>
      <c r="F8" s="115"/>
      <c r="G8" s="51">
        <f>G64</f>
        <v>0</v>
      </c>
    </row>
    <row r="9" spans="2:7" x14ac:dyDescent="0.3">
      <c r="B9" s="98" t="s">
        <v>51</v>
      </c>
      <c r="C9" s="99" t="s">
        <v>236</v>
      </c>
      <c r="D9"/>
      <c r="E9"/>
      <c r="F9" s="115"/>
      <c r="G9" s="51">
        <f>G80</f>
        <v>0</v>
      </c>
    </row>
    <row r="10" spans="2:7" x14ac:dyDescent="0.3">
      <c r="B10" s="98" t="s">
        <v>53</v>
      </c>
      <c r="C10" s="26" t="s">
        <v>237</v>
      </c>
      <c r="D10"/>
      <c r="E10"/>
      <c r="F10" s="115"/>
      <c r="G10" s="51">
        <f>G86</f>
        <v>0</v>
      </c>
    </row>
    <row r="12" spans="2:7" x14ac:dyDescent="0.3">
      <c r="B12" s="100"/>
      <c r="C12" s="101" t="s">
        <v>57</v>
      </c>
      <c r="D12" s="102"/>
      <c r="E12" s="102"/>
      <c r="F12" s="116"/>
      <c r="G12" s="103">
        <f>SUM(G3:G11)</f>
        <v>0</v>
      </c>
    </row>
    <row r="13" spans="2:7" x14ac:dyDescent="0.3">
      <c r="B13"/>
      <c r="C13" s="105"/>
      <c r="D13"/>
      <c r="E13"/>
      <c r="F13" s="115"/>
      <c r="G13"/>
    </row>
    <row r="14" spans="2:7" x14ac:dyDescent="0.3">
      <c r="B14" s="27" t="s">
        <v>41</v>
      </c>
      <c r="C14" s="28" t="s">
        <v>235</v>
      </c>
      <c r="D14"/>
      <c r="E14"/>
      <c r="F14" s="115"/>
      <c r="G14"/>
    </row>
    <row r="15" spans="2:7" ht="27.6" x14ac:dyDescent="0.3">
      <c r="B15" s="98">
        <v>1</v>
      </c>
      <c r="C15" s="26" t="s">
        <v>238</v>
      </c>
      <c r="D15" s="42" t="s">
        <v>67</v>
      </c>
      <c r="E15" s="42">
        <v>12</v>
      </c>
      <c r="F15" s="115"/>
      <c r="G15" s="51">
        <f t="shared" ref="G15:G23" si="0">F15*E15</f>
        <v>0</v>
      </c>
    </row>
    <row r="16" spans="2:7" ht="27.6" x14ac:dyDescent="0.3">
      <c r="B16" s="98">
        <v>2</v>
      </c>
      <c r="C16" s="26" t="s">
        <v>239</v>
      </c>
      <c r="D16" s="42" t="s">
        <v>65</v>
      </c>
      <c r="E16" s="42">
        <v>12</v>
      </c>
      <c r="F16" s="115"/>
      <c r="G16" s="51">
        <f t="shared" si="0"/>
        <v>0</v>
      </c>
    </row>
    <row r="17" spans="2:7" ht="41.4" x14ac:dyDescent="0.3">
      <c r="B17" s="98">
        <v>3</v>
      </c>
      <c r="C17" s="26" t="s">
        <v>240</v>
      </c>
      <c r="D17" s="42" t="s">
        <v>116</v>
      </c>
      <c r="E17" s="42">
        <v>1</v>
      </c>
      <c r="F17" s="115"/>
      <c r="G17" s="51">
        <f t="shared" si="0"/>
        <v>0</v>
      </c>
    </row>
    <row r="18" spans="2:7" ht="27.6" x14ac:dyDescent="0.3">
      <c r="B18" s="98">
        <v>4</v>
      </c>
      <c r="C18" s="26" t="s">
        <v>241</v>
      </c>
      <c r="D18" s="42" t="s">
        <v>67</v>
      </c>
      <c r="E18" s="42">
        <v>4</v>
      </c>
      <c r="F18" s="115"/>
      <c r="G18" s="51">
        <f t="shared" si="0"/>
        <v>0</v>
      </c>
    </row>
    <row r="19" spans="2:7" ht="41.4" x14ac:dyDescent="0.3">
      <c r="B19" s="31">
        <v>5</v>
      </c>
      <c r="C19" s="25" t="s">
        <v>242</v>
      </c>
      <c r="D19" s="32" t="s">
        <v>67</v>
      </c>
      <c r="E19" s="33">
        <v>6</v>
      </c>
      <c r="F19" s="115"/>
      <c r="G19" s="51">
        <f t="shared" si="0"/>
        <v>0</v>
      </c>
    </row>
    <row r="20" spans="2:7" ht="41.4" x14ac:dyDescent="0.3">
      <c r="B20" s="31">
        <v>6</v>
      </c>
      <c r="C20" s="25" t="s">
        <v>243</v>
      </c>
      <c r="D20" s="32" t="s">
        <v>67</v>
      </c>
      <c r="E20" s="33">
        <v>3</v>
      </c>
      <c r="F20" s="117"/>
      <c r="G20" s="51">
        <f t="shared" si="0"/>
        <v>0</v>
      </c>
    </row>
    <row r="21" spans="2:7" ht="41.4" x14ac:dyDescent="0.3">
      <c r="B21" s="31">
        <v>7</v>
      </c>
      <c r="C21" s="25" t="s">
        <v>244</v>
      </c>
      <c r="D21" s="32" t="s">
        <v>67</v>
      </c>
      <c r="E21" s="33">
        <v>5</v>
      </c>
      <c r="F21" s="117"/>
      <c r="G21" s="51">
        <f t="shared" si="0"/>
        <v>0</v>
      </c>
    </row>
    <row r="22" spans="2:7" ht="41.4" x14ac:dyDescent="0.3">
      <c r="B22" s="31">
        <v>8</v>
      </c>
      <c r="C22" s="99" t="s">
        <v>245</v>
      </c>
      <c r="D22" s="32" t="s">
        <v>67</v>
      </c>
      <c r="E22" s="33">
        <v>3.5</v>
      </c>
      <c r="F22" s="117"/>
      <c r="G22" s="51">
        <f t="shared" si="0"/>
        <v>0</v>
      </c>
    </row>
    <row r="23" spans="2:7" ht="41.4" x14ac:dyDescent="0.3">
      <c r="B23" s="31">
        <v>9</v>
      </c>
      <c r="C23" s="25" t="s">
        <v>246</v>
      </c>
      <c r="D23" s="32" t="s">
        <v>67</v>
      </c>
      <c r="E23" s="33">
        <v>15</v>
      </c>
      <c r="F23" s="117"/>
      <c r="G23" s="51">
        <f t="shared" si="0"/>
        <v>0</v>
      </c>
    </row>
    <row r="24" spans="2:7" x14ac:dyDescent="0.3">
      <c r="B24" s="31"/>
      <c r="C24" s="25"/>
      <c r="D24" s="32"/>
      <c r="E24" s="33"/>
      <c r="F24" s="117"/>
      <c r="G24" s="51"/>
    </row>
    <row r="25" spans="2:7" ht="28.2" x14ac:dyDescent="0.3">
      <c r="B25" s="31">
        <v>10</v>
      </c>
      <c r="C25" s="25" t="s">
        <v>247</v>
      </c>
      <c r="D25" s="32" t="s">
        <v>106</v>
      </c>
      <c r="E25" s="33">
        <v>1</v>
      </c>
      <c r="F25" s="117"/>
      <c r="G25" s="51">
        <f>F25*E25</f>
        <v>0</v>
      </c>
    </row>
    <row r="26" spans="2:7" x14ac:dyDescent="0.3">
      <c r="B26" s="31"/>
      <c r="C26" s="25"/>
      <c r="D26" s="32"/>
      <c r="E26" s="33"/>
      <c r="F26" s="117"/>
      <c r="G26" s="51"/>
    </row>
    <row r="27" spans="2:7" x14ac:dyDescent="0.3">
      <c r="B27" s="34"/>
      <c r="C27" s="35" t="s">
        <v>70</v>
      </c>
      <c r="D27" s="36"/>
      <c r="E27" s="37"/>
      <c r="F27" s="118"/>
      <c r="G27" s="103">
        <f>SUM(G13:G26)</f>
        <v>0</v>
      </c>
    </row>
    <row r="28" spans="2:7" x14ac:dyDescent="0.3">
      <c r="B28" s="31"/>
      <c r="C28" s="28"/>
      <c r="D28" s="29"/>
      <c r="E28" s="30"/>
      <c r="F28" s="117"/>
      <c r="G28" s="51">
        <f>F28*E28</f>
        <v>0</v>
      </c>
    </row>
    <row r="29" spans="2:7" x14ac:dyDescent="0.3">
      <c r="B29" s="27" t="s">
        <v>43</v>
      </c>
      <c r="C29" s="28" t="s">
        <v>44</v>
      </c>
      <c r="D29" s="29"/>
      <c r="E29" s="30"/>
      <c r="F29" s="117"/>
      <c r="G29" s="51">
        <f>F29*E29</f>
        <v>0</v>
      </c>
    </row>
    <row r="30" spans="2:7" ht="27.6" x14ac:dyDescent="0.3">
      <c r="B30" s="38">
        <v>1</v>
      </c>
      <c r="C30" s="25" t="s">
        <v>72</v>
      </c>
      <c r="D30" s="32" t="s">
        <v>68</v>
      </c>
      <c r="E30" s="33">
        <v>61</v>
      </c>
      <c r="F30" s="117"/>
      <c r="G30" s="51">
        <f>F30*E30</f>
        <v>0</v>
      </c>
    </row>
    <row r="31" spans="2:7" ht="27.6" x14ac:dyDescent="0.3">
      <c r="B31" s="38">
        <v>2</v>
      </c>
      <c r="C31" s="25" t="s">
        <v>76</v>
      </c>
      <c r="D31" s="32" t="s">
        <v>65</v>
      </c>
      <c r="E31" s="33">
        <f>37+50</f>
        <v>87</v>
      </c>
      <c r="F31" s="117"/>
      <c r="G31" s="51">
        <f>F31*E31</f>
        <v>0</v>
      </c>
    </row>
    <row r="32" spans="2:7" ht="55.2" x14ac:dyDescent="0.3">
      <c r="B32" s="38">
        <v>3</v>
      </c>
      <c r="C32" s="25" t="s">
        <v>78</v>
      </c>
      <c r="D32" s="32" t="s">
        <v>68</v>
      </c>
      <c r="E32" s="33">
        <f>E30*1.25</f>
        <v>76.25</v>
      </c>
      <c r="F32" s="117"/>
      <c r="G32" s="51">
        <f>F32*E32</f>
        <v>0</v>
      </c>
    </row>
    <row r="33" spans="2:7" x14ac:dyDescent="0.3">
      <c r="B33" s="31"/>
      <c r="C33" s="25"/>
      <c r="D33" s="32"/>
      <c r="E33" s="33"/>
      <c r="F33" s="117"/>
      <c r="G33" s="51"/>
    </row>
    <row r="34" spans="2:7" x14ac:dyDescent="0.3">
      <c r="B34" s="34"/>
      <c r="C34" s="35" t="s">
        <v>81</v>
      </c>
      <c r="D34" s="36"/>
      <c r="E34" s="37"/>
      <c r="F34" s="118"/>
      <c r="G34" s="103">
        <f>SUM(G28:G33)</f>
        <v>0</v>
      </c>
    </row>
    <row r="35" spans="2:7" x14ac:dyDescent="0.3">
      <c r="B35" s="31"/>
      <c r="C35" s="28"/>
      <c r="D35" s="32"/>
      <c r="E35" s="33"/>
      <c r="F35" s="117"/>
      <c r="G35" s="51"/>
    </row>
    <row r="36" spans="2:7" x14ac:dyDescent="0.3">
      <c r="B36" s="39" t="s">
        <v>45</v>
      </c>
      <c r="C36" s="40" t="s">
        <v>46</v>
      </c>
      <c r="D36" s="41"/>
      <c r="E36" s="42"/>
      <c r="F36" s="117"/>
      <c r="G36" s="51">
        <f t="shared" ref="G36:G46" si="1">F36*E36</f>
        <v>0</v>
      </c>
    </row>
    <row r="37" spans="2:7" ht="27.6" x14ac:dyDescent="0.3">
      <c r="B37" s="43">
        <v>1</v>
      </c>
      <c r="C37" s="25" t="s">
        <v>248</v>
      </c>
      <c r="D37" s="41" t="s">
        <v>65</v>
      </c>
      <c r="E37" s="42">
        <v>8</v>
      </c>
      <c r="F37" s="117"/>
      <c r="G37" s="51">
        <f t="shared" si="1"/>
        <v>0</v>
      </c>
    </row>
    <row r="38" spans="2:7" ht="27.6" x14ac:dyDescent="0.3">
      <c r="B38" s="43">
        <v>2</v>
      </c>
      <c r="C38" s="25" t="s">
        <v>249</v>
      </c>
      <c r="D38" s="41" t="s">
        <v>65</v>
      </c>
      <c r="E38" s="42">
        <f>0.3*5*2</f>
        <v>3</v>
      </c>
      <c r="F38" s="117"/>
      <c r="G38" s="51">
        <f t="shared" si="1"/>
        <v>0</v>
      </c>
    </row>
    <row r="39" spans="2:7" x14ac:dyDescent="0.3">
      <c r="B39" s="43">
        <v>3</v>
      </c>
      <c r="C39" s="48" t="s">
        <v>250</v>
      </c>
      <c r="D39" s="41"/>
      <c r="E39" s="44"/>
      <c r="F39" s="117"/>
      <c r="G39" s="51">
        <f t="shared" si="1"/>
        <v>0</v>
      </c>
    </row>
    <row r="40" spans="2:7" x14ac:dyDescent="0.3">
      <c r="B40" s="43"/>
      <c r="C40" s="48" t="s">
        <v>251</v>
      </c>
      <c r="D40" s="32"/>
      <c r="E40" s="33"/>
      <c r="F40" s="117"/>
      <c r="G40" s="51">
        <f t="shared" si="1"/>
        <v>0</v>
      </c>
    </row>
    <row r="41" spans="2:7" x14ac:dyDescent="0.3">
      <c r="B41" s="43"/>
      <c r="C41" s="48" t="s">
        <v>252</v>
      </c>
      <c r="D41" s="32"/>
      <c r="E41" s="33"/>
      <c r="F41" s="117"/>
      <c r="G41" s="51">
        <f t="shared" si="1"/>
        <v>0</v>
      </c>
    </row>
    <row r="42" spans="2:7" x14ac:dyDescent="0.3">
      <c r="B42" s="43"/>
      <c r="C42" s="26" t="s">
        <v>251</v>
      </c>
      <c r="D42" s="42" t="s">
        <v>65</v>
      </c>
      <c r="E42" s="42">
        <v>9</v>
      </c>
      <c r="F42" s="117"/>
      <c r="G42" s="51">
        <f t="shared" si="1"/>
        <v>0</v>
      </c>
    </row>
    <row r="43" spans="2:7" x14ac:dyDescent="0.3">
      <c r="B43" s="43">
        <v>4</v>
      </c>
      <c r="C43" s="48" t="s">
        <v>253</v>
      </c>
      <c r="D43" s="42"/>
      <c r="E43" s="42"/>
      <c r="F43" s="117"/>
      <c r="G43" s="51">
        <f t="shared" si="1"/>
        <v>0</v>
      </c>
    </row>
    <row r="44" spans="2:7" x14ac:dyDescent="0.3">
      <c r="B44" s="43"/>
      <c r="C44" s="48" t="s">
        <v>254</v>
      </c>
      <c r="D44" s="42"/>
      <c r="E44" s="42"/>
      <c r="F44" s="117"/>
      <c r="G44" s="51">
        <f t="shared" si="1"/>
        <v>0</v>
      </c>
    </row>
    <row r="45" spans="2:7" x14ac:dyDescent="0.3">
      <c r="B45" s="43"/>
      <c r="C45" s="48" t="s">
        <v>255</v>
      </c>
      <c r="D45" s="42"/>
      <c r="E45" s="42"/>
      <c r="F45" s="117"/>
      <c r="G45" s="51">
        <f t="shared" si="1"/>
        <v>0</v>
      </c>
    </row>
    <row r="46" spans="2:7" x14ac:dyDescent="0.3">
      <c r="B46" s="43"/>
      <c r="C46" s="48" t="s">
        <v>251</v>
      </c>
      <c r="D46" s="42" t="s">
        <v>65</v>
      </c>
      <c r="E46" s="42">
        <v>25</v>
      </c>
      <c r="F46" s="117"/>
      <c r="G46" s="51">
        <f t="shared" si="1"/>
        <v>0</v>
      </c>
    </row>
    <row r="47" spans="2:7" x14ac:dyDescent="0.3">
      <c r="B47" s="31"/>
      <c r="C47" s="28"/>
      <c r="D47" s="32"/>
      <c r="E47" s="33"/>
      <c r="F47" s="117"/>
      <c r="G47" s="51"/>
    </row>
    <row r="48" spans="2:7" x14ac:dyDescent="0.3">
      <c r="B48" s="45"/>
      <c r="C48" s="46" t="s">
        <v>86</v>
      </c>
      <c r="D48" s="47"/>
      <c r="E48" s="47"/>
      <c r="F48" s="118"/>
      <c r="G48" s="103">
        <f>SUM(G36:G47)</f>
        <v>0</v>
      </c>
    </row>
    <row r="49" spans="2:7" x14ac:dyDescent="0.3">
      <c r="B49" s="31"/>
      <c r="C49" s="28"/>
      <c r="D49" s="32"/>
      <c r="E49" s="33"/>
      <c r="F49" s="117"/>
      <c r="G49" s="51"/>
    </row>
    <row r="50" spans="2:7" x14ac:dyDescent="0.3">
      <c r="B50" s="27" t="s">
        <v>47</v>
      </c>
      <c r="C50" s="28" t="s">
        <v>48</v>
      </c>
      <c r="D50" s="32"/>
      <c r="E50" s="33"/>
      <c r="F50" s="117"/>
      <c r="G50" s="51"/>
    </row>
    <row r="51" spans="2:7" x14ac:dyDescent="0.3">
      <c r="B51" s="43">
        <v>1</v>
      </c>
      <c r="C51" s="48" t="s">
        <v>256</v>
      </c>
      <c r="D51" s="42" t="s">
        <v>68</v>
      </c>
      <c r="E51" s="42">
        <f>0.3*0.8*5</f>
        <v>1.2</v>
      </c>
      <c r="F51" s="117"/>
      <c r="G51" s="51">
        <f>F51*E51</f>
        <v>0</v>
      </c>
    </row>
    <row r="52" spans="2:7" ht="27.6" x14ac:dyDescent="0.3">
      <c r="B52" s="43">
        <v>2</v>
      </c>
      <c r="C52" s="48" t="s">
        <v>257</v>
      </c>
      <c r="D52" s="42" t="s">
        <v>68</v>
      </c>
      <c r="E52" s="42">
        <v>0.5</v>
      </c>
      <c r="F52" s="117"/>
      <c r="G52" s="51">
        <f>F52*E52</f>
        <v>0</v>
      </c>
    </row>
    <row r="53" spans="2:7" ht="27.6" x14ac:dyDescent="0.3">
      <c r="B53" s="43">
        <v>3</v>
      </c>
      <c r="C53" s="48" t="s">
        <v>258</v>
      </c>
      <c r="D53" s="42" t="s">
        <v>68</v>
      </c>
      <c r="E53" s="42">
        <v>10</v>
      </c>
      <c r="F53" s="117"/>
      <c r="G53" s="51">
        <f>F53*E53</f>
        <v>0</v>
      </c>
    </row>
    <row r="54" spans="2:7" x14ac:dyDescent="0.3">
      <c r="B54" s="31"/>
      <c r="C54" s="28"/>
      <c r="D54" s="32"/>
      <c r="E54" s="33"/>
      <c r="F54" s="117"/>
      <c r="G54" s="51"/>
    </row>
    <row r="55" spans="2:7" x14ac:dyDescent="0.3">
      <c r="B55" s="45"/>
      <c r="C55" s="46" t="s">
        <v>92</v>
      </c>
      <c r="D55" s="47"/>
      <c r="E55" s="47"/>
      <c r="F55" s="118"/>
      <c r="G55" s="103">
        <f>SUM(G51:G54)</f>
        <v>0</v>
      </c>
    </row>
    <row r="57" spans="2:7" x14ac:dyDescent="0.3">
      <c r="B57" s="95" t="s">
        <v>49</v>
      </c>
      <c r="C57" s="40" t="s">
        <v>50</v>
      </c>
      <c r="D57"/>
      <c r="E57"/>
      <c r="F57" s="115"/>
      <c r="G57"/>
    </row>
    <row r="58" spans="2:7" ht="27.6" x14ac:dyDescent="0.3">
      <c r="B58" s="43">
        <v>1</v>
      </c>
      <c r="C58" s="48" t="s">
        <v>93</v>
      </c>
      <c r="D58" s="42" t="s">
        <v>68</v>
      </c>
      <c r="E58" s="42">
        <f>15+50*0.4</f>
        <v>35</v>
      </c>
      <c r="F58" s="117"/>
      <c r="G58" s="51">
        <f>F58*E58</f>
        <v>0</v>
      </c>
    </row>
    <row r="59" spans="2:7" ht="41.4" x14ac:dyDescent="0.3">
      <c r="B59" s="98">
        <v>2</v>
      </c>
      <c r="C59" s="48" t="s">
        <v>94</v>
      </c>
      <c r="D59" s="42" t="s">
        <v>65</v>
      </c>
      <c r="E59" s="42">
        <v>87</v>
      </c>
      <c r="F59" s="117"/>
      <c r="G59" s="51">
        <f>F59*E59</f>
        <v>0</v>
      </c>
    </row>
    <row r="60" spans="2:7" ht="27.6" x14ac:dyDescent="0.3">
      <c r="B60" s="98">
        <v>3</v>
      </c>
      <c r="C60" s="48" t="s">
        <v>97</v>
      </c>
      <c r="D60" s="42" t="s">
        <v>65</v>
      </c>
      <c r="E60" s="42">
        <v>37</v>
      </c>
      <c r="F60" s="117"/>
      <c r="G60" s="51">
        <f>F60*E60</f>
        <v>0</v>
      </c>
    </row>
    <row r="61" spans="2:7" ht="27.6" x14ac:dyDescent="0.3">
      <c r="B61" s="98">
        <v>4</v>
      </c>
      <c r="C61" s="48" t="s">
        <v>98</v>
      </c>
      <c r="D61" s="42" t="s">
        <v>65</v>
      </c>
      <c r="E61" s="42">
        <v>37</v>
      </c>
      <c r="F61" s="117"/>
      <c r="G61" s="51">
        <f>F61*E61</f>
        <v>0</v>
      </c>
    </row>
    <row r="62" spans="2:7" ht="41.4" x14ac:dyDescent="0.3">
      <c r="B62" s="98">
        <v>5</v>
      </c>
      <c r="C62" s="48" t="s">
        <v>99</v>
      </c>
      <c r="D62" s="42" t="s">
        <v>67</v>
      </c>
      <c r="E62" s="42">
        <f>24+9</f>
        <v>33</v>
      </c>
      <c r="F62" s="117"/>
      <c r="G62" s="51">
        <f>F62*E62</f>
        <v>0</v>
      </c>
    </row>
    <row r="63" spans="2:7" x14ac:dyDescent="0.3">
      <c r="B63"/>
      <c r="C63"/>
      <c r="D63"/>
      <c r="E63"/>
      <c r="F63" s="115"/>
      <c r="G63"/>
    </row>
    <row r="64" spans="2:7" x14ac:dyDescent="0.3">
      <c r="B64" s="100"/>
      <c r="C64" s="106" t="s">
        <v>100</v>
      </c>
      <c r="D64" s="102"/>
      <c r="E64" s="102"/>
      <c r="F64" s="116"/>
      <c r="G64" s="103">
        <f>SUM(G58:G63)</f>
        <v>0</v>
      </c>
    </row>
    <row r="65" spans="2:7" x14ac:dyDescent="0.3">
      <c r="B65" s="107"/>
      <c r="C65" s="104"/>
      <c r="D65" s="108"/>
      <c r="E65" s="108"/>
      <c r="F65" s="119"/>
      <c r="G65" s="109"/>
    </row>
    <row r="66" spans="2:7" x14ac:dyDescent="0.3">
      <c r="B66" s="107"/>
      <c r="C66" s="104"/>
      <c r="D66" s="108"/>
      <c r="E66" s="108"/>
      <c r="F66" s="119"/>
      <c r="G66" s="109"/>
    </row>
    <row r="67" spans="2:7" x14ac:dyDescent="0.3">
      <c r="B67" s="107" t="s">
        <v>51</v>
      </c>
      <c r="C67" s="104" t="s">
        <v>236</v>
      </c>
      <c r="D67" s="108"/>
      <c r="E67" s="108"/>
      <c r="F67" s="119"/>
      <c r="G67" s="51">
        <f t="shared" ref="G67:G78" si="2">F67*E67</f>
        <v>0</v>
      </c>
    </row>
    <row r="68" spans="2:7" x14ac:dyDescent="0.3">
      <c r="B68" s="110">
        <v>1</v>
      </c>
      <c r="C68" s="99" t="s">
        <v>259</v>
      </c>
      <c r="D68" s="50" t="s">
        <v>68</v>
      </c>
      <c r="E68" s="50">
        <v>0.8</v>
      </c>
      <c r="F68" s="119"/>
      <c r="G68" s="51">
        <f t="shared" si="2"/>
        <v>0</v>
      </c>
    </row>
    <row r="69" spans="2:7" x14ac:dyDescent="0.3">
      <c r="B69" s="110">
        <v>2</v>
      </c>
      <c r="C69" s="99" t="s">
        <v>260</v>
      </c>
      <c r="D69" s="50" t="s">
        <v>67</v>
      </c>
      <c r="E69" s="50">
        <v>5</v>
      </c>
      <c r="F69" s="119"/>
      <c r="G69" s="51">
        <f t="shared" si="2"/>
        <v>0</v>
      </c>
    </row>
    <row r="70" spans="2:7" ht="55.2" x14ac:dyDescent="0.3">
      <c r="B70" s="110">
        <v>3</v>
      </c>
      <c r="C70" s="99" t="s">
        <v>261</v>
      </c>
      <c r="D70" s="50" t="s">
        <v>67</v>
      </c>
      <c r="E70" s="50">
        <v>5</v>
      </c>
      <c r="F70" s="119"/>
      <c r="G70" s="51">
        <f t="shared" si="2"/>
        <v>0</v>
      </c>
    </row>
    <row r="71" spans="2:7" ht="27.6" x14ac:dyDescent="0.3">
      <c r="B71" s="98">
        <v>4</v>
      </c>
      <c r="C71" s="24" t="s">
        <v>262</v>
      </c>
      <c r="D71" s="49" t="s">
        <v>67</v>
      </c>
      <c r="E71" s="42">
        <v>5</v>
      </c>
      <c r="F71" s="119"/>
      <c r="G71" s="51">
        <f t="shared" si="2"/>
        <v>0</v>
      </c>
    </row>
    <row r="72" spans="2:7" ht="27.6" x14ac:dyDescent="0.3">
      <c r="B72" s="98">
        <v>5</v>
      </c>
      <c r="C72" s="26" t="s">
        <v>263</v>
      </c>
      <c r="D72" s="50" t="s">
        <v>106</v>
      </c>
      <c r="E72" s="50">
        <v>2</v>
      </c>
      <c r="F72" s="119"/>
      <c r="G72" s="51">
        <f t="shared" si="2"/>
        <v>0</v>
      </c>
    </row>
    <row r="73" spans="2:7" ht="27.6" x14ac:dyDescent="0.3">
      <c r="B73" s="98">
        <v>6</v>
      </c>
      <c r="C73" s="26" t="s">
        <v>109</v>
      </c>
      <c r="D73" s="50" t="s">
        <v>67</v>
      </c>
      <c r="E73" s="50">
        <v>4</v>
      </c>
      <c r="F73" s="119"/>
      <c r="G73" s="51">
        <f t="shared" si="2"/>
        <v>0</v>
      </c>
    </row>
    <row r="74" spans="2:7" ht="27.6" x14ac:dyDescent="0.3">
      <c r="B74" s="98">
        <v>7</v>
      </c>
      <c r="C74" s="26" t="s">
        <v>264</v>
      </c>
      <c r="D74" s="50" t="s">
        <v>106</v>
      </c>
      <c r="E74" s="50">
        <v>10</v>
      </c>
      <c r="F74" s="119"/>
      <c r="G74" s="51">
        <f t="shared" si="2"/>
        <v>0</v>
      </c>
    </row>
    <row r="75" spans="2:7" x14ac:dyDescent="0.3">
      <c r="B75" s="98">
        <v>8</v>
      </c>
      <c r="C75" s="26" t="s">
        <v>265</v>
      </c>
      <c r="D75" s="50" t="s">
        <v>106</v>
      </c>
      <c r="E75" s="50">
        <v>10</v>
      </c>
      <c r="F75" s="119"/>
      <c r="G75" s="51">
        <f t="shared" si="2"/>
        <v>0</v>
      </c>
    </row>
    <row r="76" spans="2:7" ht="41.4" x14ac:dyDescent="0.3">
      <c r="B76" s="98">
        <v>9</v>
      </c>
      <c r="C76" s="24" t="s">
        <v>266</v>
      </c>
      <c r="D76" s="42" t="s">
        <v>65</v>
      </c>
      <c r="E76" s="50">
        <v>50</v>
      </c>
      <c r="F76" s="119"/>
      <c r="G76" s="51">
        <f t="shared" si="2"/>
        <v>0</v>
      </c>
    </row>
    <row r="77" spans="2:7" x14ac:dyDescent="0.3">
      <c r="B77" s="98">
        <v>10</v>
      </c>
      <c r="C77" s="26" t="s">
        <v>267</v>
      </c>
      <c r="D77" s="42" t="s">
        <v>65</v>
      </c>
      <c r="E77" s="50">
        <v>1</v>
      </c>
      <c r="F77" s="119"/>
      <c r="G77" s="51">
        <f t="shared" si="2"/>
        <v>0</v>
      </c>
    </row>
    <row r="78" spans="2:7" x14ac:dyDescent="0.3">
      <c r="B78" s="98">
        <v>11</v>
      </c>
      <c r="C78" s="24" t="s">
        <v>268</v>
      </c>
      <c r="D78" s="42" t="s">
        <v>65</v>
      </c>
      <c r="E78" s="50">
        <v>15</v>
      </c>
      <c r="F78" s="119"/>
      <c r="G78" s="51">
        <f t="shared" si="2"/>
        <v>0</v>
      </c>
    </row>
    <row r="79" spans="2:7" x14ac:dyDescent="0.3">
      <c r="B79" s="107"/>
      <c r="C79" s="104"/>
      <c r="D79" s="108"/>
      <c r="E79" s="108"/>
      <c r="F79" s="119"/>
      <c r="G79"/>
    </row>
    <row r="80" spans="2:7" x14ac:dyDescent="0.3">
      <c r="B80" s="100"/>
      <c r="C80" s="106" t="s">
        <v>269</v>
      </c>
      <c r="D80" s="102"/>
      <c r="E80" s="102"/>
      <c r="F80" s="116"/>
      <c r="G80" s="103">
        <f>SUM(G67:G79)</f>
        <v>0</v>
      </c>
    </row>
    <row r="81" spans="2:7" x14ac:dyDescent="0.3">
      <c r="B81" s="107"/>
      <c r="C81" s="104"/>
      <c r="D81" s="108"/>
      <c r="E81" s="108"/>
      <c r="F81" s="119"/>
      <c r="G81" s="109"/>
    </row>
    <row r="82" spans="2:7" x14ac:dyDescent="0.3">
      <c r="B82" s="95" t="s">
        <v>112</v>
      </c>
      <c r="C82" s="97" t="s">
        <v>237</v>
      </c>
      <c r="D82"/>
      <c r="E82"/>
      <c r="F82" s="115"/>
      <c r="G82" s="51">
        <f>F82*E82</f>
        <v>0</v>
      </c>
    </row>
    <row r="83" spans="2:7" ht="55.2" x14ac:dyDescent="0.3">
      <c r="B83" s="98">
        <v>1</v>
      </c>
      <c r="C83" s="26" t="s">
        <v>270</v>
      </c>
      <c r="D83" s="42" t="s">
        <v>67</v>
      </c>
      <c r="E83" s="42">
        <v>5</v>
      </c>
      <c r="F83" s="115"/>
      <c r="G83" s="51">
        <f>F83*E83</f>
        <v>0</v>
      </c>
    </row>
    <row r="84" spans="2:7" ht="82.8" x14ac:dyDescent="0.3">
      <c r="B84" s="98">
        <v>2</v>
      </c>
      <c r="C84" s="26" t="s">
        <v>271</v>
      </c>
      <c r="D84" s="42" t="s">
        <v>67</v>
      </c>
      <c r="E84" s="42">
        <v>5.3</v>
      </c>
      <c r="F84" s="115"/>
      <c r="G84" s="51">
        <f>F84*E84</f>
        <v>0</v>
      </c>
    </row>
    <row r="85" spans="2:7" x14ac:dyDescent="0.3">
      <c r="B85"/>
      <c r="C85"/>
      <c r="D85"/>
      <c r="E85"/>
      <c r="F85" s="115"/>
      <c r="G85"/>
    </row>
    <row r="86" spans="2:7" x14ac:dyDescent="0.3">
      <c r="B86" s="100"/>
      <c r="C86" s="106" t="s">
        <v>272</v>
      </c>
      <c r="D86" s="102"/>
      <c r="E86" s="102"/>
      <c r="F86" s="116"/>
      <c r="G86" s="103">
        <f>SUM(G82:G85)</f>
        <v>0</v>
      </c>
    </row>
  </sheetData>
  <sheetProtection password="D8C8"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24</TotalTime>
  <Application>Microsoft Excel</Application>
  <DocSecurity>0</DocSecurity>
  <ScaleCrop>false</ScaleCrop>
  <HeadingPairs>
    <vt:vector size="4" baseType="variant">
      <vt:variant>
        <vt:lpstr>Delovni listi</vt:lpstr>
      </vt:variant>
      <vt:variant>
        <vt:i4>5</vt:i4>
      </vt:variant>
      <vt:variant>
        <vt:lpstr>Imenovani obsegi</vt:lpstr>
      </vt:variant>
      <vt:variant>
        <vt:i4>2</vt:i4>
      </vt:variant>
    </vt:vector>
  </HeadingPairs>
  <TitlesOfParts>
    <vt:vector size="7" baseType="lpstr">
      <vt:lpstr>Naslovna stran</vt:lpstr>
      <vt:lpstr>REKAPITULACIJA</vt:lpstr>
      <vt:lpstr>oporni zid</vt:lpstr>
      <vt:lpstr>Zaščita in sanacija stanovanjsk</vt:lpstr>
      <vt:lpstr>prilagoditev hiše</vt:lpstr>
      <vt:lpstr>'oporni zid'!Področje_tiskanja</vt:lpstr>
      <vt:lpstr>'oporni zid'!Print_Area_0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intel</dc:creator>
  <cp:lastModifiedBy>VlastaPretnar</cp:lastModifiedBy>
  <cp:revision>2</cp:revision>
  <cp:lastPrinted>2015-06-02T22:15:39Z</cp:lastPrinted>
  <dcterms:created xsi:type="dcterms:W3CDTF">2014-10-26T21:45:20Z</dcterms:created>
  <dcterms:modified xsi:type="dcterms:W3CDTF">2016-07-05T10:54:42Z</dcterms:modified>
  <dc:language>sl-SI</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