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codeName="ThisWorkbook" defaultThemeVersion="124226"/>
  <mc:AlternateContent xmlns:mc="http://schemas.openxmlformats.org/markup-compatibility/2006">
    <mc:Choice Requires="x15">
      <x15ac:absPath xmlns:x15ac="http://schemas.microsoft.com/office/spreadsheetml/2010/11/ac" url="X:\JAVNI RAZPISI 2021\23 430-26-2021 Seničica - Žlebe\Za objavo\"/>
    </mc:Choice>
  </mc:AlternateContent>
  <xr:revisionPtr revIDLastSave="0" documentId="13_ncr:1_{7AE37C0E-1F47-457D-922D-F0DB56CC6AF3}" xr6:coauthVersionLast="47" xr6:coauthVersionMax="47" xr10:uidLastSave="{00000000-0000-0000-0000-000000000000}"/>
  <bookViews>
    <workbookView xWindow="-110" yWindow="-110" windowWidth="38620" windowHeight="21340" tabRatio="878" activeTab="20" xr2:uid="{00000000-000D-0000-FFFF-FFFF00000000}"/>
  </bookViews>
  <sheets>
    <sheet name="REKAPITULACIJA cesti, vodovod" sheetId="16" r:id="rId1"/>
    <sheet name="Zahteve naročnika" sheetId="11" r:id="rId2"/>
    <sheet name="REKAPITULACIJA" sheetId="17" r:id="rId3"/>
    <sheet name="1. PREDDELA" sheetId="18" r:id="rId4"/>
    <sheet name="2. ZEMELJSKA DELA" sheetId="19" r:id="rId5"/>
    <sheet name="3. VOZIŠČNE KONSTRUKCIJE" sheetId="20" r:id="rId6"/>
    <sheet name="4. ODVODNJAVANJE" sheetId="21" r:id="rId7"/>
    <sheet name="5. GRADBENA IN OBRTNIŠKA DE (2)" sheetId="22" r:id="rId8"/>
    <sheet name="6. OPREMA CEST" sheetId="23" r:id="rId9"/>
    <sheet name="7. TUJE STORITVE" sheetId="24" r:id="rId10"/>
    <sheet name="REKAPITULACIJA (2)" sheetId="25" r:id="rId11"/>
    <sheet name="1. PREDDELA (2)" sheetId="26" r:id="rId12"/>
    <sheet name="2. ZEMELJSKA DELA (2)" sheetId="27" r:id="rId13"/>
    <sheet name="3. VOZIŠČNE KONSTRUKCIJE (2)" sheetId="28" r:id="rId14"/>
    <sheet name="4. ODVODNJAVANJE (2)" sheetId="29" r:id="rId15"/>
    <sheet name="5. GRADBENA IN OBRTNIŠKA DE (3)" sheetId="30" r:id="rId16"/>
    <sheet name="6. OPREMA CEST (2)" sheetId="31" r:id="rId17"/>
    <sheet name="7. TUJE STORITVE (2)" sheetId="32" r:id="rId18"/>
    <sheet name="Rekapitulacija (3)" sheetId="33" r:id="rId19"/>
    <sheet name="Cevovod" sheetId="34" r:id="rId20"/>
    <sheet name="4. Popis dokumentacija, nadzor" sheetId="15" r:id="rId21"/>
    <sheet name="5. GRADBENA IN OBRTNIŠKA DELA" sheetId="7" state="hidden" r:id="rId22"/>
  </sheets>
  <definedNames>
    <definedName name="_1.1_Geodetska_dela" localSheetId="3">'1. PREDDELA'!$B$6</definedName>
    <definedName name="_1.1_Geodetska_dela" localSheetId="11">'1. PREDDELA (2)'!$B$6</definedName>
    <definedName name="_1.1_Geodetska_dela" localSheetId="4">'1. PREDDELA'!$B$6</definedName>
    <definedName name="_1.1_Geodetska_dela" localSheetId="12">'1. PREDDELA (2)'!$B$6</definedName>
    <definedName name="_1.1_Geodetska_dela" localSheetId="5">'1. PREDDELA'!$B$6</definedName>
    <definedName name="_1.1_Geodetska_dela" localSheetId="13">'1. PREDDELA (2)'!$B$6</definedName>
    <definedName name="_1.1_Geodetska_dela" localSheetId="6">'1. PREDDELA'!$B$6</definedName>
    <definedName name="_1.1_Geodetska_dela" localSheetId="14">'1. PREDDELA (2)'!$B$6</definedName>
    <definedName name="_1.1_Geodetska_dela" localSheetId="7">'1. PREDDELA'!$B$6</definedName>
    <definedName name="_1.1_Geodetska_dela" localSheetId="15">'1. PREDDELA (2)'!$B$6</definedName>
    <definedName name="_1.1_Geodetska_dela" localSheetId="8">'1. PREDDELA'!$B$6</definedName>
    <definedName name="_1.1_Geodetska_dela" localSheetId="16">'1. PREDDELA (2)'!$B$6</definedName>
    <definedName name="_1.1_Geodetska_dela" localSheetId="9">'1. PREDDELA'!$B$6</definedName>
    <definedName name="_1.1_Geodetska_dela" localSheetId="17">'1. PREDDELA (2)'!$B$6</definedName>
    <definedName name="_1.1_Geodetska_dela">#REF!</definedName>
    <definedName name="_1.2_Čiščenje_terena" localSheetId="3">'1. PREDDELA'!$B$12</definedName>
    <definedName name="_1.2_Čiščenje_terena" localSheetId="11">'1. PREDDELA (2)'!$B$12</definedName>
    <definedName name="_1.2_Čiščenje_terena" localSheetId="4">'1. PREDDELA'!$B$12</definedName>
    <definedName name="_1.2_Čiščenje_terena" localSheetId="12">'1. PREDDELA (2)'!$B$12</definedName>
    <definedName name="_1.2_Čiščenje_terena" localSheetId="5">'1. PREDDELA'!$B$12</definedName>
    <definedName name="_1.2_Čiščenje_terena" localSheetId="13">'1. PREDDELA (2)'!$B$12</definedName>
    <definedName name="_1.2_Čiščenje_terena" localSheetId="6">'1. PREDDELA'!$B$12</definedName>
    <definedName name="_1.2_Čiščenje_terena" localSheetId="14">'1. PREDDELA (2)'!$B$12</definedName>
    <definedName name="_1.2_Čiščenje_terena" localSheetId="7">'1. PREDDELA'!$B$12</definedName>
    <definedName name="_1.2_Čiščenje_terena" localSheetId="15">'1. PREDDELA (2)'!$B$12</definedName>
    <definedName name="_1.2_Čiščenje_terena" localSheetId="8">'1. PREDDELA'!$B$12</definedName>
    <definedName name="_1.2_Čiščenje_terena" localSheetId="16">'1. PREDDELA (2)'!$B$12</definedName>
    <definedName name="_1.2_Čiščenje_terena" localSheetId="9">'1. PREDDELA'!$B$12</definedName>
    <definedName name="_1.2_Čiščenje_terena" localSheetId="17">'1. PREDDELA (2)'!$B$12</definedName>
    <definedName name="_1.2_Čiščenje_terena">#REF!</definedName>
    <definedName name="_1.3_Ostala_preddela" localSheetId="3">'1. PREDDELA'!$B$45</definedName>
    <definedName name="_1.3_Ostala_preddela" localSheetId="11">'1. PREDDELA (2)'!$B$33</definedName>
    <definedName name="_1.3_Ostala_preddela" localSheetId="4">'1. PREDDELA'!$B$45</definedName>
    <definedName name="_1.3_Ostala_preddela" localSheetId="12">'1. PREDDELA (2)'!$B$33</definedName>
    <definedName name="_1.3_Ostala_preddela" localSheetId="5">'1. PREDDELA'!$B$45</definedName>
    <definedName name="_1.3_Ostala_preddela" localSheetId="13">'1. PREDDELA (2)'!$B$33</definedName>
    <definedName name="_1.3_Ostala_preddela" localSheetId="6">'1. PREDDELA'!$B$45</definedName>
    <definedName name="_1.3_Ostala_preddela" localSheetId="14">'1. PREDDELA (2)'!$B$33</definedName>
    <definedName name="_1.3_Ostala_preddela" localSheetId="7">'1. PREDDELA'!$B$45</definedName>
    <definedName name="_1.3_Ostala_preddela" localSheetId="15">'1. PREDDELA (2)'!$B$33</definedName>
    <definedName name="_1.3_Ostala_preddela" localSheetId="8">'1. PREDDELA'!$B$45</definedName>
    <definedName name="_1.3_Ostala_preddela" localSheetId="16">'1. PREDDELA (2)'!$B$33</definedName>
    <definedName name="_1.3_Ostala_preddela" localSheetId="9">'1. PREDDELA'!$B$45</definedName>
    <definedName name="_1.3_Ostala_preddela" localSheetId="17">'1. PREDDELA (2)'!$B$33</definedName>
    <definedName name="_1.3_Ostala_preddela">#REF!</definedName>
    <definedName name="_1.4_Predhodna_dela" localSheetId="3">'1. PREDDELA'!#REF!</definedName>
    <definedName name="_1.4_Predhodna_dela" localSheetId="11">'1. PREDDELA (2)'!#REF!</definedName>
    <definedName name="_1.4_Predhodna_dela" localSheetId="4">'1. PREDDELA'!#REF!</definedName>
    <definedName name="_1.4_Predhodna_dela" localSheetId="12">'1. PREDDELA (2)'!#REF!</definedName>
    <definedName name="_1.4_Predhodna_dela" localSheetId="5">'1. PREDDELA'!#REF!</definedName>
    <definedName name="_1.4_Predhodna_dela" localSheetId="13">'1. PREDDELA (2)'!#REF!</definedName>
    <definedName name="_1.4_Predhodna_dela" localSheetId="6">'1. PREDDELA'!#REF!</definedName>
    <definedName name="_1.4_Predhodna_dela" localSheetId="14">'1. PREDDELA (2)'!#REF!</definedName>
    <definedName name="_1.4_Predhodna_dela" localSheetId="7">'1. PREDDELA'!#REF!</definedName>
    <definedName name="_1.4_Predhodna_dela" localSheetId="15">'1. PREDDELA (2)'!#REF!</definedName>
    <definedName name="_1.4_Predhodna_dela" localSheetId="8">'1. PREDDELA'!#REF!</definedName>
    <definedName name="_1.4_Predhodna_dela" localSheetId="16">'1. PREDDELA (2)'!#REF!</definedName>
    <definedName name="_1.4_Predhodna_dela" localSheetId="9">'1. PREDDELA'!#REF!</definedName>
    <definedName name="_1.4_Predhodna_dela" localSheetId="17">'1. PREDDELA (2)'!#REF!</definedName>
    <definedName name="_1.4_Predhodna_dela" localSheetId="2">'1. PREDDELA'!#REF!</definedName>
    <definedName name="_1.4_Predhodna_dela" localSheetId="10">'1. PREDDELA (2)'!#REF!</definedName>
    <definedName name="_1.4_Predhodna_dela">#REF!</definedName>
    <definedName name="_1.5_Geotehnika_predorov" localSheetId="3">'1. PREDDELA'!#REF!</definedName>
    <definedName name="_1.5_Geotehnika_predorov" localSheetId="11">'1. PREDDELA (2)'!#REF!</definedName>
    <definedName name="_1.5_Geotehnika_predorov" localSheetId="4">'1. PREDDELA'!#REF!</definedName>
    <definedName name="_1.5_Geotehnika_predorov" localSheetId="12">'1. PREDDELA (2)'!#REF!</definedName>
    <definedName name="_1.5_Geotehnika_predorov" localSheetId="5">'1. PREDDELA'!#REF!</definedName>
    <definedName name="_1.5_Geotehnika_predorov" localSheetId="13">'1. PREDDELA (2)'!#REF!</definedName>
    <definedName name="_1.5_Geotehnika_predorov" localSheetId="6">'1. PREDDELA'!#REF!</definedName>
    <definedName name="_1.5_Geotehnika_predorov" localSheetId="14">'1. PREDDELA (2)'!#REF!</definedName>
    <definedName name="_1.5_Geotehnika_predorov" localSheetId="7">'1. PREDDELA'!#REF!</definedName>
    <definedName name="_1.5_Geotehnika_predorov" localSheetId="15">'1. PREDDELA (2)'!#REF!</definedName>
    <definedName name="_1.5_Geotehnika_predorov" localSheetId="8">'1. PREDDELA'!#REF!</definedName>
    <definedName name="_1.5_Geotehnika_predorov" localSheetId="16">'1. PREDDELA (2)'!#REF!</definedName>
    <definedName name="_1.5_Geotehnika_predorov" localSheetId="9">'1. PREDDELA'!#REF!</definedName>
    <definedName name="_1.5_Geotehnika_predorov" localSheetId="17">'1. PREDDELA (2)'!#REF!</definedName>
    <definedName name="_1.5_Geotehnika_predorov" localSheetId="2">'1. PREDDELA'!#REF!</definedName>
    <definedName name="_1.5_Geotehnika_predorov" localSheetId="10">'1. PREDDELA (2)'!#REF!</definedName>
    <definedName name="_1.5_Geotehnika_predorov">#REF!</definedName>
    <definedName name="_1_preddela_1" localSheetId="3">'1. PREDDELA'!$B$2:$F$57</definedName>
    <definedName name="_1_preddela_1" localSheetId="11">'1. PREDDELA (2)'!$B$2:$F$38</definedName>
    <definedName name="_1_preddela_1" localSheetId="4">'2. ZEMELJSKA DELA'!$B$2:$F$41</definedName>
    <definedName name="_1_preddela_1" localSheetId="12">'2. ZEMELJSKA DELA (2)'!$B$2:$F$38</definedName>
    <definedName name="_1_preddela_1" localSheetId="5">'3. VOZIŠČNE KONSTRUKCIJE'!$B$2:$F$51</definedName>
    <definedName name="_1_preddela_1" localSheetId="13">'3. VOZIŠČNE KONSTRUKCIJE (2)'!$B$2:$F$37</definedName>
    <definedName name="_1_preddela_1" localSheetId="6">'4. ODVODNJAVANJE'!$B$2:$F$58</definedName>
    <definedName name="_1_preddela_1" localSheetId="14">'4. ODVODNJAVANJE (2)'!$B$2:$F$23</definedName>
    <definedName name="_1_preddela_1" localSheetId="7">'5. GRADBENA IN OBRTNIŠKA DE (2)'!$B$2:$F$21</definedName>
    <definedName name="_1_preddela_1" localSheetId="15">'5. GRADBENA IN OBRTNIŠKA DE (3)'!$B$2:$F$21</definedName>
    <definedName name="_1_preddela_1" localSheetId="21">'5. GRADBENA IN OBRTNIŠKA DELA'!$B$2:$F$6</definedName>
    <definedName name="_1_preddela_1" localSheetId="8">'6. OPREMA CEST'!$B$2:$F$25</definedName>
    <definedName name="_1_preddela_1" localSheetId="16">'6. OPREMA CEST (2)'!$B$2:$F$16</definedName>
    <definedName name="_1_preddela_1" localSheetId="9">'7. TUJE STORITVE'!$B$2:$F$25</definedName>
    <definedName name="_1_preddela_1" localSheetId="17">'7. TUJE STORITVE (2)'!$B$2:$F$25</definedName>
    <definedName name="_2.1_Izkopi" localSheetId="4">'2. ZEMELJSKA DELA'!$B$6</definedName>
    <definedName name="_2.1_Izkopi" localSheetId="12">'2. ZEMELJSKA DELA (2)'!$B$6</definedName>
    <definedName name="_2.1_Izkopi" localSheetId="5">'2. ZEMELJSKA DELA'!$B$6</definedName>
    <definedName name="_2.1_Izkopi" localSheetId="13">'2. ZEMELJSKA DELA (2)'!$B$6</definedName>
    <definedName name="_2.1_Izkopi" localSheetId="6">'2. ZEMELJSKA DELA'!$B$6</definedName>
    <definedName name="_2.1_Izkopi" localSheetId="14">'2. ZEMELJSKA DELA (2)'!$B$6</definedName>
    <definedName name="_2.1_Izkopi" localSheetId="7">'2. ZEMELJSKA DELA'!$B$6</definedName>
    <definedName name="_2.1_Izkopi" localSheetId="15">'2. ZEMELJSKA DELA (2)'!$B$6</definedName>
    <definedName name="_2.1_Izkopi" localSheetId="8">'2. ZEMELJSKA DELA'!$B$6</definedName>
    <definedName name="_2.1_Izkopi" localSheetId="16">'2. ZEMELJSKA DELA (2)'!$B$6</definedName>
    <definedName name="_2.1_Izkopi" localSheetId="9">'2. ZEMELJSKA DELA'!$B$6</definedName>
    <definedName name="_2.1_Izkopi" localSheetId="17">'2. ZEMELJSKA DELA (2)'!$B$6</definedName>
    <definedName name="_2.1_Izkopi">#REF!</definedName>
    <definedName name="_2.2_Planum_tal" localSheetId="4">'2. ZEMELJSKA DELA'!$B$15</definedName>
    <definedName name="_2.2_Planum_tal" localSheetId="12">'2. ZEMELJSKA DELA (2)'!$B$15</definedName>
    <definedName name="_2.2_Planum_tal" localSheetId="5">'2. ZEMELJSKA DELA'!$B$15</definedName>
    <definedName name="_2.2_Planum_tal" localSheetId="13">'2. ZEMELJSKA DELA (2)'!$B$15</definedName>
    <definedName name="_2.2_Planum_tal" localSheetId="6">'2. ZEMELJSKA DELA'!$B$15</definedName>
    <definedName name="_2.2_Planum_tal" localSheetId="14">'2. ZEMELJSKA DELA (2)'!$B$15</definedName>
    <definedName name="_2.2_Planum_tal" localSheetId="7">'2. ZEMELJSKA DELA'!$B$15</definedName>
    <definedName name="_2.2_Planum_tal" localSheetId="15">'2. ZEMELJSKA DELA (2)'!$B$15</definedName>
    <definedName name="_2.2_Planum_tal" localSheetId="8">'2. ZEMELJSKA DELA'!$B$15</definedName>
    <definedName name="_2.2_Planum_tal" localSheetId="16">'2. ZEMELJSKA DELA (2)'!$B$15</definedName>
    <definedName name="_2.2_Planum_tal" localSheetId="9">'2. ZEMELJSKA DELA'!$B$15</definedName>
    <definedName name="_2.2_Planum_tal" localSheetId="17">'2. ZEMELJSKA DELA (2)'!$B$15</definedName>
    <definedName name="_2.2_Planum_tal">#REF!</definedName>
    <definedName name="_2.3_ločilne_drenažne_filterske_plasti" localSheetId="4">'2. ZEMELJSKA DELA'!$B$21</definedName>
    <definedName name="_2.3_ločilne_drenažne_filterske_plasti" localSheetId="12">'2. ZEMELJSKA DELA (2)'!$B$20</definedName>
    <definedName name="_2.3_ločilne_drenažne_filterske_plasti" localSheetId="5">'2. ZEMELJSKA DELA'!$B$21</definedName>
    <definedName name="_2.3_ločilne_drenažne_filterske_plasti" localSheetId="13">'2. ZEMELJSKA DELA (2)'!$B$20</definedName>
    <definedName name="_2.3_ločilne_drenažne_filterske_plasti" localSheetId="6">'2. ZEMELJSKA DELA'!$B$21</definedName>
    <definedName name="_2.3_ločilne_drenažne_filterske_plasti" localSheetId="14">'2. ZEMELJSKA DELA (2)'!$B$20</definedName>
    <definedName name="_2.3_ločilne_drenažne_filterske_plasti" localSheetId="7">'2. ZEMELJSKA DELA'!$B$21</definedName>
    <definedName name="_2.3_ločilne_drenažne_filterske_plasti" localSheetId="15">'2. ZEMELJSKA DELA (2)'!$B$20</definedName>
    <definedName name="_2.3_ločilne_drenažne_filterske_plasti" localSheetId="8">'2. ZEMELJSKA DELA'!$B$21</definedName>
    <definedName name="_2.3_ločilne_drenažne_filterske_plasti" localSheetId="16">'2. ZEMELJSKA DELA (2)'!$B$20</definedName>
    <definedName name="_2.3_ločilne_drenažne_filterske_plasti" localSheetId="9">'2. ZEMELJSKA DELA'!$B$21</definedName>
    <definedName name="_2.3_ločilne_drenažne_filterske_plasti" localSheetId="17">'2. ZEMELJSKA DELA (2)'!$B$20</definedName>
    <definedName name="_2.3_ločilne_drenažne_filterske_plasti">#REF!</definedName>
    <definedName name="_2.4_Nasipi_zasipi_posteljica" localSheetId="4">'2. ZEMELJSKA DELA'!$B$25</definedName>
    <definedName name="_2.4_Nasipi_zasipi_posteljica" localSheetId="12">'2. ZEMELJSKA DELA (2)'!$B$24</definedName>
    <definedName name="_2.4_Nasipi_zasipi_posteljica" localSheetId="5">'2. ZEMELJSKA DELA'!$B$25</definedName>
    <definedName name="_2.4_Nasipi_zasipi_posteljica" localSheetId="13">'2. ZEMELJSKA DELA (2)'!$B$24</definedName>
    <definedName name="_2.4_Nasipi_zasipi_posteljica" localSheetId="6">'2. ZEMELJSKA DELA'!$B$25</definedName>
    <definedName name="_2.4_Nasipi_zasipi_posteljica" localSheetId="14">'2. ZEMELJSKA DELA (2)'!$B$24</definedName>
    <definedName name="_2.4_Nasipi_zasipi_posteljica" localSheetId="7">'2. ZEMELJSKA DELA'!$B$25</definedName>
    <definedName name="_2.4_Nasipi_zasipi_posteljica" localSheetId="15">'2. ZEMELJSKA DELA (2)'!$B$24</definedName>
    <definedName name="_2.4_Nasipi_zasipi_posteljica" localSheetId="8">'2. ZEMELJSKA DELA'!$B$25</definedName>
    <definedName name="_2.4_Nasipi_zasipi_posteljica" localSheetId="16">'2. ZEMELJSKA DELA (2)'!$B$24</definedName>
    <definedName name="_2.4_Nasipi_zasipi_posteljica" localSheetId="9">'2. ZEMELJSKA DELA'!$B$25</definedName>
    <definedName name="_2.4_Nasipi_zasipi_posteljica" localSheetId="17">'2. ZEMELJSKA DELA (2)'!$B$24</definedName>
    <definedName name="_2.4_Nasipi_zasipi_posteljica">#REF!</definedName>
    <definedName name="_2.5_Brežine_zelenice" localSheetId="4">'2. ZEMELJSKA DELA'!$B$29</definedName>
    <definedName name="_2.5_Brežine_zelenice" localSheetId="12">'2. ZEMELJSKA DELA (2)'!$B$28</definedName>
    <definedName name="_2.5_Brežine_zelenice" localSheetId="5">'2. ZEMELJSKA DELA'!$B$29</definedName>
    <definedName name="_2.5_Brežine_zelenice" localSheetId="13">'2. ZEMELJSKA DELA (2)'!$B$28</definedName>
    <definedName name="_2.5_Brežine_zelenice" localSheetId="6">'2. ZEMELJSKA DELA'!$B$29</definedName>
    <definedName name="_2.5_Brežine_zelenice" localSheetId="14">'2. ZEMELJSKA DELA (2)'!$B$28</definedName>
    <definedName name="_2.5_Brežine_zelenice" localSheetId="7">'2. ZEMELJSKA DELA'!$B$29</definedName>
    <definedName name="_2.5_Brežine_zelenice" localSheetId="15">'2. ZEMELJSKA DELA (2)'!$B$28</definedName>
    <definedName name="_2.5_Brežine_zelenice" localSheetId="8">'2. ZEMELJSKA DELA'!$B$29</definedName>
    <definedName name="_2.5_Brežine_zelenice" localSheetId="16">'2. ZEMELJSKA DELA (2)'!$B$28</definedName>
    <definedName name="_2.5_Brežine_zelenice" localSheetId="9">'2. ZEMELJSKA DELA'!$B$29</definedName>
    <definedName name="_2.5_Brežine_zelenice" localSheetId="17">'2. ZEMELJSKA DELA (2)'!$B$28</definedName>
    <definedName name="_2.5_Brežine_zelenice">#REF!</definedName>
    <definedName name="_2.6_Armiranje_zemljin" localSheetId="3">'2. ZEMELJSKA DELA'!#REF!</definedName>
    <definedName name="_2.6_Armiranje_zemljin" localSheetId="11">'2. ZEMELJSKA DELA (2)'!#REF!</definedName>
    <definedName name="_2.6_Armiranje_zemljin" localSheetId="4">'2. ZEMELJSKA DELA'!#REF!</definedName>
    <definedName name="_2.6_Armiranje_zemljin" localSheetId="12">'2. ZEMELJSKA DELA (2)'!#REF!</definedName>
    <definedName name="_2.6_Armiranje_zemljin" localSheetId="5">'2. ZEMELJSKA DELA'!#REF!</definedName>
    <definedName name="_2.6_Armiranje_zemljin" localSheetId="13">'2. ZEMELJSKA DELA (2)'!#REF!</definedName>
    <definedName name="_2.6_Armiranje_zemljin" localSheetId="6">'2. ZEMELJSKA DELA'!#REF!</definedName>
    <definedName name="_2.6_Armiranje_zemljin" localSheetId="14">'2. ZEMELJSKA DELA (2)'!#REF!</definedName>
    <definedName name="_2.6_Armiranje_zemljin" localSheetId="7">'2. ZEMELJSKA DELA'!#REF!</definedName>
    <definedName name="_2.6_Armiranje_zemljin" localSheetId="15">'2. ZEMELJSKA DELA (2)'!#REF!</definedName>
    <definedName name="_2.6_Armiranje_zemljin" localSheetId="8">'2. ZEMELJSKA DELA'!#REF!</definedName>
    <definedName name="_2.6_Armiranje_zemljin" localSheetId="16">'2. ZEMELJSKA DELA (2)'!#REF!</definedName>
    <definedName name="_2.6_Armiranje_zemljin" localSheetId="9">'2. ZEMELJSKA DELA'!#REF!</definedName>
    <definedName name="_2.6_Armiranje_zemljin" localSheetId="17">'2. ZEMELJSKA DELA (2)'!#REF!</definedName>
    <definedName name="_2.6_Armiranje_zemljin" localSheetId="2">'2. ZEMELJSKA DELA'!#REF!</definedName>
    <definedName name="_2.6_Armiranje_zemljin" localSheetId="10">'2. ZEMELJSKA DELA (2)'!#REF!</definedName>
    <definedName name="_2.6_Armiranje_zemljin">#REF!</definedName>
    <definedName name="_2.7_Koli_vodnjaki" localSheetId="3">'2. ZEMELJSKA DELA'!#REF!</definedName>
    <definedName name="_2.7_Koli_vodnjaki" localSheetId="11">'2. ZEMELJSKA DELA (2)'!#REF!</definedName>
    <definedName name="_2.7_Koli_vodnjaki" localSheetId="4">'2. ZEMELJSKA DELA'!#REF!</definedName>
    <definedName name="_2.7_Koli_vodnjaki" localSheetId="12">'2. ZEMELJSKA DELA (2)'!#REF!</definedName>
    <definedName name="_2.7_Koli_vodnjaki" localSheetId="5">'2. ZEMELJSKA DELA'!#REF!</definedName>
    <definedName name="_2.7_Koli_vodnjaki" localSheetId="13">'2. ZEMELJSKA DELA (2)'!#REF!</definedName>
    <definedName name="_2.7_Koli_vodnjaki" localSheetId="6">'2. ZEMELJSKA DELA'!#REF!</definedName>
    <definedName name="_2.7_Koli_vodnjaki" localSheetId="14">'2. ZEMELJSKA DELA (2)'!#REF!</definedName>
    <definedName name="_2.7_Koli_vodnjaki" localSheetId="7">'2. ZEMELJSKA DELA'!#REF!</definedName>
    <definedName name="_2.7_Koli_vodnjaki" localSheetId="15">'2. ZEMELJSKA DELA (2)'!#REF!</definedName>
    <definedName name="_2.7_Koli_vodnjaki" localSheetId="8">'2. ZEMELJSKA DELA'!#REF!</definedName>
    <definedName name="_2.7_Koli_vodnjaki" localSheetId="16">'2. ZEMELJSKA DELA (2)'!#REF!</definedName>
    <definedName name="_2.7_Koli_vodnjaki" localSheetId="9">'2. ZEMELJSKA DELA'!#REF!</definedName>
    <definedName name="_2.7_Koli_vodnjaki" localSheetId="17">'2. ZEMELJSKA DELA (2)'!#REF!</definedName>
    <definedName name="_2.7_Koli_vodnjaki" localSheetId="2">'2. ZEMELJSKA DELA'!#REF!</definedName>
    <definedName name="_2.7_Koli_vodnjaki" localSheetId="10">'2. ZEMELJSKA DELA (2)'!#REF!</definedName>
    <definedName name="_2.7_Koli_vodnjaki">#REF!</definedName>
    <definedName name="_2.8_Zagatne_stene" localSheetId="3">'2. ZEMELJSKA DELA'!#REF!</definedName>
    <definedName name="_2.8_Zagatne_stene" localSheetId="11">'2. ZEMELJSKA DELA (2)'!#REF!</definedName>
    <definedName name="_2.8_Zagatne_stene" localSheetId="4">'2. ZEMELJSKA DELA'!#REF!</definedName>
    <definedName name="_2.8_Zagatne_stene" localSheetId="12">'2. ZEMELJSKA DELA (2)'!#REF!</definedName>
    <definedName name="_2.8_Zagatne_stene" localSheetId="5">'2. ZEMELJSKA DELA'!#REF!</definedName>
    <definedName name="_2.8_Zagatne_stene" localSheetId="13">'2. ZEMELJSKA DELA (2)'!#REF!</definedName>
    <definedName name="_2.8_Zagatne_stene" localSheetId="6">'2. ZEMELJSKA DELA'!#REF!</definedName>
    <definedName name="_2.8_Zagatne_stene" localSheetId="14">'2. ZEMELJSKA DELA (2)'!#REF!</definedName>
    <definedName name="_2.8_Zagatne_stene" localSheetId="7">'2. ZEMELJSKA DELA'!#REF!</definedName>
    <definedName name="_2.8_Zagatne_stene" localSheetId="15">'2. ZEMELJSKA DELA (2)'!#REF!</definedName>
    <definedName name="_2.8_Zagatne_stene" localSheetId="8">'2. ZEMELJSKA DELA'!#REF!</definedName>
    <definedName name="_2.8_Zagatne_stene" localSheetId="16">'2. ZEMELJSKA DELA (2)'!#REF!</definedName>
    <definedName name="_2.8_Zagatne_stene" localSheetId="9">'2. ZEMELJSKA DELA'!#REF!</definedName>
    <definedName name="_2.8_Zagatne_stene" localSheetId="17">'2. ZEMELJSKA DELA (2)'!#REF!</definedName>
    <definedName name="_2.8_Zagatne_stene" localSheetId="2">'2. ZEMELJSKA DELA'!#REF!</definedName>
    <definedName name="_2.8_Zagatne_stene" localSheetId="10">'2. ZEMELJSKA DELA (2)'!#REF!</definedName>
    <definedName name="_2.8_Zagatne_stene">#REF!</definedName>
    <definedName name="_2.9_prevozi_razprostiranje_materiala" localSheetId="4">'2. ZEMELJSKA DELA'!$B$34</definedName>
    <definedName name="_2.9_prevozi_razprostiranje_materiala" localSheetId="12">'2. ZEMELJSKA DELA (2)'!$B$33</definedName>
    <definedName name="_2.9_prevozi_razprostiranje_materiala" localSheetId="5">'2. ZEMELJSKA DELA'!$B$34</definedName>
    <definedName name="_2.9_prevozi_razprostiranje_materiala" localSheetId="13">'2. ZEMELJSKA DELA (2)'!$B$33</definedName>
    <definedName name="_2.9_prevozi_razprostiranje_materiala" localSheetId="6">'2. ZEMELJSKA DELA'!$B$34</definedName>
    <definedName name="_2.9_prevozi_razprostiranje_materiala" localSheetId="14">'2. ZEMELJSKA DELA (2)'!$B$33</definedName>
    <definedName name="_2.9_prevozi_razprostiranje_materiala" localSheetId="7">'2. ZEMELJSKA DELA'!$B$34</definedName>
    <definedName name="_2.9_prevozi_razprostiranje_materiala" localSheetId="15">'2. ZEMELJSKA DELA (2)'!$B$33</definedName>
    <definedName name="_2.9_prevozi_razprostiranje_materiala" localSheetId="8">'2. ZEMELJSKA DELA'!$B$34</definedName>
    <definedName name="_2.9_prevozi_razprostiranje_materiala" localSheetId="16">'2. ZEMELJSKA DELA (2)'!$B$33</definedName>
    <definedName name="_2.9_prevozi_razprostiranje_materiala" localSheetId="9">'2. ZEMELJSKA DELA'!$B$34</definedName>
    <definedName name="_2.9_prevozi_razprostiranje_materiala" localSheetId="17">'2. ZEMELJSKA DELA (2)'!$B$33</definedName>
    <definedName name="_2.9_prevozi_razprostiranje_materiala">#REF!</definedName>
    <definedName name="_3.1_Nosilne_plasti" localSheetId="5">'3. VOZIŠČNE KONSTRUKCIJE'!$B$6</definedName>
    <definedName name="_3.1_Nosilne_plasti" localSheetId="13">'3. VOZIŠČNE KONSTRUKCIJE (2)'!$B$6</definedName>
    <definedName name="_3.1_Nosilne_plasti" localSheetId="6">'3. VOZIŠČNE KONSTRUKCIJE'!$B$6</definedName>
    <definedName name="_3.1_Nosilne_plasti" localSheetId="14">'3. VOZIŠČNE KONSTRUKCIJE (2)'!$B$6</definedName>
    <definedName name="_3.1_Nosilne_plasti" localSheetId="7">'3. VOZIŠČNE KONSTRUKCIJE'!$B$6</definedName>
    <definedName name="_3.1_Nosilne_plasti" localSheetId="15">'3. VOZIŠČNE KONSTRUKCIJE (2)'!$B$6</definedName>
    <definedName name="_3.1_Nosilne_plasti" localSheetId="8">'3. VOZIŠČNE KONSTRUKCIJE'!$B$6</definedName>
    <definedName name="_3.1_Nosilne_plasti" localSheetId="16">'3. VOZIŠČNE KONSTRUKCIJE (2)'!$B$6</definedName>
    <definedName name="_3.1_Nosilne_plasti" localSheetId="9">'3. VOZIŠČNE KONSTRUKCIJE'!$B$6</definedName>
    <definedName name="_3.1_Nosilne_plasti" localSheetId="17">'3. VOZIŠČNE KONSTRUKCIJE (2)'!$B$6</definedName>
    <definedName name="_3.1_Nosilne_plasti">#REF!</definedName>
    <definedName name="_3.2_Obrabne_plasti" localSheetId="5">'3. VOZIŠČNE KONSTRUKCIJE'!$B$16</definedName>
    <definedName name="_3.2_Obrabne_plasti" localSheetId="13">'3. VOZIŠČNE KONSTRUKCIJE (2)'!$B$16</definedName>
    <definedName name="_3.2_Obrabne_plasti" localSheetId="6">'3. VOZIŠČNE KONSTRUKCIJE'!$B$16</definedName>
    <definedName name="_3.2_Obrabne_plasti" localSheetId="14">'3. VOZIŠČNE KONSTRUKCIJE (2)'!$B$16</definedName>
    <definedName name="_3.2_Obrabne_plasti" localSheetId="7">'3. VOZIŠČNE KONSTRUKCIJE'!$B$16</definedName>
    <definedName name="_3.2_Obrabne_plasti" localSheetId="15">'3. VOZIŠČNE KONSTRUKCIJE (2)'!$B$16</definedName>
    <definedName name="_3.2_Obrabne_plasti" localSheetId="8">'3. VOZIŠČNE KONSTRUKCIJE'!$B$16</definedName>
    <definedName name="_3.2_Obrabne_plasti" localSheetId="16">'3. VOZIŠČNE KONSTRUKCIJE (2)'!$B$16</definedName>
    <definedName name="_3.2_Obrabne_plasti" localSheetId="9">'3. VOZIŠČNE KONSTRUKCIJE'!$B$16</definedName>
    <definedName name="_3.2_Obrabne_plasti" localSheetId="17">'3. VOZIŠČNE KONSTRUKCIJE (2)'!$B$16</definedName>
    <definedName name="_3.2_Obrabne_plasti">#REF!</definedName>
    <definedName name="_3.3_Vezane_nosilne_in_obrabne_plasti" localSheetId="3">'3. VOZIŠČNE KONSTRUKCIJE'!#REF!</definedName>
    <definedName name="_3.3_Vezane_nosilne_in_obrabne_plasti" localSheetId="11">'3. VOZIŠČNE KONSTRUKCIJE (2)'!#REF!</definedName>
    <definedName name="_3.3_Vezane_nosilne_in_obrabne_plasti" localSheetId="4">'3. VOZIŠČNE KONSTRUKCIJE'!#REF!</definedName>
    <definedName name="_3.3_Vezane_nosilne_in_obrabne_plasti" localSheetId="12">'3. VOZIŠČNE KONSTRUKCIJE (2)'!#REF!</definedName>
    <definedName name="_3.3_Vezane_nosilne_in_obrabne_plasti" localSheetId="5">'3. VOZIŠČNE KONSTRUKCIJE'!#REF!</definedName>
    <definedName name="_3.3_Vezane_nosilne_in_obrabne_plasti" localSheetId="13">'3. VOZIŠČNE KONSTRUKCIJE (2)'!#REF!</definedName>
    <definedName name="_3.3_Vezane_nosilne_in_obrabne_plasti" localSheetId="6">'3. VOZIŠČNE KONSTRUKCIJE'!#REF!</definedName>
    <definedName name="_3.3_Vezane_nosilne_in_obrabne_plasti" localSheetId="14">'3. VOZIŠČNE KONSTRUKCIJE (2)'!#REF!</definedName>
    <definedName name="_3.3_Vezane_nosilne_in_obrabne_plasti" localSheetId="7">'3. VOZIŠČNE KONSTRUKCIJE'!#REF!</definedName>
    <definedName name="_3.3_Vezane_nosilne_in_obrabne_plasti" localSheetId="15">'3. VOZIŠČNE KONSTRUKCIJE (2)'!#REF!</definedName>
    <definedName name="_3.3_Vezane_nosilne_in_obrabne_plasti" localSheetId="8">'3. VOZIŠČNE KONSTRUKCIJE'!#REF!</definedName>
    <definedName name="_3.3_Vezane_nosilne_in_obrabne_plasti" localSheetId="16">'3. VOZIŠČNE KONSTRUKCIJE (2)'!#REF!</definedName>
    <definedName name="_3.3_Vezane_nosilne_in_obrabne_plasti" localSheetId="9">'3. VOZIŠČNE KONSTRUKCIJE'!#REF!</definedName>
    <definedName name="_3.3_Vezane_nosilne_in_obrabne_plasti" localSheetId="17">'3. VOZIŠČNE KONSTRUKCIJE (2)'!#REF!</definedName>
    <definedName name="_3.3_Vezane_nosilne_in_obrabne_plasti" localSheetId="2">'3. VOZIŠČNE KONSTRUKCIJE'!#REF!</definedName>
    <definedName name="_3.3_Vezane_nosilne_in_obrabne_plasti" localSheetId="10">'3. VOZIŠČNE KONSTRUKCIJE (2)'!#REF!</definedName>
    <definedName name="_3.3_Vezane_nosilne_in_obrabne_plasti">#REF!</definedName>
    <definedName name="_3.4_Tlakovane_obrabne_plasti" localSheetId="5">'3. VOZIŠČNE KONSTRUKCIJE'!$B$31</definedName>
    <definedName name="_3.4_Tlakovane_obrabne_plasti" localSheetId="13">'3. VOZIŠČNE KONSTRUKCIJE (2)'!$B$23</definedName>
    <definedName name="_3.4_Tlakovane_obrabne_plasti" localSheetId="6">'3. VOZIŠČNE KONSTRUKCIJE'!$B$31</definedName>
    <definedName name="_3.4_Tlakovane_obrabne_plasti" localSheetId="14">'3. VOZIŠČNE KONSTRUKCIJE (2)'!$B$23</definedName>
    <definedName name="_3.4_Tlakovane_obrabne_plasti" localSheetId="7">'3. VOZIŠČNE KONSTRUKCIJE'!$B$31</definedName>
    <definedName name="_3.4_Tlakovane_obrabne_plasti" localSheetId="15">'3. VOZIŠČNE KONSTRUKCIJE (2)'!$B$23</definedName>
    <definedName name="_3.4_Tlakovane_obrabne_plasti" localSheetId="8">'3. VOZIŠČNE KONSTRUKCIJE'!$B$31</definedName>
    <definedName name="_3.4_Tlakovane_obrabne_plasti" localSheetId="16">'3. VOZIŠČNE KONSTRUKCIJE (2)'!$B$23</definedName>
    <definedName name="_3.4_Tlakovane_obrabne_plasti" localSheetId="9">'3. VOZIŠČNE KONSTRUKCIJE'!$B$31</definedName>
    <definedName name="_3.4_Tlakovane_obrabne_plasti" localSheetId="17">'3. VOZIŠČNE KONSTRUKCIJE (2)'!$B$23</definedName>
    <definedName name="_3.4_Tlakovane_obrabne_plasti">#REF!</definedName>
    <definedName name="_3.5_Robni_elementi_vozišč" localSheetId="5">'3. VOZIŠČNE KONSTRUKCIJE'!$B$35</definedName>
    <definedName name="_3.5_Robni_elementi_vozišč" localSheetId="13">'3. VOZIŠČNE KONSTRUKCIJE (2)'!$B$27</definedName>
    <definedName name="_3.5_Robni_elementi_vozišč" localSheetId="6">'3. VOZIŠČNE KONSTRUKCIJE'!$B$35</definedName>
    <definedName name="_3.5_Robni_elementi_vozišč" localSheetId="14">'3. VOZIŠČNE KONSTRUKCIJE (2)'!$B$27</definedName>
    <definedName name="_3.5_Robni_elementi_vozišč" localSheetId="7">'3. VOZIŠČNE KONSTRUKCIJE'!$B$35</definedName>
    <definedName name="_3.5_Robni_elementi_vozišč" localSheetId="15">'3. VOZIŠČNE KONSTRUKCIJE (2)'!$B$27</definedName>
    <definedName name="_3.5_Robni_elementi_vozišč" localSheetId="8">'3. VOZIŠČNE KONSTRUKCIJE'!$B$35</definedName>
    <definedName name="_3.5_Robni_elementi_vozišč" localSheetId="16">'3. VOZIŠČNE KONSTRUKCIJE (2)'!$B$27</definedName>
    <definedName name="_3.5_Robni_elementi_vozišč" localSheetId="9">'3. VOZIŠČNE KONSTRUKCIJE'!$B$35</definedName>
    <definedName name="_3.5_Robni_elementi_vozišč" localSheetId="17">'3. VOZIŠČNE KONSTRUKCIJE (2)'!$B$27</definedName>
    <definedName name="_3.5_Robni_elementi_vozišč">#REF!</definedName>
    <definedName name="_4.1_Površinsko_odvodnjavanje" localSheetId="11">'4. ODVODNJAVANJE (2)'!#REF!</definedName>
    <definedName name="_4.1_Površinsko_odvodnjavanje" localSheetId="12">'4. ODVODNJAVANJE (2)'!#REF!</definedName>
    <definedName name="_4.1_Površinsko_odvodnjavanje" localSheetId="13">'4. ODVODNJAVANJE (2)'!#REF!</definedName>
    <definedName name="_4.1_Površinsko_odvodnjavanje" localSheetId="6">'4. ODVODNJAVANJE'!$B$6</definedName>
    <definedName name="_4.1_Površinsko_odvodnjavanje" localSheetId="14">'4. ODVODNJAVANJE (2)'!#REF!</definedName>
    <definedName name="_4.1_Površinsko_odvodnjavanje" localSheetId="7">'4. ODVODNJAVANJE'!$B$6</definedName>
    <definedName name="_4.1_Površinsko_odvodnjavanje" localSheetId="15">'4. ODVODNJAVANJE (2)'!#REF!</definedName>
    <definedName name="_4.1_Površinsko_odvodnjavanje" localSheetId="8">'4. ODVODNJAVANJE'!$B$6</definedName>
    <definedName name="_4.1_Površinsko_odvodnjavanje" localSheetId="16">'4. ODVODNJAVANJE (2)'!#REF!</definedName>
    <definedName name="_4.1_Površinsko_odvodnjavanje" localSheetId="9">'4. ODVODNJAVANJE'!$B$6</definedName>
    <definedName name="_4.1_Površinsko_odvodnjavanje" localSheetId="17">'4. ODVODNJAVANJE (2)'!#REF!</definedName>
    <definedName name="_4.1_Površinsko_odvodnjavanje" localSheetId="10">'4. ODVODNJAVANJE (2)'!#REF!</definedName>
    <definedName name="_4.1_Površinsko_odvodnjavanje">#REF!</definedName>
    <definedName name="_4.2_Drenaže" localSheetId="11">'4. ODVODNJAVANJE (2)'!#REF!</definedName>
    <definedName name="_4.2_Drenaže" localSheetId="12">'4. ODVODNJAVANJE (2)'!#REF!</definedName>
    <definedName name="_4.2_Drenaže" localSheetId="13">'4. ODVODNJAVANJE (2)'!#REF!</definedName>
    <definedName name="_4.2_Drenaže" localSheetId="6">'4. ODVODNJAVANJE'!$B$10</definedName>
    <definedName name="_4.2_Drenaže" localSheetId="14">'4. ODVODNJAVANJE (2)'!#REF!</definedName>
    <definedName name="_4.2_Drenaže" localSheetId="7">'4. ODVODNJAVANJE'!$B$10</definedName>
    <definedName name="_4.2_Drenaže" localSheetId="15">'4. ODVODNJAVANJE (2)'!#REF!</definedName>
    <definedName name="_4.2_Drenaže" localSheetId="8">'4. ODVODNJAVANJE'!$B$10</definedName>
    <definedName name="_4.2_Drenaže" localSheetId="16">'4. ODVODNJAVANJE (2)'!#REF!</definedName>
    <definedName name="_4.2_Drenaže" localSheetId="9">'4. ODVODNJAVANJE'!$B$10</definedName>
    <definedName name="_4.2_Drenaže" localSheetId="17">'4. ODVODNJAVANJE (2)'!#REF!</definedName>
    <definedName name="_4.2_Drenaže" localSheetId="10">'4. ODVODNJAVANJE (2)'!#REF!</definedName>
    <definedName name="_4.2_Drenaže">#REF!</definedName>
    <definedName name="_4.3_Kanalizacija" localSheetId="6">'4. ODVODNJAVANJE'!$B$15</definedName>
    <definedName name="_4.3_Kanalizacija" localSheetId="14">'4. ODVODNJAVANJE (2)'!$B$6</definedName>
    <definedName name="_4.3_Kanalizacija" localSheetId="7">'4. ODVODNJAVANJE'!$B$15</definedName>
    <definedName name="_4.3_Kanalizacija" localSheetId="15">'4. ODVODNJAVANJE (2)'!$B$6</definedName>
    <definedName name="_4.3_Kanalizacija" localSheetId="8">'4. ODVODNJAVANJE'!$B$15</definedName>
    <definedName name="_4.3_Kanalizacija" localSheetId="16">'4. ODVODNJAVANJE (2)'!$B$6</definedName>
    <definedName name="_4.3_Kanalizacija" localSheetId="9">'4. ODVODNJAVANJE'!$B$15</definedName>
    <definedName name="_4.3_Kanalizacija" localSheetId="17">'4. ODVODNJAVANJE (2)'!$B$6</definedName>
    <definedName name="_4.3_Kanalizacija">#REF!</definedName>
    <definedName name="_4.4_Jaški" localSheetId="6">'4. ODVODNJAVANJE'!$B$29</definedName>
    <definedName name="_4.4_Jaški" localSheetId="14">'4. ODVODNJAVANJE (2)'!$B$16</definedName>
    <definedName name="_4.4_Jaški" localSheetId="7">'4. ODVODNJAVANJE'!$B$29</definedName>
    <definedName name="_4.4_Jaški" localSheetId="15">'4. ODVODNJAVANJE (2)'!$B$16</definedName>
    <definedName name="_4.4_Jaški" localSheetId="8">'4. ODVODNJAVANJE'!$B$29</definedName>
    <definedName name="_4.4_Jaški" localSheetId="16">'4. ODVODNJAVANJE (2)'!$B$16</definedName>
    <definedName name="_4.4_Jaški" localSheetId="9">'4. ODVODNJAVANJE'!$B$29</definedName>
    <definedName name="_4.4_Jaški" localSheetId="17">'4. ODVODNJAVANJE (2)'!$B$16</definedName>
    <definedName name="_4.4_Jaški">#REF!</definedName>
    <definedName name="_4.5_Prepusti" localSheetId="11">'4. ODVODNJAVANJE (2)'!#REF!</definedName>
    <definedName name="_4.5_Prepusti" localSheetId="12">'4. ODVODNJAVANJE (2)'!#REF!</definedName>
    <definedName name="_4.5_Prepusti" localSheetId="13">'4. ODVODNJAVANJE (2)'!#REF!</definedName>
    <definedName name="_4.5_Prepusti" localSheetId="6">'4. ODVODNJAVANJE'!$B$43</definedName>
    <definedName name="_4.5_Prepusti" localSheetId="14">'4. ODVODNJAVANJE (2)'!#REF!</definedName>
    <definedName name="_4.5_Prepusti" localSheetId="7">'4. ODVODNJAVANJE'!$B$43</definedName>
    <definedName name="_4.5_Prepusti" localSheetId="15">'4. ODVODNJAVANJE (2)'!#REF!</definedName>
    <definedName name="_4.5_Prepusti" localSheetId="8">'4. ODVODNJAVANJE'!$B$43</definedName>
    <definedName name="_4.5_Prepusti" localSheetId="16">'4. ODVODNJAVANJE (2)'!#REF!</definedName>
    <definedName name="_4.5_Prepusti" localSheetId="9">'4. ODVODNJAVANJE'!$B$43</definedName>
    <definedName name="_4.5_Prepusti" localSheetId="17">'4. ODVODNJAVANJE (2)'!#REF!</definedName>
    <definedName name="_4.5_Prepusti" localSheetId="10">'4. ODVODNJAVANJE (2)'!#REF!</definedName>
    <definedName name="_4.5_Prepusti">#REF!</definedName>
    <definedName name="_4.6_Izviri_ponikovalnice" localSheetId="3">'4. ODVODNJAVANJE'!#REF!</definedName>
    <definedName name="_4.6_Izviri_ponikovalnice" localSheetId="11">'4. ODVODNJAVANJE (2)'!#REF!</definedName>
    <definedName name="_4.6_Izviri_ponikovalnice" localSheetId="4">'4. ODVODNJAVANJE'!#REF!</definedName>
    <definedName name="_4.6_Izviri_ponikovalnice" localSheetId="12">'4. ODVODNJAVANJE (2)'!#REF!</definedName>
    <definedName name="_4.6_Izviri_ponikovalnice" localSheetId="5">'4. ODVODNJAVANJE'!#REF!</definedName>
    <definedName name="_4.6_Izviri_ponikovalnice" localSheetId="13">'4. ODVODNJAVANJE (2)'!#REF!</definedName>
    <definedName name="_4.6_Izviri_ponikovalnice" localSheetId="6">'4. ODVODNJAVANJE'!#REF!</definedName>
    <definedName name="_4.6_Izviri_ponikovalnice" localSheetId="14">'4. ODVODNJAVANJE (2)'!#REF!</definedName>
    <definedName name="_4.6_Izviri_ponikovalnice" localSheetId="7">'4. ODVODNJAVANJE'!#REF!</definedName>
    <definedName name="_4.6_Izviri_ponikovalnice" localSheetId="15">'4. ODVODNJAVANJE (2)'!#REF!</definedName>
    <definedName name="_4.6_Izviri_ponikovalnice" localSheetId="8">'4. ODVODNJAVANJE'!#REF!</definedName>
    <definedName name="_4.6_Izviri_ponikovalnice" localSheetId="16">'4. ODVODNJAVANJE (2)'!#REF!</definedName>
    <definedName name="_4.6_Izviri_ponikovalnice" localSheetId="9">'4. ODVODNJAVANJE'!#REF!</definedName>
    <definedName name="_4.6_Izviri_ponikovalnice" localSheetId="17">'4. ODVODNJAVANJE (2)'!#REF!</definedName>
    <definedName name="_4.6_Izviri_ponikovalnice" localSheetId="2">'4. ODVODNJAVANJE'!#REF!</definedName>
    <definedName name="_4.6_Izviri_ponikovalnice" localSheetId="10">'4. ODVODNJAVANJE (2)'!#REF!</definedName>
    <definedName name="_4.6_Izviri_ponikovalnice">#REF!</definedName>
    <definedName name="_5.1_Tesarska_dela" localSheetId="7">'5. GRADBENA IN OBRTNIŠKA DE (2)'!$B$6</definedName>
    <definedName name="_5.1_Tesarska_dela" localSheetId="15">'5. GRADBENA IN OBRTNIŠKA DE (3)'!$B$6</definedName>
    <definedName name="_5.1_Tesarska_dela" localSheetId="8">'5. GRADBENA IN OBRTNIŠKA DE (2)'!$B$6</definedName>
    <definedName name="_5.1_Tesarska_dela" localSheetId="16">'5. GRADBENA IN OBRTNIŠKA DE (3)'!$B$6</definedName>
    <definedName name="_5.1_Tesarska_dela" localSheetId="9">'5. GRADBENA IN OBRTNIŠKA DE (2)'!$B$6</definedName>
    <definedName name="_5.1_Tesarska_dela" localSheetId="17">'5. GRADBENA IN OBRTNIŠKA DE (3)'!$B$6</definedName>
    <definedName name="_5.1_Tesarska_dela">'5. GRADBENA IN OBRTNIŠKA DELA'!#REF!</definedName>
    <definedName name="_5.2_Dela_z_jeklom" localSheetId="7">'5. GRADBENA IN OBRTNIŠKA DE (2)'!$B$11</definedName>
    <definedName name="_5.2_Dela_z_jeklom" localSheetId="15">'5. GRADBENA IN OBRTNIŠKA DE (3)'!$B$11</definedName>
    <definedName name="_5.2_Dela_z_jeklom" localSheetId="8">'5. GRADBENA IN OBRTNIŠKA DE (2)'!$B$11</definedName>
    <definedName name="_5.2_Dela_z_jeklom" localSheetId="16">'5. GRADBENA IN OBRTNIŠKA DE (3)'!$B$11</definedName>
    <definedName name="_5.2_Dela_z_jeklom" localSheetId="9">'5. GRADBENA IN OBRTNIŠKA DE (2)'!$B$11</definedName>
    <definedName name="_5.2_Dela_z_jeklom" localSheetId="17">'5. GRADBENA IN OBRTNIŠKA DE (3)'!$B$11</definedName>
    <definedName name="_5.2_Dela_z_jeklom">'5. GRADBENA IN OBRTNIŠKA DELA'!#REF!</definedName>
    <definedName name="_5.3_Dela_z_cementnim_betonom" localSheetId="7">'5. GRADBENA IN OBRTNIŠKA DE (2)'!$B$16</definedName>
    <definedName name="_5.3_Dela_z_cementnim_betonom" localSheetId="15">'5. GRADBENA IN OBRTNIŠKA DE (3)'!$B$16</definedName>
    <definedName name="_5.3_Dela_z_cementnim_betonom" localSheetId="8">'5. GRADBENA IN OBRTNIŠKA DE (2)'!$B$16</definedName>
    <definedName name="_5.3_Dela_z_cementnim_betonom" localSheetId="16">'5. GRADBENA IN OBRTNIŠKA DE (3)'!$B$16</definedName>
    <definedName name="_5.3_Dela_z_cementnim_betonom" localSheetId="9">'5. GRADBENA IN OBRTNIŠKA DE (2)'!$B$16</definedName>
    <definedName name="_5.3_Dela_z_cementnim_betonom" localSheetId="17">'5. GRADBENA IN OBRTNIŠKA DE (3)'!$B$16</definedName>
    <definedName name="_5.3_Dela_z_cementnim_betonom">'5. GRADBENA IN OBRTNIŠKA DELA'!#REF!</definedName>
    <definedName name="_5.4_Zidarska_dela" localSheetId="3">'5. GRADBENA IN OBRTNIŠKA DE (2)'!#REF!</definedName>
    <definedName name="_5.4_Zidarska_dela" localSheetId="11">'5. GRADBENA IN OBRTNIŠKA DE (3)'!#REF!</definedName>
    <definedName name="_5.4_Zidarska_dela" localSheetId="4">'5. GRADBENA IN OBRTNIŠKA DE (2)'!#REF!</definedName>
    <definedName name="_5.4_Zidarska_dela" localSheetId="12">'5. GRADBENA IN OBRTNIŠKA DE (3)'!#REF!</definedName>
    <definedName name="_5.4_Zidarska_dela" localSheetId="5">'5. GRADBENA IN OBRTNIŠKA DE (2)'!#REF!</definedName>
    <definedName name="_5.4_Zidarska_dela" localSheetId="13">'5. GRADBENA IN OBRTNIŠKA DE (3)'!#REF!</definedName>
    <definedName name="_5.4_Zidarska_dela" localSheetId="6">'5. GRADBENA IN OBRTNIŠKA DE (2)'!#REF!</definedName>
    <definedName name="_5.4_Zidarska_dela" localSheetId="14">'5. GRADBENA IN OBRTNIŠKA DE (3)'!#REF!</definedName>
    <definedName name="_5.4_Zidarska_dela" localSheetId="7">'5. GRADBENA IN OBRTNIŠKA DE (2)'!#REF!</definedName>
    <definedName name="_5.4_Zidarska_dela" localSheetId="15">'5. GRADBENA IN OBRTNIŠKA DE (3)'!#REF!</definedName>
    <definedName name="_5.4_Zidarska_dela" localSheetId="8">'5. GRADBENA IN OBRTNIŠKA DE (2)'!#REF!</definedName>
    <definedName name="_5.4_Zidarska_dela" localSheetId="16">'5. GRADBENA IN OBRTNIŠKA DE (3)'!#REF!</definedName>
    <definedName name="_5.4_Zidarska_dela" localSheetId="9">'5. GRADBENA IN OBRTNIŠKA DE (2)'!#REF!</definedName>
    <definedName name="_5.4_Zidarska_dela" localSheetId="17">'5. GRADBENA IN OBRTNIŠKA DE (3)'!#REF!</definedName>
    <definedName name="_5.4_Zidarska_dela" localSheetId="2">'5. GRADBENA IN OBRTNIŠKA DE (2)'!#REF!</definedName>
    <definedName name="_5.4_Zidarska_dela" localSheetId="10">'5. GRADBENA IN OBRTNIŠKA DE (3)'!#REF!</definedName>
    <definedName name="_5.4_Zidarska_dela">'5. GRADBENA IN OBRTNIŠKA DELA'!#REF!</definedName>
    <definedName name="_5.5_Popravila_objektov" localSheetId="3">'5. GRADBENA IN OBRTNIŠKA DE (2)'!#REF!</definedName>
    <definedName name="_5.5_Popravila_objektov" localSheetId="11">'5. GRADBENA IN OBRTNIŠKA DE (3)'!#REF!</definedName>
    <definedName name="_5.5_Popravila_objektov" localSheetId="4">'5. GRADBENA IN OBRTNIŠKA DE (2)'!#REF!</definedName>
    <definedName name="_5.5_Popravila_objektov" localSheetId="12">'5. GRADBENA IN OBRTNIŠKA DE (3)'!#REF!</definedName>
    <definedName name="_5.5_Popravila_objektov" localSheetId="5">'5. GRADBENA IN OBRTNIŠKA DE (2)'!#REF!</definedName>
    <definedName name="_5.5_Popravila_objektov" localSheetId="13">'5. GRADBENA IN OBRTNIŠKA DE (3)'!#REF!</definedName>
    <definedName name="_5.5_Popravila_objektov" localSheetId="6">'5. GRADBENA IN OBRTNIŠKA DE (2)'!#REF!</definedName>
    <definedName name="_5.5_Popravila_objektov" localSheetId="14">'5. GRADBENA IN OBRTNIŠKA DE (3)'!#REF!</definedName>
    <definedName name="_5.5_Popravila_objektov" localSheetId="7">'5. GRADBENA IN OBRTNIŠKA DE (2)'!#REF!</definedName>
    <definedName name="_5.5_Popravila_objektov" localSheetId="15">'5. GRADBENA IN OBRTNIŠKA DE (3)'!#REF!</definedName>
    <definedName name="_5.5_Popravila_objektov" localSheetId="8">'5. GRADBENA IN OBRTNIŠKA DE (2)'!#REF!</definedName>
    <definedName name="_5.5_Popravila_objektov" localSheetId="16">'5. GRADBENA IN OBRTNIŠKA DE (3)'!#REF!</definedName>
    <definedName name="_5.5_Popravila_objektov" localSheetId="9">'5. GRADBENA IN OBRTNIŠKA DE (2)'!#REF!</definedName>
    <definedName name="_5.5_Popravila_objektov" localSheetId="17">'5. GRADBENA IN OBRTNIŠKA DE (3)'!#REF!</definedName>
    <definedName name="_5.5_Popravila_objektov" localSheetId="2">'5. GRADBENA IN OBRTNIŠKA DE (2)'!#REF!</definedName>
    <definedName name="_5.5_Popravila_objektov" localSheetId="10">'5. GRADBENA IN OBRTNIŠKA DE (3)'!#REF!</definedName>
    <definedName name="_5.5_Popravila_objektov">'5. GRADBENA IN OBRTNIŠKA DELA'!#REF!</definedName>
    <definedName name="_5.6_Sidranje" localSheetId="3">'5. GRADBENA IN OBRTNIŠKA DE (2)'!#REF!</definedName>
    <definedName name="_5.6_Sidranje" localSheetId="11">'5. GRADBENA IN OBRTNIŠKA DE (3)'!#REF!</definedName>
    <definedName name="_5.6_Sidranje" localSheetId="4">'5. GRADBENA IN OBRTNIŠKA DE (2)'!#REF!</definedName>
    <definedName name="_5.6_Sidranje" localSheetId="12">'5. GRADBENA IN OBRTNIŠKA DE (3)'!#REF!</definedName>
    <definedName name="_5.6_Sidranje" localSheetId="5">'5. GRADBENA IN OBRTNIŠKA DE (2)'!#REF!</definedName>
    <definedName name="_5.6_Sidranje" localSheetId="13">'5. GRADBENA IN OBRTNIŠKA DE (3)'!#REF!</definedName>
    <definedName name="_5.6_Sidranje" localSheetId="6">'5. GRADBENA IN OBRTNIŠKA DE (2)'!#REF!</definedName>
    <definedName name="_5.6_Sidranje" localSheetId="14">'5. GRADBENA IN OBRTNIŠKA DE (3)'!#REF!</definedName>
    <definedName name="_5.6_Sidranje" localSheetId="7">'5. GRADBENA IN OBRTNIŠKA DE (2)'!#REF!</definedName>
    <definedName name="_5.6_Sidranje" localSheetId="15">'5. GRADBENA IN OBRTNIŠKA DE (3)'!#REF!</definedName>
    <definedName name="_5.6_Sidranje" localSheetId="8">'5. GRADBENA IN OBRTNIŠKA DE (2)'!#REF!</definedName>
    <definedName name="_5.6_Sidranje" localSheetId="16">'5. GRADBENA IN OBRTNIŠKA DE (3)'!#REF!</definedName>
    <definedName name="_5.6_Sidranje" localSheetId="9">'5. GRADBENA IN OBRTNIŠKA DE (2)'!#REF!</definedName>
    <definedName name="_5.6_Sidranje" localSheetId="17">'5. GRADBENA IN OBRTNIŠKA DE (3)'!#REF!</definedName>
    <definedName name="_5.6_Sidranje" localSheetId="2">'5. GRADBENA IN OBRTNIŠKA DE (2)'!#REF!</definedName>
    <definedName name="_5.6_Sidranje" localSheetId="10">'5. GRADBENA IN OBRTNIŠKA DE (3)'!#REF!</definedName>
    <definedName name="_5.6_Sidranje">'5. GRADBENA IN OBRTNIŠKA DELA'!#REF!</definedName>
    <definedName name="_5.7_Injektiranje" localSheetId="3">'5. GRADBENA IN OBRTNIŠKA DE (2)'!#REF!</definedName>
    <definedName name="_5.7_Injektiranje" localSheetId="11">'5. GRADBENA IN OBRTNIŠKA DE (3)'!#REF!</definedName>
    <definedName name="_5.7_Injektiranje" localSheetId="4">'5. GRADBENA IN OBRTNIŠKA DE (2)'!#REF!</definedName>
    <definedName name="_5.7_Injektiranje" localSheetId="12">'5. GRADBENA IN OBRTNIŠKA DE (3)'!#REF!</definedName>
    <definedName name="_5.7_Injektiranje" localSheetId="5">'5. GRADBENA IN OBRTNIŠKA DE (2)'!#REF!</definedName>
    <definedName name="_5.7_Injektiranje" localSheetId="13">'5. GRADBENA IN OBRTNIŠKA DE (3)'!#REF!</definedName>
    <definedName name="_5.7_Injektiranje" localSheetId="6">'5. GRADBENA IN OBRTNIŠKA DE (2)'!#REF!</definedName>
    <definedName name="_5.7_Injektiranje" localSheetId="14">'5. GRADBENA IN OBRTNIŠKA DE (3)'!#REF!</definedName>
    <definedName name="_5.7_Injektiranje" localSheetId="7">'5. GRADBENA IN OBRTNIŠKA DE (2)'!#REF!</definedName>
    <definedName name="_5.7_Injektiranje" localSheetId="15">'5. GRADBENA IN OBRTNIŠKA DE (3)'!#REF!</definedName>
    <definedName name="_5.7_Injektiranje" localSheetId="8">'5. GRADBENA IN OBRTNIŠKA DE (2)'!#REF!</definedName>
    <definedName name="_5.7_Injektiranje" localSheetId="16">'5. GRADBENA IN OBRTNIŠKA DE (3)'!#REF!</definedName>
    <definedName name="_5.7_Injektiranje" localSheetId="9">'5. GRADBENA IN OBRTNIŠKA DE (2)'!#REF!</definedName>
    <definedName name="_5.7_Injektiranje" localSheetId="17">'5. GRADBENA IN OBRTNIŠKA DE (3)'!#REF!</definedName>
    <definedName name="_5.7_Injektiranje" localSheetId="2">'5. GRADBENA IN OBRTNIŠKA DE (2)'!#REF!</definedName>
    <definedName name="_5.7_Injektiranje" localSheetId="10">'5. GRADBENA IN OBRTNIŠKA DE (3)'!#REF!</definedName>
    <definedName name="_5.7_Injektiranje">'5. GRADBENA IN OBRTNIŠKA DELA'!#REF!</definedName>
    <definedName name="_5.8_Ključavničarska_dela" localSheetId="3">'5. GRADBENA IN OBRTNIŠKA DE (2)'!#REF!</definedName>
    <definedName name="_5.8_Ključavničarska_dela" localSheetId="11">'5. GRADBENA IN OBRTNIŠKA DE (3)'!#REF!</definedName>
    <definedName name="_5.8_Ključavničarska_dela" localSheetId="4">'5. GRADBENA IN OBRTNIŠKA DE (2)'!#REF!</definedName>
    <definedName name="_5.8_Ključavničarska_dela" localSheetId="12">'5. GRADBENA IN OBRTNIŠKA DE (3)'!#REF!</definedName>
    <definedName name="_5.8_Ključavničarska_dela" localSheetId="5">'5. GRADBENA IN OBRTNIŠKA DE (2)'!#REF!</definedName>
    <definedName name="_5.8_Ključavničarska_dela" localSheetId="13">'5. GRADBENA IN OBRTNIŠKA DE (3)'!#REF!</definedName>
    <definedName name="_5.8_Ključavničarska_dela" localSheetId="6">'5. GRADBENA IN OBRTNIŠKA DE (2)'!#REF!</definedName>
    <definedName name="_5.8_Ključavničarska_dela" localSheetId="14">'5. GRADBENA IN OBRTNIŠKA DE (3)'!#REF!</definedName>
    <definedName name="_5.8_Ključavničarska_dela" localSheetId="7">'5. GRADBENA IN OBRTNIŠKA DE (2)'!#REF!</definedName>
    <definedName name="_5.8_Ključavničarska_dela" localSheetId="15">'5. GRADBENA IN OBRTNIŠKA DE (3)'!#REF!</definedName>
    <definedName name="_5.8_Ključavničarska_dela" localSheetId="8">'5. GRADBENA IN OBRTNIŠKA DE (2)'!#REF!</definedName>
    <definedName name="_5.8_Ključavničarska_dela" localSheetId="16">'5. GRADBENA IN OBRTNIŠKA DE (3)'!#REF!</definedName>
    <definedName name="_5.8_Ključavničarska_dela" localSheetId="9">'5. GRADBENA IN OBRTNIŠKA DE (2)'!#REF!</definedName>
    <definedName name="_5.8_Ključavničarska_dela" localSheetId="17">'5. GRADBENA IN OBRTNIŠKA DE (3)'!#REF!</definedName>
    <definedName name="_5.8_Ključavničarska_dela" localSheetId="2">'5. GRADBENA IN OBRTNIŠKA DE (2)'!#REF!</definedName>
    <definedName name="_5.8_Ključavničarska_dela" localSheetId="10">'5. GRADBENA IN OBRTNIŠKA DE (3)'!#REF!</definedName>
    <definedName name="_5.8_Ključavničarska_dela">'5. GRADBENA IN OBRTNIŠKA DELA'!#REF!</definedName>
    <definedName name="_5.9_Zaščitna_dela" localSheetId="3">'5. GRADBENA IN OBRTNIŠKA DE (2)'!#REF!</definedName>
    <definedName name="_5.9_Zaščitna_dela" localSheetId="11">'5. GRADBENA IN OBRTNIŠKA DE (3)'!#REF!</definedName>
    <definedName name="_5.9_Zaščitna_dela" localSheetId="4">'5. GRADBENA IN OBRTNIŠKA DE (2)'!#REF!</definedName>
    <definedName name="_5.9_Zaščitna_dela" localSheetId="12">'5. GRADBENA IN OBRTNIŠKA DE (3)'!#REF!</definedName>
    <definedName name="_5.9_Zaščitna_dela" localSheetId="5">'5. GRADBENA IN OBRTNIŠKA DE (2)'!#REF!</definedName>
    <definedName name="_5.9_Zaščitna_dela" localSheetId="13">'5. GRADBENA IN OBRTNIŠKA DE (3)'!#REF!</definedName>
    <definedName name="_5.9_Zaščitna_dela" localSheetId="6">'5. GRADBENA IN OBRTNIŠKA DE (2)'!#REF!</definedName>
    <definedName name="_5.9_Zaščitna_dela" localSheetId="14">'5. GRADBENA IN OBRTNIŠKA DE (3)'!#REF!</definedName>
    <definedName name="_5.9_Zaščitna_dela" localSheetId="7">'5. GRADBENA IN OBRTNIŠKA DE (2)'!#REF!</definedName>
    <definedName name="_5.9_Zaščitna_dela" localSheetId="15">'5. GRADBENA IN OBRTNIŠKA DE (3)'!#REF!</definedName>
    <definedName name="_5.9_Zaščitna_dela" localSheetId="8">'5. GRADBENA IN OBRTNIŠKA DE (2)'!#REF!</definedName>
    <definedName name="_5.9_Zaščitna_dela" localSheetId="16">'5. GRADBENA IN OBRTNIŠKA DE (3)'!#REF!</definedName>
    <definedName name="_5.9_Zaščitna_dela" localSheetId="9">'5. GRADBENA IN OBRTNIŠKA DE (2)'!#REF!</definedName>
    <definedName name="_5.9_Zaščitna_dela" localSheetId="17">'5. GRADBENA IN OBRTNIŠKA DE (3)'!#REF!</definedName>
    <definedName name="_5.9_Zaščitna_dela" localSheetId="2">'5. GRADBENA IN OBRTNIŠKA DE (2)'!#REF!</definedName>
    <definedName name="_5.9_Zaščitna_dela" localSheetId="10">'5. GRADBENA IN OBRTNIŠKA DE (3)'!#REF!</definedName>
    <definedName name="_5.9_Zaščitna_dela">'5. GRADBENA IN OBRTNIŠKA DELA'!#REF!</definedName>
    <definedName name="_6.1_Pokončna_oprema_cest" localSheetId="8">'6. OPREMA CEST'!$B$6</definedName>
    <definedName name="_6.1_Pokončna_oprema_cest" localSheetId="16">'6. OPREMA CEST (2)'!$B$6</definedName>
    <definedName name="_6.1_Pokončna_oprema_cest" localSheetId="9">'6. OPREMA CEST'!$B$6</definedName>
    <definedName name="_6.1_Pokončna_oprema_cest" localSheetId="17">'6. OPREMA CEST (2)'!$B$6</definedName>
    <definedName name="_6.1_Pokončna_oprema_cest">#REF!</definedName>
    <definedName name="_6.2_Označbe_na_voziščihž" localSheetId="11">'6. OPREMA CEST (2)'!#REF!</definedName>
    <definedName name="_6.2_Označbe_na_voziščihž" localSheetId="12">'6. OPREMA CEST (2)'!#REF!</definedName>
    <definedName name="_6.2_Označbe_na_voziščihž" localSheetId="13">'6. OPREMA CEST (2)'!#REF!</definedName>
    <definedName name="_6.2_Označbe_na_voziščihž" localSheetId="14">'6. OPREMA CEST (2)'!#REF!</definedName>
    <definedName name="_6.2_Označbe_na_voziščihž" localSheetId="15">'6. OPREMA CEST (2)'!#REF!</definedName>
    <definedName name="_6.2_Označbe_na_voziščihž" localSheetId="8">'6. OPREMA CEST'!$B$15</definedName>
    <definedName name="_6.2_Označbe_na_voziščihž" localSheetId="16">'6. OPREMA CEST (2)'!#REF!</definedName>
    <definedName name="_6.2_Označbe_na_voziščihž" localSheetId="9">'6. OPREMA CEST'!$B$15</definedName>
    <definedName name="_6.2_Označbe_na_voziščihž" localSheetId="17">'6. OPREMA CEST (2)'!#REF!</definedName>
    <definedName name="_6.2_Označbe_na_voziščihž" localSheetId="10">'6. OPREMA CEST (2)'!#REF!</definedName>
    <definedName name="_6.2_Označbe_na_voziščihž">#REF!</definedName>
    <definedName name="_6.3_Oprema_za_vodenje_prometa" localSheetId="3">'6. OPREMA CEST'!#REF!</definedName>
    <definedName name="_6.3_Oprema_za_vodenje_prometa" localSheetId="11">'6. OPREMA CEST (2)'!#REF!</definedName>
    <definedName name="_6.3_Oprema_za_vodenje_prometa" localSheetId="4">'6. OPREMA CEST'!#REF!</definedName>
    <definedName name="_6.3_Oprema_za_vodenje_prometa" localSheetId="12">'6. OPREMA CEST (2)'!#REF!</definedName>
    <definedName name="_6.3_Oprema_za_vodenje_prometa" localSheetId="5">'6. OPREMA CEST'!#REF!</definedName>
    <definedName name="_6.3_Oprema_za_vodenje_prometa" localSheetId="13">'6. OPREMA CEST (2)'!#REF!</definedName>
    <definedName name="_6.3_Oprema_za_vodenje_prometa" localSheetId="6">'6. OPREMA CEST'!#REF!</definedName>
    <definedName name="_6.3_Oprema_za_vodenje_prometa" localSheetId="14">'6. OPREMA CEST (2)'!#REF!</definedName>
    <definedName name="_6.3_Oprema_za_vodenje_prometa" localSheetId="7">'6. OPREMA CEST'!#REF!</definedName>
    <definedName name="_6.3_Oprema_za_vodenje_prometa" localSheetId="15">'6. OPREMA CEST (2)'!#REF!</definedName>
    <definedName name="_6.3_Oprema_za_vodenje_prometa" localSheetId="8">'6. OPREMA CEST'!#REF!</definedName>
    <definedName name="_6.3_Oprema_za_vodenje_prometa" localSheetId="16">'6. OPREMA CEST (2)'!#REF!</definedName>
    <definedName name="_6.3_Oprema_za_vodenje_prometa" localSheetId="9">'6. OPREMA CEST'!#REF!</definedName>
    <definedName name="_6.3_Oprema_za_vodenje_prometa" localSheetId="17">'6. OPREMA CEST (2)'!#REF!</definedName>
    <definedName name="_6.3_Oprema_za_vodenje_prometa" localSheetId="2">'6. OPREMA CEST'!#REF!</definedName>
    <definedName name="_6.3_Oprema_za_vodenje_prometa" localSheetId="10">'6. OPREMA CEST (2)'!#REF!</definedName>
    <definedName name="_6.3_Oprema_za_vodenje_prometa">#REF!</definedName>
    <definedName name="_6.4_Oprema_za_zavarovanje_prometa" localSheetId="8">'6. OPREMA CEST'!$B$21</definedName>
    <definedName name="_6.4_Oprema_za_zavarovanje_prometa" localSheetId="16">'6. OPREMA CEST (2)'!$B$12</definedName>
    <definedName name="_6.4_Oprema_za_zavarovanje_prometa" localSheetId="9">'6. OPREMA CEST'!$B$21</definedName>
    <definedName name="_6.4_Oprema_za_zavarovanje_prometa" localSheetId="17">'6. OPREMA CEST (2)'!$B$12</definedName>
    <definedName name="_6.4_Oprema_za_zavarovanje_prometa">#REF!</definedName>
    <definedName name="_6.5_Oprema_za_zimsko_službo" localSheetId="3">'6. OPREMA CEST'!#REF!</definedName>
    <definedName name="_6.5_Oprema_za_zimsko_službo" localSheetId="11">'6. OPREMA CEST (2)'!#REF!</definedName>
    <definedName name="_6.5_Oprema_za_zimsko_službo" localSheetId="4">'6. OPREMA CEST'!#REF!</definedName>
    <definedName name="_6.5_Oprema_za_zimsko_službo" localSheetId="12">'6. OPREMA CEST (2)'!#REF!</definedName>
    <definedName name="_6.5_Oprema_za_zimsko_službo" localSheetId="5">'6. OPREMA CEST'!#REF!</definedName>
    <definedName name="_6.5_Oprema_za_zimsko_službo" localSheetId="13">'6. OPREMA CEST (2)'!#REF!</definedName>
    <definedName name="_6.5_Oprema_za_zimsko_službo" localSheetId="6">'6. OPREMA CEST'!#REF!</definedName>
    <definedName name="_6.5_Oprema_za_zimsko_službo" localSheetId="14">'6. OPREMA CEST (2)'!#REF!</definedName>
    <definedName name="_6.5_Oprema_za_zimsko_službo" localSheetId="7">'6. OPREMA CEST'!#REF!</definedName>
    <definedName name="_6.5_Oprema_za_zimsko_službo" localSheetId="15">'6. OPREMA CEST (2)'!#REF!</definedName>
    <definedName name="_6.5_Oprema_za_zimsko_službo" localSheetId="8">'6. OPREMA CEST'!#REF!</definedName>
    <definedName name="_6.5_Oprema_za_zimsko_službo" localSheetId="16">'6. OPREMA CEST (2)'!#REF!</definedName>
    <definedName name="_6.5_Oprema_za_zimsko_službo" localSheetId="9">'6. OPREMA CEST'!#REF!</definedName>
    <definedName name="_6.5_Oprema_za_zimsko_službo" localSheetId="17">'6. OPREMA CEST (2)'!#REF!</definedName>
    <definedName name="_6.5_Oprema_za_zimsko_službo" localSheetId="2">'6. OPREMA CEST'!#REF!</definedName>
    <definedName name="_6.5_Oprema_za_zimsko_službo" localSheetId="10">'6. OPREMA CEST (2)'!#REF!</definedName>
    <definedName name="_6.5_Oprema_za_zimsko_službo">#REF!</definedName>
    <definedName name="_6.6_Druga_prometna_oprema_cest" localSheetId="3">'6. OPREMA CEST'!#REF!</definedName>
    <definedName name="_6.6_Druga_prometna_oprema_cest" localSheetId="11">'6. OPREMA CEST (2)'!#REF!</definedName>
    <definedName name="_6.6_Druga_prometna_oprema_cest" localSheetId="4">'6. OPREMA CEST'!#REF!</definedName>
    <definedName name="_6.6_Druga_prometna_oprema_cest" localSheetId="12">'6. OPREMA CEST (2)'!#REF!</definedName>
    <definedName name="_6.6_Druga_prometna_oprema_cest" localSheetId="5">'6. OPREMA CEST'!#REF!</definedName>
    <definedName name="_6.6_Druga_prometna_oprema_cest" localSheetId="13">'6. OPREMA CEST (2)'!#REF!</definedName>
    <definedName name="_6.6_Druga_prometna_oprema_cest" localSheetId="6">'6. OPREMA CEST'!#REF!</definedName>
    <definedName name="_6.6_Druga_prometna_oprema_cest" localSheetId="14">'6. OPREMA CEST (2)'!#REF!</definedName>
    <definedName name="_6.6_Druga_prometna_oprema_cest" localSheetId="7">'6. OPREMA CEST'!#REF!</definedName>
    <definedName name="_6.6_Druga_prometna_oprema_cest" localSheetId="15">'6. OPREMA CEST (2)'!#REF!</definedName>
    <definedName name="_6.6_Druga_prometna_oprema_cest" localSheetId="8">'6. OPREMA CEST'!#REF!</definedName>
    <definedName name="_6.6_Druga_prometna_oprema_cest" localSheetId="16">'6. OPREMA CEST (2)'!#REF!</definedName>
    <definedName name="_6.6_Druga_prometna_oprema_cest" localSheetId="9">'6. OPREMA CEST'!#REF!</definedName>
    <definedName name="_6.6_Druga_prometna_oprema_cest" localSheetId="17">'6. OPREMA CEST (2)'!#REF!</definedName>
    <definedName name="_6.6_Druga_prometna_oprema_cest" localSheetId="2">'6. OPREMA CEST'!#REF!</definedName>
    <definedName name="_6.6_Druga_prometna_oprema_cest" localSheetId="10">'6. OPREMA CEST (2)'!#REF!</definedName>
    <definedName name="_6.6_Druga_prometna_oprema_cest">#REF!</definedName>
    <definedName name="_7.2_Elektroenergetski_vodi" localSheetId="9">'7. TUJE STORITVE'!$B$6</definedName>
    <definedName name="_7.2_Elektroenergetski_vodi" localSheetId="17">'7. TUJE STORITVE (2)'!$B$6</definedName>
    <definedName name="_7.2_Elektroenergetski_vodi">#REF!</definedName>
    <definedName name="_7.3_Telekomunikacijske_naprave" localSheetId="9">'7. TUJE STORITVE'!$B$10</definedName>
    <definedName name="_7.3_Telekomunikacijske_naprave" localSheetId="17">'7. TUJE STORITVE (2)'!$B$10</definedName>
    <definedName name="_7.3_Telekomunikacijske_naprave">#REF!</definedName>
    <definedName name="_7.4_klic_v_sili" localSheetId="3">'7. TUJE STORITVE'!#REF!</definedName>
    <definedName name="_7.4_klic_v_sili" localSheetId="11">'7. TUJE STORITVE (2)'!#REF!</definedName>
    <definedName name="_7.4_klic_v_sili" localSheetId="4">'7. TUJE STORITVE'!#REF!</definedName>
    <definedName name="_7.4_klic_v_sili" localSheetId="12">'7. TUJE STORITVE (2)'!#REF!</definedName>
    <definedName name="_7.4_klic_v_sili" localSheetId="5">'7. TUJE STORITVE'!#REF!</definedName>
    <definedName name="_7.4_klic_v_sili" localSheetId="13">'7. TUJE STORITVE (2)'!#REF!</definedName>
    <definedName name="_7.4_klic_v_sili" localSheetId="6">'7. TUJE STORITVE'!#REF!</definedName>
    <definedName name="_7.4_klic_v_sili" localSheetId="14">'7. TUJE STORITVE (2)'!#REF!</definedName>
    <definedName name="_7.4_klic_v_sili" localSheetId="7">'7. TUJE STORITVE'!#REF!</definedName>
    <definedName name="_7.4_klic_v_sili" localSheetId="15">'7. TUJE STORITVE (2)'!#REF!</definedName>
    <definedName name="_7.4_klic_v_sili" localSheetId="8">'7. TUJE STORITVE'!#REF!</definedName>
    <definedName name="_7.4_klic_v_sili" localSheetId="16">'7. TUJE STORITVE (2)'!#REF!</definedName>
    <definedName name="_7.4_klic_v_sili" localSheetId="9">'7. TUJE STORITVE'!#REF!</definedName>
    <definedName name="_7.4_klic_v_sili" localSheetId="17">'7. TUJE STORITVE (2)'!#REF!</definedName>
    <definedName name="_7.4_klic_v_sili" localSheetId="2">'7. TUJE STORITVE'!#REF!</definedName>
    <definedName name="_7.4_klic_v_sili" localSheetId="10">'7. TUJE STORITVE (2)'!#REF!</definedName>
    <definedName name="_7.4_klic_v_sili">#REF!</definedName>
    <definedName name="_7.5_Javna_razsvetljava" localSheetId="9">'7. TUJE STORITVE'!$B$16</definedName>
    <definedName name="_7.5_Javna_razsvetljava" localSheetId="17">'7. TUJE STORITVE (2)'!$B$16</definedName>
    <definedName name="_7.5_Javna_razsvetljava">#REF!</definedName>
    <definedName name="_7.6_vodovod" localSheetId="9">'7. TUJE STORITVE'!$B$21</definedName>
    <definedName name="_7.6_vodovod" localSheetId="17">'7. TUJE STORITVE (2)'!$B$21</definedName>
    <definedName name="_7.6_vodovod">#REF!</definedName>
    <definedName name="_7.7_Plinovod" localSheetId="3">'7. TUJE STORITVE'!#REF!</definedName>
    <definedName name="_7.7_Plinovod" localSheetId="11">'7. TUJE STORITVE (2)'!#REF!</definedName>
    <definedName name="_7.7_Plinovod" localSheetId="4">'7. TUJE STORITVE'!#REF!</definedName>
    <definedName name="_7.7_Plinovod" localSheetId="12">'7. TUJE STORITVE (2)'!#REF!</definedName>
    <definedName name="_7.7_Plinovod" localSheetId="5">'7. TUJE STORITVE'!#REF!</definedName>
    <definedName name="_7.7_Plinovod" localSheetId="13">'7. TUJE STORITVE (2)'!#REF!</definedName>
    <definedName name="_7.7_Plinovod" localSheetId="6">'7. TUJE STORITVE'!#REF!</definedName>
    <definedName name="_7.7_Plinovod" localSheetId="14">'7. TUJE STORITVE (2)'!#REF!</definedName>
    <definedName name="_7.7_Plinovod" localSheetId="7">'7. TUJE STORITVE'!#REF!</definedName>
    <definedName name="_7.7_Plinovod" localSheetId="15">'7. TUJE STORITVE (2)'!#REF!</definedName>
    <definedName name="_7.7_Plinovod" localSheetId="8">'7. TUJE STORITVE'!#REF!</definedName>
    <definedName name="_7.7_Plinovod" localSheetId="16">'7. TUJE STORITVE (2)'!#REF!</definedName>
    <definedName name="_7.7_Plinovod" localSheetId="9">'7. TUJE STORITVE'!#REF!</definedName>
    <definedName name="_7.7_Plinovod" localSheetId="17">'7. TUJE STORITVE (2)'!#REF!</definedName>
    <definedName name="_7.7_Plinovod" localSheetId="2">'7. TUJE STORITVE'!#REF!</definedName>
    <definedName name="_7.7_Plinovod" localSheetId="10">'7. TUJE STORITVE (2)'!#REF!</definedName>
    <definedName name="_7.7_Plinovod">#REF!</definedName>
    <definedName name="_7.8_Železnica" localSheetId="3">'7. TUJE STORITVE'!#REF!</definedName>
    <definedName name="_7.8_Železnica" localSheetId="11">'7. TUJE STORITVE (2)'!#REF!</definedName>
    <definedName name="_7.8_Železnica" localSheetId="4">'7. TUJE STORITVE'!#REF!</definedName>
    <definedName name="_7.8_Železnica" localSheetId="12">'7. TUJE STORITVE (2)'!#REF!</definedName>
    <definedName name="_7.8_Železnica" localSheetId="5">'7. TUJE STORITVE'!#REF!</definedName>
    <definedName name="_7.8_Železnica" localSheetId="13">'7. TUJE STORITVE (2)'!#REF!</definedName>
    <definedName name="_7.8_Železnica" localSheetId="6">'7. TUJE STORITVE'!#REF!</definedName>
    <definedName name="_7.8_Železnica" localSheetId="14">'7. TUJE STORITVE (2)'!#REF!</definedName>
    <definedName name="_7.8_Železnica" localSheetId="7">'7. TUJE STORITVE'!#REF!</definedName>
    <definedName name="_7.8_Železnica" localSheetId="15">'7. TUJE STORITVE (2)'!#REF!</definedName>
    <definedName name="_7.8_Železnica" localSheetId="8">'7. TUJE STORITVE'!#REF!</definedName>
    <definedName name="_7.8_Železnica" localSheetId="16">'7. TUJE STORITVE (2)'!#REF!</definedName>
    <definedName name="_7.8_Železnica" localSheetId="9">'7. TUJE STORITVE'!#REF!</definedName>
    <definedName name="_7.8_Železnica" localSheetId="17">'7. TUJE STORITVE (2)'!#REF!</definedName>
    <definedName name="_7.8_Železnica" localSheetId="2">'7. TUJE STORITVE'!#REF!</definedName>
    <definedName name="_7.8_Železnica" localSheetId="10">'7. TUJE STORITVE (2)'!#REF!</definedName>
    <definedName name="_7.8_Železnica">#REF!</definedName>
    <definedName name="_7.9_Preizkusi_nadzor_dokumentacija" localSheetId="9">'7. TUJE STORITVE'!#REF!</definedName>
    <definedName name="_7.9_Preizkusi_nadzor_dokumentacija" localSheetId="17">'7. TUJE STORITVE (2)'!#REF!</definedName>
    <definedName name="_7.9_Preizkusi_nadzor_dokumentacija">#REF!</definedName>
    <definedName name="_xlnm._FilterDatabase" localSheetId="3" hidden="1">'1. PREDDELA'!$E$1:$G$57</definedName>
    <definedName name="_xlnm._FilterDatabase" localSheetId="11" hidden="1">'1. PREDDELA (2)'!$E$1:$G$38</definedName>
    <definedName name="_xlnm._FilterDatabase" localSheetId="4" hidden="1">'2. ZEMELJSKA DELA'!$E$1:$G$41</definedName>
    <definedName name="_xlnm._FilterDatabase" localSheetId="12" hidden="1">'2. ZEMELJSKA DELA (2)'!$E$1:$G$38</definedName>
    <definedName name="_xlnm._FilterDatabase" localSheetId="5" hidden="1">'3. VOZIŠČNE KONSTRUKCIJE'!$E$1:$G$51</definedName>
    <definedName name="_xlnm._FilterDatabase" localSheetId="13" hidden="1">'3. VOZIŠČNE KONSTRUKCIJE (2)'!$E$1:$G$37</definedName>
    <definedName name="_xlnm._FilterDatabase" localSheetId="6" hidden="1">'4. ODVODNJAVANJE'!$E$1:$G$58</definedName>
    <definedName name="_xlnm._FilterDatabase" localSheetId="14" hidden="1">'4. ODVODNJAVANJE (2)'!$E$1:$G$23</definedName>
    <definedName name="_xlnm._FilterDatabase" localSheetId="7" hidden="1">'5. GRADBENA IN OBRTNIŠKA DE (2)'!$E$1:$G$21</definedName>
    <definedName name="_xlnm._FilterDatabase" localSheetId="15" hidden="1">'5. GRADBENA IN OBRTNIŠKA DE (3)'!$E$1:$G$21</definedName>
    <definedName name="_xlnm._FilterDatabase" localSheetId="21" hidden="1">'5. GRADBENA IN OBRTNIŠKA DELA'!$E$1:$G$6</definedName>
    <definedName name="_xlnm._FilterDatabase" localSheetId="8" hidden="1">'6. OPREMA CEST'!$E$1:$G$25</definedName>
    <definedName name="_xlnm._FilterDatabase" localSheetId="16" hidden="1">'6. OPREMA CEST (2)'!$E$1:$G$16</definedName>
    <definedName name="_xlnm._FilterDatabase" localSheetId="9" hidden="1">'7. TUJE STORITVE'!$E$1:$G$25</definedName>
    <definedName name="_xlnm._FilterDatabase" localSheetId="17" hidden="1">'7. TUJE STORITVE (2)'!$E$1:$G$25</definedName>
    <definedName name="Čiščenje_terena_1.2" localSheetId="3">'1. PREDDELA'!$B$12</definedName>
    <definedName name="Čiščenje_terena_1.2" localSheetId="11">'1. PREDDELA (2)'!$B$12</definedName>
    <definedName name="Čiščenje_terena_1.2" localSheetId="4">'1. PREDDELA'!$B$12</definedName>
    <definedName name="Čiščenje_terena_1.2" localSheetId="12">'1. PREDDELA (2)'!$B$12</definedName>
    <definedName name="Čiščenje_terena_1.2" localSheetId="5">'1. PREDDELA'!$B$12</definedName>
    <definedName name="Čiščenje_terena_1.2" localSheetId="13">'1. PREDDELA (2)'!$B$12</definedName>
    <definedName name="Čiščenje_terena_1.2" localSheetId="6">'1. PREDDELA'!$B$12</definedName>
    <definedName name="Čiščenje_terena_1.2" localSheetId="14">'1. PREDDELA (2)'!$B$12</definedName>
    <definedName name="Čiščenje_terena_1.2" localSheetId="7">'1. PREDDELA'!$B$12</definedName>
    <definedName name="Čiščenje_terena_1.2" localSheetId="15">'1. PREDDELA (2)'!$B$12</definedName>
    <definedName name="Čiščenje_terena_1.2" localSheetId="8">'1. PREDDELA'!$B$12</definedName>
    <definedName name="Čiščenje_terena_1.2" localSheetId="16">'1. PREDDELA (2)'!$B$12</definedName>
    <definedName name="Čiščenje_terena_1.2" localSheetId="9">'1. PREDDELA'!$B$12</definedName>
    <definedName name="Čiščenje_terena_1.2" localSheetId="17">'1. PREDDELA (2)'!$B$12</definedName>
    <definedName name="Čiščenje_terena_1.2">#REF!</definedName>
    <definedName name="Geodetska_dela_1.1" localSheetId="3">'1. PREDDELA'!$B$6</definedName>
    <definedName name="Geodetska_dela_1.1" localSheetId="11">'1. PREDDELA (2)'!$B$6</definedName>
    <definedName name="Geodetska_dela_1.1" localSheetId="4">'1. PREDDELA'!$B$6</definedName>
    <definedName name="Geodetska_dela_1.1" localSheetId="12">'1. PREDDELA (2)'!$B$6</definedName>
    <definedName name="Geodetska_dela_1.1" localSheetId="5">'1. PREDDELA'!$B$6</definedName>
    <definedName name="Geodetska_dela_1.1" localSheetId="13">'1. PREDDELA (2)'!$B$6</definedName>
    <definedName name="Geodetska_dela_1.1" localSheetId="6">'1. PREDDELA'!$B$6</definedName>
    <definedName name="Geodetska_dela_1.1" localSheetId="14">'1. PREDDELA (2)'!$B$6</definedName>
    <definedName name="Geodetska_dela_1.1" localSheetId="7">'1. PREDDELA'!$B$6</definedName>
    <definedName name="Geodetska_dela_1.1" localSheetId="15">'1. PREDDELA (2)'!$B$6</definedName>
    <definedName name="Geodetska_dela_1.1" localSheetId="8">'1. PREDDELA'!$B$6</definedName>
    <definedName name="Geodetska_dela_1.1" localSheetId="16">'1. PREDDELA (2)'!$B$6</definedName>
    <definedName name="Geodetska_dela_1.1" localSheetId="9">'1. PREDDELA'!$B$6</definedName>
    <definedName name="Geodetska_dela_1.1" localSheetId="17">'1. PREDDELA (2)'!$B$6</definedName>
    <definedName name="Geodetska_dela_1.1">#REF!</definedName>
    <definedName name="iri_ponikovalnice" localSheetId="3">'4. ODVODNJAVANJE'!#REF!</definedName>
    <definedName name="iri_ponikovalnice" localSheetId="11">'4. ODVODNJAVANJE (2)'!#REF!</definedName>
    <definedName name="iri_ponikovalnice" localSheetId="4">'4. ODVODNJAVANJE'!#REF!</definedName>
    <definedName name="iri_ponikovalnice" localSheetId="12">'4. ODVODNJAVANJE (2)'!#REF!</definedName>
    <definedName name="iri_ponikovalnice" localSheetId="5">'4. ODVODNJAVANJE'!#REF!</definedName>
    <definedName name="iri_ponikovalnice" localSheetId="13">'4. ODVODNJAVANJE (2)'!#REF!</definedName>
    <definedName name="iri_ponikovalnice" localSheetId="6">'4. ODVODNJAVANJE'!#REF!</definedName>
    <definedName name="iri_ponikovalnice" localSheetId="14">'4. ODVODNJAVANJE (2)'!#REF!</definedName>
    <definedName name="iri_ponikovalnice" localSheetId="7">'4. ODVODNJAVANJE'!#REF!</definedName>
    <definedName name="iri_ponikovalnice" localSheetId="15">'4. ODVODNJAVANJE (2)'!#REF!</definedName>
    <definedName name="iri_ponikovalnice" localSheetId="8">'4. ODVODNJAVANJE'!#REF!</definedName>
    <definedName name="iri_ponikovalnice" localSheetId="16">'4. ODVODNJAVANJE (2)'!#REF!</definedName>
    <definedName name="iri_ponikovalnice" localSheetId="9">'4. ODVODNJAVANJE'!#REF!</definedName>
    <definedName name="iri_ponikovalnice" localSheetId="17">'4. ODVODNJAVANJE (2)'!#REF!</definedName>
    <definedName name="iri_ponikovalnice" localSheetId="2">'4. ODVODNJAVANJE'!#REF!</definedName>
    <definedName name="iri_ponikovalnice" localSheetId="10">'4. ODVODNJAVANJE (2)'!#REF!</definedName>
    <definedName name="iri_ponikovalnice">#REF!</definedName>
    <definedName name="Ostala_preddela_1.3" localSheetId="3">'1. PREDDELA'!$B$45</definedName>
    <definedName name="Ostala_preddela_1.3" localSheetId="11">'1. PREDDELA (2)'!$B$33</definedName>
    <definedName name="Ostala_preddela_1.3" localSheetId="4">'1. PREDDELA'!$B$45</definedName>
    <definedName name="Ostala_preddela_1.3" localSheetId="12">'1. PREDDELA (2)'!$B$33</definedName>
    <definedName name="Ostala_preddela_1.3" localSheetId="5">'1. PREDDELA'!$B$45</definedName>
    <definedName name="Ostala_preddela_1.3" localSheetId="13">'1. PREDDELA (2)'!$B$33</definedName>
    <definedName name="Ostala_preddela_1.3" localSheetId="6">'1. PREDDELA'!$B$45</definedName>
    <definedName name="Ostala_preddela_1.3" localSheetId="14">'1. PREDDELA (2)'!$B$33</definedName>
    <definedName name="Ostala_preddela_1.3" localSheetId="7">'1. PREDDELA'!$B$45</definedName>
    <definedName name="Ostala_preddela_1.3" localSheetId="15">'1. PREDDELA (2)'!$B$33</definedName>
    <definedName name="Ostala_preddela_1.3" localSheetId="8">'1. PREDDELA'!$B$45</definedName>
    <definedName name="Ostala_preddela_1.3" localSheetId="16">'1. PREDDELA (2)'!$B$33</definedName>
    <definedName name="Ostala_preddela_1.3" localSheetId="9">'1. PREDDELA'!$B$45</definedName>
    <definedName name="Ostala_preddela_1.3" localSheetId="17">'1. PREDDELA (2)'!$B$33</definedName>
    <definedName name="Ostala_preddela_1.3">#REF!</definedName>
    <definedName name="_xlnm.Print_Area" localSheetId="4">'2. ZEMELJSKA DELA'!$A$1:$G$41</definedName>
    <definedName name="_xlnm.Print_Area" localSheetId="12">'2. ZEMELJSKA DELA (2)'!$A$1:$G$38</definedName>
    <definedName name="_xlnm.Print_Area" localSheetId="20">'4. Popis dokumentacija, nadzor'!$A$1:$G$26</definedName>
    <definedName name="_xlnm.Print_Area" localSheetId="7">'5. GRADBENA IN OBRTNIŠKA DE (2)'!$A$1:$G$21</definedName>
    <definedName name="_xlnm.Print_Area" localSheetId="15">'5. GRADBENA IN OBRTNIŠKA DE (3)'!$A$1:$G$21</definedName>
    <definedName name="_xlnm.Print_Area" localSheetId="21">'5. GRADBENA IN OBRTNIŠKA DELA'!$A$1:$G$20</definedName>
    <definedName name="_xlnm.Print_Area" localSheetId="19">Cevovod!$A$1:$G$173</definedName>
    <definedName name="_xlnm.Print_Area" localSheetId="2">REKAPITULACIJA!$A$1:$I$41</definedName>
    <definedName name="_xlnm.Print_Area" localSheetId="10">'REKAPITULACIJA (2)'!$A$1:$I$41</definedName>
    <definedName name="_xlnm.Print_Area" localSheetId="18">'Rekapitulacija (3)'!$A$1:$G$23</definedName>
    <definedName name="_xlnm.Print_Area" localSheetId="0">'REKAPITULACIJA cesti, vodovod'!$A$1:$J$49</definedName>
    <definedName name="_xlnm.Print_Area" localSheetId="1">'Zahteve naročnika'!$A$1:$J$43</definedName>
    <definedName name="Predhodna_dela_1.4" localSheetId="3">'1. PREDDELA'!#REF!</definedName>
    <definedName name="Predhodna_dela_1.4" localSheetId="11">'1. PREDDELA (2)'!#REF!</definedName>
    <definedName name="Predhodna_dela_1.4" localSheetId="4">'1. PREDDELA'!#REF!</definedName>
    <definedName name="Predhodna_dela_1.4" localSheetId="12">'1. PREDDELA (2)'!#REF!</definedName>
    <definedName name="Predhodna_dela_1.4" localSheetId="5">'1. PREDDELA'!#REF!</definedName>
    <definedName name="Predhodna_dela_1.4" localSheetId="13">'1. PREDDELA (2)'!#REF!</definedName>
    <definedName name="Predhodna_dela_1.4" localSheetId="6">'1. PREDDELA'!#REF!</definedName>
    <definedName name="Predhodna_dela_1.4" localSheetId="14">'1. PREDDELA (2)'!#REF!</definedName>
    <definedName name="Predhodna_dela_1.4" localSheetId="7">'1. PREDDELA'!#REF!</definedName>
    <definedName name="Predhodna_dela_1.4" localSheetId="15">'1. PREDDELA (2)'!#REF!</definedName>
    <definedName name="Predhodna_dela_1.4" localSheetId="8">'1. PREDDELA'!#REF!</definedName>
    <definedName name="Predhodna_dela_1.4" localSheetId="16">'1. PREDDELA (2)'!#REF!</definedName>
    <definedName name="Predhodna_dela_1.4" localSheetId="9">'1. PREDDELA'!#REF!</definedName>
    <definedName name="Predhodna_dela_1.4" localSheetId="17">'1. PREDDELA (2)'!#REF!</definedName>
    <definedName name="Predhodna_dela_1.4" localSheetId="2">'1. PREDDELA'!#REF!</definedName>
    <definedName name="Predhodna_dela_1.4" localSheetId="10">'1. PREDDELA (2)'!#REF!</definedName>
    <definedName name="Predhodna_dela_1.4">#REF!</definedName>
    <definedName name="_xlnm.Print_Titles" localSheetId="3">'1. PREDDELA'!$1:$3</definedName>
    <definedName name="_xlnm.Print_Titles" localSheetId="11">'1. PREDDELA (2)'!$1:$3</definedName>
    <definedName name="_xlnm.Print_Titles" localSheetId="4">'2. ZEMELJSKA DELA'!$1:$3</definedName>
    <definedName name="_xlnm.Print_Titles" localSheetId="12">'2. ZEMELJSKA DELA (2)'!$1:$3</definedName>
    <definedName name="_xlnm.Print_Titles" localSheetId="5">'3. VOZIŠČNE KONSTRUKCIJE'!$1:$3</definedName>
    <definedName name="_xlnm.Print_Titles" localSheetId="13">'3. VOZIŠČNE KONSTRUKCIJE (2)'!$1:$3</definedName>
    <definedName name="_xlnm.Print_Titles" localSheetId="6">'4. ODVODNJAVANJE'!$1:$3</definedName>
    <definedName name="_xlnm.Print_Titles" localSheetId="14">'4. ODVODNJAVANJE (2)'!$1:$3</definedName>
    <definedName name="_xlnm.Print_Titles" localSheetId="7">'5. GRADBENA IN OBRTNIŠKA DE (2)'!$1:$3</definedName>
    <definedName name="_xlnm.Print_Titles" localSheetId="15">'5. GRADBENA IN OBRTNIŠKA DE (3)'!$1:$3</definedName>
    <definedName name="_xlnm.Print_Titles" localSheetId="21">'5. GRADBENA IN OBRTNIŠKA DELA'!$1:$3</definedName>
    <definedName name="_xlnm.Print_Titles" localSheetId="8">'6. OPREMA CEST'!$1:$3</definedName>
    <definedName name="_xlnm.Print_Titles" localSheetId="16">'6. OPREMA CEST (2)'!$1:$3</definedName>
    <definedName name="_xlnm.Print_Titles" localSheetId="9">'7. TUJE STORITVE'!$1:$3</definedName>
    <definedName name="_xlnm.Print_Titles" localSheetId="17">'7. TUJE STORITVE (2)'!$1:$3</definedName>
    <definedName name="_xlnm.Print_Titles" localSheetId="19">Cevovod!$1:$3</definedName>
    <definedName name="_xlnm.Print_Titles" localSheetId="18">'Rekapitulacija (3)'!$1:$2</definedName>
    <definedName name="za_zavarovanje_prometa" localSheetId="8">'6. OPREMA CEST'!$B$21</definedName>
    <definedName name="za_zavarovanje_prometa" localSheetId="16">'6. OPREMA CEST (2)'!$B$12</definedName>
    <definedName name="za_zavarovanje_prometa" localSheetId="9">'6. OPREMA CEST'!$B$21</definedName>
    <definedName name="za_zavarovanje_prometa" localSheetId="17">'6. OPREMA CEST (2)'!$B$12</definedName>
    <definedName name="za_zavarovanje_prome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34" l="1"/>
  <c r="G13" i="34"/>
  <c r="G17" i="34"/>
  <c r="G20" i="34"/>
  <c r="G23" i="34"/>
  <c r="G31" i="34"/>
  <c r="G35" i="34"/>
  <c r="G38" i="34"/>
  <c r="G41" i="34"/>
  <c r="G44" i="34"/>
  <c r="G47" i="34"/>
  <c r="G50" i="34"/>
  <c r="G57" i="34"/>
  <c r="G61" i="34"/>
  <c r="G62" i="34"/>
  <c r="G66" i="34"/>
  <c r="G67" i="34"/>
  <c r="G68" i="34"/>
  <c r="G73" i="34"/>
  <c r="G74" i="34"/>
  <c r="G75" i="34"/>
  <c r="G76" i="34"/>
  <c r="G77" i="34"/>
  <c r="G78" i="34"/>
  <c r="G82" i="34"/>
  <c r="G83" i="34"/>
  <c r="G84" i="34"/>
  <c r="G85" i="34"/>
  <c r="G86" i="34"/>
  <c r="G87" i="34"/>
  <c r="G88" i="34"/>
  <c r="G92" i="34"/>
  <c r="G93" i="34"/>
  <c r="G94" i="34"/>
  <c r="G95" i="34"/>
  <c r="G96" i="34"/>
  <c r="G97" i="34"/>
  <c r="G102" i="34"/>
  <c r="G105" i="34"/>
  <c r="G108" i="34"/>
  <c r="G111" i="34"/>
  <c r="G121" i="34"/>
  <c r="G124" i="34"/>
  <c r="G127" i="34"/>
  <c r="G130" i="34"/>
  <c r="G133" i="34"/>
  <c r="G141" i="34"/>
  <c r="G143" i="34"/>
  <c r="E150" i="34"/>
  <c r="G150" i="34" s="1"/>
  <c r="E153" i="34"/>
  <c r="G153" i="34" s="1"/>
  <c r="E156" i="34"/>
  <c r="G156" i="34" s="1"/>
  <c r="E159" i="34"/>
  <c r="G159" i="34"/>
  <c r="G52" i="34" l="1"/>
  <c r="G7" i="33" s="1"/>
  <c r="G25" i="34"/>
  <c r="G6" i="33" s="1"/>
  <c r="G135" i="34"/>
  <c r="G9" i="33" s="1"/>
  <c r="G145" i="34"/>
  <c r="G116" i="34"/>
  <c r="G8" i="33" s="1"/>
  <c r="E164" i="34"/>
  <c r="G164" i="34" s="1"/>
  <c r="G170" i="34" s="1"/>
  <c r="G11" i="33" s="1"/>
  <c r="G10" i="33"/>
  <c r="E167" i="34"/>
  <c r="G167" i="34" s="1"/>
  <c r="G173" i="34" l="1"/>
  <c r="G12" i="33"/>
  <c r="G15" i="33" s="1"/>
  <c r="I24" i="16" s="1"/>
  <c r="E5" i="32"/>
  <c r="E6" i="32"/>
  <c r="E7" i="32"/>
  <c r="G8" i="32"/>
  <c r="G5" i="32" s="1"/>
  <c r="E10" i="32"/>
  <c r="E11" i="32"/>
  <c r="E9" i="32" s="1"/>
  <c r="G12" i="32"/>
  <c r="G13" i="32"/>
  <c r="G14" i="32"/>
  <c r="E15" i="32"/>
  <c r="E16" i="32"/>
  <c r="E17" i="32"/>
  <c r="G18" i="32"/>
  <c r="G19" i="32"/>
  <c r="E21" i="32"/>
  <c r="E22" i="32"/>
  <c r="G23" i="32"/>
  <c r="G22" i="32" s="1"/>
  <c r="E5" i="31"/>
  <c r="E6" i="31"/>
  <c r="E7" i="31"/>
  <c r="G8" i="31"/>
  <c r="G9" i="31"/>
  <c r="G10" i="31"/>
  <c r="E11" i="31"/>
  <c r="E12" i="31"/>
  <c r="E13" i="31"/>
  <c r="G14" i="31"/>
  <c r="G12" i="31" s="1"/>
  <c r="E5" i="30"/>
  <c r="E6" i="30"/>
  <c r="E7" i="30"/>
  <c r="G8" i="30"/>
  <c r="G9" i="30"/>
  <c r="E10" i="30"/>
  <c r="E11" i="30"/>
  <c r="E12" i="30"/>
  <c r="G13" i="30"/>
  <c r="G10" i="30" s="1"/>
  <c r="G14" i="30"/>
  <c r="E15" i="30"/>
  <c r="E16" i="30"/>
  <c r="E17" i="30"/>
  <c r="G18" i="30"/>
  <c r="G19" i="30"/>
  <c r="G16" i="30" s="1"/>
  <c r="G8" i="29"/>
  <c r="E9" i="29"/>
  <c r="E5" i="29" s="1"/>
  <c r="G9" i="29"/>
  <c r="E10" i="29"/>
  <c r="G10" i="29"/>
  <c r="E11" i="29"/>
  <c r="G11" i="29"/>
  <c r="E12" i="29"/>
  <c r="G12" i="29"/>
  <c r="E13" i="29"/>
  <c r="G13" i="29"/>
  <c r="E14" i="29"/>
  <c r="G14" i="29"/>
  <c r="E16" i="29"/>
  <c r="G18" i="29"/>
  <c r="G19" i="29"/>
  <c r="G16" i="29" s="1"/>
  <c r="G20" i="29"/>
  <c r="G21" i="29"/>
  <c r="E9" i="28"/>
  <c r="E7" i="28" s="1"/>
  <c r="G9" i="28"/>
  <c r="E10" i="28"/>
  <c r="E8" i="28" s="1"/>
  <c r="G10" i="28"/>
  <c r="E13" i="28"/>
  <c r="E14" i="28"/>
  <c r="E12" i="28" s="1"/>
  <c r="G14" i="28"/>
  <c r="G11" i="28" s="1"/>
  <c r="E17" i="28"/>
  <c r="E19" i="28"/>
  <c r="E20" i="28"/>
  <c r="E18" i="28" s="1"/>
  <c r="G20" i="28"/>
  <c r="G17" i="28" s="1"/>
  <c r="G21" i="28"/>
  <c r="E22" i="28"/>
  <c r="E23" i="28"/>
  <c r="E24" i="28"/>
  <c r="G25" i="28"/>
  <c r="G22" i="28" s="1"/>
  <c r="E28" i="28"/>
  <c r="E29" i="28"/>
  <c r="E30" i="28"/>
  <c r="G31" i="28"/>
  <c r="G28" i="28" s="1"/>
  <c r="E32" i="28"/>
  <c r="E34" i="28"/>
  <c r="E35" i="28"/>
  <c r="E33" i="28" s="1"/>
  <c r="G35" i="28"/>
  <c r="G33" i="28" s="1"/>
  <c r="E8" i="27"/>
  <c r="G8" i="27"/>
  <c r="G9" i="27"/>
  <c r="M9" i="27"/>
  <c r="K11" i="27" s="1"/>
  <c r="E11" i="27" s="1"/>
  <c r="G10" i="27"/>
  <c r="G11" i="27"/>
  <c r="G12" i="27"/>
  <c r="M12" i="27"/>
  <c r="K12" i="27" s="1"/>
  <c r="E12" i="27" s="1"/>
  <c r="G13" i="27"/>
  <c r="E14" i="27"/>
  <c r="E15" i="27"/>
  <c r="G17" i="27"/>
  <c r="G15" i="27" s="1"/>
  <c r="G18" i="27"/>
  <c r="E22" i="27"/>
  <c r="E20" i="27" s="1"/>
  <c r="G22" i="27"/>
  <c r="G20" i="27" s="1"/>
  <c r="E25" i="27"/>
  <c r="E26" i="27"/>
  <c r="E24" i="27" s="1"/>
  <c r="G26" i="27"/>
  <c r="G23" i="27" s="1"/>
  <c r="G30" i="27"/>
  <c r="G28" i="27" s="1"/>
  <c r="E31" i="27"/>
  <c r="E27" i="27" s="1"/>
  <c r="G31" i="27"/>
  <c r="G35" i="27"/>
  <c r="G33" i="27" s="1"/>
  <c r="G36" i="27"/>
  <c r="G8" i="26"/>
  <c r="E9" i="26"/>
  <c r="E5" i="26" s="1"/>
  <c r="G9" i="26"/>
  <c r="G10" i="26"/>
  <c r="G15" i="26"/>
  <c r="G16" i="26"/>
  <c r="G17" i="26"/>
  <c r="E18" i="26"/>
  <c r="E14" i="26" s="1"/>
  <c r="G18" i="26"/>
  <c r="E19" i="26"/>
  <c r="G19" i="26"/>
  <c r="E20" i="26"/>
  <c r="G20" i="26"/>
  <c r="E21" i="26"/>
  <c r="E22" i="26"/>
  <c r="E23" i="26"/>
  <c r="G24" i="26"/>
  <c r="G25" i="26"/>
  <c r="G26" i="26"/>
  <c r="G27" i="26"/>
  <c r="E28" i="26"/>
  <c r="E29" i="26"/>
  <c r="E30" i="26"/>
  <c r="G31" i="26"/>
  <c r="G29" i="26" s="1"/>
  <c r="E34" i="26"/>
  <c r="E35" i="26"/>
  <c r="G36" i="26"/>
  <c r="G34" i="26" s="1"/>
  <c r="G5" i="29" l="1"/>
  <c r="G27" i="27"/>
  <c r="G17" i="33"/>
  <c r="G19" i="33" s="1"/>
  <c r="G16" i="32"/>
  <c r="G11" i="32"/>
  <c r="E20" i="32"/>
  <c r="G6" i="32"/>
  <c r="G5" i="31"/>
  <c r="G15" i="30"/>
  <c r="G11" i="30"/>
  <c r="G5" i="30"/>
  <c r="G6" i="30"/>
  <c r="G6" i="29"/>
  <c r="G34" i="28"/>
  <c r="G32" i="28"/>
  <c r="G23" i="28"/>
  <c r="G7" i="28"/>
  <c r="G8" i="28"/>
  <c r="G5" i="27"/>
  <c r="G35" i="26"/>
  <c r="G21" i="26"/>
  <c r="G14" i="26"/>
  <c r="G13" i="26"/>
  <c r="G5" i="26"/>
  <c r="G6" i="26"/>
  <c r="G15" i="32"/>
  <c r="G21" i="32"/>
  <c r="G20" i="32" s="1"/>
  <c r="G10" i="32"/>
  <c r="G17" i="32"/>
  <c r="G7" i="32"/>
  <c r="G6" i="31"/>
  <c r="G13" i="31"/>
  <c r="G11" i="31"/>
  <c r="F16" i="31" s="1"/>
  <c r="G7" i="31"/>
  <c r="G17" i="30"/>
  <c r="G12" i="30"/>
  <c r="G7" i="30"/>
  <c r="E6" i="29"/>
  <c r="G7" i="29"/>
  <c r="E7" i="29"/>
  <c r="G29" i="28"/>
  <c r="G18" i="28"/>
  <c r="G12" i="28"/>
  <c r="G24" i="28"/>
  <c r="G30" i="28"/>
  <c r="G19" i="28"/>
  <c r="G13" i="28"/>
  <c r="G24" i="27"/>
  <c r="G6" i="27"/>
  <c r="G34" i="27"/>
  <c r="G32" i="27"/>
  <c r="E28" i="27"/>
  <c r="G21" i="27"/>
  <c r="G19" i="27"/>
  <c r="G16" i="27"/>
  <c r="G14" i="27"/>
  <c r="K10" i="27"/>
  <c r="E10" i="27" s="1"/>
  <c r="K9" i="27"/>
  <c r="E9" i="27" s="1"/>
  <c r="E36" i="27" s="1"/>
  <c r="E35" i="27" s="1"/>
  <c r="G29" i="27"/>
  <c r="G25" i="27"/>
  <c r="E21" i="27"/>
  <c r="E19" i="27"/>
  <c r="E16" i="27"/>
  <c r="G7" i="27"/>
  <c r="E29" i="27"/>
  <c r="K13" i="27"/>
  <c r="E13" i="27" s="1"/>
  <c r="G30" i="26"/>
  <c r="G28" i="26"/>
  <c r="G22" i="26"/>
  <c r="E13" i="26"/>
  <c r="E6" i="26"/>
  <c r="G7" i="26"/>
  <c r="G23" i="26"/>
  <c r="E7" i="26"/>
  <c r="G9" i="32" l="1"/>
  <c r="F25" i="32" s="1"/>
  <c r="F21" i="30"/>
  <c r="F23" i="29"/>
  <c r="F37" i="28"/>
  <c r="F38" i="26"/>
  <c r="E32" i="27"/>
  <c r="E34" i="27"/>
  <c r="E33" i="27"/>
  <c r="E7" i="27"/>
  <c r="F38" i="27"/>
  <c r="E6" i="27"/>
  <c r="E5" i="27"/>
  <c r="H21" i="25" l="1"/>
  <c r="H25" i="25"/>
  <c r="H17" i="25"/>
  <c r="H23" i="25" l="1"/>
  <c r="H19" i="25"/>
  <c r="H15" i="25"/>
  <c r="H27" i="25" l="1"/>
  <c r="H29" i="25" l="1"/>
  <c r="H32" i="25" s="1"/>
  <c r="I22" i="16" s="1"/>
  <c r="E5" i="24"/>
  <c r="E6" i="24"/>
  <c r="E7" i="24"/>
  <c r="G8" i="24"/>
  <c r="G5" i="24" s="1"/>
  <c r="E10" i="24"/>
  <c r="E11" i="24"/>
  <c r="E9" i="24" s="1"/>
  <c r="G12" i="24"/>
  <c r="G13" i="24"/>
  <c r="G14" i="24"/>
  <c r="E15" i="24"/>
  <c r="E16" i="24"/>
  <c r="E17" i="24"/>
  <c r="G18" i="24"/>
  <c r="G19" i="24"/>
  <c r="G16" i="24" s="1"/>
  <c r="E21" i="24"/>
  <c r="E20" i="24" s="1"/>
  <c r="E22" i="24"/>
  <c r="G23" i="24"/>
  <c r="G22" i="24" s="1"/>
  <c r="E5" i="23"/>
  <c r="E6" i="23"/>
  <c r="E7" i="23"/>
  <c r="G8" i="23"/>
  <c r="G5" i="23" s="1"/>
  <c r="G9" i="23"/>
  <c r="G10" i="23"/>
  <c r="G11" i="23"/>
  <c r="G12" i="23"/>
  <c r="G13" i="23"/>
  <c r="E14" i="23"/>
  <c r="E15" i="23"/>
  <c r="E16" i="23"/>
  <c r="G17" i="23"/>
  <c r="G14" i="23" s="1"/>
  <c r="G18" i="23"/>
  <c r="G15" i="23" s="1"/>
  <c r="G19" i="23"/>
  <c r="E20" i="23"/>
  <c r="E21" i="23"/>
  <c r="E22" i="23"/>
  <c r="G23" i="23"/>
  <c r="G21" i="23" s="1"/>
  <c r="E5" i="22"/>
  <c r="E6" i="22"/>
  <c r="E7" i="22"/>
  <c r="G8" i="22"/>
  <c r="G5" i="22" s="1"/>
  <c r="G9" i="22"/>
  <c r="E10" i="22"/>
  <c r="E11" i="22"/>
  <c r="G11" i="22"/>
  <c r="E12" i="22"/>
  <c r="G13" i="22"/>
  <c r="G10" i="22" s="1"/>
  <c r="G14" i="22"/>
  <c r="E15" i="22"/>
  <c r="E16" i="22"/>
  <c r="E17" i="22"/>
  <c r="G18" i="22"/>
  <c r="G15" i="22" s="1"/>
  <c r="G19" i="22"/>
  <c r="G16" i="22" s="1"/>
  <c r="E5" i="21"/>
  <c r="E6" i="21"/>
  <c r="G6" i="21"/>
  <c r="E7" i="21"/>
  <c r="G8" i="21"/>
  <c r="G5" i="21" s="1"/>
  <c r="E9" i="21"/>
  <c r="E11" i="21"/>
  <c r="G12" i="21"/>
  <c r="G9" i="21" s="1"/>
  <c r="E13" i="21"/>
  <c r="E10" i="21" s="1"/>
  <c r="G13" i="21"/>
  <c r="G10" i="21" s="1"/>
  <c r="G17" i="21"/>
  <c r="G18" i="21"/>
  <c r="G19" i="21"/>
  <c r="E20" i="21"/>
  <c r="G20" i="21"/>
  <c r="E21" i="21"/>
  <c r="G21" i="21" s="1"/>
  <c r="E22" i="21"/>
  <c r="G22" i="21"/>
  <c r="E23" i="21"/>
  <c r="G23" i="21" s="1"/>
  <c r="G25" i="21"/>
  <c r="E26" i="21"/>
  <c r="G26" i="21" s="1"/>
  <c r="G27" i="21"/>
  <c r="E29" i="21"/>
  <c r="G31" i="21"/>
  <c r="G32" i="21"/>
  <c r="G33" i="21"/>
  <c r="G29" i="21" s="1"/>
  <c r="G34" i="21"/>
  <c r="E35" i="21"/>
  <c r="G35" i="21"/>
  <c r="G36" i="21"/>
  <c r="G37" i="21"/>
  <c r="E38" i="21"/>
  <c r="G38" i="21"/>
  <c r="G39" i="21"/>
  <c r="G40" i="21"/>
  <c r="G41" i="21"/>
  <c r="G45" i="21"/>
  <c r="G46" i="21"/>
  <c r="G47" i="21"/>
  <c r="E48" i="21"/>
  <c r="E43" i="21" s="1"/>
  <c r="E49" i="21"/>
  <c r="G49" i="21"/>
  <c r="E50" i="21"/>
  <c r="G50" i="21" s="1"/>
  <c r="E51" i="21"/>
  <c r="G51" i="21"/>
  <c r="G52" i="21"/>
  <c r="G53" i="21"/>
  <c r="G54" i="21"/>
  <c r="G55" i="21"/>
  <c r="G56" i="21"/>
  <c r="E9" i="20"/>
  <c r="G9" i="20"/>
  <c r="E13" i="20"/>
  <c r="E14" i="20"/>
  <c r="E12" i="20" s="1"/>
  <c r="G20" i="20"/>
  <c r="G22" i="20"/>
  <c r="G23" i="20"/>
  <c r="E27" i="20"/>
  <c r="G27" i="20"/>
  <c r="E29" i="20"/>
  <c r="G29" i="20"/>
  <c r="E30" i="20"/>
  <c r="E31" i="20"/>
  <c r="E32" i="20"/>
  <c r="G33" i="20"/>
  <c r="G31" i="20" s="1"/>
  <c r="E39" i="20"/>
  <c r="E36" i="20" s="1"/>
  <c r="G39" i="20"/>
  <c r="G37" i="20" s="1"/>
  <c r="G40" i="20"/>
  <c r="G41" i="20"/>
  <c r="E42" i="20"/>
  <c r="G42" i="20"/>
  <c r="E43" i="20"/>
  <c r="E44" i="20"/>
  <c r="G44" i="20"/>
  <c r="G45" i="20"/>
  <c r="G43" i="20" s="1"/>
  <c r="E49" i="20"/>
  <c r="E47" i="20" s="1"/>
  <c r="G8" i="19"/>
  <c r="E9" i="19"/>
  <c r="K9" i="19"/>
  <c r="E10" i="19"/>
  <c r="G10" i="19"/>
  <c r="K10" i="19"/>
  <c r="K11" i="19"/>
  <c r="E11" i="19" s="1"/>
  <c r="G11" i="19" s="1"/>
  <c r="M12" i="19"/>
  <c r="K12" i="19" s="1"/>
  <c r="E12" i="19" s="1"/>
  <c r="G12" i="19" s="1"/>
  <c r="E14" i="19"/>
  <c r="E17" i="19"/>
  <c r="E15" i="19" s="1"/>
  <c r="G18" i="19"/>
  <c r="G19" i="19"/>
  <c r="E23" i="19"/>
  <c r="G23" i="19" s="1"/>
  <c r="E26" i="19"/>
  <c r="E27" i="19"/>
  <c r="E25" i="19" s="1"/>
  <c r="G27" i="19"/>
  <c r="G25" i="19" s="1"/>
  <c r="E31" i="19"/>
  <c r="E29" i="19" s="1"/>
  <c r="G31" i="19"/>
  <c r="E32" i="19"/>
  <c r="E28" i="19" s="1"/>
  <c r="E38" i="19"/>
  <c r="G38" i="19" s="1"/>
  <c r="E39" i="19"/>
  <c r="G39" i="19"/>
  <c r="G8" i="18"/>
  <c r="E9" i="18"/>
  <c r="E5" i="18" s="1"/>
  <c r="G10" i="18"/>
  <c r="G15" i="18"/>
  <c r="G14" i="18" s="1"/>
  <c r="G16" i="18"/>
  <c r="G17" i="18"/>
  <c r="E18" i="18"/>
  <c r="E14" i="18" s="1"/>
  <c r="G18" i="18"/>
  <c r="E19" i="18"/>
  <c r="G19" i="18" s="1"/>
  <c r="E20" i="18"/>
  <c r="G20" i="18"/>
  <c r="E21" i="18"/>
  <c r="E22" i="18"/>
  <c r="E23" i="18"/>
  <c r="G24" i="18"/>
  <c r="G21" i="18" s="1"/>
  <c r="G25" i="18"/>
  <c r="G22" i="18" s="1"/>
  <c r="G26" i="18"/>
  <c r="G27" i="18"/>
  <c r="E31" i="18"/>
  <c r="G31" i="18" s="1"/>
  <c r="G32" i="18"/>
  <c r="G33" i="18"/>
  <c r="G34" i="18"/>
  <c r="G38" i="18"/>
  <c r="G39" i="18"/>
  <c r="G40" i="18"/>
  <c r="G41" i="18"/>
  <c r="G42" i="18"/>
  <c r="E43" i="18"/>
  <c r="E35" i="18" s="1"/>
  <c r="E46" i="18"/>
  <c r="G46" i="18"/>
  <c r="E47" i="18"/>
  <c r="G48" i="18"/>
  <c r="G47" i="18" s="1"/>
  <c r="E49" i="18"/>
  <c r="G49" i="18"/>
  <c r="E50" i="18"/>
  <c r="G51" i="18"/>
  <c r="G50" i="18" s="1"/>
  <c r="E52" i="18"/>
  <c r="E53" i="18"/>
  <c r="G53" i="18"/>
  <c r="E54" i="18"/>
  <c r="G55" i="18"/>
  <c r="G52" i="18" s="1"/>
  <c r="G6" i="24" l="1"/>
  <c r="G21" i="24"/>
  <c r="G20" i="24" s="1"/>
  <c r="G11" i="24"/>
  <c r="H34" i="25"/>
  <c r="H37" i="25" s="1"/>
  <c r="G15" i="24"/>
  <c r="G10" i="24"/>
  <c r="G9" i="24" s="1"/>
  <c r="G17" i="24"/>
  <c r="G7" i="24"/>
  <c r="G6" i="23"/>
  <c r="G22" i="23"/>
  <c r="G20" i="23"/>
  <c r="G16" i="23"/>
  <c r="F25" i="23" s="1"/>
  <c r="G7" i="23"/>
  <c r="G6" i="22"/>
  <c r="G17" i="22"/>
  <c r="G12" i="22"/>
  <c r="F21" i="22" s="1"/>
  <c r="G7" i="22"/>
  <c r="E14" i="21"/>
  <c r="G14" i="21"/>
  <c r="E44" i="21"/>
  <c r="E42" i="21"/>
  <c r="E15" i="21"/>
  <c r="E24" i="21"/>
  <c r="G24" i="21" s="1"/>
  <c r="G15" i="21" s="1"/>
  <c r="G16" i="21"/>
  <c r="G7" i="21"/>
  <c r="G48" i="21"/>
  <c r="E16" i="21"/>
  <c r="G11" i="21"/>
  <c r="G25" i="20"/>
  <c r="E37" i="20"/>
  <c r="G32" i="20"/>
  <c r="G30" i="20"/>
  <c r="E48" i="20"/>
  <c r="E46" i="20"/>
  <c r="G38" i="20"/>
  <c r="G36" i="20"/>
  <c r="E28" i="20"/>
  <c r="G28" i="20" s="1"/>
  <c r="E26" i="20"/>
  <c r="E24" i="20"/>
  <c r="E21" i="20"/>
  <c r="G14" i="20"/>
  <c r="E10" i="20"/>
  <c r="G10" i="20" s="1"/>
  <c r="G8" i="20" s="1"/>
  <c r="G49" i="20"/>
  <c r="E38" i="20"/>
  <c r="G29" i="19"/>
  <c r="E5" i="19"/>
  <c r="G21" i="19"/>
  <c r="G20" i="19"/>
  <c r="G22" i="19"/>
  <c r="G5" i="19"/>
  <c r="E37" i="19"/>
  <c r="G17" i="19"/>
  <c r="K13" i="19"/>
  <c r="E13" i="19" s="1"/>
  <c r="G13" i="19" s="1"/>
  <c r="E6" i="19"/>
  <c r="G32" i="19"/>
  <c r="G30" i="19"/>
  <c r="G28" i="19"/>
  <c r="G26" i="19"/>
  <c r="G24" i="19"/>
  <c r="E22" i="19"/>
  <c r="E20" i="19"/>
  <c r="G7" i="19"/>
  <c r="E21" i="19"/>
  <c r="E30" i="19"/>
  <c r="G9" i="19"/>
  <c r="E7" i="19"/>
  <c r="G29" i="18"/>
  <c r="G30" i="18"/>
  <c r="G28" i="18"/>
  <c r="G13" i="18"/>
  <c r="E36" i="18"/>
  <c r="E13" i="18"/>
  <c r="E6" i="18"/>
  <c r="E30" i="18"/>
  <c r="E28" i="18"/>
  <c r="E29" i="18"/>
  <c r="G54" i="18"/>
  <c r="G43" i="18"/>
  <c r="G36" i="18" s="1"/>
  <c r="E37" i="18"/>
  <c r="G23" i="18"/>
  <c r="G9" i="18"/>
  <c r="G5" i="18" s="1"/>
  <c r="E7" i="18"/>
  <c r="E13" i="15"/>
  <c r="E16" i="15"/>
  <c r="F25" i="24" l="1"/>
  <c r="G44" i="21"/>
  <c r="G42" i="21"/>
  <c r="F58" i="21" s="1"/>
  <c r="G43" i="21"/>
  <c r="G11" i="20"/>
  <c r="G13" i="20"/>
  <c r="G12" i="20"/>
  <c r="G24" i="20"/>
  <c r="G26" i="20"/>
  <c r="E25" i="20"/>
  <c r="G47" i="20"/>
  <c r="G46" i="20"/>
  <c r="G48" i="20"/>
  <c r="E8" i="20"/>
  <c r="E18" i="20"/>
  <c r="E17" i="20"/>
  <c r="E19" i="20"/>
  <c r="G21" i="20"/>
  <c r="E7" i="20"/>
  <c r="G7" i="20"/>
  <c r="G6" i="19"/>
  <c r="G14" i="19"/>
  <c r="G16" i="19"/>
  <c r="G15" i="19"/>
  <c r="E16" i="19"/>
  <c r="E36" i="19"/>
  <c r="G37" i="19"/>
  <c r="G37" i="18"/>
  <c r="G6" i="18"/>
  <c r="G7" i="18"/>
  <c r="G11" i="18"/>
  <c r="F57" i="18" s="1"/>
  <c r="G12" i="18"/>
  <c r="G35" i="18"/>
  <c r="E12" i="18"/>
  <c r="E11" i="18"/>
  <c r="G22" i="15"/>
  <c r="G19" i="15"/>
  <c r="G16" i="15"/>
  <c r="G13" i="15"/>
  <c r="G10" i="15"/>
  <c r="G7" i="15"/>
  <c r="G18" i="20" l="1"/>
  <c r="G19" i="20"/>
  <c r="G17" i="20"/>
  <c r="F51" i="20" s="1"/>
  <c r="E34" i="19"/>
  <c r="G36" i="19"/>
  <c r="E33" i="19"/>
  <c r="E35" i="19"/>
  <c r="G24" i="15"/>
  <c r="I26" i="16" s="1"/>
  <c r="G33" i="19" l="1"/>
  <c r="F41" i="19" s="1"/>
  <c r="G34" i="19"/>
  <c r="G35" i="19"/>
  <c r="H17" i="17" l="1"/>
  <c r="H25" i="17"/>
  <c r="H23" i="17"/>
  <c r="H21" i="17"/>
  <c r="H19" i="17"/>
  <c r="H15" i="17" l="1"/>
  <c r="H27" i="17" l="1"/>
  <c r="H29" i="17" l="1"/>
  <c r="H32" i="17" s="1"/>
  <c r="I20" i="16" s="1"/>
  <c r="I28" i="16" s="1"/>
  <c r="I30" i="16" l="1"/>
  <c r="I32" i="16" s="1"/>
  <c r="H34" i="17"/>
  <c r="H37" i="1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1_preddela" type="6" refreshedVersion="3" background="1" saveData="1">
    <textPr codePage="65000" sourceFile="C:\Documents and Settings\student\Desktop\1_preddela.txt" decimal="," thousands=".">
      <textFields count="3">
        <textField type="text"/>
        <textField/>
        <textField/>
      </textFields>
    </textPr>
  </connection>
  <connection id="2" xr16:uid="{00000000-0015-0000-FFFF-FFFF01000000}" name="1_preddela1" type="6" refreshedVersion="3" background="1" saveData="1">
    <textPr codePage="65000" sourceFile="C:\Documents and Settings\student\Desktop\1_preddela.txt" decimal="," thousands=".">
      <textFields count="3">
        <textField type="text"/>
        <textField/>
        <textField/>
      </textFields>
    </textPr>
  </connection>
  <connection id="3" xr16:uid="{00000000-0015-0000-FFFF-FFFF02000000}" name="1_preddela11" type="6" refreshedVersion="3" background="1" saveData="1">
    <textPr codePage="65000" sourceFile="C:\Documents and Settings\student\Desktop\1_preddela.txt" decimal="," thousands=".">
      <textFields count="3">
        <textField type="text"/>
        <textField/>
        <textField/>
      </textFields>
    </textPr>
  </connection>
  <connection id="4" xr16:uid="{09529546-B60E-4959-BD5F-EC5BAA8045FF}" name="1_preddela111" type="6" refreshedVersion="3" background="1" saveData="1">
    <textPr codePage="65000" sourceFile="C:\Documents and Settings\student\Desktop\1_preddela.txt" decimal="," thousands=".">
      <textFields count="3">
        <textField type="text"/>
        <textField/>
        <textField/>
      </textFields>
    </textPr>
  </connection>
  <connection id="5" xr16:uid="{00000000-0015-0000-FFFF-FFFF03000000}" name="1_preddela12" type="6" refreshedVersion="3" background="1" saveData="1">
    <textPr codePage="65000" sourceFile="C:\Documents and Settings\student\Desktop\1_preddela.txt" decimal="," thousands=".">
      <textFields count="3">
        <textField type="text"/>
        <textField/>
        <textField/>
      </textFields>
    </textPr>
  </connection>
  <connection id="6" xr16:uid="{00000000-0015-0000-FFFF-FFFF04000000}" name="1_preddela121" type="6" refreshedVersion="3" background="1" saveData="1">
    <textPr codePage="65000" sourceFile="C:\Documents and Settings\student\Desktop\1_preddela.txt" decimal="," thousands=".">
      <textFields count="3">
        <textField type="text"/>
        <textField/>
        <textField/>
      </textFields>
    </textPr>
  </connection>
  <connection id="7" xr16:uid="{628B4C39-70D9-477B-9A62-FF78109E69AC}" name="1_preddela1211" type="6" refreshedVersion="3" background="1" saveData="1">
    <textPr codePage="65000" sourceFile="C:\Documents and Settings\student\Desktop\1_preddela.txt" decimal="," thousands=".">
      <textFields count="3">
        <textField type="text"/>
        <textField/>
        <textField/>
      </textFields>
    </textPr>
  </connection>
  <connection id="8" xr16:uid="{7D2F2ED6-C1B2-4E9C-84F2-A99CC047A4BA}" name="1_preddela122" type="6" refreshedVersion="3" background="1" saveData="1">
    <textPr codePage="65000" sourceFile="C:\Documents and Settings\student\Desktop\1_preddela.txt" decimal="," thousands=".">
      <textFields count="3">
        <textField type="text"/>
        <textField/>
        <textField/>
      </textFields>
    </textPr>
  </connection>
  <connection id="9" xr16:uid="{6304D4C6-2F30-4E49-B9F2-8725A74700A6}" name="1_preddela13" type="6" refreshedVersion="3" background="1" saveData="1">
    <textPr codePage="65000" sourceFile="C:\Documents and Settings\student\Desktop\1_preddela.txt" decimal="," thousands=".">
      <textFields count="3">
        <textField type="text"/>
        <textField/>
        <textField/>
      </textFields>
    </textPr>
  </connection>
  <connection id="10" xr16:uid="{00000000-0015-0000-FFFF-FFFF05000000}" name="1_preddela2" type="6" refreshedVersion="3" background="1" saveData="1">
    <textPr codePage="65000" sourceFile="C:\Documents and Settings\student\Desktop\1_preddela.txt" decimal="," thousands=".">
      <textFields count="3">
        <textField type="text"/>
        <textField/>
        <textField/>
      </textFields>
    </textPr>
  </connection>
  <connection id="11" xr16:uid="{0CF713F4-397C-471D-9116-0E523202E469}" name="1_preddela21" type="6" refreshedVersion="3" background="1" saveData="1">
    <textPr codePage="65000" sourceFile="C:\Documents and Settings\student\Desktop\1_preddela.txt" decimal="," thousands=".">
      <textFields count="3">
        <textField type="text"/>
        <textField/>
        <textField/>
      </textFields>
    </textPr>
  </connection>
  <connection id="12" xr16:uid="{00000000-0015-0000-FFFF-FFFF06000000}" name="1_preddela3" type="6" refreshedVersion="3" background="1" saveData="1">
    <textPr codePage="65000" sourceFile="C:\Documents and Settings\student\Desktop\1_preddela.txt" decimal="," thousands=".">
      <textFields count="3">
        <textField type="text"/>
        <textField/>
        <textField/>
      </textFields>
    </textPr>
  </connection>
  <connection id="13" xr16:uid="{37F8472C-90F7-4F90-95D8-DBAB99114E0D}" name="1_preddela31" type="6" refreshedVersion="3" background="1" saveData="1">
    <textPr codePage="65000" sourceFile="C:\Documents and Settings\student\Desktop\1_preddela.txt" decimal="," thousands=".">
      <textFields count="3">
        <textField type="text"/>
        <textField/>
        <textField/>
      </textFields>
    </textPr>
  </connection>
  <connection id="14" xr16:uid="{2EA5B2DE-CD45-4986-9599-D254A69DE579}" name="1_preddela32" type="6" refreshedVersion="3" background="1" saveData="1">
    <textPr codePage="65000" sourceFile="C:\Documents and Settings\student\Desktop\1_preddela.txt" decimal="," thousands=".">
      <textFields count="3">
        <textField type="text"/>
        <textField/>
        <textField/>
      </textFields>
    </textPr>
  </connection>
  <connection id="15" xr16:uid="{EF9CEEB9-827D-4699-BB27-6BD69425AA69}" name="1_preddela4" type="6" refreshedVersion="3" background="1" saveData="1">
    <textPr codePage="65000" sourceFile="C:\Documents and Settings\student\Desktop\1_preddela.txt" decimal="," thousands=".">
      <textFields count="3">
        <textField type="text"/>
        <textField/>
        <textField/>
      </textFields>
    </textPr>
  </connection>
</connections>
</file>

<file path=xl/sharedStrings.xml><?xml version="1.0" encoding="utf-8"?>
<sst xmlns="http://schemas.openxmlformats.org/spreadsheetml/2006/main" count="1110" uniqueCount="548">
  <si>
    <t>šifra</t>
  </si>
  <si>
    <t>opis dela</t>
  </si>
  <si>
    <t>količina</t>
  </si>
  <si>
    <t>cena</t>
  </si>
  <si>
    <t>znesek</t>
  </si>
  <si>
    <t>enota</t>
  </si>
  <si>
    <t>TUKAJ VNESI CENE!!!</t>
  </si>
  <si>
    <t>5.   GRADBENA IN OBRTNIŠKA DELA</t>
  </si>
  <si>
    <t>SKUPAJ GRADBENA IN OBRTNIŠKA DELA:</t>
  </si>
  <si>
    <t>Ponudnik mora v cene po enoti všteti vse potrebne stroške:</t>
  </si>
  <si>
    <t>Žig in podpis ponudnika</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</si>
  <si>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</si>
  <si>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</si>
  <si>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</si>
  <si>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</si>
  <si>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</si>
  <si>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</si>
  <si>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</si>
  <si>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</si>
  <si>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</si>
  <si>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</si>
  <si>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</si>
  <si>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</si>
  <si>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</si>
  <si>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</si>
  <si>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</si>
  <si>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</si>
  <si>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</si>
  <si>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</si>
  <si>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</si>
  <si>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</si>
  <si>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</si>
  <si>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</si>
  <si>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</si>
  <si>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</si>
  <si>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</si>
  <si>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</si>
  <si>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</si>
  <si>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</si>
  <si>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</si>
  <si>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</si>
  <si>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</si>
  <si>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Splošno</t>
  </si>
  <si>
    <t>PONUDBA št.</t>
  </si>
  <si>
    <t>Datum:</t>
  </si>
  <si>
    <t>Ponudnik:</t>
  </si>
  <si>
    <t>A</t>
  </si>
  <si>
    <t>B</t>
  </si>
  <si>
    <t>32.</t>
  </si>
  <si>
    <t>33.</t>
  </si>
  <si>
    <t>34.</t>
  </si>
  <si>
    <t>35.</t>
  </si>
  <si>
    <t>36.</t>
  </si>
  <si>
    <t>37.</t>
  </si>
  <si>
    <t>Izvajalec mora pred pričetkom del izvesti tri sondažne izkope obstoječe ceste za določitev debeline voziščne konstrukcije.</t>
  </si>
  <si>
    <t>Označba gradbišča s tablo v skladu z navodilom o informiranju in obveščanju javnosti.</t>
  </si>
  <si>
    <t xml:space="preserve"> Za vse gradbene odpadke je potrebno voditi evidenčne liste, odpadke pa oddati v pooblaščeno zbiralnico; kot dokaz je h gradbeni knjigi potrebno priložiti račun iz zbiralnice. Stroške odvoza, deponiranje in stroške deponije je potrebno všteti v ceno.</t>
  </si>
  <si>
    <t xml:space="preserve"> Kot dodatna dela (po vpisu in potrditvi v gradbeno knjigo) se obračuna prilagoditev obstoječih komunalnih in inštalacijskih vodov na novopredvideno stanje (rušenje, prestavitev, nadvišanje, obdelave, zamenjave pokrovov, AB venci, zaščita v času gradnje...), nalaganje in odvoz ruševin na stalno deponijo z vključenimi vsemi stroški deponiranja. Vkolikor bodo posamezni upravljavci sočasno polagali inštalacije v isti izkop (Elektro, Telekom, optika, javna razsvetljava,…) jim mora izvajalec to omogočiti, zamudo pri delu pa vključiti v ceno.</t>
  </si>
  <si>
    <t>Stroške električne energije, vode, TK priključkov, razsvetljave za nočno delo in morebitne ostale stroške v času gradnje.</t>
  </si>
  <si>
    <t>Izvajalec si mora ogledati predvideno traso na celotni dolžini in v zagotoviti vsa potrebna dela pri organizaciji, pripravi in zavarovanju gradbišča.</t>
  </si>
  <si>
    <t>V ceno všteta vzpostavitev obstoječega stanja, sanacija poškodb na elementih obstoječih objektov nastalih zaradi izgradnje zaradi del po tem projektu (popravki raznih AB in kamnitih zidov, odstranitev in ponovna vzpostavitev ali sanacija ograj, popravki na fasadah objektov, ureditev linijskih požiralnikov, hortikulturna ureditev...), nalaganje in odvoz ruševin na stalno deponijo z vključenimi vsemi stroški deponiranja.</t>
  </si>
  <si>
    <t>Vse manipulativne stroške.</t>
  </si>
  <si>
    <t>Vsa sprotna in zaključna čiščenja cevi so všteta v ceno.</t>
  </si>
  <si>
    <t>Pri zemeljskih delih se vsa izkopna dela in transporti izkopnih materialov obračunajo po prostornini zemljine v raščenem stanju. Vsa razsipna dela se obračunajo po prostornini zemljine v vgrajenem stanju. Izračun količin na podlagi profilov, posnetih pred in po izkopih. V ceno je vključen tudi višek količin zaradi faktorja razrahljivosti.</t>
  </si>
  <si>
    <t>Meritve posameznih slojev nasipov.</t>
  </si>
  <si>
    <t>Vsa dela za odvodnjavanje padavinske, izvorne in podtalne vode med gradnjo (vključno s potrebnim črpanjem), tako da se zagotovi stalno in kontrolirano odvajanje ter prepreči zamakanje in zadrževanje vode.</t>
  </si>
  <si>
    <t>Sprotno čiščenje vozil in čiščenje gradbišča po končanih delih (vključno z zaključnim čiščenjem) in odvoz odvečnega materiala, ter vzpostavitev terena v prvotno stanje.</t>
  </si>
  <si>
    <t xml:space="preserve">Voditi vso, po predpisih zahtevano dokumentacijo o kvaliteti materialov in tehnološkemu postopku gradnje dokumentacijo je potrebno zbrati, jo pripraviti in predložiti na tehničnem pregledu. Stroški sprotnega dokumentiranja in posredovanja nadzorniku in projektantu vseh dokazil o zanesljivosti objektov, atestov, certifikatov,.... ter sprememb za izdelavo projekta izvedenih del, tako da bo PID projektna dokumentacija izdelana pred tehničnim pregledom objekta. Dokumentacija mora biti skladna z navodili upravljavcev. </t>
  </si>
  <si>
    <t>Stroški vseh meritev (kot npr. meritev hrupa, mikroklimatske meritve, meritev vgrajenih naprav ter regulacija in nastavitve vključno s poročilom in merilnimi listi ter protokolom nastavljenih vrednosti, meritve posameznih slojev nasipov,...) prevozov, drobnega materiala, transportnih stroškov, pridobivanja certifikatov, izdelovanja poročil in pregledov za izdelavo dokazil o zanesljivosti objektov (vodotesnost, zbitost, izenačitve potencialov, ustreznost izvedenih elektroinštalacij, ustreznost vgrajene opreme,...) in podobno oz. stroški za vso dokumentacijo, ki je potrebna za uspešno opravljen tehnični pregled.</t>
  </si>
  <si>
    <t>Stroški nastali v zvezi z zavarovanjem gradbišča po GZ, ureditvijo gradbišča in stroške deponije odvečnega gradbenega materiala na pooblaščene deponije ali na lokacije za predelavo gradbenih materialov. Dokazila o primernem deponiranju (lokacija in količina materiala) je potrebno redno dostavljati naročniku oziroma nadzornemu organu naročnika, kot prilogo k situacijam. Izvajalec mora v ponudbo vključiti tudi vse stroške izdelave poročila o ravnanju z gradbenimi odpadki.</t>
  </si>
  <si>
    <t>Izdelava lesenih provizorij dostopov in hodnikov za pešce, z upoštevanjem vseh varnostnih predpisov.</t>
  </si>
  <si>
    <t>Zaščita zelenice s plohi, ali PVC folijo. V kolikor se na zelenice oz. na zaščito odlaga zemeljski material, ga je potrebno po končani gradnji odstraniti in zelenico vzpostaviti v prvotno stanje.</t>
  </si>
  <si>
    <t>Namestitev jeklenih plošč za prehod vozil čez izkope, vključno z najemom, namestitvijo in prestavitvijo plošč ter spremljanje premikov.</t>
  </si>
  <si>
    <t>Zagotavljanje varnosti pri delu na gradbišču skladno z veljavnimi predpisi o zagotavljanju varnosti in zdravja pri delu na začasnih in premičnih gradbiščih.</t>
  </si>
  <si>
    <t>Priprava gradbišča z odstranitvijo eventualnih ovir na trasi, zagotovitev dostopnih poti in delovnih platojev, vključno z vzpostavitvijo v prvotno stanje...</t>
  </si>
  <si>
    <t>Predvideti prometno ureditev v času gradnje - pridobitev elaborata in dovoljenja za cestno zaporo z ureditvijo prometnega režima v času gradnje, z obvestili, zavarovanje gradbene jame in gradbišča ter postavitev prometne signalizacije. Po končanih delih je prometno signalizacijo odstraniti in prometni režim vzpostaviti v prvotno stanje.</t>
  </si>
  <si>
    <t>Izdelava varnostnega načrta skladno z Uredbo o zagotavljanju varnosti in zdravja pri delu na začasnih in premičnih gradbiščih</t>
  </si>
  <si>
    <t>Vse stroške pridobitve potrebnih soglasij in dovoljenj v zvezi s prevozi (tudi morebiti nastale stroške v zvezi s potrebnimi začasnimi parkirišči za prebivalce), zaporo cest (občinskih in državnih), morebitne stroške, začasnih sprememb prometnega režima, prečkanj komunalnih vodov, stroške zaščite komunalnih naprav in stroške upravljavcev ali njihovih predstavnikov, stroške raznih pristojbin, stroške posebnih in/ali začasnih služnostnih pravicah poti, ki jih izvajalec potrebuje, vključno s tistimi za dostop na gradbišče, stroške pri organizaciji in opremi gradbišča, zagotavljanju vseh potrebnih zavarovanj in označb gradbišča s predpisano signalizacijo (gradbiščna tabla, ograja, vrvice, označbe, svetlobna telesa,…) - postavitev in odstranitev po končanih delih, kot tudi stroške pri pripravi gradbišča z odstranitvijo morebitnih ovir na trasi, zagotovitev delovnih platojev na in/ali izven gradbišča ter s tem povezanih stroškov.</t>
  </si>
  <si>
    <t>Pred začetkom izgradnje je izvajalec dolžan zapisniško ugotoviti in dokumentirati obstoječe stanje vseh sosednjih objektov (predvsem zaščitenih), drugih površin in dostopnih poti. Po končanih delih je dolžan povrniti uporabljeno lokacijo v prvotno stanje in odpraviti vse poškodbe nastale zaradi gradnje na drugih objektih, napravah, površinah ter na dostopnih poteh (cestišču). Dokumentiranje stanja pomeni fotografiranje stanja ali snemanje stanja s kamero pred pričetkom del, in sicer območje bodočega gradbišča in njegove okolice (objekti ter površine, ki jih bo uporabljal v času gradnje). V primeru pomanjkanja foto-dokazov o stanju pred gradnjo stroške uveljavljanja odškodnin nosi izvajalec. V tej točki zahtevano dokumentacijo mora izvajalec hraniti najmanj do konca garancijskega obdobja, ter dokumentacijo ob njenem nastanku dostaviti naročniku. Enote kulturne in naravne dediščine (po potrebi pa tudi drugi objekti) se zaščitijo z gradbenimi paneli. V ceni zajeti tudi ureditev okolice po končani gradnji.</t>
  </si>
  <si>
    <t>V ponudbeno ceno je potrebno zajeti nadzor upravljavcev gospodarske javne infrastrukture (vodovod, kanalizacija, Elektro, Telekom, KTV, KKS, optika, plin,…)</t>
  </si>
  <si>
    <t>Za gradnjo je dovoljeno uporabljati samo proizvode, ki imajo pridobljene ustrezne listine o skladnosti in so skladni s slovenskimi tehničnimi predpisi in slovenskimi standardi. Vsi vgrajeni gradbeni materiali (cevi, revizijski jaški, pokrovi itd.) in ostali polizdelki, ki se vgrajujejo v objekt morajo vsebovati vtisnjene ali na drug način razvidne podatke iz katerih je mogoče razbrati in slediti poreklo materiala (serijska številka, tip, št. šarže itd.).</t>
  </si>
  <si>
    <t>Izdelati projekt ureditve gradbišča ter stroške organizacije, ureditve deponij, priprave in opreme gradbišča.</t>
  </si>
  <si>
    <t xml:space="preserve">Stroške priprave in izvedbe začasnih dostopov do in na gradbišču (izdelava vseh potrebnih začasnih prehodov, dovozov, dostopov) in stroški vsakodnevnega zagotavljanja dostopa oz. dovoza stanovalcem do objektov. V kolikor to ne bo mogoče, je potrebno stanovalcem in poslovnim subjektom pravočasno posredovati obvestilo. Enako velja za stroške izvedbe začasnega obhoda (prehoda) mimo ograjenega gradbišča za pešce in sprehajalce (ves čas gradnje). V kolikor vsakodnevni dostop stanovalce ni mogoč, je potrebno vnaprejšnje obvestilo; eventualne odškodnine zaradi neurejenih dostopov je potrebno zajeti v ceno. </t>
  </si>
  <si>
    <t>Izvajalec mora v času gradnje na gradbišču zagotoviti opremljen kontejner za potrebe naročnika in nadzorne službe (ustrezno hlajen oziroma ogrevan). Pridobiti mora lokacije za začasne gradbiščne objekte in za priročno skladiščenje materiala, uporaba za ves čas gradnje infrastrukture, vzpostavitev prvotnega stanja po zaključku gradbenih del, morebitna prestavitev objektov in najemnina zemljišča za gradbiščne objekte in priročno skladišče materiala ter za začasne deponije.</t>
  </si>
  <si>
    <t>Stroški izdelave obratovalnih in vzdrževalnih navodil in projektov za varno delo ter ostala dokumentacija, ki jo bo pri vzdrževanju objektov in naprav na javnem vodovodnem omrežju potreboval izvajalec gospodarske javne službe, prav tako pa tudi stroški šolanja osebja izvajalca gospodarske javne službe za upravljanje z zgrajenim infrastrukturnimi objekti in napravami.</t>
  </si>
  <si>
    <t>Zagotoviti projektantski in geološki oz. geomehanski nadzor.</t>
  </si>
  <si>
    <t>Vse stroške stalnih in začasnih deponij všteti v ceno (takse, odškodnine, …).</t>
  </si>
  <si>
    <t>Postavitev linijskih pomičnih zaščitnih ograj pri gradnji skozi naselje ali vzporedno z glavno cesto z vso potrebno opremo za zavarovanje gradbene jame in postavitvijo signalizacije in svetlobnih teles za nočno osvetlitev ovire. Zavarovanje je fiksno in stabilno za ves čas trajanja gradnje odseka. V ceni mora biti zajeta tudi večkratna prestavitev ograje skladno z napredovanjem del.</t>
  </si>
  <si>
    <t>Za vse vgrajene materiale velja, da jih izvajalec lahko predlaga, vendar je pred vgradnjo potrebna potrditev investitorja, nadzora in projektanta. Že pred vgradnjo je obvezno priložiti dokazila o ustreznosti. Za vse cevne elemente (jaški, cevi) je obvezna uporaba cevi iz umetnih mas, ki ustrezajo standardom in imajo togost SN8. Izvajalec material lahko predlaga, vendar ga morajo pred vgrajevanjem potrditi investitor, nadzor in projektant. Pri padcu kanala nad 5% obvezna uporaba abrazijsko odpornih materialov. Že pred vgradnjo je obvezno priložiti dokazila o ustreznosti.</t>
  </si>
  <si>
    <t>Za vsako spremembo je potrebno pridobiti soglasje projektanta in investitorja jo šele po pridobitvi soglasja zajeti v projekt izvršenih del.</t>
  </si>
  <si>
    <t>Izvajalec mora v ceno na enoto upoštevati geodetski posnetek mejnih znamej pred pričetkom gradnje in po končanih delih vrnitev v prvotno stanje, če so bili med gradnjo odstranjeni.</t>
  </si>
  <si>
    <t>št.</t>
  </si>
  <si>
    <t>mer.
en.</t>
  </si>
  <si>
    <t>cena za
enoto (EUR)</t>
  </si>
  <si>
    <t>skupaj (EUR)</t>
  </si>
  <si>
    <t>eur</t>
  </si>
  <si>
    <t>Izdelava geodetskega posnetka vodovoda po gradnji, predan investitorju v 3 izvodih z izdelavo geodetskega načrta v GIS formatu v skladu z zahtevami GURS za vpis v GJI.</t>
  </si>
  <si>
    <t>ur</t>
  </si>
  <si>
    <t>kom</t>
  </si>
  <si>
    <t>Izdelava PID projektne dokumentacije (3 x v papirni obliki, 1 x DVD v elektronski obliki) ločeno za vodovod (gradbeno dovoljenje) in ločeno za rekonstrukcijo cest LC-251111 SENIČICA-ŽLEBE in  JP 751641 Cesta v Žlebe</t>
  </si>
  <si>
    <t>Geološko geomehanski nadzor za izgradnjo vodovoda ter rokonstrukcijo cest LC-251111 SENIČICA ŽLEBE in JP 751641 CESTA V ŽLEBE</t>
  </si>
  <si>
    <t>Projektanski nadzor za izgradnjo vodovoda ter rokonstrukcijo cest LC-251111 SENIČICA ŽLEBE in JP 751641 CESTA V ŽLEBE</t>
  </si>
  <si>
    <t>Izdelava elaborata začasne prometne ureditve in pridobivanje dovoljenj za zaporo ceste, ureditev prometnega režima v času gradnje, postavitev ter vzdrževanje cestno prometne signalizaicje z obveščanjem uporabnikov ceste v skladu upravljalcem ceste ter odstranitev prometne signalizaicje po končani gradnji z vzpostavitvijo prvotnega stanja. Zavarovanje gradbišča s predpisano signalizacijo kot so letve, opozorilne vrvice, znaki, svetlobna telesa med gradnjo vodovoda ter rekonstrukcije cest LC-251111 SENIČICA ŽLEBE in JP 751641 CESTA V ŽLEBE</t>
  </si>
  <si>
    <t>Priprava in organizacija gradbišča z gradbiščno tablo vključno z vsemi potrebnimi deli na celotni trasi predvidenega vodovoda in rekonstrukcije ceste in obratovalnimi stroški gradbišča. V tej postavki je potrebno zajeti tudi stroške začasnih dovoznih poti ter vzpostavitev v prvotno stanje. Izvajalec si mora ogledati traso vodovoda ter rekonstrukcije LC-251111 SENIČICA ŽLEBE in JP 751641 CESTA V ŽLEBE in v to postavko vključiti vsa potrebna dela pri organizaciji, pripravi, zavarovanju in čiščenju gradbišča.</t>
  </si>
  <si>
    <t>SKUPAJ DOKUMENTACIJA IN NADZOR PRI IZGRADNJI VODOVODA TER REKONSTUKCIJI CEST LC-251111 SENIČICA ŽLEBE in JP 751641 CESTA V ŽLEBE</t>
  </si>
  <si>
    <t>Ponudba velja do vključno 31. 3. 2022.</t>
  </si>
  <si>
    <t>4. DOKUMENTACIJA IN NADZOR PRI IZGRADNJI VODOVODA TER REKONSTUKCIJI CEST LC-251111 SENIČICA ŽLEBE in JP 751641 CESTA V ŽLEBE</t>
  </si>
  <si>
    <t>Izgradnja vodovoda na 
LC-251111 SENIČICA-ŽLEBE</t>
  </si>
  <si>
    <t>Dokumentacija in nadzor pri izgradnji vodovoda ter rekonstrukciji cest 
LC-251111 SENIČICA ŽLEBE in JP-751641 CESTA V ŽLEBE</t>
  </si>
  <si>
    <t>Rekonstrukcija ceste, pločnik, odvodnjavanje in meteorna kanalizacija na
LC-251111 SENIČICA-ŽLEBE</t>
  </si>
  <si>
    <t>Rekonstrukcija ceste, odvodnjavanje in meteorna kanalizacija na
JP-751641 CESTA V ŽLEBE</t>
  </si>
  <si>
    <r>
      <t xml:space="preserve">V ponudbeni vrednosti so upoštevane vse zahteve naročnika iz datoteke
 </t>
    </r>
    <r>
      <rPr>
        <b/>
        <i/>
        <sz val="11"/>
        <color theme="1"/>
        <rFont val="Calibri"/>
        <family val="2"/>
        <charset val="238"/>
        <scheme val="minor"/>
      </rPr>
      <t>"Rekapitulacija_popis_splošni del"</t>
    </r>
    <r>
      <rPr>
        <b/>
        <sz val="11"/>
        <color theme="1"/>
        <rFont val="Calibri"/>
        <family val="2"/>
        <charset val="238"/>
        <scheme val="minor"/>
      </rPr>
      <t>.</t>
    </r>
  </si>
  <si>
    <t>REKAPITULACIJA</t>
  </si>
  <si>
    <t>Rekonstrukcija ceste, pločnik, odvodnjavanje in meteorna kanalizacija na LC-251111 SENIČICA-ŽLEBE</t>
  </si>
  <si>
    <t xml:space="preserve">Rekonstrukcija ceste, odvodnjavanje in meteorna kanalizacija na JP-751641 CESTA V ŽLEBE </t>
  </si>
  <si>
    <t>Dokumentacija in nadzor pri izgradnji vodovoda ter rekonstrukciji cest LC-251111 SENIČICA ŽLEBE in JP-751641 CESTA V ŽLEBE</t>
  </si>
  <si>
    <t>SKUPAJ 1. do 4.</t>
  </si>
  <si>
    <t>DDV 22%</t>
  </si>
  <si>
    <t>SKUPAJ 1. do 4. z DDV</t>
  </si>
  <si>
    <t xml:space="preserve">vrednosti v postavkah množi  s faktorjem </t>
  </si>
  <si>
    <t>Na podlagi 4. odstavka 127. a člena P-ZDDV-1 je 100% vrednost naročene gradbene storitve namenjena neobdavčljivi dejavnosti naročnika iz 5. odstavka 5. člena ZDDV-1.</t>
  </si>
  <si>
    <r>
      <t xml:space="preserve">V ponudbeni vrednosti so upoštevane vse zahteve naročnika iz datoteke </t>
    </r>
    <r>
      <rPr>
        <b/>
        <i/>
        <sz val="11"/>
        <color theme="1"/>
        <rFont val="Calibri"/>
        <family val="2"/>
        <charset val="238"/>
        <scheme val="minor"/>
      </rPr>
      <t>"Rekapitulacija_popis_splošni del"</t>
    </r>
    <r>
      <rPr>
        <b/>
        <sz val="11"/>
        <color theme="1"/>
        <rFont val="Calibri"/>
        <family val="2"/>
        <charset val="238"/>
        <scheme val="minor"/>
      </rPr>
      <t>.</t>
    </r>
  </si>
  <si>
    <t xml:space="preserve">S K U P A J                    </t>
  </si>
  <si>
    <t>22 % DDV</t>
  </si>
  <si>
    <t>skupaj</t>
  </si>
  <si>
    <t>8.    NEPREDVIDENA DELA 5%</t>
  </si>
  <si>
    <t>7.    TUJE STORITVE</t>
  </si>
  <si>
    <t>6.    OPREMA CEST</t>
  </si>
  <si>
    <t>5.    GRADBENA IN OBRTNIŠKA DELA</t>
  </si>
  <si>
    <t>4.    ODVODNJAVANJE</t>
  </si>
  <si>
    <t>3.    VOZIŠČNE KONSTRUKCIJE</t>
  </si>
  <si>
    <t>2.    ZEMELJSKA DELA</t>
  </si>
  <si>
    <t>1.    PREDDELA</t>
  </si>
  <si>
    <t>REKAPITULACIJA  GRADBENIH STROŠKOV</t>
  </si>
  <si>
    <t>Rekonstrukcija ceste, pločnik, odvodnjavanje in meteorna kanalizacija</t>
  </si>
  <si>
    <t>Del objekta :</t>
  </si>
  <si>
    <t>Rekonstrukcija ceste LC-251111 SENIČICA-ŽLEBE</t>
  </si>
  <si>
    <t>Objekt :</t>
  </si>
  <si>
    <t>1809-21</t>
  </si>
  <si>
    <t>Številka načrta :</t>
  </si>
  <si>
    <t>SKUPAJ PREDDELA:</t>
  </si>
  <si>
    <t>Organizacija gradbišča – postavitev začasnih objektov</t>
  </si>
  <si>
    <t>kos</t>
  </si>
  <si>
    <t>13 311</t>
  </si>
  <si>
    <t>1.3.3 Začasni objekti</t>
  </si>
  <si>
    <t xml:space="preserve">Prestavitev elektro omarice
</t>
  </si>
  <si>
    <t>m1</t>
  </si>
  <si>
    <t>13 291</t>
  </si>
  <si>
    <t>1.3.2 Pripravljalna dela pri objektih</t>
  </si>
  <si>
    <t>Zavarovanje gradbišča v času gradnje s popolno zaporo prometa</t>
  </si>
  <si>
    <t>dan</t>
  </si>
  <si>
    <t>13 113</t>
  </si>
  <si>
    <t>1.3.1 Omejitve prometa</t>
  </si>
  <si>
    <t>1.3 Ostala preddela</t>
  </si>
  <si>
    <t xml:space="preserve">Porušitev in odstranitev zidu iz ojačenega cementnega betona
</t>
  </si>
  <si>
    <t>m3</t>
  </si>
  <si>
    <t>12 477</t>
  </si>
  <si>
    <t>Porušitev in odstranitev montažne zgradbe – barake</t>
  </si>
  <si>
    <t>m2</t>
  </si>
  <si>
    <t>12 463</t>
  </si>
  <si>
    <t>Porušitev in odstranitev montažne zgradbe – kozolca</t>
  </si>
  <si>
    <t>12 462</t>
  </si>
  <si>
    <t xml:space="preserve">Porušitev in odstranitev jaška z notranjo stranico/premerom do 60 cm
</t>
  </si>
  <si>
    <t>12 431</t>
  </si>
  <si>
    <t xml:space="preserve">Porušitev in odstranitev kanalizacije iz obbetoniranih cevi s premerom 41 do 80 cm
</t>
  </si>
  <si>
    <t>12 427</t>
  </si>
  <si>
    <t xml:space="preserve">Porušitev in odstranitev kanalizacije iz obbetoniranih cevi s premerom do 40 cm
</t>
  </si>
  <si>
    <t>12 426</t>
  </si>
  <si>
    <t>1.2.4 Porušitev in odstranitev objektov</t>
  </si>
  <si>
    <t>Rezanje asfaltne plasti s talno diamantno žago, debele 6 do 10 cm</t>
  </si>
  <si>
    <t>12 382</t>
  </si>
  <si>
    <t xml:space="preserve">Rezkanje in odvoz asfaltne krovne plasti v debelini 4 do 7 cm 
</t>
  </si>
  <si>
    <t>12 372</t>
  </si>
  <si>
    <t xml:space="preserve">Porušitev in odstranitev nevezanega tlaka iz lomljenca, tlakovcev, plošč, debeline do 12 cm
</t>
  </si>
  <si>
    <t>12 351</t>
  </si>
  <si>
    <r>
      <t xml:space="preserve">Porušitev in odstranitev asfaltne plasti v debelini 6 do 10 cm
( </t>
    </r>
    <r>
      <rPr>
        <i/>
        <sz val="10"/>
        <color theme="1"/>
        <rFont val="Arial Narrow"/>
        <family val="2"/>
        <charset val="238"/>
      </rPr>
      <t>vozišče</t>
    </r>
    <r>
      <rPr>
        <sz val="10"/>
        <color theme="1"/>
        <rFont val="Arial Narrow"/>
        <family val="2"/>
        <charset val="238"/>
      </rPr>
      <t xml:space="preserve"> )
</t>
    </r>
  </si>
  <si>
    <t>12 322</t>
  </si>
  <si>
    <t>1.2.3 Porušitev in odstranitev voziščnih konstrukcij</t>
  </si>
  <si>
    <t xml:space="preserve">Porušitev in odstranitev stebrička in temelja prometnega znaka
</t>
  </si>
  <si>
    <t>12 298</t>
  </si>
  <si>
    <t xml:space="preserve">Porušitev in odstranitev žive meje
</t>
  </si>
  <si>
    <t>12 297</t>
  </si>
  <si>
    <t xml:space="preserve">Porušitev in odstranitev ograje iz žične mreže
</t>
  </si>
  <si>
    <t>12 291</t>
  </si>
  <si>
    <t xml:space="preserve">Demontaža prometnega znaka na enem podstavku 
</t>
  </si>
  <si>
    <t>12 211</t>
  </si>
  <si>
    <t>1.2.2 Odstranitev prometne signalizacije in opreme</t>
  </si>
  <si>
    <t xml:space="preserve">Odstranitev panja s premerom nad 50 cm z odvozom na deponijo </t>
  </si>
  <si>
    <t>12 169</t>
  </si>
  <si>
    <t xml:space="preserve">Odstranitev panja s premerom 31 do 50 cm z odvozom na deponijo 
</t>
  </si>
  <si>
    <t>12 164</t>
  </si>
  <si>
    <t xml:space="preserve">Odstranitev panja s premerom 11 do 30 cm z odvozom na deponijo 
</t>
  </si>
  <si>
    <t>12 163</t>
  </si>
  <si>
    <t xml:space="preserve">Posek in odstranitev drevesa z deblom premera nad 50 cm ter odstranitev vej
</t>
  </si>
  <si>
    <t>12 153</t>
  </si>
  <si>
    <t xml:space="preserve">Posek in odstranitev drevesa z deblom premera 31 do 50 cm ter odstranitev vej
</t>
  </si>
  <si>
    <t>12 152</t>
  </si>
  <si>
    <t xml:space="preserve">Posek in odstranitev drevesa z deblom premera 11 do 30 cm ter odstranitev vej
</t>
  </si>
  <si>
    <t>12 151</t>
  </si>
  <si>
    <t>1.2.1 Odstranitev grmovja, dreves, vej in panjev</t>
  </si>
  <si>
    <t>1.2  Čiščenje terena</t>
  </si>
  <si>
    <r>
      <t xml:space="preserve">Postavitev in zavarovanje prečnega profila ostale javne ceste </t>
    </r>
    <r>
      <rPr>
        <b/>
        <sz val="10"/>
        <color theme="1"/>
        <rFont val="Arial Narrow"/>
        <family val="2"/>
        <charset val="238"/>
      </rPr>
      <t>v gričevnatem terenu</t>
    </r>
    <r>
      <rPr>
        <sz val="10"/>
        <color theme="1"/>
        <rFont val="Arial Narrow"/>
        <family val="2"/>
        <charset val="238"/>
      </rPr>
      <t xml:space="preserve">
</t>
    </r>
  </si>
  <si>
    <t>11 222</t>
  </si>
  <si>
    <r>
      <t xml:space="preserve">Obnova in zavarovanje zakoličbe trase komunalnih vodov </t>
    </r>
    <r>
      <rPr>
        <b/>
        <sz val="10"/>
        <color theme="1"/>
        <rFont val="Arial Narrow"/>
        <family val="2"/>
        <charset val="238"/>
      </rPr>
      <t>v gričevnatem terenu</t>
    </r>
    <r>
      <rPr>
        <sz val="10"/>
        <color theme="1"/>
        <rFont val="Arial Narrow"/>
        <family val="2"/>
        <charset val="238"/>
      </rPr>
      <t xml:space="preserve">
</t>
    </r>
  </si>
  <si>
    <t>km</t>
  </si>
  <si>
    <t>11 132</t>
  </si>
  <si>
    <r>
      <t xml:space="preserve">Obnova in zavarovanje zakoličbe osi trase ostale javne ceste </t>
    </r>
    <r>
      <rPr>
        <b/>
        <sz val="10"/>
        <color theme="1"/>
        <rFont val="Arial Narrow"/>
        <family val="2"/>
        <charset val="238"/>
      </rPr>
      <t>v gričevnatem terenu</t>
    </r>
    <r>
      <rPr>
        <sz val="10"/>
        <color theme="1"/>
        <rFont val="Arial Narrow"/>
        <family val="2"/>
        <charset val="238"/>
      </rPr>
      <t xml:space="preserve">
</t>
    </r>
  </si>
  <si>
    <t>11 122</t>
  </si>
  <si>
    <t>1.1 Geodetska dela</t>
  </si>
  <si>
    <t>1.   PREDDELA</t>
  </si>
  <si>
    <t>SKUPAJ ZEMELJSKA DELA:</t>
  </si>
  <si>
    <t xml:space="preserve">Odlaganje odpadnega cementnega betona na komunalno deponijo (odvoz robnikov, kock, tlakovcev, jaškov, kanalizacijskih cevi, …)
</t>
  </si>
  <si>
    <t>t</t>
  </si>
  <si>
    <t>29 154</t>
  </si>
  <si>
    <t xml:space="preserve">Odlaganje odpadnega asfalta na komunalno deponijo, vključno s plačilom komunalne takse
</t>
  </si>
  <si>
    <t>29 153</t>
  </si>
  <si>
    <t xml:space="preserve">Odlaganje odpadne zmesi zemljine in kamnine, vključno s plačilom komunalne takse
</t>
  </si>
  <si>
    <t>29 152</t>
  </si>
  <si>
    <t xml:space="preserve">Prevoz materiala na razdaljo nad 10 do 15 km
</t>
  </si>
  <si>
    <t>29 121</t>
  </si>
  <si>
    <t>2.9  Prevozi, razprostiranje in ureditev deponij materiala</t>
  </si>
  <si>
    <t xml:space="preserve">Doplačilo za zatravitev s semenom
</t>
  </si>
  <si>
    <t>25 151</t>
  </si>
  <si>
    <t xml:space="preserve">Humuziranje brežine in zelenice brez valjanja, v debelini do 15 cm - strojno
</t>
  </si>
  <si>
    <t>25 112</t>
  </si>
  <si>
    <t>2.5  Brežine in zelenice</t>
  </si>
  <si>
    <t xml:space="preserve">Izdelava posteljice v debelini plasti do 50 cm iz zrnate kamnine – 3. kategorije 
</t>
  </si>
  <si>
    <t>24 461</t>
  </si>
  <si>
    <t>2.4  Nasipi, zasipi, klini, posteljica in glinasti naboj</t>
  </si>
  <si>
    <t xml:space="preserve">Dobava in vgraditev geotekstilije za ločilno plast (po načrtu), natezna trdnost nad 14 do 16 kN/m2
</t>
  </si>
  <si>
    <t>23 313</t>
  </si>
  <si>
    <t>2.3  Ločilne, drenažne in filtrske plasti ter delovni plato</t>
  </si>
  <si>
    <t xml:space="preserve">Ureditev planuma posteljice
</t>
  </si>
  <si>
    <t>22 117</t>
  </si>
  <si>
    <t xml:space="preserve">Ureditev planuma temeljnih tal vezljive zemljine – 3. kategorije
</t>
  </si>
  <si>
    <t>22 112</t>
  </si>
  <si>
    <t xml:space="preserve">Ureditev planuma temeljnih tal za izvedbo podložnega betona betonskih parapetnih zidov
</t>
  </si>
  <si>
    <t>22 111</t>
  </si>
  <si>
    <t>2.2  Planum temeljnih tal</t>
  </si>
  <si>
    <t xml:space="preserve">Izkop vezljive zemljine/zrnate kamnine – 3. kategorije za temelje, kanalske rove, prepuste, jaške in drenaže, širine do 1,0 m in globine 1,1 do 2,0 m – strojno, planiranje dna ročno
</t>
  </si>
  <si>
    <t>21 324</t>
  </si>
  <si>
    <t xml:space="preserve">Izkop vezljive zemljine/zrnate kamnine – 3. kategorije za temelje, kanalske rove, prepuste, jaške in drenaže, širine do 1,0 m in globine do 1,0 m – strojno, planiranje dna ročno
</t>
  </si>
  <si>
    <t>21 314</t>
  </si>
  <si>
    <r>
      <t xml:space="preserve">Široki izkop trde kamnine – 5. kategorije - strojno z nakladanjem
</t>
    </r>
    <r>
      <rPr>
        <i/>
        <sz val="10"/>
        <color theme="1"/>
        <rFont val="Arial Narrow"/>
        <family val="2"/>
        <charset val="238"/>
      </rPr>
      <t>(10%-predvidenega izkopa)</t>
    </r>
    <r>
      <rPr>
        <sz val="10"/>
        <color theme="1"/>
        <rFont val="Arial Narrow"/>
        <family val="2"/>
        <charset val="238"/>
      </rPr>
      <t xml:space="preserve">
</t>
    </r>
  </si>
  <si>
    <t>21 253</t>
  </si>
  <si>
    <r>
      <t xml:space="preserve">Široki izkop mehke kamnine – 4. kategorije - strojno z nakladanjem
</t>
    </r>
    <r>
      <rPr>
        <i/>
        <sz val="10"/>
        <color theme="1"/>
        <rFont val="Arial Narrow"/>
        <family val="2"/>
        <charset val="238"/>
      </rPr>
      <t>(20%-predvidenega izkopa)</t>
    </r>
    <r>
      <rPr>
        <sz val="10"/>
        <color theme="1"/>
        <rFont val="Arial Narrow"/>
        <family val="2"/>
        <charset val="238"/>
      </rPr>
      <t xml:space="preserve">
</t>
    </r>
  </si>
  <si>
    <t>21 243</t>
  </si>
  <si>
    <t>IZKOP</t>
  </si>
  <si>
    <r>
      <t xml:space="preserve">Široki izkop vezljive zemljine – 3. kategorije – strojno z nakladanjem
</t>
    </r>
    <r>
      <rPr>
        <i/>
        <sz val="10"/>
        <color theme="1"/>
        <rFont val="Arial Narrow"/>
        <family val="2"/>
        <charset val="238"/>
      </rPr>
      <t>(70%-predvidenega izkopa)</t>
    </r>
    <r>
      <rPr>
        <sz val="10"/>
        <color theme="1"/>
        <rFont val="Arial Narrow"/>
        <family val="2"/>
        <charset val="238"/>
      </rPr>
      <t xml:space="preserve">
</t>
    </r>
  </si>
  <si>
    <t>21 224</t>
  </si>
  <si>
    <t xml:space="preserve">Površinski izkop plodne zemljine – 1. kategorije – strojno z nakladanjem
</t>
  </si>
  <si>
    <t>21 114</t>
  </si>
  <si>
    <t>2.1  Izkopi</t>
  </si>
  <si>
    <t>2.   ZEMELJSKA DELA</t>
  </si>
  <si>
    <t>SKUPAJ VOZIŠČNE KONSTRUKCIJE:</t>
  </si>
  <si>
    <t xml:space="preserve">Izdelava bankine iz gramoza ali naravno zdrobljenega kamnitega materiala, široke do 0,50 m
</t>
  </si>
  <si>
    <t>36 111</t>
  </si>
  <si>
    <t>3.6  Bankine</t>
  </si>
  <si>
    <r>
      <t>Izdelava obrobe iz malih tlakovcev iz naravnega kamna velikosti 10 cm/10 cm /10 cm  (</t>
    </r>
    <r>
      <rPr>
        <i/>
        <sz val="10"/>
        <color theme="1"/>
        <rFont val="Arial Narrow"/>
        <family val="2"/>
        <charset val="238"/>
      </rPr>
      <t xml:space="preserve"> granitne kocke</t>
    </r>
    <r>
      <rPr>
        <sz val="10"/>
        <color theme="1"/>
        <rFont val="Arial Narrow"/>
        <family val="2"/>
        <charset val="238"/>
      </rPr>
      <t xml:space="preserve"> )
</t>
    </r>
  </si>
  <si>
    <t>35 313</t>
  </si>
  <si>
    <t>3.5.3 Obrobe</t>
  </si>
  <si>
    <t xml:space="preserve">Dobava in vgraditev dvignjenega vtočnega robnika s prerezom 15/25 cm iz cementnega betona
</t>
  </si>
  <si>
    <t>35 275</t>
  </si>
  <si>
    <t xml:space="preserve">Dobava in vgraditev predfabriciranega pogreznjenega robnika iz cementnega betona s prerezom 15/25 cm
</t>
  </si>
  <si>
    <t>35 235</t>
  </si>
  <si>
    <t xml:space="preserve">Dobava in vgraditev predfabriciranega dvignjenega robnika iz cementnega betona s prerezom 15/25 cm
</t>
  </si>
  <si>
    <t>35 214</t>
  </si>
  <si>
    <t>3.5.2 Robniki</t>
  </si>
  <si>
    <t>3.5  Robni elementi vozišč</t>
  </si>
  <si>
    <t xml:space="preserve">Preložitev oz. višinska prilagoditev tlakovcev
</t>
  </si>
  <si>
    <t>34 001</t>
  </si>
  <si>
    <t>3.4  Tlakovane obrabne plasti</t>
  </si>
  <si>
    <t xml:space="preserve">Zaščita stikov s "teksabit trakom"
</t>
  </si>
  <si>
    <t>32 498</t>
  </si>
  <si>
    <t xml:space="preserve">Pobrizg s polimerno bitumensko emulzijo 0,31 do 0,50 kg/m2
</t>
  </si>
  <si>
    <t>32 497</t>
  </si>
  <si>
    <t xml:space="preserve">Čiščenje utrjene/odrezkane površine/podlage pred pobrizgom z bitumenskim vezivom
</t>
  </si>
  <si>
    <t>32 491</t>
  </si>
  <si>
    <t>3.2.4 Asfaltne obrabne in zaporne plasti - površinske prevleke - Surface dressing (SD)</t>
  </si>
  <si>
    <r>
      <t xml:space="preserve">Doplačilo za izdelavo mulde v širini 30cm
in minimalni globini 3cm ( </t>
    </r>
    <r>
      <rPr>
        <i/>
        <sz val="10"/>
        <color theme="1"/>
        <rFont val="Arial Narrow"/>
        <family val="2"/>
        <charset val="238"/>
      </rPr>
      <t xml:space="preserve">asfalt upoštevan v zgornji postavki </t>
    </r>
    <r>
      <rPr>
        <sz val="10"/>
        <color theme="1"/>
        <rFont val="Arial Narrow"/>
        <family val="2"/>
        <charset val="238"/>
      </rPr>
      <t xml:space="preserve">)
</t>
    </r>
  </si>
  <si>
    <t>32 299.1</t>
  </si>
  <si>
    <r>
      <t xml:space="preserve">Doplačilo za izdelavo mulde v širini 50cm
in minimalni globini 5cm ( </t>
    </r>
    <r>
      <rPr>
        <i/>
        <sz val="10"/>
        <color theme="1"/>
        <rFont val="Arial Narrow"/>
        <family val="2"/>
        <charset val="238"/>
      </rPr>
      <t xml:space="preserve">asfalt upoštevan v zgornji postavki </t>
    </r>
    <r>
      <rPr>
        <sz val="10"/>
        <color theme="1"/>
        <rFont val="Arial Narrow"/>
        <family val="2"/>
        <charset val="238"/>
      </rPr>
      <t xml:space="preserve">)
</t>
    </r>
  </si>
  <si>
    <t>32 299</t>
  </si>
  <si>
    <r>
      <t xml:space="preserve">Izdelava obrabne in zaporne plasti bituminizirane zmesi </t>
    </r>
    <r>
      <rPr>
        <b/>
        <sz val="10"/>
        <color theme="1"/>
        <rFont val="Arial Narrow"/>
        <family val="2"/>
        <charset val="238"/>
      </rPr>
      <t>AC 11 surf B 50/70 A4</t>
    </r>
    <r>
      <rPr>
        <sz val="10"/>
        <color theme="1"/>
        <rFont val="Arial Narrow"/>
        <family val="2"/>
        <charset val="238"/>
      </rPr>
      <t xml:space="preserve"> v debelini </t>
    </r>
    <r>
      <rPr>
        <b/>
        <sz val="10"/>
        <color theme="1"/>
        <rFont val="Arial Narrow"/>
        <family val="2"/>
        <charset val="238"/>
      </rPr>
      <t>4,0 cm</t>
    </r>
    <r>
      <rPr>
        <sz val="10"/>
        <color theme="1"/>
        <rFont val="Arial Narrow"/>
        <family val="2"/>
        <charset val="238"/>
      </rPr>
      <t xml:space="preserve">
</t>
    </r>
    <r>
      <rPr>
        <i/>
        <sz val="10"/>
        <color theme="1"/>
        <rFont val="Arial Narrow"/>
        <family val="2"/>
        <charset val="238"/>
      </rPr>
      <t>( vozišče, priključki )
*TOPLI ASFALT 
*Vgradi se lahko do 15% rezkanca pridobljenega iz odpadnega asfalta (Uredba o zelenem javnem naročanju)</t>
    </r>
    <r>
      <rPr>
        <sz val="10"/>
        <color theme="1"/>
        <rFont val="Arial Narrow"/>
        <family val="2"/>
        <charset val="238"/>
      </rPr>
      <t xml:space="preserve">
</t>
    </r>
  </si>
  <si>
    <t>32 283</t>
  </si>
  <si>
    <r>
      <t xml:space="preserve">Izdelava obrabne in zaporne plasti bituminizirane zmesi </t>
    </r>
    <r>
      <rPr>
        <b/>
        <sz val="10"/>
        <color theme="1"/>
        <rFont val="Arial Narrow"/>
        <family val="2"/>
        <charset val="238"/>
      </rPr>
      <t>AC 8 surf B 70/100 A5</t>
    </r>
    <r>
      <rPr>
        <sz val="10"/>
        <color theme="1"/>
        <rFont val="Arial Narrow"/>
        <family val="2"/>
        <charset val="238"/>
      </rPr>
      <t xml:space="preserve"> v debelini </t>
    </r>
    <r>
      <rPr>
        <b/>
        <sz val="10"/>
        <color theme="1"/>
        <rFont val="Arial Narrow"/>
        <family val="2"/>
        <charset val="238"/>
      </rPr>
      <t>4,0 cm</t>
    </r>
    <r>
      <rPr>
        <sz val="10"/>
        <color theme="1"/>
        <rFont val="Arial Narrow"/>
        <family val="2"/>
        <charset val="238"/>
      </rPr>
      <t xml:space="preserve"> (</t>
    </r>
    <r>
      <rPr>
        <i/>
        <sz val="10"/>
        <color theme="1"/>
        <rFont val="Arial Narrow"/>
        <family val="2"/>
        <charset val="238"/>
      </rPr>
      <t xml:space="preserve"> pločnik in uvozi čez pločnik</t>
    </r>
    <r>
      <rPr>
        <sz val="10"/>
        <color theme="1"/>
        <rFont val="Arial Narrow"/>
        <family val="2"/>
        <charset val="238"/>
      </rPr>
      <t xml:space="preserve"> )
</t>
    </r>
    <r>
      <rPr>
        <i/>
        <sz val="10"/>
        <color theme="1"/>
        <rFont val="Arial Narrow"/>
        <family val="2"/>
        <charset val="238"/>
      </rPr>
      <t>*TOPLI ASFALT 
*Vgradi se lahko do 15% rezkanca pridobljenega iz odpadnega asfalta (Uredba o zelenem javnem naročanju)</t>
    </r>
  </si>
  <si>
    <t>32 254</t>
  </si>
  <si>
    <t>3.2.2 Asfaltne obrabne in zaporne plasti - bitumenski betoni - Asphalt concrete - surface (AC surf)</t>
  </si>
  <si>
    <t>3.2  Obrabne plasti</t>
  </si>
  <si>
    <r>
      <t xml:space="preserve">Izdelava nosilne plasti bituminizirane zmesi </t>
    </r>
    <r>
      <rPr>
        <b/>
        <sz val="10"/>
        <color theme="1"/>
        <rFont val="Arial Narrow"/>
        <family val="2"/>
        <charset val="238"/>
      </rPr>
      <t xml:space="preserve">AC 22 base B 50/70 A4 </t>
    </r>
    <r>
      <rPr>
        <sz val="10"/>
        <color theme="1"/>
        <rFont val="Arial Narrow"/>
        <family val="2"/>
        <charset val="238"/>
      </rPr>
      <t xml:space="preserve">v debelini </t>
    </r>
    <r>
      <rPr>
        <b/>
        <sz val="10"/>
        <color theme="1"/>
        <rFont val="Arial Narrow"/>
        <family val="2"/>
        <charset val="238"/>
      </rPr>
      <t>6 cm</t>
    </r>
    <r>
      <rPr>
        <sz val="10"/>
        <color theme="1"/>
        <rFont val="Arial Narrow"/>
        <family val="2"/>
        <charset val="238"/>
      </rPr>
      <t xml:space="preserve"> </t>
    </r>
    <r>
      <rPr>
        <i/>
        <sz val="10"/>
        <color theme="1"/>
        <rFont val="Arial Narrow"/>
        <family val="2"/>
        <charset val="238"/>
      </rPr>
      <t>( vozišče, uvozi )
*TOPLI ASFALT 
*Vgradi se lahko do 15% rezkanca pridobljenega iz odpadnega asfalta (Uredba o zelenem javnem naročanju)</t>
    </r>
    <r>
      <rPr>
        <sz val="10"/>
        <color theme="1"/>
        <rFont val="Arial Narrow"/>
        <family val="2"/>
        <charset val="238"/>
      </rPr>
      <t xml:space="preserve">
</t>
    </r>
  </si>
  <si>
    <t>31 572</t>
  </si>
  <si>
    <t>3.1.4-6 Asfaltne nosilne plasti - Asphalt concrete - base (AC base)</t>
  </si>
  <si>
    <t xml:space="preserve">Izdelava izravnalne plasti iz drobljenca v povprečni debelini do 5 cm
</t>
  </si>
  <si>
    <t>31 181</t>
  </si>
  <si>
    <r>
      <t xml:space="preserve">Izdelava nevezane nosilne plasti enakomerno zrnatega drobljenca iz kamnine v debelini do 20 cm  ( </t>
    </r>
    <r>
      <rPr>
        <i/>
        <sz val="10"/>
        <color theme="1"/>
        <rFont val="Arial Narrow"/>
        <family val="2"/>
        <charset val="238"/>
      </rPr>
      <t>vozišče, pločnik</t>
    </r>
    <r>
      <rPr>
        <sz val="10"/>
        <color theme="1"/>
        <rFont val="Arial Narrow"/>
        <family val="2"/>
        <charset val="238"/>
      </rPr>
      <t xml:space="preserve"> )
</t>
    </r>
  </si>
  <si>
    <t>31 131</t>
  </si>
  <si>
    <t>3.1.1 Nevezane nosilne plasti</t>
  </si>
  <si>
    <t>3.1  Nosilne plasti</t>
  </si>
  <si>
    <t>3.   VOZIŠČNE KONSTRUKCIJE</t>
  </si>
  <si>
    <t>SKUPAJ ODVODNJAVANJE:</t>
  </si>
  <si>
    <t xml:space="preserve">Izdelava poševne vtočne ali iztočne glave prepusta krožnega prereza iz cementnega betona s premerom 100 cm
</t>
  </si>
  <si>
    <t>45 215</t>
  </si>
  <si>
    <t xml:space="preserve">Izdelava poševne vtočne ali iztočne glave prepusta krožnega prereza iz cementnega betona s premerom 30 do 40 cm
</t>
  </si>
  <si>
    <t>45 211</t>
  </si>
  <si>
    <t xml:space="preserve">Izdelava poševne vtočne ali iztočne glave krožnega prereza iz cementnega betona s premerom 25 cm
</t>
  </si>
  <si>
    <t>45 210</t>
  </si>
  <si>
    <t xml:space="preserve">Izdelava prepusta krožnega prereza iz cevi iz polipropilena s premerom 40 cm
</t>
  </si>
  <si>
    <t>45 141</t>
  </si>
  <si>
    <t xml:space="preserve">Izdelava prepusta krožnega prereza iz cevi iz polipropilena s premerom 25 cm, vključno z obbetoniranjem
</t>
  </si>
  <si>
    <t>45 140</t>
  </si>
  <si>
    <t xml:space="preserve">Izdelava obloge (obbetoniranje) prepusta krožnega prereza iz cevi s premerom 100 cm s cementnim betonom C 12/15, po načrtu
</t>
  </si>
  <si>
    <t xml:space="preserve">m1 </t>
  </si>
  <si>
    <t>45 134</t>
  </si>
  <si>
    <t xml:space="preserve">Izdelava obloge (obbetoniranje) prepusta krožnega prereza iz cevi s premerom 80 cm s cementnim betonom C 12/15, po načrtu
</t>
  </si>
  <si>
    <t>45 133</t>
  </si>
  <si>
    <t xml:space="preserve">Izdelava obloge (obbetoniranje) prepusta krožnega prereza iz cevi s premerom 60 cm s cementnim betonom C 12/15, po načrtu
</t>
  </si>
  <si>
    <t>45 132</t>
  </si>
  <si>
    <t xml:space="preserve">Izdelava obloge (obbetoniranje) prepusta krožnega prereza iz cevi  s premerom 40 cm s cementnim betonom C 12/15, po načrtu
</t>
  </si>
  <si>
    <t>45 131</t>
  </si>
  <si>
    <t xml:space="preserve">Izdelava prepusta krožnega prereza iz cevi iz cementnega betona s premerom 100 cm
</t>
  </si>
  <si>
    <t>45 116</t>
  </si>
  <si>
    <t xml:space="preserve">Izdelava prepusta krožnega prereza iz cevi iz cementnega betona s premerom 80 cm
</t>
  </si>
  <si>
    <t>45 115</t>
  </si>
  <si>
    <t xml:space="preserve">Izdelava prepusta krožnega prereza iz cevi iz cementnega betona s premerom 60 cm
</t>
  </si>
  <si>
    <t>45 114</t>
  </si>
  <si>
    <t>4.5  Prepusti</t>
  </si>
  <si>
    <t xml:space="preserve">Višinsko prilagajanje kap obstoječe komunalne infrastrukture
</t>
  </si>
  <si>
    <t>44 996</t>
  </si>
  <si>
    <t xml:space="preserve">Višinsko prilagajanje (do 50 cm) obstoječega jaška komunalne infrastrukture iz cementnega betona, po detajlu iz načrta, krožnega prereza s premerom 60 do 100 cm ali kvadratnega prereza do 100/100 cm
</t>
  </si>
  <si>
    <t>44 992</t>
  </si>
  <si>
    <r>
      <t xml:space="preserve">Dobava in vgraditev </t>
    </r>
    <r>
      <rPr>
        <b/>
        <i/>
        <sz val="10"/>
        <color theme="1"/>
        <rFont val="Arial Narrow"/>
        <family val="2"/>
        <charset val="238"/>
      </rPr>
      <t>robniške LTŽ rešetke</t>
    </r>
    <r>
      <rPr>
        <sz val="10"/>
        <color theme="1"/>
        <rFont val="Arial Narrow"/>
        <family val="2"/>
        <charset val="238"/>
      </rPr>
      <t xml:space="preserve"> z nosilnostjo 
</t>
    </r>
    <r>
      <rPr>
        <b/>
        <i/>
        <sz val="10"/>
        <color theme="1"/>
        <rFont val="Arial Narrow"/>
        <family val="2"/>
        <charset val="238"/>
      </rPr>
      <t>400 kN</t>
    </r>
    <r>
      <rPr>
        <sz val="10"/>
        <color theme="1"/>
        <rFont val="Arial Narrow"/>
        <family val="2"/>
        <charset val="238"/>
      </rPr>
      <t xml:space="preserve">, s prerezom </t>
    </r>
    <r>
      <rPr>
        <b/>
        <i/>
        <sz val="10"/>
        <color theme="1"/>
        <rFont val="Arial Narrow"/>
        <family val="2"/>
        <charset val="238"/>
      </rPr>
      <t>400/400 mm</t>
    </r>
    <r>
      <rPr>
        <sz val="10"/>
        <color theme="1"/>
        <rFont val="Arial Narrow"/>
        <family val="2"/>
        <charset val="238"/>
      </rPr>
      <t xml:space="preserve"> ( </t>
    </r>
    <r>
      <rPr>
        <i/>
        <sz val="10"/>
        <color theme="1"/>
        <rFont val="Arial Narrow"/>
        <family val="2"/>
        <charset val="238"/>
      </rPr>
      <t>vtočni jaški ob vozišču</t>
    </r>
    <r>
      <rPr>
        <sz val="10"/>
        <color theme="1"/>
        <rFont val="Arial Narrow"/>
        <family val="2"/>
        <charset val="238"/>
      </rPr>
      <t xml:space="preserve"> )
</t>
    </r>
  </si>
  <si>
    <t>44 973</t>
  </si>
  <si>
    <r>
      <t xml:space="preserve">Dobava in vgraditev </t>
    </r>
    <r>
      <rPr>
        <b/>
        <i/>
        <sz val="10"/>
        <color theme="1"/>
        <rFont val="Arial Narrow"/>
        <family val="2"/>
        <charset val="238"/>
      </rPr>
      <t>pokrova iz duktilne litine</t>
    </r>
    <r>
      <rPr>
        <sz val="10"/>
        <color theme="1"/>
        <rFont val="Arial Narrow"/>
        <family val="2"/>
        <charset val="238"/>
      </rPr>
      <t xml:space="preserve"> z nosilnostjo </t>
    </r>
    <r>
      <rPr>
        <b/>
        <i/>
        <sz val="10"/>
        <color theme="1"/>
        <rFont val="Arial Narrow"/>
        <family val="2"/>
        <charset val="238"/>
      </rPr>
      <t>400 kN</t>
    </r>
    <r>
      <rPr>
        <sz val="10"/>
        <color theme="1"/>
        <rFont val="Arial Narrow"/>
        <family val="2"/>
        <charset val="238"/>
      </rPr>
      <t xml:space="preserve">, krožnega prereza s </t>
    </r>
    <r>
      <rPr>
        <b/>
        <i/>
        <sz val="10"/>
        <color theme="1"/>
        <rFont val="Arial Narrow"/>
        <family val="2"/>
        <charset val="238"/>
      </rPr>
      <t>premerom 600 mm</t>
    </r>
    <r>
      <rPr>
        <sz val="10"/>
        <color theme="1"/>
        <rFont val="Arial Narrow"/>
        <family val="2"/>
        <charset val="238"/>
      </rPr>
      <t xml:space="preserve"> 
( </t>
    </r>
    <r>
      <rPr>
        <i/>
        <sz val="10"/>
        <color theme="1"/>
        <rFont val="Arial Narrow"/>
        <family val="2"/>
        <charset val="238"/>
      </rPr>
      <t>revizijski jašek ali ponikovalnica-v vozišču )</t>
    </r>
    <r>
      <rPr>
        <sz val="10"/>
        <color theme="1"/>
        <rFont val="Arial Narrow"/>
        <family val="2"/>
        <charset val="238"/>
      </rPr>
      <t xml:space="preserve">
</t>
    </r>
  </si>
  <si>
    <t>44 972</t>
  </si>
  <si>
    <r>
      <t xml:space="preserve">Dobava in vgraditev </t>
    </r>
    <r>
      <rPr>
        <b/>
        <i/>
        <sz val="10"/>
        <color theme="1"/>
        <rFont val="Arial Narrow"/>
        <family val="2"/>
        <charset val="238"/>
      </rPr>
      <t>pokrova iz duktilne litine</t>
    </r>
    <r>
      <rPr>
        <sz val="10"/>
        <color theme="1"/>
        <rFont val="Arial Narrow"/>
        <family val="2"/>
        <charset val="238"/>
      </rPr>
      <t xml:space="preserve"> z nosilnostjo </t>
    </r>
    <r>
      <rPr>
        <b/>
        <i/>
        <sz val="10"/>
        <color theme="1"/>
        <rFont val="Arial Narrow"/>
        <family val="2"/>
        <charset val="238"/>
      </rPr>
      <t>250 kN</t>
    </r>
    <r>
      <rPr>
        <sz val="10"/>
        <color theme="1"/>
        <rFont val="Arial Narrow"/>
        <family val="2"/>
        <charset val="238"/>
      </rPr>
      <t xml:space="preserve">, s prerezom </t>
    </r>
    <r>
      <rPr>
        <b/>
        <i/>
        <sz val="10"/>
        <color theme="1"/>
        <rFont val="Arial Narrow"/>
        <family val="2"/>
        <charset val="238"/>
      </rPr>
      <t xml:space="preserve">500/500 mm </t>
    </r>
    <r>
      <rPr>
        <sz val="10"/>
        <color theme="1"/>
        <rFont val="Arial Narrow"/>
        <family val="2"/>
        <charset val="238"/>
      </rPr>
      <t xml:space="preserve">
( </t>
    </r>
    <r>
      <rPr>
        <i/>
        <sz val="10"/>
        <color theme="1"/>
        <rFont val="Arial Narrow"/>
        <family val="2"/>
        <charset val="238"/>
      </rPr>
      <t xml:space="preserve">vtočni jaški z vtokom pod robnik </t>
    </r>
    <r>
      <rPr>
        <sz val="10"/>
        <color theme="1"/>
        <rFont val="Arial Narrow"/>
        <family val="2"/>
        <charset val="238"/>
      </rPr>
      <t xml:space="preserve">)
</t>
    </r>
  </si>
  <si>
    <t>44 966</t>
  </si>
  <si>
    <t xml:space="preserve">Dobava in vgraditev rešetke s kanaleto, iz duktilne litine, z nosilnostjo 400 kN, s prerezom 500/200 mm
</t>
  </si>
  <si>
    <t>44 859</t>
  </si>
  <si>
    <t xml:space="preserve">Dobava in vgraditev rešetke iz duktilne litine z nosilnostjo 250 kN, s prerezom 300/300 mm
</t>
  </si>
  <si>
    <t>44 844</t>
  </si>
  <si>
    <t>IZDELAVA AB JAŠKA
-svetle odprtine 1,20m X 1,20m
-debelina stene 20 cm
-globina 1,20m
-LTŽ pokrov 0,60m X 0,60m</t>
  </si>
  <si>
    <t>44 796</t>
  </si>
  <si>
    <r>
      <t>Izdelava povoznega</t>
    </r>
    <r>
      <rPr>
        <b/>
        <sz val="10"/>
        <rFont val="Arial Narrow"/>
        <family val="2"/>
        <charset val="238"/>
      </rPr>
      <t xml:space="preserve"> jaška iz poliesterskega laminata</t>
    </r>
    <r>
      <rPr>
        <sz val="10"/>
        <rFont val="Arial Narrow"/>
        <family val="2"/>
        <charset val="238"/>
      </rPr>
      <t>, krožnega prereza s premerom</t>
    </r>
    <r>
      <rPr>
        <b/>
        <sz val="10"/>
        <rFont val="Arial Narrow"/>
        <family val="2"/>
        <charset val="238"/>
      </rPr>
      <t xml:space="preserve"> 80 cm</t>
    </r>
    <r>
      <rPr>
        <sz val="10"/>
        <rFont val="Arial Narrow"/>
        <family val="2"/>
        <charset val="238"/>
      </rPr>
      <t xml:space="preserve">, globokega </t>
    </r>
    <r>
      <rPr>
        <b/>
        <sz val="10"/>
        <rFont val="Arial Narrow"/>
        <family val="2"/>
        <charset val="238"/>
      </rPr>
      <t>1,0 do 1,5 m</t>
    </r>
    <r>
      <rPr>
        <sz val="10"/>
        <rFont val="Arial Narrow"/>
        <family val="2"/>
        <charset val="238"/>
      </rPr>
      <t xml:space="preserve">, vključno z vrtanjem odprtin in izdelavo AB venca
</t>
    </r>
  </si>
  <si>
    <t>44 532</t>
  </si>
  <si>
    <r>
      <t xml:space="preserve">Izdelava jaška iz </t>
    </r>
    <r>
      <rPr>
        <b/>
        <sz val="10"/>
        <rFont val="Arial Narrow"/>
        <family val="2"/>
        <charset val="238"/>
      </rPr>
      <t>polietilena</t>
    </r>
    <r>
      <rPr>
        <sz val="10"/>
        <rFont val="Arial Narrow"/>
        <family val="2"/>
        <charset val="238"/>
      </rPr>
      <t xml:space="preserve">, krožnega prereza s </t>
    </r>
    <r>
      <rPr>
        <b/>
        <sz val="10"/>
        <rFont val="Arial Narrow"/>
        <family val="2"/>
        <charset val="238"/>
      </rPr>
      <t>premerom 50 cm</t>
    </r>
    <r>
      <rPr>
        <sz val="10"/>
        <rFont val="Arial Narrow"/>
        <family val="2"/>
        <charset val="238"/>
      </rPr>
      <t xml:space="preserve">, globokega </t>
    </r>
    <r>
      <rPr>
        <b/>
        <sz val="10"/>
        <rFont val="Arial Narrow"/>
        <family val="2"/>
        <charset val="238"/>
      </rPr>
      <t>1,5 do 2,0 m</t>
    </r>
    <r>
      <rPr>
        <sz val="10"/>
        <rFont val="Arial Narrow"/>
        <family val="2"/>
        <charset val="238"/>
      </rPr>
      <t xml:space="preserve">, vključno z vrtanjem odprtin in izdelavo AB venca
*s </t>
    </r>
    <r>
      <rPr>
        <i/>
        <sz val="10"/>
        <rFont val="Arial Narrow"/>
        <family val="2"/>
        <charset val="238"/>
      </rPr>
      <t>peskolovom</t>
    </r>
    <r>
      <rPr>
        <sz val="10"/>
        <rFont val="Arial Narrow"/>
        <family val="2"/>
        <charset val="238"/>
      </rPr>
      <t xml:space="preserve">
</t>
    </r>
  </si>
  <si>
    <t>44 333</t>
  </si>
  <si>
    <r>
      <t xml:space="preserve">Izdelava jaška iz </t>
    </r>
    <r>
      <rPr>
        <b/>
        <sz val="10"/>
        <color theme="1"/>
        <rFont val="Arial Narrow"/>
        <family val="2"/>
        <charset val="238"/>
      </rPr>
      <t>polietilena</t>
    </r>
    <r>
      <rPr>
        <sz val="10"/>
        <color theme="1"/>
        <rFont val="Arial Narrow"/>
        <family val="2"/>
        <charset val="238"/>
      </rPr>
      <t xml:space="preserve">, krožnega prereza s </t>
    </r>
    <r>
      <rPr>
        <b/>
        <sz val="10"/>
        <color theme="1"/>
        <rFont val="Arial Narrow"/>
        <family val="2"/>
        <charset val="238"/>
      </rPr>
      <t>premerom 30 cm,</t>
    </r>
    <r>
      <rPr>
        <sz val="10"/>
        <color theme="1"/>
        <rFont val="Arial Narrow"/>
        <family val="2"/>
        <charset val="238"/>
      </rPr>
      <t xml:space="preserve"> globokega </t>
    </r>
    <r>
      <rPr>
        <b/>
        <sz val="10"/>
        <color theme="1"/>
        <rFont val="Arial Narrow"/>
        <family val="2"/>
        <charset val="238"/>
      </rPr>
      <t>1,5 do 2,0 m</t>
    </r>
    <r>
      <rPr>
        <sz val="10"/>
        <color theme="1"/>
        <rFont val="Arial Narrow"/>
        <family val="2"/>
        <charset val="238"/>
      </rPr>
      <t>, vključno z vrtanjem odprtin in izdelavo AB venca
*s peskolovom</t>
    </r>
  </si>
  <si>
    <t>44 313</t>
  </si>
  <si>
    <t>4.4  Jaški</t>
  </si>
  <si>
    <t xml:space="preserve">Izdelava priklopa vtočnega jaška na predviden kanal/revizijski jašek, vključno z vrtanjem odprtin in vsem inštalacijskim materialom in tesnili za priklop
</t>
  </si>
  <si>
    <t>43 851</t>
  </si>
  <si>
    <t xml:space="preserve">Zasipavanje kanala skupaj z dobavo in dovozom materiala, z utrjevanjem z vibracijskim nabijačem v slojih po 20 cm do 95% trdnosti po standardnem Proktorjevem postopku
</t>
  </si>
  <si>
    <t>43 850</t>
  </si>
  <si>
    <t xml:space="preserve">Izdelava kanalizacije iz cevi STIDREN DK 120, vključno s podložno plastjo  betona C8/10, premera 20 cm, v globini do 1,5 m
</t>
  </si>
  <si>
    <t>43 843</t>
  </si>
  <si>
    <t xml:space="preserve">Pregled vgrajenih cevi s TV kamero
</t>
  </si>
  <si>
    <t>43 841</t>
  </si>
  <si>
    <r>
      <t xml:space="preserve">Preskus tesnosti cevi premera od </t>
    </r>
    <r>
      <rPr>
        <b/>
        <sz val="10"/>
        <color theme="1"/>
        <rFont val="Arial Narrow"/>
        <family val="2"/>
        <charset val="238"/>
      </rPr>
      <t>DN250</t>
    </r>
    <r>
      <rPr>
        <sz val="10"/>
        <color theme="1"/>
        <rFont val="Arial Narrow"/>
        <family val="2"/>
        <charset val="238"/>
      </rPr>
      <t xml:space="preserve"> do </t>
    </r>
    <r>
      <rPr>
        <b/>
        <sz val="10"/>
        <color theme="1"/>
        <rFont val="Arial Narrow"/>
        <family val="2"/>
        <charset val="238"/>
      </rPr>
      <t xml:space="preserve">DN500 </t>
    </r>
    <r>
      <rPr>
        <sz val="10"/>
        <color theme="1"/>
        <rFont val="Arial Narrow"/>
        <family val="2"/>
        <charset val="238"/>
      </rPr>
      <t xml:space="preserve">mm 
</t>
    </r>
  </si>
  <si>
    <t>43 832</t>
  </si>
  <si>
    <r>
      <t xml:space="preserve">Preskus tesnosti cevi premera do </t>
    </r>
    <r>
      <rPr>
        <b/>
        <sz val="10"/>
        <color theme="1"/>
        <rFont val="Arial Narrow"/>
        <family val="2"/>
        <charset val="238"/>
      </rPr>
      <t>DN200</t>
    </r>
    <r>
      <rPr>
        <sz val="10"/>
        <color theme="1"/>
        <rFont val="Arial Narrow"/>
        <family val="2"/>
        <charset val="238"/>
      </rPr>
      <t xml:space="preserve"> mm 
</t>
    </r>
  </si>
  <si>
    <t>43 831</t>
  </si>
  <si>
    <r>
      <t>Doplačilo za izdelavo kanalizacije</t>
    </r>
    <r>
      <rPr>
        <b/>
        <sz val="10"/>
        <color theme="1"/>
        <rFont val="Arial Narrow"/>
        <family val="2"/>
        <charset val="238"/>
      </rPr>
      <t xml:space="preserve"> v globini 1,1 do 2 m</t>
    </r>
    <r>
      <rPr>
        <sz val="10"/>
        <color theme="1"/>
        <rFont val="Arial Narrow"/>
        <family val="2"/>
        <charset val="238"/>
      </rPr>
      <t xml:space="preserve"> s cevmi premera do</t>
    </r>
    <r>
      <rPr>
        <b/>
        <sz val="10"/>
        <color theme="1"/>
        <rFont val="Arial Narrow"/>
        <family val="2"/>
        <charset val="238"/>
      </rPr>
      <t xml:space="preserve"> DN315</t>
    </r>
    <r>
      <rPr>
        <sz val="10"/>
        <color theme="1"/>
        <rFont val="Arial Narrow"/>
        <family val="2"/>
        <charset val="238"/>
      </rPr>
      <t xml:space="preserve"> mm 
</t>
    </r>
  </si>
  <si>
    <t>43 511</t>
  </si>
  <si>
    <r>
      <rPr>
        <b/>
        <sz val="10"/>
        <color theme="1"/>
        <rFont val="Arial Narrow"/>
        <family val="2"/>
        <charset val="238"/>
      </rPr>
      <t>Obbetoniranje</t>
    </r>
    <r>
      <rPr>
        <sz val="10"/>
        <color theme="1"/>
        <rFont val="Arial Narrow"/>
        <family val="2"/>
        <charset val="238"/>
      </rPr>
      <t xml:space="preserve"> cevi za kanalizacijo s cementnim betonom C 8/10, po detajlu iz načrta, premera do </t>
    </r>
    <r>
      <rPr>
        <b/>
        <sz val="10"/>
        <color theme="1"/>
        <rFont val="Arial Narrow"/>
        <family val="2"/>
        <charset val="238"/>
      </rPr>
      <t>DN160</t>
    </r>
    <r>
      <rPr>
        <sz val="10"/>
        <color theme="1"/>
        <rFont val="Arial Narrow"/>
        <family val="2"/>
        <charset val="238"/>
      </rPr>
      <t xml:space="preserve">
(</t>
    </r>
    <r>
      <rPr>
        <i/>
        <sz val="10"/>
        <color theme="1"/>
        <rFont val="Arial Narrow"/>
        <family val="2"/>
        <charset val="238"/>
      </rPr>
      <t>podaljšek vtoka pod robnikom</t>
    </r>
    <r>
      <rPr>
        <sz val="10"/>
        <color theme="1"/>
        <rFont val="Arial Narrow"/>
        <family val="2"/>
        <charset val="238"/>
      </rPr>
      <t xml:space="preserve">)
</t>
    </r>
  </si>
  <si>
    <t>43 271</t>
  </si>
  <si>
    <r>
      <t xml:space="preserve">Izdelava kanalizacije iz cevi iz </t>
    </r>
    <r>
      <rPr>
        <b/>
        <i/>
        <sz val="10"/>
        <color theme="1"/>
        <rFont val="Arial Narrow"/>
        <family val="2"/>
        <charset val="238"/>
      </rPr>
      <t>polivinilklorida</t>
    </r>
    <r>
      <rPr>
        <sz val="10"/>
        <color theme="1"/>
        <rFont val="Arial Narrow"/>
        <family val="2"/>
        <charset val="238"/>
      </rPr>
      <t xml:space="preserve">, vključno s podložno plastjo iz </t>
    </r>
    <r>
      <rPr>
        <b/>
        <sz val="10"/>
        <color theme="1"/>
        <rFont val="Arial Narrow"/>
        <family val="2"/>
        <charset val="238"/>
      </rPr>
      <t>cementnega betona</t>
    </r>
    <r>
      <rPr>
        <sz val="10"/>
        <color theme="1"/>
        <rFont val="Arial Narrow"/>
        <family val="2"/>
        <charset val="238"/>
      </rPr>
      <t xml:space="preserve">, premera </t>
    </r>
    <r>
      <rPr>
        <b/>
        <sz val="10"/>
        <color theme="1"/>
        <rFont val="Arial Narrow"/>
        <family val="2"/>
        <charset val="238"/>
      </rPr>
      <t>DN160</t>
    </r>
    <r>
      <rPr>
        <sz val="10"/>
        <color theme="1"/>
        <rFont val="Arial Narrow"/>
        <family val="2"/>
        <charset val="238"/>
      </rPr>
      <t>, 
v globini do 1,0 m 
(</t>
    </r>
    <r>
      <rPr>
        <i/>
        <sz val="10"/>
        <color theme="1"/>
        <rFont val="Arial Narrow"/>
        <family val="2"/>
        <charset val="238"/>
      </rPr>
      <t>Izdelava navezave vtočnih jaškov-pod voziščem in podaljšek vtoka pod robnikom</t>
    </r>
    <r>
      <rPr>
        <sz val="10"/>
        <color theme="1"/>
        <rFont val="Arial Narrow"/>
        <family val="2"/>
        <charset val="238"/>
      </rPr>
      <t xml:space="preserve">)
</t>
    </r>
  </si>
  <si>
    <t>43 231</t>
  </si>
  <si>
    <r>
      <t xml:space="preserve">Izdelava kanalizacije iz cevi iz </t>
    </r>
    <r>
      <rPr>
        <b/>
        <i/>
        <sz val="10"/>
        <color theme="1"/>
        <rFont val="Arial Narrow"/>
        <family val="2"/>
        <charset val="238"/>
      </rPr>
      <t>polivinilklorida</t>
    </r>
    <r>
      <rPr>
        <sz val="10"/>
        <color theme="1"/>
        <rFont val="Arial Narrow"/>
        <family val="2"/>
        <charset val="238"/>
      </rPr>
      <t xml:space="preserve">, vključno s podložno plastjo iz </t>
    </r>
    <r>
      <rPr>
        <b/>
        <sz val="10"/>
        <color theme="1"/>
        <rFont val="Arial Narrow"/>
        <family val="2"/>
        <charset val="238"/>
      </rPr>
      <t>zmesi kamnitih zrn</t>
    </r>
    <r>
      <rPr>
        <sz val="10"/>
        <color theme="1"/>
        <rFont val="Arial Narrow"/>
        <family val="2"/>
        <charset val="238"/>
      </rPr>
      <t xml:space="preserve">, premera </t>
    </r>
    <r>
      <rPr>
        <b/>
        <sz val="10"/>
        <color theme="1"/>
        <rFont val="Arial Narrow"/>
        <family val="2"/>
        <charset val="238"/>
      </rPr>
      <t>DN315</t>
    </r>
    <r>
      <rPr>
        <sz val="10"/>
        <color theme="1"/>
        <rFont val="Arial Narrow"/>
        <family val="2"/>
        <charset val="238"/>
      </rPr>
      <t xml:space="preserve"> mm, 
v globini do 1,0 m
</t>
    </r>
  </si>
  <si>
    <t>43 224</t>
  </si>
  <si>
    <r>
      <t xml:space="preserve">Izdelava kanalizacije iz cevi iz </t>
    </r>
    <r>
      <rPr>
        <b/>
        <i/>
        <sz val="10"/>
        <color theme="1"/>
        <rFont val="Arial Narrow"/>
        <family val="2"/>
        <charset val="238"/>
      </rPr>
      <t>polivinilklorida</t>
    </r>
    <r>
      <rPr>
        <sz val="10"/>
        <color theme="1"/>
        <rFont val="Arial Narrow"/>
        <family val="2"/>
        <charset val="238"/>
      </rPr>
      <t xml:space="preserve">, vključno s podložno plastjo iz </t>
    </r>
    <r>
      <rPr>
        <b/>
        <sz val="10"/>
        <color theme="1"/>
        <rFont val="Arial Narrow"/>
        <family val="2"/>
        <charset val="238"/>
      </rPr>
      <t>zmesi kamnitih zrn</t>
    </r>
    <r>
      <rPr>
        <sz val="10"/>
        <color theme="1"/>
        <rFont val="Arial Narrow"/>
        <family val="2"/>
        <charset val="238"/>
      </rPr>
      <t xml:space="preserve">, premera </t>
    </r>
    <r>
      <rPr>
        <b/>
        <sz val="10"/>
        <color theme="1"/>
        <rFont val="Arial Narrow"/>
        <family val="2"/>
        <charset val="238"/>
      </rPr>
      <t>DN250</t>
    </r>
    <r>
      <rPr>
        <sz val="10"/>
        <color theme="1"/>
        <rFont val="Arial Narrow"/>
        <family val="2"/>
        <charset val="238"/>
      </rPr>
      <t xml:space="preserve"> mm, 
v globini do 1,0 m
</t>
    </r>
  </si>
  <si>
    <t>43 223</t>
  </si>
  <si>
    <t>4.3  Globinsko odvodnjavanje - kanalizacija</t>
  </si>
  <si>
    <t xml:space="preserve">Zasip cevne drenaže z zmesjo kamnitih zrn, obvito z geosintetikom, z 0,1 do 0,2 m3/m1, po načrtu
</t>
  </si>
  <si>
    <t>42 311</t>
  </si>
  <si>
    <r>
      <t xml:space="preserve">Izdelava vzdolžne in prečne drenaže, globoke do </t>
    </r>
    <r>
      <rPr>
        <b/>
        <i/>
        <sz val="10"/>
        <color theme="1"/>
        <rFont val="Arial Narrow"/>
        <family val="2"/>
        <charset val="238"/>
      </rPr>
      <t>1,0 m</t>
    </r>
    <r>
      <rPr>
        <sz val="10"/>
        <color theme="1"/>
        <rFont val="Arial Narrow"/>
        <family val="2"/>
        <charset val="238"/>
      </rPr>
      <t xml:space="preserve">, na podložni plasti iz cementnega betona, debeline </t>
    </r>
    <r>
      <rPr>
        <b/>
        <i/>
        <sz val="10"/>
        <color theme="1"/>
        <rFont val="Arial Narrow"/>
        <family val="2"/>
        <charset val="238"/>
      </rPr>
      <t>10 cm</t>
    </r>
    <r>
      <rPr>
        <sz val="10"/>
        <color theme="1"/>
        <rFont val="Arial Narrow"/>
        <family val="2"/>
        <charset val="238"/>
      </rPr>
      <t xml:space="preserve">, z gibljivimi plastičnimi cevmi </t>
    </r>
    <r>
      <rPr>
        <b/>
        <i/>
        <sz val="10"/>
        <color theme="1"/>
        <rFont val="Arial Narrow"/>
        <family val="2"/>
        <charset val="238"/>
      </rPr>
      <t xml:space="preserve">premera DN160 </t>
    </r>
    <r>
      <rPr>
        <sz val="10"/>
        <color theme="1"/>
        <rFont val="Arial Narrow"/>
        <family val="2"/>
        <charset val="238"/>
      </rPr>
      <t xml:space="preserve">
</t>
    </r>
  </si>
  <si>
    <t>42 134</t>
  </si>
  <si>
    <t>4.2  Globinsko odvodnjavanje - drenaže</t>
  </si>
  <si>
    <t xml:space="preserve">Poglobitev obstoječega jarka
</t>
  </si>
  <si>
    <t>41 110</t>
  </si>
  <si>
    <t>4.1  Površinsko odvodnjavanje</t>
  </si>
  <si>
    <t>4.   ODVODNJAVANJE</t>
  </si>
  <si>
    <t xml:space="preserve">Dobava in vgraditev ojačenega cementnega betona C25/30 v stene podpornih ali opornih zidov
- dodatki: XC4, XD1, XF2, PV-II, Dmax=32
</t>
  </si>
  <si>
    <t>53 318</t>
  </si>
  <si>
    <t xml:space="preserve">Dobava in vgraditev ojačenega cementnega betona C25/30 v pasovne temelje, temeljne nosilce ali poševne in vertikalne slope
</t>
  </si>
  <si>
    <t>53 312</t>
  </si>
  <si>
    <t>5.3  Dela s cementnim betonom</t>
  </si>
  <si>
    <r>
      <t xml:space="preserve">Dobava in vgraditev armaturne mreže Q335
( </t>
    </r>
    <r>
      <rPr>
        <i/>
        <sz val="10"/>
        <color theme="1"/>
        <rFont val="Arial Narrow"/>
        <family val="2"/>
        <charset val="238"/>
      </rPr>
      <t>betonski parapetni zid</t>
    </r>
    <r>
      <rPr>
        <sz val="10"/>
        <color theme="1"/>
        <rFont val="Arial Narrow"/>
        <family val="2"/>
        <charset val="238"/>
      </rPr>
      <t xml:space="preserve"> )
</t>
    </r>
  </si>
  <si>
    <t>52 801</t>
  </si>
  <si>
    <r>
      <t xml:space="preserve">Dobava in postavitev rebrastih žic iz visokovrednega naravno trdega jekla B St 500 S s premerom do 12 mm, za enostavno ojačitev ( </t>
    </r>
    <r>
      <rPr>
        <i/>
        <sz val="10"/>
        <color theme="1"/>
        <rFont val="Arial Narrow"/>
        <family val="2"/>
        <charset val="238"/>
      </rPr>
      <t>betonski parapetni zid</t>
    </r>
    <r>
      <rPr>
        <sz val="10"/>
        <color theme="1"/>
        <rFont val="Arial Narrow"/>
        <family val="2"/>
        <charset val="238"/>
      </rPr>
      <t xml:space="preserve"> )
</t>
    </r>
  </si>
  <si>
    <t>kg</t>
  </si>
  <si>
    <t>52 221</t>
  </si>
  <si>
    <t>5.2  Dela z jeklom za ojačitev</t>
  </si>
  <si>
    <r>
      <t xml:space="preserve">Izdelava dvostranskega vezanega opaža za raven zid, visok do 2 m ( </t>
    </r>
    <r>
      <rPr>
        <i/>
        <sz val="10"/>
        <color theme="1"/>
        <rFont val="Arial Narrow"/>
        <family val="2"/>
        <charset val="238"/>
      </rPr>
      <t>betonski parapetni zid</t>
    </r>
    <r>
      <rPr>
        <sz val="10"/>
        <color theme="1"/>
        <rFont val="Arial Narrow"/>
        <family val="2"/>
        <charset val="238"/>
      </rPr>
      <t xml:space="preserve"> )
</t>
    </r>
  </si>
  <si>
    <t>51 331</t>
  </si>
  <si>
    <r>
      <t xml:space="preserve">Izdelava podprtega opaža za ravne temelje
( </t>
    </r>
    <r>
      <rPr>
        <i/>
        <sz val="10"/>
        <color theme="1"/>
        <rFont val="Arial Narrow"/>
        <family val="2"/>
        <charset val="238"/>
      </rPr>
      <t>betonski parapetni zid</t>
    </r>
    <r>
      <rPr>
        <sz val="10"/>
        <color theme="1"/>
        <rFont val="Arial Narrow"/>
        <family val="2"/>
        <charset val="238"/>
      </rPr>
      <t xml:space="preserve"> )
</t>
    </r>
  </si>
  <si>
    <t>51 211</t>
  </si>
  <si>
    <t>5.1  Tesarska dela</t>
  </si>
  <si>
    <t>SKUPAJ OPREMA CEST:</t>
  </si>
  <si>
    <t xml:space="preserve">Dobava in zasaditev žive meje 
</t>
  </si>
  <si>
    <t>64 941</t>
  </si>
  <si>
    <t>6.4  Oprema za zavarovanje prometa</t>
  </si>
  <si>
    <r>
      <t xml:space="preserve">Izdelava tankoslojne prečne in ostalih označb na vozišču z enokomponentno </t>
    </r>
    <r>
      <rPr>
        <b/>
        <i/>
        <sz val="10"/>
        <color theme="1"/>
        <rFont val="Arial Narrow"/>
        <family val="2"/>
        <charset val="238"/>
      </rPr>
      <t>belo barvo</t>
    </r>
    <r>
      <rPr>
        <sz val="10"/>
        <color theme="1"/>
        <rFont val="Arial Narrow"/>
        <family val="2"/>
        <charset val="238"/>
      </rPr>
      <t xml:space="preserve">, vključno 250 g/m2 posipa z drobci / kroglicami stekla, strojno, debelina plasti suhe snovi 250 µm, </t>
    </r>
    <r>
      <rPr>
        <b/>
        <i/>
        <sz val="10"/>
        <color theme="1"/>
        <rFont val="Arial Narrow"/>
        <family val="2"/>
        <charset val="238"/>
      </rPr>
      <t>površina označbe</t>
    </r>
    <r>
      <rPr>
        <sz val="10"/>
        <color theme="1"/>
        <rFont val="Arial Narrow"/>
        <family val="2"/>
        <charset val="238"/>
      </rPr>
      <t xml:space="preserve"> </t>
    </r>
    <r>
      <rPr>
        <b/>
        <i/>
        <sz val="10"/>
        <color theme="1"/>
        <rFont val="Arial Narrow"/>
        <family val="2"/>
        <charset val="238"/>
      </rPr>
      <t xml:space="preserve">nad 1,5 m2
</t>
    </r>
    <r>
      <rPr>
        <sz val="10"/>
        <color theme="1"/>
        <rFont val="Arial Narrow"/>
        <family val="2"/>
        <charset val="238"/>
      </rPr>
      <t xml:space="preserve">( </t>
    </r>
    <r>
      <rPr>
        <i/>
        <sz val="10"/>
        <color theme="1"/>
        <rFont val="Arial Narrow"/>
        <family val="2"/>
        <charset val="238"/>
      </rPr>
      <t>5231</t>
    </r>
    <r>
      <rPr>
        <sz val="10"/>
        <color theme="1"/>
        <rFont val="Arial Narrow"/>
        <family val="2"/>
        <charset val="238"/>
      </rPr>
      <t xml:space="preserve"> )
</t>
    </r>
  </si>
  <si>
    <t>62 168</t>
  </si>
  <si>
    <r>
      <t xml:space="preserve">Izdelava tankoslojne prečne in ostalih označb na vozišču z enokomponentno </t>
    </r>
    <r>
      <rPr>
        <b/>
        <i/>
        <sz val="10"/>
        <color theme="1"/>
        <rFont val="Arial Narrow"/>
        <family val="2"/>
        <charset val="238"/>
      </rPr>
      <t>belo barvo</t>
    </r>
    <r>
      <rPr>
        <sz val="10"/>
        <color theme="1"/>
        <rFont val="Arial Narrow"/>
        <family val="2"/>
        <charset val="238"/>
      </rPr>
      <t>, vključno 250 g/m2 posipa z drobci / kroglicami stekla, strojno, debelina plasti suhe snovi 250 µm,</t>
    </r>
    <r>
      <rPr>
        <b/>
        <i/>
        <sz val="10"/>
        <color theme="1"/>
        <rFont val="Arial Narrow"/>
        <family val="2"/>
        <charset val="238"/>
      </rPr>
      <t xml:space="preserve"> širina črte 50 cm</t>
    </r>
    <r>
      <rPr>
        <sz val="10"/>
        <color theme="1"/>
        <rFont val="Arial Narrow"/>
        <family val="2"/>
        <charset val="238"/>
      </rPr>
      <t xml:space="preserve"> ( </t>
    </r>
    <r>
      <rPr>
        <i/>
        <sz val="10"/>
        <color theme="1"/>
        <rFont val="Arial Narrow"/>
        <family val="2"/>
        <charset val="238"/>
      </rPr>
      <t>5211</t>
    </r>
    <r>
      <rPr>
        <sz val="10"/>
        <color theme="1"/>
        <rFont val="Arial Narrow"/>
        <family val="2"/>
        <charset val="238"/>
      </rPr>
      <t xml:space="preserve"> )
</t>
    </r>
  </si>
  <si>
    <t>62 163</t>
  </si>
  <si>
    <r>
      <t>Izdelava tankoslojne vzdolžne označbe na vozišču z enokomponentno</t>
    </r>
    <r>
      <rPr>
        <b/>
        <i/>
        <sz val="10"/>
        <color theme="1"/>
        <rFont val="Arial Narrow"/>
        <family val="2"/>
        <charset val="238"/>
      </rPr>
      <t xml:space="preserve"> belo barvo</t>
    </r>
    <r>
      <rPr>
        <sz val="10"/>
        <color theme="1"/>
        <rFont val="Arial Narrow"/>
        <family val="2"/>
        <charset val="238"/>
      </rPr>
      <t xml:space="preserve">, vključno 250 g/m2 posipa z drobci / kroglicami stekla, strojno, debelina plasti suhe snovi 200 µm, </t>
    </r>
    <r>
      <rPr>
        <b/>
        <i/>
        <sz val="10"/>
        <color theme="1"/>
        <rFont val="Arial Narrow"/>
        <family val="2"/>
        <charset val="238"/>
      </rPr>
      <t>širina črte 12 cm</t>
    </r>
    <r>
      <rPr>
        <sz val="10"/>
        <color theme="1"/>
        <rFont val="Arial Narrow"/>
        <family val="2"/>
        <charset val="238"/>
      </rPr>
      <t xml:space="preserve"> ( </t>
    </r>
    <r>
      <rPr>
        <i/>
        <sz val="10"/>
        <color theme="1"/>
        <rFont val="Arial Narrow"/>
        <family val="2"/>
        <charset val="238"/>
      </rPr>
      <t>5111</t>
    </r>
    <r>
      <rPr>
        <sz val="10"/>
        <color theme="1"/>
        <rFont val="Arial Narrow"/>
        <family val="2"/>
        <charset val="238"/>
      </rPr>
      <t xml:space="preserve"> )
</t>
    </r>
  </si>
  <si>
    <t>62 112</t>
  </si>
  <si>
    <t>6.2  Označbe na voziščih</t>
  </si>
  <si>
    <r>
      <t xml:space="preserve">Dobava in pritrditev prometnega znaka, podloga iz vroče cinkane jeklene pločevine, znak z belo barvo-folijo RA2, </t>
    </r>
    <r>
      <rPr>
        <b/>
        <i/>
        <sz val="10"/>
        <color theme="1"/>
        <rFont val="Arial Narrow"/>
        <family val="2"/>
        <charset val="238"/>
      </rPr>
      <t>velikost od 0,21 do 0,40 m2</t>
    </r>
    <r>
      <rPr>
        <sz val="10"/>
        <color theme="1"/>
        <rFont val="Arial Narrow"/>
        <family val="2"/>
        <charset val="238"/>
      </rPr>
      <t xml:space="preserve"> 
</t>
    </r>
  </si>
  <si>
    <t>61 713</t>
  </si>
  <si>
    <r>
      <t xml:space="preserve">Dobava in pritrditev prometnega znaka, podloga iz vroče cinkane jeklene pločevine, znak z belo barvo-folijo RA2, </t>
    </r>
    <r>
      <rPr>
        <b/>
        <i/>
        <sz val="10"/>
        <color theme="1"/>
        <rFont val="Arial Narrow"/>
        <family val="2"/>
        <charset val="238"/>
      </rPr>
      <t>velikost od 0,11 do 0,20 m2</t>
    </r>
    <r>
      <rPr>
        <sz val="10"/>
        <color theme="1"/>
        <rFont val="Arial Narrow"/>
        <family val="2"/>
        <charset val="238"/>
      </rPr>
      <t xml:space="preserve"> ( </t>
    </r>
    <r>
      <rPr>
        <i/>
        <sz val="10"/>
        <color theme="1"/>
        <rFont val="Arial Narrow"/>
        <family val="2"/>
        <charset val="238"/>
      </rPr>
      <t>4402-4,</t>
    </r>
    <r>
      <rPr>
        <sz val="10"/>
        <color theme="1"/>
        <rFont val="Arial Narrow"/>
        <family val="2"/>
        <charset val="238"/>
      </rPr>
      <t xml:space="preserve"> )
</t>
    </r>
  </si>
  <si>
    <t>61 712</t>
  </si>
  <si>
    <r>
      <t xml:space="preserve">Dobava in pritrditev </t>
    </r>
    <r>
      <rPr>
        <b/>
        <i/>
        <sz val="10"/>
        <color theme="1"/>
        <rFont val="Arial Narrow"/>
        <family val="2"/>
        <charset val="238"/>
      </rPr>
      <t>okroglega</t>
    </r>
    <r>
      <rPr>
        <sz val="10"/>
        <color theme="1"/>
        <rFont val="Arial Narrow"/>
        <family val="2"/>
        <charset val="238"/>
      </rPr>
      <t xml:space="preserve"> prometnega znaka, podloga iz vroče cinkane jeklene pločevine, znak z odsevno folijo RA2, </t>
    </r>
    <r>
      <rPr>
        <b/>
        <i/>
        <sz val="10"/>
        <color theme="1"/>
        <rFont val="Arial Narrow"/>
        <family val="2"/>
        <charset val="238"/>
      </rPr>
      <t>premera 600 mm</t>
    </r>
    <r>
      <rPr>
        <sz val="10"/>
        <color theme="1"/>
        <rFont val="Arial Narrow"/>
        <family val="2"/>
        <charset val="238"/>
      </rPr>
      <t xml:space="preserve"> 
</t>
    </r>
  </si>
  <si>
    <t>61 622</t>
  </si>
  <si>
    <r>
      <t>Dobava in pritrditev</t>
    </r>
    <r>
      <rPr>
        <b/>
        <i/>
        <sz val="10"/>
        <color theme="1"/>
        <rFont val="Arial Narrow"/>
        <family val="2"/>
        <charset val="238"/>
      </rPr>
      <t xml:space="preserve"> trikotnega </t>
    </r>
    <r>
      <rPr>
        <sz val="10"/>
        <color theme="1"/>
        <rFont val="Arial Narrow"/>
        <family val="2"/>
        <charset val="238"/>
      </rPr>
      <t xml:space="preserve">prometnega znaka, podloga iz vroče cinkane jeklene pločevine, znak z odsevno folijo RA2, </t>
    </r>
    <r>
      <rPr>
        <b/>
        <i/>
        <sz val="10"/>
        <color theme="1"/>
        <rFont val="Arial Narrow"/>
        <family val="2"/>
        <charset val="238"/>
      </rPr>
      <t>dolžina stranice a = 600 mm</t>
    </r>
    <r>
      <rPr>
        <sz val="10"/>
        <color theme="1"/>
        <rFont val="Arial Narrow"/>
        <family val="2"/>
        <charset val="238"/>
      </rPr>
      <t xml:space="preserve"> 
</t>
    </r>
  </si>
  <si>
    <t>61 421</t>
  </si>
  <si>
    <r>
      <t>Dobava in vgraditev</t>
    </r>
    <r>
      <rPr>
        <b/>
        <i/>
        <sz val="10"/>
        <color theme="1"/>
        <rFont val="Arial Narrow"/>
        <family val="2"/>
        <charset val="238"/>
      </rPr>
      <t xml:space="preserve"> stebrička</t>
    </r>
    <r>
      <rPr>
        <sz val="10"/>
        <color theme="1"/>
        <rFont val="Arial Narrow"/>
        <family val="2"/>
        <charset val="238"/>
      </rPr>
      <t xml:space="preserve"> za prometni znak iz vroče cinkane jeklene cevi s premerom 64 mm, </t>
    </r>
    <r>
      <rPr>
        <b/>
        <i/>
        <sz val="10"/>
        <color theme="1"/>
        <rFont val="Arial Narrow"/>
        <family val="2"/>
        <charset val="238"/>
      </rPr>
      <t>dolge 3500 mm</t>
    </r>
    <r>
      <rPr>
        <sz val="10"/>
        <color theme="1"/>
        <rFont val="Arial Narrow"/>
        <family val="2"/>
        <charset val="238"/>
      </rPr>
      <t xml:space="preserve">
</t>
    </r>
  </si>
  <si>
    <t>61 217</t>
  </si>
  <si>
    <r>
      <rPr>
        <b/>
        <i/>
        <sz val="10"/>
        <color theme="1"/>
        <rFont val="Arial Narrow"/>
        <family val="2"/>
        <charset val="238"/>
      </rPr>
      <t>Izdelava temelja</t>
    </r>
    <r>
      <rPr>
        <sz val="10"/>
        <color theme="1"/>
        <rFont val="Arial Narrow"/>
        <family val="2"/>
        <charset val="238"/>
      </rPr>
      <t xml:space="preserve"> iz cementnega betona C 12/15, globine 50 cm, premera 30 cm
</t>
    </r>
  </si>
  <si>
    <t>61 112</t>
  </si>
  <si>
    <t>6.1  Pokončna oprema cest</t>
  </si>
  <si>
    <t>6.   OPREMA CEST</t>
  </si>
  <si>
    <t>SKUPAJ TUJE STORITVE:</t>
  </si>
  <si>
    <t xml:space="preserve">Zaščita obstoječega vkopanega vodovoda po navodilih upravljalca
</t>
  </si>
  <si>
    <t>m1
ocena</t>
  </si>
  <si>
    <t>76 111</t>
  </si>
  <si>
    <t>7.6  Vodovodi</t>
  </si>
  <si>
    <t xml:space="preserve">Dobava in vgraditev litoželeznega pokrova kabelskega jaška za točkovno obremenitev 125 kN
</t>
  </si>
  <si>
    <t>75 422</t>
  </si>
  <si>
    <t xml:space="preserve">Dobava in vgraditev predfabriciranega kabelskega jaška iz cementnega betona, kvadratnega prereza
</t>
  </si>
  <si>
    <t>75 413</t>
  </si>
  <si>
    <t>7.5  Javna razsvetljava</t>
  </si>
  <si>
    <t xml:space="preserve">Izdelava kabelske kanalizacije iz cevi iz polietilena, premera 50 mm (PE HD 50)
</t>
  </si>
  <si>
    <t>73 332</t>
  </si>
  <si>
    <t xml:space="preserve">Izdelava kabelske kanalizacije iz cevi iz polivinilklorida, premera 160 mm (C 160)
</t>
  </si>
  <si>
    <t>73 322</t>
  </si>
  <si>
    <t xml:space="preserve">Zaščita obstoječega vkopanega telekomunikacijskega voda po navodilih upravljalca
</t>
  </si>
  <si>
    <t>73 131</t>
  </si>
  <si>
    <t>7.3  Telekomunikacijske naprave</t>
  </si>
  <si>
    <t xml:space="preserve">Zaščita obstoječega vkopanega elektroenergetskega voda po navodilih upravljalca 
</t>
  </si>
  <si>
    <t>72 111</t>
  </si>
  <si>
    <t>7.2  Elektroenergetski vodi</t>
  </si>
  <si>
    <t>7.   TUJE STORITVE</t>
  </si>
  <si>
    <t>Rekonstrukcija ceste, odvodnjavanje in meteorna kanalizacija</t>
  </si>
  <si>
    <t>JP 751641 Cesta v Žlebe</t>
  </si>
  <si>
    <r>
      <t xml:space="preserve">Široki izkop trde kamnine – 5. kategorije z nakladanjem
</t>
    </r>
    <r>
      <rPr>
        <i/>
        <sz val="10"/>
        <color theme="1"/>
        <rFont val="Arial Narrow"/>
        <family val="2"/>
        <charset val="238"/>
      </rPr>
      <t>(10%-predvidenega izkopa)</t>
    </r>
    <r>
      <rPr>
        <sz val="10"/>
        <color theme="1"/>
        <rFont val="Arial Narrow"/>
        <family val="2"/>
        <charset val="238"/>
      </rPr>
      <t xml:space="preserve">
</t>
    </r>
  </si>
  <si>
    <t xml:space="preserve">Dobava in vgraditev ojačenega cementnega betona C25/30 v stene podpornih ali opornih zidov
- dodatki: XC4, XD1, XF2, PV-II, Dmax=32
</t>
  </si>
  <si>
    <r>
      <t xml:space="preserve">Dobava in vgraditev ojačenega cementnega betona C25/30 v pasovne temelje, temeljne nosilce ali poševne in vertikalne slope
( </t>
    </r>
    <r>
      <rPr>
        <i/>
        <sz val="10"/>
        <color theme="1"/>
        <rFont val="Arial Narrow"/>
        <family val="2"/>
        <charset val="238"/>
      </rPr>
      <t>betonski parapetni zid</t>
    </r>
    <r>
      <rPr>
        <sz val="10"/>
        <color theme="1"/>
        <rFont val="Arial Narrow"/>
        <family val="2"/>
        <charset val="238"/>
      </rPr>
      <t xml:space="preserve"> )
</t>
    </r>
  </si>
  <si>
    <t>Gradnja vodovoda je predmet obrnjene davčne obveznosti po 76. a členu ZDDV-1, zato izvajalec izstavi začasne mesečne situacije in končno situacijo brez DDV.</t>
  </si>
  <si>
    <t>Skupaj</t>
  </si>
  <si>
    <t xml:space="preserve">DDV </t>
  </si>
  <si>
    <t>Skupaj:</t>
  </si>
  <si>
    <t>Skupaj vodovod Seničica - Žlebe</t>
  </si>
  <si>
    <t>Spodnji in zgornji ustroj</t>
  </si>
  <si>
    <t>1.6</t>
  </si>
  <si>
    <t>Ostala dela</t>
  </si>
  <si>
    <t>1.5</t>
  </si>
  <si>
    <t>Zaključna dela</t>
  </si>
  <si>
    <t>1.4</t>
  </si>
  <si>
    <t>Montaža cevi in cevne opreme</t>
  </si>
  <si>
    <t>1.3</t>
  </si>
  <si>
    <t>Zemeljska dela</t>
  </si>
  <si>
    <t>1.2</t>
  </si>
  <si>
    <t>Preddela</t>
  </si>
  <si>
    <t>1.1</t>
  </si>
  <si>
    <t>Vodovodni sistem Seničica - Žlebe</t>
  </si>
  <si>
    <t>1.0</t>
  </si>
  <si>
    <t>Projektantski popis del vodovodni sistem Seničica - Žlebe</t>
  </si>
  <si>
    <t>SKUPAJ CEVOVOD</t>
  </si>
  <si>
    <t>SKUPAJ SPODNJI IN ZGORNJI USTROJ</t>
  </si>
  <si>
    <t>Prebrizg asfalta z bitumensko emulzijo 0,4kg/m2</t>
  </si>
  <si>
    <t>6 cm AC 16 base B50/70 A4</t>
  </si>
  <si>
    <t>3cm AC8 surf B50/70 A4</t>
  </si>
  <si>
    <t>Asfaltiranje cestišča v naslednji sestavi:</t>
  </si>
  <si>
    <t>Nabava in vgraditev tampona TP 32 v debelini 25 cm z uvaljanjem Ev2&gt;80 Mpa</t>
  </si>
  <si>
    <t>Nabava in vgraditev zmrzlinsko odpornega kamnitega materiala v debelini 30 cm d=&lt;90 mm z uvaljanjem - vozišče</t>
  </si>
  <si>
    <t>Rušitev in odvoz obstoječega asfalta na deponijo</t>
  </si>
  <si>
    <t>2</t>
  </si>
  <si>
    <t>m</t>
  </si>
  <si>
    <t>Zarez - odrez asfalta debeline 5 do 15 cm.</t>
  </si>
  <si>
    <t>1</t>
  </si>
  <si>
    <t>SPODNJI IN ZGORNJI USTROJ</t>
  </si>
  <si>
    <t>SKUPAJ OSTALA DELA</t>
  </si>
  <si>
    <t>Strokovni nadzor s strani upravljalcev in soglasjedajalcev.</t>
  </si>
  <si>
    <t>Nepredvidena dela 10% vseh del.</t>
  </si>
  <si>
    <t>OSTALA DELA</t>
  </si>
  <si>
    <t>SKUPAJ ZAKLJUČNA DELA</t>
  </si>
  <si>
    <t>Čiščenje gradbišča po končani gradnji</t>
  </si>
  <si>
    <t>Črpanje talne vode med gradnjo</t>
  </si>
  <si>
    <t>Tlačni preizkus z dezinfekcijo in izdelavo končnega poročila.</t>
  </si>
  <si>
    <t>Montažna dela za prevezavo na javni vodovod s prevezavo na javni vodovod s praznenjem in polnjenjem javnega vodovoda - upravljalec vodovoda.</t>
  </si>
  <si>
    <t>Izvedba začasnih prevezav s strani upravljalca z vsem potrebnim materialom in deli - obračun po dejanskih stroških</t>
  </si>
  <si>
    <t>ZAKLJUČNA DELA</t>
  </si>
  <si>
    <t>SKUPAJ MONTAŽA CEVI IN CEVNE OPREME</t>
  </si>
  <si>
    <t xml:space="preserve">V točkah K </t>
  </si>
  <si>
    <t xml:space="preserve">MMK TYTON DN 100/45 stopinj epoxy </t>
  </si>
  <si>
    <t>V točkah</t>
  </si>
  <si>
    <t xml:space="preserve">MMK TYTON DN 100/30 stopinj epoxy </t>
  </si>
  <si>
    <t xml:space="preserve">MMK TYTON DN 100/22 stopinj epoxy </t>
  </si>
  <si>
    <t xml:space="preserve">MMK TYTON DN 100/11 stopinj epoxy </t>
  </si>
  <si>
    <t>Dobava in montaža fazonskih komadov</t>
  </si>
  <si>
    <t>Žabja zaklopka DN80</t>
  </si>
  <si>
    <t>Spojka DN90 Hawle art 550 ali ekvivalent</t>
  </si>
  <si>
    <t>PE80 DN90mm, 12.5 bar, L=2.00m</t>
  </si>
  <si>
    <t>EV ZASUN DN 100</t>
  </si>
  <si>
    <t>MMA DN100/80</t>
  </si>
  <si>
    <t>Dobava, montaža izpustnih jaškov</t>
  </si>
  <si>
    <t>Cestna kapa</t>
  </si>
  <si>
    <t>AB betonska cev fi 60cm, L=1.00 m</t>
  </si>
  <si>
    <t>AB obroč fi 100cm, deb. 10 cm</t>
  </si>
  <si>
    <t>Avtomatski zračnik DN80, HAWLE ali ekvivalent</t>
  </si>
  <si>
    <t>MMA DN 100/80</t>
  </si>
  <si>
    <t>Dobava in montaža fazonskih elementov za avt. Zračnik DN 80 mm</t>
  </si>
  <si>
    <t>Hidrant nadzemni D80/750 l</t>
  </si>
  <si>
    <t>Hidrant podzemni D80/750 l</t>
  </si>
  <si>
    <t>N kos DN80</t>
  </si>
  <si>
    <t>FF kos DN80/100</t>
  </si>
  <si>
    <t>EV Zasun DN 80, F5</t>
  </si>
  <si>
    <t>MMA kos 100/80</t>
  </si>
  <si>
    <t>Dobava in montaža fazonskih elementov za hidrante</t>
  </si>
  <si>
    <t>EU kos 100</t>
  </si>
  <si>
    <t>EV Zasun DN 80</t>
  </si>
  <si>
    <t>MMA 100/80</t>
  </si>
  <si>
    <t>Dobava in montaža fazonskih elementov za vozlišče V2</t>
  </si>
  <si>
    <t>EU kos DN 100</t>
  </si>
  <si>
    <t>EV zasun 100</t>
  </si>
  <si>
    <t>Dobava in montaža fazonskih elementov za vozlišče V1</t>
  </si>
  <si>
    <t>DN 100 mm</t>
  </si>
  <si>
    <t xml:space="preserve">Dobava in polaganje cevi iz nodularne litine - Duktil z naslednjimi karakteristikami:                                                                                                                                                                                                                                                                                                          Cevi morajo biti izdelane v standardnih klasah C40 in C64 (K9)
Cevi morajo biti izdelane v skladu s standardom EN 545/ISO 2531. Cevi so na notranji strani zaščitene s cementno oblogo, ki je nanesena po postopku centrifugiranja, skladno s standardom ISO 4179.
Na zunanji strani so cevi zaščitene z zlitino cinka in aluminija minimalno (400gr/m2)  ter dodatno zaščitene z modrim epoxsijem, kar omogoča dolgoročen in učinkovit proces protikorozijske odpornosti. Vključno z tesnenjem spojev med cevmi in fazoni z Tyton spojem.
</t>
  </si>
  <si>
    <t>MONTAŽA CEVI IN CEVNE OPREME</t>
  </si>
  <si>
    <t>SKUPAJ ZEMELSKA DELA</t>
  </si>
  <si>
    <t>Razplaniranje odvečnega materiala ob trasi cevovoda.</t>
  </si>
  <si>
    <t>Dovoz humosa in humusuranje zelenic v debelini min. 15 cm in posejanje s travnim semenom.</t>
  </si>
  <si>
    <t xml:space="preserve">Strojno-ročni zasip (85/15%) položenega cevovoda z izkopanim materialom ter vgrajevanje v plasteh po 30 cm in komprimiranje. </t>
  </si>
  <si>
    <t>Dobava in dovoz peska in  obsip cevi.</t>
  </si>
  <si>
    <t>Planiranje in valjanje planuma temeljnih tal s točnostjo +- 3 cm.</t>
  </si>
  <si>
    <t>Strojni izkop v III. Ktg v strmini 40-60% z odlaganjem in zavarovanjem materiala pred zdrsom.</t>
  </si>
  <si>
    <t>Odriv humosa v debelini min. 20 cm na deponijo na gradbišču.</t>
  </si>
  <si>
    <t>ZEMELJSKA DELA</t>
  </si>
  <si>
    <t>SKUPAJ PREDDELA</t>
  </si>
  <si>
    <t>Postavitev gradbenih profilov z označitvijo višin.</t>
  </si>
  <si>
    <t>ocena</t>
  </si>
  <si>
    <t>Zakoličba in označitev komunalnih vodov</t>
  </si>
  <si>
    <t>Zakoličba trase projektiranega cevovoda z višinsko navezavo in zavarovanjem zakoličbe.</t>
  </si>
  <si>
    <t>Odstranitev ter odvoz na deponijo obstoječih cevovodov.</t>
  </si>
  <si>
    <t>Priprava in pregled trase. Posek dreves in grmičevja na predvideni trasi z odvozom na deponijo.</t>
  </si>
  <si>
    <t>PREDDELA</t>
  </si>
  <si>
    <t xml:space="preserve">Cevovod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</si>
</sst>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_-* #,##0.00\ _€_-;\-* #,##0.00\ _€_-;_-* &quot;-&quot;??\ _€_-;_-@_-"/>
    <numFmt numFmtId="166" formatCode="#.##0.00"/>
  </numFmts>
  <fonts count="64" x14ac:knownFonts="1">
    <font>
      <sz val="11"/>
      <color theme="1"/>
      <name val="Calibri"/>
      <family val="2"/>
      <charset val="238"/>
      <scheme val="minor"/>
    </font>
    <font>
      <b/>
      <sz val="11"/>
      <color rgb="FF3F3F3F"/>
      <name val="Calibri"/>
      <family val="2"/>
      <charset val="238"/>
      <scheme val="minor"/>
    </font>
    <font>
      <sz val="10"/>
      <color theme="1"/>
      <name val="Calibri"/>
      <family val="2"/>
      <charset val="238"/>
      <scheme val="minor"/>
    </font>
    <font>
      <b/>
      <sz val="10"/>
      <color rgb="FF3F3F3F"/>
      <name val="Calibri"/>
      <family val="2"/>
      <charset val="238"/>
      <scheme val="minor"/>
    </font>
    <font>
      <b/>
      <sz val="12"/>
      <color theme="1"/>
      <name val="Calibri"/>
      <family val="2"/>
      <charset val="238"/>
      <scheme val="minor"/>
    </font>
    <font>
      <b/>
      <sz val="10"/>
      <color theme="1"/>
      <name val="Calibri"/>
      <family val="2"/>
      <charset val="238"/>
      <scheme val="minor"/>
    </font>
    <font>
      <b/>
      <sz val="10"/>
      <color rgb="FFFF0000"/>
      <name val="Calibri"/>
      <family val="2"/>
      <charset val="238"/>
      <scheme val="minor"/>
    </font>
    <font>
      <b/>
      <sz val="10"/>
      <name val="Calibri"/>
      <family val="2"/>
      <charset val="238"/>
      <scheme val="minor"/>
    </font>
    <font>
      <sz val="10"/>
      <name val="Calibri"/>
      <family val="2"/>
      <charset val="238"/>
      <scheme val="minor"/>
    </font>
    <font>
      <b/>
      <sz val="12"/>
      <name val="Calibri"/>
      <family val="2"/>
      <charset val="238"/>
      <scheme val="minor"/>
    </font>
    <font>
      <sz val="8"/>
      <name val="Calibri"/>
      <family val="2"/>
      <charset val="238"/>
      <scheme val="minor"/>
    </font>
    <font>
      <b/>
      <sz val="11"/>
      <color theme="1"/>
      <name val="Calibri"/>
      <family val="2"/>
      <charset val="238"/>
      <scheme val="minor"/>
    </font>
    <font>
      <sz val="11"/>
      <name val="Arial CE"/>
      <family val="2"/>
      <charset val="238"/>
    </font>
    <font>
      <sz val="10"/>
      <name val="Arial CE"/>
      <family val="2"/>
      <charset val="238"/>
    </font>
    <font>
      <sz val="10"/>
      <name val="Calibri"/>
      <family val="2"/>
      <charset val="238"/>
    </font>
    <font>
      <sz val="11"/>
      <name val="Calibri"/>
      <family val="2"/>
      <charset val="238"/>
    </font>
    <font>
      <sz val="8"/>
      <name val="Calibri"/>
      <family val="2"/>
      <charset val="238"/>
    </font>
    <font>
      <b/>
      <sz val="12"/>
      <color theme="1"/>
      <name val="Arial Narrow"/>
      <family val="2"/>
      <charset val="238"/>
    </font>
    <font>
      <b/>
      <sz val="11"/>
      <name val="Calibri"/>
      <family val="2"/>
      <charset val="238"/>
    </font>
    <font>
      <b/>
      <i/>
      <sz val="11"/>
      <color theme="1"/>
      <name val="Calibri"/>
      <family val="2"/>
      <charset val="238"/>
      <scheme val="minor"/>
    </font>
    <font>
      <sz val="11"/>
      <name val="Calibri"/>
      <family val="2"/>
      <charset val="238"/>
      <scheme val="minor"/>
    </font>
    <font>
      <b/>
      <sz val="11"/>
      <name val="Calibri"/>
      <family val="2"/>
      <charset val="238"/>
      <scheme val="minor"/>
    </font>
    <font>
      <sz val="11"/>
      <color theme="1"/>
      <name val="Arial Narrow"/>
      <family val="2"/>
      <charset val="238"/>
    </font>
    <font>
      <b/>
      <sz val="11"/>
      <color rgb="FFFF0000"/>
      <name val="Arial Narrow"/>
      <family val="2"/>
      <charset val="238"/>
    </font>
    <font>
      <sz val="11"/>
      <name val="Arial Narrow"/>
      <family val="2"/>
      <charset val="238"/>
    </font>
    <font>
      <sz val="11"/>
      <color theme="1"/>
      <name val="Tahoma"/>
      <family val="2"/>
      <charset val="238"/>
    </font>
    <font>
      <b/>
      <sz val="11"/>
      <color theme="1"/>
      <name val="Tahoma"/>
      <family val="2"/>
      <charset val="238"/>
    </font>
    <font>
      <b/>
      <sz val="12"/>
      <name val="Arial Narrow"/>
      <family val="2"/>
      <charset val="238"/>
    </font>
    <font>
      <b/>
      <sz val="13"/>
      <name val="Arial Narrow"/>
      <family val="2"/>
      <charset val="238"/>
    </font>
    <font>
      <i/>
      <sz val="11"/>
      <color theme="1"/>
      <name val="Arial Narrow"/>
      <family val="2"/>
      <charset val="238"/>
    </font>
    <font>
      <sz val="12"/>
      <color theme="1"/>
      <name val="Arial Narrow"/>
      <family val="2"/>
      <charset val="238"/>
    </font>
    <font>
      <sz val="10"/>
      <color theme="1"/>
      <name val="Arial Narrow"/>
      <family val="2"/>
      <charset val="238"/>
    </font>
    <font>
      <b/>
      <sz val="10"/>
      <color theme="1"/>
      <name val="Arial Narrow"/>
      <family val="2"/>
      <charset val="238"/>
    </font>
    <font>
      <sz val="8"/>
      <color rgb="FFFF0000"/>
      <name val="Arial Narrow"/>
      <family val="2"/>
      <charset val="238"/>
    </font>
    <font>
      <b/>
      <sz val="8"/>
      <color rgb="FFFF0000"/>
      <name val="Arial Narrow"/>
      <family val="2"/>
      <charset val="238"/>
    </font>
    <font>
      <sz val="10"/>
      <name val="Arial Narrow"/>
      <family val="2"/>
      <charset val="238"/>
    </font>
    <font>
      <b/>
      <i/>
      <sz val="8"/>
      <color rgb="FFFF0000"/>
      <name val="Arial Narrow"/>
      <family val="2"/>
      <charset val="238"/>
    </font>
    <font>
      <b/>
      <i/>
      <sz val="11"/>
      <color theme="1"/>
      <name val="Arial Narrow"/>
      <family val="2"/>
      <charset val="238"/>
    </font>
    <font>
      <b/>
      <sz val="10"/>
      <color rgb="FF00B050"/>
      <name val="Arial Narrow"/>
      <family val="2"/>
      <charset val="238"/>
    </font>
    <font>
      <sz val="10"/>
      <color rgb="FFFF0000"/>
      <name val="Arial Narrow"/>
      <family val="2"/>
      <charset val="238"/>
    </font>
    <font>
      <b/>
      <sz val="10"/>
      <color rgb="FFFF0000"/>
      <name val="Arial Narrow"/>
      <family val="2"/>
      <charset val="238"/>
    </font>
    <font>
      <i/>
      <sz val="10"/>
      <color theme="1"/>
      <name val="Arial Narrow"/>
      <family val="2"/>
      <charset val="238"/>
    </font>
    <font>
      <b/>
      <sz val="10"/>
      <color rgb="FF92D050"/>
      <name val="Arial Narrow"/>
      <family val="2"/>
      <charset val="238"/>
    </font>
    <font>
      <b/>
      <sz val="10"/>
      <color rgb="FF3F3F3F"/>
      <name val="Arial Narrow"/>
      <family val="2"/>
      <charset val="238"/>
    </font>
    <font>
      <sz val="8"/>
      <name val="Arial Narrow"/>
      <family val="2"/>
      <charset val="238"/>
    </font>
    <font>
      <b/>
      <sz val="10"/>
      <name val="Arial Narrow"/>
      <family val="2"/>
      <charset val="238"/>
    </font>
    <font>
      <b/>
      <sz val="10"/>
      <color theme="6" tint="-0.249977111117893"/>
      <name val="Arial Narrow"/>
      <family val="2"/>
      <charset val="238"/>
    </font>
    <font>
      <b/>
      <i/>
      <sz val="10"/>
      <color theme="1"/>
      <name val="Arial Narrow"/>
      <family val="2"/>
      <charset val="238"/>
    </font>
    <font>
      <i/>
      <sz val="10"/>
      <name val="Arial Narrow"/>
      <family val="2"/>
      <charset val="238"/>
    </font>
    <font>
      <b/>
      <i/>
      <sz val="8"/>
      <name val="Arial Narrow"/>
      <family val="2"/>
      <charset val="238"/>
    </font>
    <font>
      <sz val="10"/>
      <name val="Arial CE"/>
      <charset val="238"/>
    </font>
    <font>
      <b/>
      <sz val="12"/>
      <name val="Arial CE"/>
      <family val="2"/>
      <charset val="238"/>
    </font>
    <font>
      <sz val="14"/>
      <name val="Arial CE"/>
      <family val="2"/>
      <charset val="238"/>
    </font>
    <font>
      <b/>
      <sz val="10"/>
      <color rgb="FF00B050"/>
      <name val="Arial CE"/>
      <charset val="238"/>
    </font>
    <font>
      <b/>
      <i/>
      <sz val="11"/>
      <name val="Calibri"/>
      <family val="2"/>
      <charset val="238"/>
    </font>
    <font>
      <b/>
      <i/>
      <sz val="12"/>
      <name val="Calibri"/>
      <family val="2"/>
      <charset val="238"/>
    </font>
    <font>
      <b/>
      <sz val="10"/>
      <name val="Calibri"/>
      <family val="2"/>
      <charset val="238"/>
    </font>
    <font>
      <b/>
      <sz val="14"/>
      <name val="Calibri"/>
      <family val="2"/>
      <charset val="238"/>
    </font>
    <font>
      <i/>
      <sz val="14"/>
      <name val="Calibri"/>
      <family val="2"/>
      <charset val="238"/>
    </font>
    <font>
      <i/>
      <sz val="8"/>
      <name val="Calibri"/>
      <family val="2"/>
      <charset val="238"/>
    </font>
    <font>
      <i/>
      <sz val="14"/>
      <name val="Arial CE"/>
      <family val="2"/>
      <charset val="238"/>
    </font>
    <font>
      <b/>
      <sz val="14"/>
      <name val="Arial CE"/>
      <family val="2"/>
      <charset val="238"/>
    </font>
    <font>
      <sz val="11"/>
      <name val="Arial CE"/>
      <charset val="238"/>
    </font>
    <font>
      <b/>
      <i/>
      <sz val="14"/>
      <name val="Calibri"/>
      <family val="2"/>
      <charset val="238"/>
    </font>
  </fonts>
  <fills count="18">
    <fill>
      <patternFill patternType="none"/>
    </fill>
    <fill>
      <patternFill patternType="gray125"/>
    </fill>
    <fill>
      <patternFill patternType="solid">
        <fgColor rgb="FFF2F2F2"/>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FFFF00"/>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right/>
      <top style="thin">
        <color rgb="FF3F3F3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auto="1"/>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hair">
        <color auto="1"/>
      </top>
      <bottom style="hair">
        <color auto="1"/>
      </bottom>
      <diagonal/>
    </border>
    <border>
      <left/>
      <right/>
      <top style="thin">
        <color auto="1"/>
      </top>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s>
  <cellStyleXfs count="4">
    <xf numFmtId="0" fontId="0" fillId="0" borderId="0"/>
    <xf numFmtId="0" fontId="1" fillId="2" borderId="1" applyNumberFormat="0" applyAlignment="0" applyProtection="0"/>
    <xf numFmtId="0" fontId="50" fillId="0" borderId="0"/>
    <xf numFmtId="165" fontId="50" fillId="0" borderId="0" applyFont="0" applyFill="0" applyBorder="0" applyAlignment="0" applyProtection="0"/>
  </cellStyleXfs>
  <cellXfs count="341">
    <xf numFmtId="0" fontId="0" fillId="0" borderId="0" xfId="0"/>
    <xf numFmtId="0" fontId="2" fillId="0" borderId="0" xfId="0" applyFont="1" applyAlignment="1">
      <alignment vertical="top" wrapText="1"/>
    </xf>
    <xf numFmtId="0" fontId="2" fillId="0" borderId="0" xfId="0" applyFont="1"/>
    <xf numFmtId="0" fontId="2" fillId="0" borderId="0" xfId="0" applyFont="1" applyAlignment="1">
      <alignment wrapText="1"/>
    </xf>
    <xf numFmtId="0" fontId="2" fillId="0" borderId="0" xfId="0" applyFont="1" applyFill="1"/>
    <xf numFmtId="0" fontId="3" fillId="0" borderId="2" xfId="1" applyFont="1" applyFill="1" applyBorder="1" applyAlignment="1">
      <alignment horizontal="center" wrapText="1"/>
    </xf>
    <xf numFmtId="4" fontId="3" fillId="0" borderId="2" xfId="1" applyNumberFormat="1" applyFont="1" applyFill="1" applyBorder="1" applyAlignment="1">
      <alignment horizontal="center" vertical="top" wrapText="1"/>
    </xf>
    <xf numFmtId="0" fontId="2" fillId="0" borderId="0" xfId="0" applyFont="1" applyFill="1" applyAlignment="1">
      <alignment wrapText="1"/>
    </xf>
    <xf numFmtId="4" fontId="2" fillId="0" borderId="0" xfId="0" applyNumberFormat="1" applyFont="1" applyAlignment="1">
      <alignment horizontal="center" vertical="top" wrapText="1"/>
    </xf>
    <xf numFmtId="0" fontId="2" fillId="0" borderId="0" xfId="0" applyFont="1" applyAlignment="1">
      <alignment horizontal="center" vertical="top" wrapText="1"/>
    </xf>
    <xf numFmtId="0" fontId="3" fillId="0" borderId="2" xfId="1" applyFont="1" applyFill="1" applyBorder="1" applyAlignment="1">
      <alignment horizontal="left" wrapText="1"/>
    </xf>
    <xf numFmtId="0" fontId="2" fillId="0" borderId="0" xfId="0" applyFont="1" applyAlignment="1">
      <alignment horizontal="left" vertical="top" wrapText="1"/>
    </xf>
    <xf numFmtId="0" fontId="3" fillId="3" borderId="1" xfId="1" applyFont="1" applyFill="1" applyAlignment="1">
      <alignment horizontal="center" vertical="center" wrapText="1"/>
    </xf>
    <xf numFmtId="4" fontId="3" fillId="3" borderId="1" xfId="1" applyNumberFormat="1" applyFont="1" applyFill="1" applyAlignment="1">
      <alignment horizontal="center" vertical="center" wrapText="1"/>
    </xf>
    <xf numFmtId="0" fontId="2" fillId="0" borderId="0" xfId="0" applyFont="1" applyAlignment="1">
      <alignment horizontal="left" wrapText="1"/>
    </xf>
    <xf numFmtId="0" fontId="4" fillId="4" borderId="3" xfId="0" applyFont="1" applyFill="1" applyBorder="1" applyAlignment="1">
      <alignment horizontal="left" vertical="top" wrapText="1"/>
    </xf>
    <xf numFmtId="2" fontId="5" fillId="0" borderId="0" xfId="0" applyNumberFormat="1" applyFont="1" applyAlignment="1">
      <alignment vertical="top"/>
    </xf>
    <xf numFmtId="2" fontId="6" fillId="3" borderId="0" xfId="0" applyNumberFormat="1" applyFont="1" applyFill="1" applyAlignment="1">
      <alignment vertical="center"/>
    </xf>
    <xf numFmtId="2" fontId="5" fillId="0" borderId="0" xfId="0" applyNumberFormat="1" applyFont="1" applyFill="1" applyAlignment="1">
      <alignment vertical="top"/>
    </xf>
    <xf numFmtId="4" fontId="8" fillId="0" borderId="0" xfId="0" applyNumberFormat="1" applyFont="1" applyAlignment="1">
      <alignment horizontal="center" vertical="top" wrapText="1"/>
    </xf>
    <xf numFmtId="4" fontId="7" fillId="3" borderId="1" xfId="1" applyNumberFormat="1" applyFont="1" applyFill="1" applyAlignment="1">
      <alignment horizontal="center" vertical="center" wrapText="1"/>
    </xf>
    <xf numFmtId="4" fontId="7" fillId="0" borderId="2" xfId="1" applyNumberFormat="1" applyFont="1" applyFill="1" applyBorder="1" applyAlignment="1">
      <alignment horizontal="center" vertical="top" wrapText="1"/>
    </xf>
    <xf numFmtId="4" fontId="8" fillId="4" borderId="4" xfId="0" applyNumberFormat="1" applyFont="1" applyFill="1" applyBorder="1" applyAlignment="1">
      <alignment horizontal="center" vertical="top" wrapText="1"/>
    </xf>
    <xf numFmtId="4" fontId="2" fillId="0" borderId="0" xfId="0" applyNumberFormat="1" applyFont="1" applyAlignment="1" applyProtection="1">
      <alignment horizontal="center" vertical="top"/>
    </xf>
    <xf numFmtId="0" fontId="2" fillId="0" borderId="0" xfId="0" applyFont="1" applyBorder="1" applyAlignment="1">
      <alignment vertical="top" wrapText="1"/>
    </xf>
    <xf numFmtId="0" fontId="4" fillId="0" borderId="0" xfId="0" applyFont="1"/>
    <xf numFmtId="0" fontId="0" fillId="0" borderId="0" xfId="0" applyFont="1" applyBorder="1"/>
    <xf numFmtId="0" fontId="0" fillId="0" borderId="0" xfId="0" applyFont="1" applyBorder="1" applyAlignment="1">
      <alignment vertical="center" wrapText="1"/>
    </xf>
    <xf numFmtId="0" fontId="0" fillId="0" borderId="0" xfId="0" applyFont="1" applyBorder="1" applyAlignment="1">
      <alignment vertical="center"/>
    </xf>
    <xf numFmtId="0" fontId="0" fillId="0" borderId="0" xfId="0" applyFont="1" applyBorder="1" applyAlignment="1">
      <alignment horizontal="center" vertical="center" wrapText="1"/>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Alignment="1">
      <alignment horizontal="right" vertical="center"/>
    </xf>
    <xf numFmtId="0" fontId="11" fillId="3" borderId="0" xfId="0" applyFont="1" applyFill="1" applyBorder="1" applyAlignment="1">
      <alignment horizontal="center" vertical="center"/>
    </xf>
    <xf numFmtId="0" fontId="11" fillId="3" borderId="0" xfId="0" applyFont="1" applyFill="1" applyBorder="1" applyAlignment="1">
      <alignment vertical="center"/>
    </xf>
    <xf numFmtId="0" fontId="2" fillId="3" borderId="0" xfId="0" applyFont="1" applyFill="1" applyBorder="1" applyAlignment="1">
      <alignment vertical="top" wrapText="1"/>
    </xf>
    <xf numFmtId="0" fontId="0" fillId="0" borderId="7" xfId="0" applyFont="1" applyBorder="1"/>
    <xf numFmtId="4" fontId="2" fillId="0" borderId="7" xfId="0" applyNumberFormat="1" applyFont="1" applyBorder="1" applyAlignment="1" applyProtection="1">
      <alignment horizontal="center" vertical="top"/>
    </xf>
    <xf numFmtId="4" fontId="2" fillId="0" borderId="7" xfId="0" applyNumberFormat="1" applyFont="1" applyBorder="1" applyAlignment="1" applyProtection="1">
      <alignment horizontal="center" vertical="top" wrapText="1"/>
    </xf>
    <xf numFmtId="0" fontId="12" fillId="0" borderId="0" xfId="0" applyFont="1" applyAlignment="1">
      <alignment vertical="top"/>
    </xf>
    <xf numFmtId="49" fontId="13" fillId="0" borderId="0" xfId="0" applyNumberFormat="1" applyFont="1" applyAlignment="1">
      <alignment horizontal="left"/>
    </xf>
    <xf numFmtId="49" fontId="12" fillId="0" borderId="0" xfId="0" applyNumberFormat="1" applyFont="1"/>
    <xf numFmtId="0" fontId="12" fillId="0" borderId="0" xfId="0" applyFont="1"/>
    <xf numFmtId="2" fontId="12" fillId="0" borderId="0" xfId="0" applyNumberFormat="1" applyFont="1"/>
    <xf numFmtId="4" fontId="12" fillId="0" borderId="0" xfId="0" applyNumberFormat="1" applyFont="1" applyAlignment="1">
      <alignment vertical="top"/>
    </xf>
    <xf numFmtId="0" fontId="14" fillId="0" borderId="0" xfId="0" applyFont="1" applyAlignment="1">
      <alignment vertical="top"/>
    </xf>
    <xf numFmtId="49" fontId="14" fillId="0" borderId="11" xfId="0" applyNumberFormat="1" applyFont="1" applyBorder="1" applyAlignment="1">
      <alignment horizontal="center" vertical="center"/>
    </xf>
    <xf numFmtId="0" fontId="14" fillId="0" borderId="11" xfId="0" applyFont="1" applyBorder="1" applyAlignment="1">
      <alignment horizontal="center" vertical="center" wrapText="1"/>
    </xf>
    <xf numFmtId="2" fontId="14" fillId="0" borderId="11" xfId="0" applyNumberFormat="1" applyFont="1" applyBorder="1" applyAlignment="1">
      <alignment horizontal="center" vertical="center"/>
    </xf>
    <xf numFmtId="4" fontId="14" fillId="0" borderId="11" xfId="0" applyNumberFormat="1" applyFont="1" applyBorder="1" applyAlignment="1">
      <alignment horizontal="center" vertical="center" wrapText="1"/>
    </xf>
    <xf numFmtId="4" fontId="14" fillId="0" borderId="10" xfId="0" applyNumberFormat="1" applyFont="1" applyBorder="1" applyAlignment="1">
      <alignment horizontal="center" vertical="center"/>
    </xf>
    <xf numFmtId="0" fontId="15" fillId="0" borderId="0" xfId="0" applyFont="1" applyAlignment="1">
      <alignment vertical="top"/>
    </xf>
    <xf numFmtId="0" fontId="15" fillId="0" borderId="0" xfId="0" applyFont="1" applyAlignment="1">
      <alignment horizontal="left"/>
    </xf>
    <xf numFmtId="49" fontId="15" fillId="0" borderId="0" xfId="0" applyNumberFormat="1" applyFont="1"/>
    <xf numFmtId="0" fontId="15" fillId="0" borderId="0" xfId="0" applyFont="1"/>
    <xf numFmtId="4" fontId="15" fillId="0" borderId="0" xfId="0" applyNumberFormat="1" applyFont="1"/>
    <xf numFmtId="0" fontId="14" fillId="0" borderId="0" xfId="0" applyFont="1"/>
    <xf numFmtId="0" fontId="15" fillId="6" borderId="0" xfId="0" applyFont="1" applyFill="1" applyAlignment="1">
      <alignment vertical="top"/>
    </xf>
    <xf numFmtId="0" fontId="15" fillId="6" borderId="0" xfId="0" applyFont="1" applyFill="1" applyAlignment="1">
      <alignment horizontal="left"/>
    </xf>
    <xf numFmtId="0" fontId="15" fillId="6" borderId="0" xfId="0" applyFont="1" applyFill="1"/>
    <xf numFmtId="4" fontId="15" fillId="6" borderId="0" xfId="0" applyNumberFormat="1" applyFont="1" applyFill="1"/>
    <xf numFmtId="0" fontId="11" fillId="0" borderId="0" xfId="0" applyFont="1"/>
    <xf numFmtId="0" fontId="20" fillId="0" borderId="0" xfId="0" applyFont="1"/>
    <xf numFmtId="0" fontId="11" fillId="0" borderId="9" xfId="0" applyFont="1" applyBorder="1"/>
    <xf numFmtId="49" fontId="15" fillId="0" borderId="0" xfId="0" applyNumberFormat="1" applyFont="1" applyFill="1" applyAlignment="1">
      <alignment wrapText="1"/>
    </xf>
    <xf numFmtId="49" fontId="15" fillId="0" borderId="0" xfId="0" applyNumberFormat="1" applyFont="1" applyFill="1"/>
    <xf numFmtId="49" fontId="16" fillId="0" borderId="0" xfId="0" applyNumberFormat="1" applyFont="1" applyFill="1" applyAlignment="1">
      <alignment wrapText="1"/>
    </xf>
    <xf numFmtId="49" fontId="15" fillId="0" borderId="0" xfId="0" applyNumberFormat="1" applyFont="1" applyFill="1" applyAlignment="1">
      <alignment horizontal="left" wrapText="1"/>
    </xf>
    <xf numFmtId="49" fontId="18" fillId="0" borderId="8" xfId="0" applyNumberFormat="1" applyFont="1" applyFill="1" applyBorder="1" applyAlignment="1">
      <alignment horizontal="left" wrapText="1" indent="2"/>
    </xf>
    <xf numFmtId="4" fontId="21" fillId="0" borderId="10" xfId="0" applyNumberFormat="1" applyFont="1" applyBorder="1"/>
    <xf numFmtId="0" fontId="0" fillId="0" borderId="0" xfId="0" applyFont="1"/>
    <xf numFmtId="0" fontId="0" fillId="0" borderId="0" xfId="0" applyFont="1" applyAlignment="1">
      <alignment vertical="center" wrapText="1"/>
    </xf>
    <xf numFmtId="0" fontId="0" fillId="0" borderId="0" xfId="0" applyFont="1" applyAlignment="1">
      <alignment horizontal="right" vertical="center"/>
    </xf>
    <xf numFmtId="4" fontId="20" fillId="0" borderId="0" xfId="0" applyNumberFormat="1" applyFont="1"/>
    <xf numFmtId="0" fontId="4" fillId="0" borderId="8" xfId="0" applyFont="1" applyBorder="1"/>
    <xf numFmtId="0" fontId="0" fillId="0" borderId="9" xfId="0" applyFont="1" applyBorder="1"/>
    <xf numFmtId="0" fontId="20" fillId="0" borderId="10" xfId="0" applyFont="1" applyBorder="1"/>
    <xf numFmtId="0" fontId="0" fillId="0" borderId="8" xfId="0" applyFont="1" applyBorder="1" applyAlignment="1">
      <alignment horizontal="right" vertical="center"/>
    </xf>
    <xf numFmtId="4" fontId="20" fillId="0" borderId="10" xfId="0" applyNumberFormat="1" applyFont="1" applyBorder="1"/>
    <xf numFmtId="0" fontId="0" fillId="0" borderId="8" xfId="0" applyFont="1" applyBorder="1"/>
    <xf numFmtId="0" fontId="22" fillId="0" borderId="0" xfId="0" applyFont="1"/>
    <xf numFmtId="2" fontId="23" fillId="0" borderId="12" xfId="0" applyNumberFormat="1" applyFont="1" applyBorder="1" applyAlignment="1">
      <alignment horizontal="center"/>
    </xf>
    <xf numFmtId="164" fontId="27" fillId="0" borderId="10" xfId="0" applyNumberFormat="1" applyFont="1" applyBorder="1"/>
    <xf numFmtId="0" fontId="22" fillId="0" borderId="9" xfId="0" applyFont="1" applyBorder="1"/>
    <xf numFmtId="0" fontId="27" fillId="0" borderId="8" xfId="0" applyFont="1" applyBorder="1"/>
    <xf numFmtId="2" fontId="22" fillId="0" borderId="0" xfId="0" applyNumberFormat="1" applyFont="1"/>
    <xf numFmtId="164" fontId="22" fillId="0" borderId="0" xfId="0" applyNumberFormat="1" applyFont="1"/>
    <xf numFmtId="0" fontId="22" fillId="0" borderId="0" xfId="0" applyFont="1" applyAlignment="1">
      <alignment horizontal="right"/>
    </xf>
    <xf numFmtId="164" fontId="22" fillId="0" borderId="10" xfId="0" applyNumberFormat="1" applyFont="1" applyBorder="1"/>
    <xf numFmtId="0" fontId="22" fillId="0" borderId="8" xfId="0" applyFont="1" applyBorder="1"/>
    <xf numFmtId="0" fontId="27" fillId="0" borderId="0" xfId="0" applyFont="1"/>
    <xf numFmtId="0" fontId="28" fillId="0" borderId="0" xfId="0" applyFont="1"/>
    <xf numFmtId="0" fontId="29" fillId="0" borderId="0" xfId="0" applyFont="1" applyAlignment="1">
      <alignment vertical="top"/>
    </xf>
    <xf numFmtId="0" fontId="22" fillId="0" borderId="0" xfId="0" applyFont="1" applyAlignment="1">
      <alignment horizontal="center" wrapText="1"/>
    </xf>
    <xf numFmtId="0" fontId="29" fillId="0" borderId="0" xfId="0" applyFont="1"/>
    <xf numFmtId="0" fontId="31" fillId="0" borderId="0" xfId="0" applyFont="1"/>
    <xf numFmtId="2" fontId="32" fillId="0" borderId="0" xfId="0" applyNumberFormat="1" applyFont="1" applyAlignment="1">
      <alignment vertical="top"/>
    </xf>
    <xf numFmtId="4" fontId="31" fillId="0" borderId="0" xfId="0" applyNumberFormat="1" applyFont="1" applyAlignment="1">
      <alignment horizontal="center" vertical="top" wrapText="1"/>
    </xf>
    <xf numFmtId="0" fontId="31" fillId="0" borderId="0" xfId="0" applyFont="1" applyAlignment="1">
      <alignment horizontal="left" vertical="top" wrapText="1"/>
    </xf>
    <xf numFmtId="0" fontId="31" fillId="0" borderId="0" xfId="0" applyFont="1" applyAlignment="1">
      <alignment horizontal="center" vertical="top" wrapText="1"/>
    </xf>
    <xf numFmtId="0" fontId="31" fillId="0" borderId="0" xfId="0" applyFont="1" applyAlignment="1">
      <alignment vertical="top" wrapText="1"/>
    </xf>
    <xf numFmtId="0" fontId="31" fillId="0" borderId="0" xfId="0" applyFont="1" applyAlignment="1">
      <alignment wrapText="1"/>
    </xf>
    <xf numFmtId="4" fontId="31" fillId="4" borderId="4" xfId="0" applyNumberFormat="1" applyFont="1" applyFill="1" applyBorder="1" applyAlignment="1">
      <alignment horizontal="center" vertical="top" wrapText="1"/>
    </xf>
    <xf numFmtId="0" fontId="17" fillId="4" borderId="3" xfId="0" applyFont="1" applyFill="1" applyBorder="1" applyAlignment="1">
      <alignment horizontal="left" vertical="top" wrapText="1"/>
    </xf>
    <xf numFmtId="2" fontId="32" fillId="7" borderId="0" xfId="0" applyNumberFormat="1" applyFont="1" applyFill="1" applyAlignment="1">
      <alignment vertical="top"/>
    </xf>
    <xf numFmtId="4" fontId="31" fillId="0" borderId="13" xfId="0" applyNumberFormat="1" applyFont="1" applyBorder="1" applyAlignment="1">
      <alignment horizontal="center" vertical="top" wrapText="1"/>
    </xf>
    <xf numFmtId="4" fontId="31" fillId="0" borderId="13" xfId="0" applyNumberFormat="1" applyFont="1" applyBorder="1" applyAlignment="1" applyProtection="1">
      <alignment horizontal="center" vertical="top" wrapText="1"/>
      <protection locked="0"/>
    </xf>
    <xf numFmtId="0" fontId="31" fillId="0" borderId="13" xfId="0" applyFont="1" applyBorder="1" applyAlignment="1">
      <alignment horizontal="left" vertical="top" wrapText="1"/>
    </xf>
    <xf numFmtId="0" fontId="31" fillId="0" borderId="13" xfId="0" applyFont="1" applyBorder="1" applyAlignment="1">
      <alignment horizontal="center" vertical="top" wrapText="1"/>
    </xf>
    <xf numFmtId="49" fontId="31" fillId="0" borderId="13" xfId="0" applyNumberFormat="1" applyFont="1" applyBorder="1" applyAlignment="1">
      <alignment vertical="top" wrapText="1"/>
    </xf>
    <xf numFmtId="4" fontId="33" fillId="0" borderId="0" xfId="0" applyNumberFormat="1" applyFont="1" applyAlignment="1">
      <alignment horizontal="center" vertical="top" wrapText="1"/>
    </xf>
    <xf numFmtId="2" fontId="34" fillId="0" borderId="0" xfId="0" applyNumberFormat="1" applyFont="1" applyAlignment="1">
      <alignment horizontal="center" wrapText="1"/>
    </xf>
    <xf numFmtId="2" fontId="32" fillId="8" borderId="0" xfId="0" applyNumberFormat="1" applyFont="1" applyFill="1" applyAlignment="1">
      <alignment vertical="top"/>
    </xf>
    <xf numFmtId="4" fontId="35" fillId="0" borderId="13" xfId="0" applyNumberFormat="1" applyFont="1" applyBorder="1" applyAlignment="1">
      <alignment horizontal="center" vertical="top" wrapText="1"/>
    </xf>
    <xf numFmtId="2" fontId="34" fillId="0" borderId="14" xfId="0" applyNumberFormat="1" applyFont="1" applyBorder="1" applyAlignment="1">
      <alignment horizontal="center" wrapText="1"/>
    </xf>
    <xf numFmtId="2" fontId="36" fillId="4" borderId="10" xfId="0" applyNumberFormat="1" applyFont="1" applyFill="1" applyBorder="1" applyAlignment="1">
      <alignment horizontal="center" wrapText="1"/>
    </xf>
    <xf numFmtId="2" fontId="36" fillId="4" borderId="9" xfId="0" applyNumberFormat="1" applyFont="1" applyFill="1" applyBorder="1" applyAlignment="1">
      <alignment horizontal="center" wrapText="1"/>
    </xf>
    <xf numFmtId="4" fontId="34" fillId="0" borderId="0" xfId="0" applyNumberFormat="1" applyFont="1" applyAlignment="1">
      <alignment horizontal="center" vertical="top" wrapText="1"/>
    </xf>
    <xf numFmtId="2" fontId="32" fillId="9" borderId="0" xfId="0" applyNumberFormat="1" applyFont="1" applyFill="1" applyAlignment="1">
      <alignment vertical="top"/>
    </xf>
    <xf numFmtId="2" fontId="32" fillId="10" borderId="0" xfId="0" applyNumberFormat="1" applyFont="1" applyFill="1" applyAlignment="1">
      <alignment vertical="top"/>
    </xf>
    <xf numFmtId="2" fontId="38" fillId="9" borderId="0" xfId="0" applyNumberFormat="1" applyFont="1" applyFill="1" applyAlignment="1">
      <alignment vertical="top"/>
    </xf>
    <xf numFmtId="2" fontId="38" fillId="10" borderId="0" xfId="0" applyNumberFormat="1" applyFont="1" applyFill="1" applyAlignment="1">
      <alignment vertical="top"/>
    </xf>
    <xf numFmtId="4" fontId="39" fillId="0" borderId="0" xfId="0" applyNumberFormat="1" applyFont="1" applyAlignment="1">
      <alignment horizontal="center" vertical="top" wrapText="1"/>
    </xf>
    <xf numFmtId="2" fontId="40" fillId="0" borderId="0" xfId="0" applyNumberFormat="1" applyFont="1" applyAlignment="1">
      <alignment horizontal="center" wrapText="1"/>
    </xf>
    <xf numFmtId="2" fontId="38" fillId="8" borderId="0" xfId="0" applyNumberFormat="1" applyFont="1" applyFill="1" applyAlignment="1">
      <alignment vertical="top"/>
    </xf>
    <xf numFmtId="2" fontId="42" fillId="10" borderId="0" xfId="0" applyNumberFormat="1" applyFont="1" applyFill="1" applyAlignment="1">
      <alignment vertical="top"/>
    </xf>
    <xf numFmtId="2" fontId="42" fillId="9" borderId="0" xfId="0" applyNumberFormat="1" applyFont="1" applyFill="1" applyAlignment="1">
      <alignment vertical="top"/>
    </xf>
    <xf numFmtId="2" fontId="40" fillId="7" borderId="0" xfId="0" applyNumberFormat="1" applyFont="1" applyFill="1" applyAlignment="1">
      <alignment vertical="top"/>
    </xf>
    <xf numFmtId="2" fontId="40" fillId="8" borderId="0" xfId="0" applyNumberFormat="1" applyFont="1" applyFill="1" applyAlignment="1">
      <alignment vertical="top"/>
    </xf>
    <xf numFmtId="2" fontId="42" fillId="8" borderId="0" xfId="0" applyNumberFormat="1" applyFont="1" applyFill="1" applyAlignment="1">
      <alignment vertical="top"/>
    </xf>
    <xf numFmtId="2" fontId="38" fillId="11" borderId="0" xfId="0" applyNumberFormat="1" applyFont="1" applyFill="1" applyAlignment="1">
      <alignment vertical="top"/>
    </xf>
    <xf numFmtId="2" fontId="32" fillId="12" borderId="0" xfId="0" applyNumberFormat="1" applyFont="1" applyFill="1" applyAlignment="1">
      <alignment vertical="top"/>
    </xf>
    <xf numFmtId="49" fontId="17" fillId="0" borderId="0" xfId="0" applyNumberFormat="1" applyFont="1" applyAlignment="1">
      <alignment horizontal="left" vertical="top" wrapText="1"/>
    </xf>
    <xf numFmtId="4" fontId="43" fillId="0" borderId="2" xfId="1" applyNumberFormat="1" applyFont="1" applyFill="1" applyBorder="1" applyAlignment="1" applyProtection="1">
      <alignment horizontal="center" vertical="top" wrapText="1"/>
    </xf>
    <xf numFmtId="0" fontId="43" fillId="0" borderId="2" xfId="1" applyFont="1" applyFill="1" applyBorder="1" applyAlignment="1" applyProtection="1">
      <alignment horizontal="left" wrapText="1"/>
    </xf>
    <xf numFmtId="0" fontId="43" fillId="0" borderId="2" xfId="1" applyFont="1" applyFill="1" applyBorder="1" applyAlignment="1" applyProtection="1">
      <alignment horizontal="center" wrapText="1"/>
    </xf>
    <xf numFmtId="2" fontId="40" fillId="3" borderId="0" xfId="0" applyNumberFormat="1" applyFont="1" applyFill="1" applyAlignment="1">
      <alignment vertical="center"/>
    </xf>
    <xf numFmtId="4" fontId="43" fillId="3" borderId="1" xfId="1" applyNumberFormat="1" applyFont="1" applyFill="1" applyAlignment="1" applyProtection="1">
      <alignment horizontal="center" vertical="center" wrapText="1"/>
    </xf>
    <xf numFmtId="0" fontId="43" fillId="3" borderId="1" xfId="1" applyFont="1" applyFill="1" applyAlignment="1" applyProtection="1">
      <alignment horizontal="center" vertical="center" wrapText="1"/>
    </xf>
    <xf numFmtId="0" fontId="31" fillId="0" borderId="0" xfId="0" applyFont="1" applyAlignment="1">
      <alignment horizontal="left" wrapText="1"/>
    </xf>
    <xf numFmtId="49" fontId="31" fillId="0" borderId="0" xfId="0" applyNumberFormat="1" applyFont="1" applyAlignment="1">
      <alignment vertical="top" wrapText="1"/>
    </xf>
    <xf numFmtId="2" fontId="32" fillId="11" borderId="0" xfId="0" applyNumberFormat="1" applyFont="1" applyFill="1" applyAlignment="1">
      <alignment vertical="top"/>
    </xf>
    <xf numFmtId="4" fontId="44" fillId="0" borderId="0" xfId="0" applyNumberFormat="1" applyFont="1" applyAlignment="1">
      <alignment horizontal="center" vertical="top" wrapText="1"/>
    </xf>
    <xf numFmtId="0" fontId="35" fillId="0" borderId="0" xfId="0" applyFont="1"/>
    <xf numFmtId="2" fontId="45" fillId="8" borderId="0" xfId="0" applyNumberFormat="1" applyFont="1" applyFill="1" applyAlignment="1">
      <alignment vertical="top"/>
    </xf>
    <xf numFmtId="0" fontId="35" fillId="0" borderId="13" xfId="0" applyFont="1" applyBorder="1" applyAlignment="1">
      <alignment horizontal="left" vertical="top" wrapText="1"/>
    </xf>
    <xf numFmtId="0" fontId="35" fillId="0" borderId="13" xfId="0" applyFont="1" applyBorder="1" applyAlignment="1">
      <alignment horizontal="center" vertical="top" wrapText="1"/>
    </xf>
    <xf numFmtId="49" fontId="35" fillId="0" borderId="13" xfId="0" applyNumberFormat="1" applyFont="1" applyBorder="1" applyAlignment="1">
      <alignment vertical="top" wrapText="1"/>
    </xf>
    <xf numFmtId="0" fontId="35" fillId="0" borderId="0" xfId="0" applyFont="1" applyAlignment="1">
      <alignment wrapText="1"/>
    </xf>
    <xf numFmtId="2" fontId="46" fillId="13" borderId="0" xfId="0" applyNumberFormat="1" applyFont="1" applyFill="1" applyAlignment="1">
      <alignment vertical="top"/>
    </xf>
    <xf numFmtId="2" fontId="46" fillId="8" borderId="0" xfId="0" applyNumberFormat="1" applyFont="1" applyFill="1" applyAlignment="1">
      <alignment vertical="top"/>
    </xf>
    <xf numFmtId="2" fontId="46" fillId="10" borderId="0" xfId="0" applyNumberFormat="1" applyFont="1" applyFill="1" applyAlignment="1">
      <alignment vertical="top"/>
    </xf>
    <xf numFmtId="2" fontId="46" fillId="14" borderId="0" xfId="0" applyNumberFormat="1" applyFont="1" applyFill="1" applyAlignment="1">
      <alignment vertical="top"/>
    </xf>
    <xf numFmtId="2" fontId="46" fillId="7" borderId="0" xfId="0" applyNumberFormat="1" applyFont="1" applyFill="1" applyAlignment="1">
      <alignment vertical="top"/>
    </xf>
    <xf numFmtId="2" fontId="46" fillId="12" borderId="0" xfId="0" applyNumberFormat="1" applyFont="1" applyFill="1" applyAlignment="1">
      <alignment vertical="top"/>
    </xf>
    <xf numFmtId="4" fontId="43" fillId="0" borderId="2" xfId="1" applyNumberFormat="1" applyFont="1" applyFill="1" applyBorder="1" applyAlignment="1">
      <alignment horizontal="center" vertical="top" wrapText="1"/>
    </xf>
    <xf numFmtId="0" fontId="43" fillId="0" borderId="2" xfId="1" applyFont="1" applyFill="1" applyBorder="1" applyAlignment="1">
      <alignment horizontal="left" wrapText="1"/>
    </xf>
    <xf numFmtId="0" fontId="43" fillId="0" borderId="2" xfId="1" applyFont="1" applyFill="1" applyBorder="1" applyAlignment="1">
      <alignment horizontal="center" wrapText="1"/>
    </xf>
    <xf numFmtId="4" fontId="43" fillId="3" borderId="1" xfId="1" applyNumberFormat="1" applyFont="1" applyFill="1" applyAlignment="1">
      <alignment horizontal="center" vertical="center" wrapText="1"/>
    </xf>
    <xf numFmtId="0" fontId="43" fillId="3" borderId="1" xfId="1" applyFont="1" applyFill="1" applyAlignment="1">
      <alignment horizontal="center" vertical="center" wrapText="1"/>
    </xf>
    <xf numFmtId="2" fontId="38" fillId="15" borderId="0" xfId="0" applyNumberFormat="1" applyFont="1" applyFill="1" applyAlignment="1">
      <alignment vertical="top"/>
    </xf>
    <xf numFmtId="2" fontId="38" fillId="14" borderId="0" xfId="0" applyNumberFormat="1" applyFont="1" applyFill="1" applyAlignment="1">
      <alignment vertical="top"/>
    </xf>
    <xf numFmtId="2" fontId="34" fillId="0" borderId="0" xfId="0" applyNumberFormat="1" applyFont="1" applyAlignment="1">
      <alignment horizontal="center" vertical="top" wrapText="1"/>
    </xf>
    <xf numFmtId="2" fontId="32" fillId="0" borderId="15" xfId="0" applyNumberFormat="1" applyFont="1" applyBorder="1" applyAlignment="1">
      <alignment vertical="top"/>
    </xf>
    <xf numFmtId="2" fontId="38" fillId="7" borderId="15" xfId="0" applyNumberFormat="1" applyFont="1" applyFill="1" applyBorder="1" applyAlignment="1">
      <alignment vertical="top"/>
    </xf>
    <xf numFmtId="2" fontId="32" fillId="7" borderId="15" xfId="0" applyNumberFormat="1" applyFont="1" applyFill="1" applyBorder="1" applyAlignment="1">
      <alignment vertical="top"/>
    </xf>
    <xf numFmtId="2" fontId="32" fillId="8" borderId="15" xfId="0" applyNumberFormat="1" applyFont="1" applyFill="1" applyBorder="1" applyAlignment="1">
      <alignment vertical="top"/>
    </xf>
    <xf numFmtId="2" fontId="32" fillId="10" borderId="15" xfId="0" applyNumberFormat="1" applyFont="1" applyFill="1" applyBorder="1" applyAlignment="1">
      <alignment vertical="top"/>
    </xf>
    <xf numFmtId="2" fontId="32" fillId="9" borderId="15" xfId="0" applyNumberFormat="1" applyFont="1" applyFill="1" applyBorder="1" applyAlignment="1">
      <alignment vertical="top"/>
    </xf>
    <xf numFmtId="2" fontId="38" fillId="9" borderId="15" xfId="0" applyNumberFormat="1" applyFont="1" applyFill="1" applyBorder="1" applyAlignment="1">
      <alignment vertical="top"/>
    </xf>
    <xf numFmtId="2" fontId="38" fillId="10" borderId="15" xfId="0" applyNumberFormat="1" applyFont="1" applyFill="1" applyBorder="1" applyAlignment="1">
      <alignment vertical="top"/>
    </xf>
    <xf numFmtId="2" fontId="36" fillId="0" borderId="0" xfId="0" applyNumberFormat="1" applyFont="1" applyAlignment="1">
      <alignment horizontal="center" wrapText="1"/>
    </xf>
    <xf numFmtId="49" fontId="37" fillId="0" borderId="0" xfId="0" applyNumberFormat="1" applyFont="1" applyAlignment="1">
      <alignment horizontal="left" wrapText="1"/>
    </xf>
    <xf numFmtId="2" fontId="38" fillId="8" borderId="15" xfId="0" applyNumberFormat="1" applyFont="1" applyFill="1" applyBorder="1" applyAlignment="1">
      <alignment vertical="top"/>
    </xf>
    <xf numFmtId="2" fontId="32" fillId="16" borderId="15" xfId="0" applyNumberFormat="1" applyFont="1" applyFill="1" applyBorder="1" applyAlignment="1">
      <alignment vertical="top"/>
    </xf>
    <xf numFmtId="2" fontId="40" fillId="7" borderId="15" xfId="0" applyNumberFormat="1" applyFont="1" applyFill="1" applyBorder="1" applyAlignment="1">
      <alignment vertical="top"/>
    </xf>
    <xf numFmtId="2" fontId="33" fillId="0" borderId="0" xfId="0" applyNumberFormat="1" applyFont="1" applyAlignment="1">
      <alignment horizontal="center" vertical="top" wrapText="1"/>
    </xf>
    <xf numFmtId="2" fontId="40" fillId="3" borderId="15" xfId="0" applyNumberFormat="1" applyFont="1" applyFill="1" applyBorder="1" applyAlignment="1">
      <alignment vertical="center"/>
    </xf>
    <xf numFmtId="4" fontId="35" fillId="0" borderId="0" xfId="0" applyNumberFormat="1" applyFont="1" applyAlignment="1">
      <alignment horizontal="center" vertical="top" wrapText="1"/>
    </xf>
    <xf numFmtId="4" fontId="35" fillId="4" borderId="4" xfId="0" applyNumberFormat="1" applyFont="1" applyFill="1" applyBorder="1" applyAlignment="1">
      <alignment horizontal="center" vertical="top" wrapText="1"/>
    </xf>
    <xf numFmtId="2" fontId="49" fillId="4" borderId="9" xfId="0" applyNumberFormat="1" applyFont="1" applyFill="1" applyBorder="1" applyAlignment="1">
      <alignment horizontal="center" wrapText="1"/>
    </xf>
    <xf numFmtId="2" fontId="44" fillId="0" borderId="0" xfId="0" applyNumberFormat="1" applyFont="1" applyAlignment="1">
      <alignment horizontal="center" vertical="top" wrapText="1"/>
    </xf>
    <xf numFmtId="4" fontId="45" fillId="0" borderId="2" xfId="1" applyNumberFormat="1" applyFont="1" applyFill="1" applyBorder="1" applyAlignment="1">
      <alignment horizontal="center" vertical="top" wrapText="1"/>
    </xf>
    <xf numFmtId="4" fontId="45" fillId="3" borderId="1" xfId="1" applyNumberFormat="1" applyFont="1" applyFill="1" applyAlignment="1">
      <alignment horizontal="center" vertical="center" wrapText="1"/>
    </xf>
    <xf numFmtId="2" fontId="31" fillId="0" borderId="0" xfId="0" applyNumberFormat="1" applyFont="1" applyAlignment="1">
      <alignment vertical="top"/>
    </xf>
    <xf numFmtId="2" fontId="39" fillId="3" borderId="0" xfId="0" applyNumberFormat="1" applyFont="1" applyFill="1" applyAlignment="1">
      <alignment vertical="center"/>
    </xf>
    <xf numFmtId="0" fontId="50" fillId="0" borderId="0" xfId="2"/>
    <xf numFmtId="0" fontId="12" fillId="0" borderId="0" xfId="2" applyFont="1"/>
    <xf numFmtId="4" fontId="51" fillId="0" borderId="0" xfId="2" applyNumberFormat="1" applyFont="1"/>
    <xf numFmtId="49" fontId="12" fillId="0" borderId="0" xfId="2" applyNumberFormat="1" applyFont="1"/>
    <xf numFmtId="0" fontId="52" fillId="0" borderId="0" xfId="2" applyFont="1"/>
    <xf numFmtId="0" fontId="11" fillId="0" borderId="0" xfId="2" applyFont="1"/>
    <xf numFmtId="164" fontId="18" fillId="0" borderId="16" xfId="2" applyNumberFormat="1" applyFont="1" applyBorder="1"/>
    <xf numFmtId="0" fontId="18" fillId="0" borderId="0" xfId="2" applyFont="1"/>
    <xf numFmtId="0" fontId="15" fillId="0" borderId="0" xfId="2" applyFont="1"/>
    <xf numFmtId="4" fontId="15" fillId="0" borderId="0" xfId="2" applyNumberFormat="1" applyFont="1"/>
    <xf numFmtId="164" fontId="18" fillId="0" borderId="7" xfId="2" applyNumberFormat="1" applyFont="1" applyBorder="1"/>
    <xf numFmtId="9" fontId="18" fillId="0" borderId="7" xfId="2" applyNumberFormat="1" applyFont="1" applyBorder="1"/>
    <xf numFmtId="0" fontId="18" fillId="0" borderId="7" xfId="2" applyFont="1" applyBorder="1"/>
    <xf numFmtId="164" fontId="53" fillId="17" borderId="0" xfId="2" applyNumberFormat="1" applyFont="1" applyFill="1"/>
    <xf numFmtId="164" fontId="18" fillId="0" borderId="0" xfId="2" applyNumberFormat="1" applyFont="1"/>
    <xf numFmtId="0" fontId="18" fillId="0" borderId="16" xfId="2" applyFont="1" applyBorder="1"/>
    <xf numFmtId="49" fontId="15" fillId="0" borderId="0" xfId="2" applyNumberFormat="1" applyFont="1"/>
    <xf numFmtId="49" fontId="18" fillId="0" borderId="0" xfId="2" applyNumberFormat="1" applyFont="1"/>
    <xf numFmtId="164" fontId="15" fillId="0" borderId="0" xfId="2" applyNumberFormat="1" applyFont="1"/>
    <xf numFmtId="4" fontId="18" fillId="0" borderId="0" xfId="2" applyNumberFormat="1" applyFont="1"/>
    <xf numFmtId="4" fontId="12" fillId="0" borderId="0" xfId="2" applyNumberFormat="1" applyFont="1" applyAlignment="1">
      <alignment vertical="top"/>
    </xf>
    <xf numFmtId="2" fontId="12" fillId="0" borderId="0" xfId="2" applyNumberFormat="1" applyFont="1"/>
    <xf numFmtId="49" fontId="12" fillId="0" borderId="0" xfId="2" applyNumberFormat="1" applyFont="1" applyAlignment="1">
      <alignment horizontal="right"/>
    </xf>
    <xf numFmtId="0" fontId="12" fillId="0" borderId="0" xfId="2" applyFont="1" applyAlignment="1">
      <alignment horizontal="left"/>
    </xf>
    <xf numFmtId="4" fontId="54" fillId="0" borderId="16" xfId="2" applyNumberFormat="1" applyFont="1" applyBorder="1"/>
    <xf numFmtId="0" fontId="55" fillId="0" borderId="16" xfId="2" applyFont="1" applyBorder="1" applyAlignment="1">
      <alignment vertical="center"/>
    </xf>
    <xf numFmtId="49" fontId="55" fillId="0" borderId="16" xfId="2" applyNumberFormat="1" applyFont="1" applyBorder="1" applyAlignment="1">
      <alignment wrapText="1"/>
    </xf>
    <xf numFmtId="0" fontId="56" fillId="0" borderId="0" xfId="2" applyFont="1"/>
    <xf numFmtId="4" fontId="14" fillId="0" borderId="0" xfId="2" applyNumberFormat="1" applyFont="1"/>
    <xf numFmtId="49" fontId="14" fillId="0" borderId="0" xfId="2" applyNumberFormat="1" applyFont="1" applyAlignment="1">
      <alignment wrapText="1"/>
    </xf>
    <xf numFmtId="0" fontId="14" fillId="0" borderId="0" xfId="2" applyFont="1" applyAlignment="1">
      <alignment horizontal="left"/>
    </xf>
    <xf numFmtId="0" fontId="14" fillId="0" borderId="0" xfId="2" applyFont="1" applyAlignment="1">
      <alignment horizontal="right" vertical="top"/>
    </xf>
    <xf numFmtId="49" fontId="15" fillId="0" borderId="0" xfId="2" applyNumberFormat="1" applyFont="1" applyAlignment="1">
      <alignment wrapText="1"/>
    </xf>
    <xf numFmtId="0" fontId="15" fillId="0" borderId="0" xfId="2" applyFont="1" applyAlignment="1">
      <alignment horizontal="left"/>
    </xf>
    <xf numFmtId="0" fontId="15" fillId="0" borderId="0" xfId="2" applyFont="1" applyAlignment="1">
      <alignment horizontal="right" vertical="top"/>
    </xf>
    <xf numFmtId="4" fontId="18" fillId="0" borderId="7" xfId="2" applyNumberFormat="1" applyFont="1" applyBorder="1"/>
    <xf numFmtId="4" fontId="15" fillId="0" borderId="7" xfId="2" applyNumberFormat="1" applyFont="1" applyBorder="1"/>
    <xf numFmtId="0" fontId="54" fillId="0" borderId="7" xfId="2" applyFont="1" applyBorder="1"/>
    <xf numFmtId="49" fontId="54" fillId="0" borderId="7" xfId="2" applyNumberFormat="1" applyFont="1" applyBorder="1"/>
    <xf numFmtId="2" fontId="15" fillId="0" borderId="0" xfId="2" applyNumberFormat="1" applyFont="1"/>
    <xf numFmtId="0" fontId="20" fillId="0" borderId="0" xfId="2" applyFont="1"/>
    <xf numFmtId="49" fontId="10" fillId="0" borderId="0" xfId="2" applyNumberFormat="1" applyFont="1"/>
    <xf numFmtId="4" fontId="15" fillId="0" borderId="0" xfId="2" applyNumberFormat="1" applyFont="1" applyProtection="1">
      <protection locked="0"/>
    </xf>
    <xf numFmtId="4" fontId="20" fillId="0" borderId="0" xfId="2" applyNumberFormat="1" applyFont="1"/>
    <xf numFmtId="0" fontId="20" fillId="0" borderId="0" xfId="3" applyNumberFormat="1" applyFont="1" applyFill="1" applyBorder="1" applyAlignment="1">
      <alignment horizontal="left" vertical="top" wrapText="1"/>
    </xf>
    <xf numFmtId="4" fontId="15" fillId="0" borderId="0" xfId="2" applyNumberFormat="1" applyFont="1" applyAlignment="1">
      <alignment wrapText="1"/>
    </xf>
    <xf numFmtId="0" fontId="57" fillId="0" borderId="0" xfId="2" applyFont="1" applyAlignment="1">
      <alignment horizontal="left"/>
    </xf>
    <xf numFmtId="4" fontId="50" fillId="0" borderId="0" xfId="2" applyNumberFormat="1"/>
    <xf numFmtId="49" fontId="58" fillId="0" borderId="0" xfId="2" applyNumberFormat="1" applyFont="1"/>
    <xf numFmtId="49" fontId="59" fillId="0" borderId="0" xfId="2" applyNumberFormat="1" applyFont="1"/>
    <xf numFmtId="4" fontId="15" fillId="0" borderId="0" xfId="2" applyNumberFormat="1" applyFont="1" applyAlignment="1">
      <alignment vertical="top" wrapText="1"/>
    </xf>
    <xf numFmtId="49" fontId="15" fillId="0" borderId="0" xfId="2" applyNumberFormat="1" applyFont="1" applyAlignment="1">
      <alignment vertical="top" wrapText="1"/>
    </xf>
    <xf numFmtId="49" fontId="58" fillId="0" borderId="0" xfId="2" applyNumberFormat="1" applyFont="1" applyAlignment="1">
      <alignment horizontal="right"/>
    </xf>
    <xf numFmtId="49" fontId="16" fillId="0" borderId="0" xfId="2" applyNumberFormat="1" applyFont="1" applyAlignment="1">
      <alignment wrapText="1"/>
    </xf>
    <xf numFmtId="49" fontId="60" fillId="0" borderId="0" xfId="2" applyNumberFormat="1" applyFont="1"/>
    <xf numFmtId="0" fontId="61" fillId="0" borderId="0" xfId="2" applyFont="1" applyAlignment="1">
      <alignment horizontal="left"/>
    </xf>
    <xf numFmtId="49" fontId="60" fillId="0" borderId="0" xfId="2" applyNumberFormat="1" applyFont="1" applyAlignment="1">
      <alignment horizontal="right"/>
    </xf>
    <xf numFmtId="4" fontId="13" fillId="0" borderId="0" xfId="2" applyNumberFormat="1" applyFont="1"/>
    <xf numFmtId="4" fontId="18" fillId="6" borderId="7" xfId="2" applyNumberFormat="1" applyFont="1" applyFill="1" applyBorder="1"/>
    <xf numFmtId="4" fontId="15" fillId="6" borderId="7" xfId="2" applyNumberFormat="1" applyFont="1" applyFill="1" applyBorder="1"/>
    <xf numFmtId="0" fontId="54" fillId="6" borderId="7" xfId="2" applyFont="1" applyFill="1" applyBorder="1"/>
    <xf numFmtId="49" fontId="54" fillId="6" borderId="7" xfId="2" applyNumberFormat="1" applyFont="1" applyFill="1" applyBorder="1"/>
    <xf numFmtId="0" fontId="15" fillId="6" borderId="0" xfId="2" applyFont="1" applyFill="1" applyAlignment="1">
      <alignment horizontal="left"/>
    </xf>
    <xf numFmtId="0" fontId="15" fillId="6" borderId="0" xfId="2" applyFont="1" applyFill="1" applyAlignment="1">
      <alignment horizontal="right" vertical="top"/>
    </xf>
    <xf numFmtId="4" fontId="15" fillId="6" borderId="0" xfId="2" applyNumberFormat="1" applyFont="1" applyFill="1"/>
    <xf numFmtId="2" fontId="15" fillId="6" borderId="0" xfId="2" applyNumberFormat="1" applyFont="1" applyFill="1" applyAlignment="1">
      <alignment wrapText="1"/>
    </xf>
    <xf numFmtId="0" fontId="15" fillId="6" borderId="0" xfId="2" applyFont="1" applyFill="1"/>
    <xf numFmtId="0" fontId="20" fillId="6" borderId="0" xfId="2" applyFont="1" applyFill="1"/>
    <xf numFmtId="4" fontId="20" fillId="6" borderId="0" xfId="2" applyNumberFormat="1" applyFont="1" applyFill="1"/>
    <xf numFmtId="0" fontId="20" fillId="6" borderId="0" xfId="2" applyFont="1" applyFill="1" applyAlignment="1">
      <alignment vertical="top" wrapText="1"/>
    </xf>
    <xf numFmtId="0" fontId="20" fillId="6" borderId="0" xfId="2" applyFont="1" applyFill="1" applyAlignment="1">
      <alignment horizontal="left"/>
    </xf>
    <xf numFmtId="0" fontId="20" fillId="6" borderId="0" xfId="2" applyFont="1" applyFill="1" applyAlignment="1">
      <alignment horizontal="right" vertical="top"/>
    </xf>
    <xf numFmtId="0" fontId="20" fillId="0" borderId="0" xfId="2" applyFont="1" applyAlignment="1">
      <alignment vertical="top" wrapText="1"/>
    </xf>
    <xf numFmtId="0" fontId="20" fillId="0" borderId="0" xfId="2" applyFont="1" applyAlignment="1">
      <alignment horizontal="left"/>
    </xf>
    <xf numFmtId="0" fontId="20" fillId="0" borderId="0" xfId="2" applyFont="1" applyAlignment="1">
      <alignment horizontal="right" vertical="top"/>
    </xf>
    <xf numFmtId="49" fontId="20" fillId="0" borderId="0" xfId="2" applyNumberFormat="1" applyFont="1" applyAlignment="1">
      <alignment wrapText="1"/>
    </xf>
    <xf numFmtId="0" fontId="62" fillId="0" borderId="0" xfId="2" applyFont="1"/>
    <xf numFmtId="0" fontId="15" fillId="0" borderId="0" xfId="2" applyFont="1" applyAlignment="1">
      <alignment vertical="top" wrapText="1"/>
    </xf>
    <xf numFmtId="0" fontId="20" fillId="0" borderId="0" xfId="2" applyFont="1" applyAlignment="1">
      <alignment vertical="top"/>
    </xf>
    <xf numFmtId="2" fontId="15" fillId="0" borderId="0" xfId="2" applyNumberFormat="1" applyFont="1" applyAlignment="1">
      <alignment wrapText="1"/>
    </xf>
    <xf numFmtId="0" fontId="15" fillId="0" borderId="0" xfId="2" applyFont="1" applyAlignment="1">
      <alignment vertical="top"/>
    </xf>
    <xf numFmtId="166" fontId="50" fillId="0" borderId="0" xfId="2" applyNumberFormat="1"/>
    <xf numFmtId="2" fontId="14" fillId="0" borderId="0" xfId="2" applyNumberFormat="1" applyFont="1" applyAlignment="1">
      <alignment wrapText="1"/>
    </xf>
    <xf numFmtId="0" fontId="14" fillId="0" borderId="0" xfId="2" applyFont="1" applyAlignment="1">
      <alignment horizontal="left" vertical="top"/>
    </xf>
    <xf numFmtId="4" fontId="15" fillId="0" borderId="0" xfId="2" applyNumberFormat="1" applyFont="1" applyAlignment="1">
      <alignment vertical="top"/>
    </xf>
    <xf numFmtId="49" fontId="15" fillId="0" borderId="0" xfId="2" applyNumberFormat="1" applyFont="1" applyAlignment="1" applyProtection="1">
      <alignment horizontal="right"/>
      <protection locked="0"/>
    </xf>
    <xf numFmtId="49" fontId="14" fillId="0" borderId="0" xfId="2" applyNumberFormat="1" applyFont="1" applyAlignment="1">
      <alignment horizontal="left"/>
    </xf>
    <xf numFmtId="0" fontId="12" fillId="0" borderId="0" xfId="2" applyFont="1" applyAlignment="1">
      <alignment vertical="top"/>
    </xf>
    <xf numFmtId="0" fontId="14" fillId="0" borderId="0" xfId="2" applyFont="1"/>
    <xf numFmtId="49" fontId="63" fillId="0" borderId="0" xfId="2" applyNumberFormat="1" applyFont="1" applyAlignment="1">
      <alignment wrapText="1"/>
    </xf>
    <xf numFmtId="49" fontId="63" fillId="0" borderId="0" xfId="2" applyNumberFormat="1" applyFont="1" applyAlignment="1">
      <alignment horizontal="right" vertical="top"/>
    </xf>
    <xf numFmtId="4" fontId="14" fillId="0" borderId="10" xfId="2" applyNumberFormat="1" applyFont="1" applyBorder="1" applyAlignment="1">
      <alignment horizontal="center" vertical="center"/>
    </xf>
    <xf numFmtId="4" fontId="14" fillId="0" borderId="11" xfId="2" applyNumberFormat="1" applyFont="1" applyBorder="1" applyAlignment="1">
      <alignment horizontal="center" vertical="center" wrapText="1"/>
    </xf>
    <xf numFmtId="2" fontId="14" fillId="0" borderId="11" xfId="2" applyNumberFormat="1" applyFont="1" applyBorder="1" applyAlignment="1">
      <alignment horizontal="center" vertical="center"/>
    </xf>
    <xf numFmtId="0" fontId="14" fillId="0" borderId="11" xfId="2" applyFont="1" applyBorder="1" applyAlignment="1">
      <alignment horizontal="center" vertical="center" wrapText="1"/>
    </xf>
    <xf numFmtId="49" fontId="14" fillId="0" borderId="11" xfId="2" applyNumberFormat="1" applyFont="1" applyBorder="1" applyAlignment="1">
      <alignment horizontal="center" vertical="center"/>
    </xf>
    <xf numFmtId="0" fontId="14" fillId="0" borderId="0" xfId="2" applyFont="1" applyAlignment="1">
      <alignment vertical="top"/>
    </xf>
    <xf numFmtId="49" fontId="13" fillId="0" borderId="0" xfId="2" applyNumberFormat="1" applyFont="1" applyAlignment="1">
      <alignment horizontal="left"/>
    </xf>
    <xf numFmtId="4" fontId="12" fillId="0" borderId="16" xfId="2" applyNumberFormat="1" applyFont="1" applyBorder="1" applyAlignment="1">
      <alignment vertical="top"/>
    </xf>
    <xf numFmtId="2" fontId="12" fillId="0" borderId="16" xfId="2" applyNumberFormat="1" applyFont="1" applyBorder="1"/>
    <xf numFmtId="49" fontId="12" fillId="0" borderId="16" xfId="2" applyNumberFormat="1" applyFont="1" applyBorder="1" applyAlignment="1" applyProtection="1">
      <alignment horizontal="right"/>
      <protection locked="0"/>
    </xf>
    <xf numFmtId="49" fontId="12" fillId="0" borderId="16" xfId="2" applyNumberFormat="1" applyFont="1" applyBorder="1"/>
    <xf numFmtId="49" fontId="13" fillId="0" borderId="16" xfId="2" applyNumberFormat="1" applyFont="1" applyBorder="1" applyAlignment="1">
      <alignment horizontal="left"/>
    </xf>
    <xf numFmtId="4" fontId="15" fillId="0" borderId="0" xfId="0" applyNumberFormat="1" applyFont="1" applyProtection="1">
      <protection locked="0"/>
    </xf>
    <xf numFmtId="4" fontId="31" fillId="0" borderId="0" xfId="0" applyNumberFormat="1" applyFont="1" applyAlignment="1" applyProtection="1">
      <alignment horizontal="center" vertical="top" wrapText="1"/>
      <protection locked="0"/>
    </xf>
    <xf numFmtId="2" fontId="36" fillId="4" borderId="9" xfId="0" applyNumberFormat="1" applyFont="1" applyFill="1" applyBorder="1" applyAlignment="1" applyProtection="1">
      <alignment horizontal="center" wrapText="1"/>
      <protection locked="0"/>
    </xf>
    <xf numFmtId="2" fontId="34" fillId="0" borderId="14" xfId="0" applyNumberFormat="1" applyFont="1" applyBorder="1" applyAlignment="1" applyProtection="1">
      <alignment horizontal="center" wrapText="1"/>
      <protection locked="0"/>
    </xf>
    <xf numFmtId="4" fontId="33" fillId="0" borderId="0" xfId="0" applyNumberFormat="1" applyFont="1" applyAlignment="1" applyProtection="1">
      <alignment horizontal="center" vertical="top" wrapText="1"/>
      <protection locked="0"/>
    </xf>
    <xf numFmtId="2" fontId="34" fillId="0" borderId="0" xfId="0" applyNumberFormat="1" applyFont="1" applyAlignment="1" applyProtection="1">
      <alignment horizontal="center" wrapText="1"/>
      <protection locked="0"/>
    </xf>
    <xf numFmtId="4" fontId="39" fillId="0" borderId="0" xfId="0" applyNumberFormat="1" applyFont="1" applyAlignment="1" applyProtection="1">
      <alignment horizontal="center" vertical="top" wrapText="1"/>
      <protection locked="0"/>
    </xf>
    <xf numFmtId="2" fontId="40" fillId="0" borderId="0" xfId="0" applyNumberFormat="1" applyFont="1" applyAlignment="1" applyProtection="1">
      <alignment horizontal="center" wrapText="1"/>
      <protection locked="0"/>
    </xf>
    <xf numFmtId="4" fontId="34" fillId="0" borderId="0" xfId="0" applyNumberFormat="1" applyFont="1" applyAlignment="1" applyProtection="1">
      <alignment horizontal="center" vertical="top" wrapText="1"/>
      <protection locked="0"/>
    </xf>
    <xf numFmtId="0" fontId="0" fillId="0" borderId="9" xfId="0" applyFont="1" applyBorder="1" applyAlignment="1">
      <alignment vertical="center" wrapText="1"/>
    </xf>
    <xf numFmtId="0" fontId="11" fillId="0" borderId="0" xfId="0" applyFont="1" applyAlignment="1">
      <alignment wrapText="1"/>
    </xf>
    <xf numFmtId="0" fontId="11" fillId="0" borderId="0" xfId="0" applyFont="1" applyAlignment="1"/>
    <xf numFmtId="0" fontId="0" fillId="0" borderId="0" xfId="0" applyAlignment="1"/>
    <xf numFmtId="0" fontId="0" fillId="0" borderId="0" xfId="0" applyFont="1" applyAlignment="1">
      <alignment horizontal="left"/>
    </xf>
    <xf numFmtId="0" fontId="0" fillId="0" borderId="0" xfId="0" applyFont="1" applyAlignment="1">
      <alignment horizontal="center" vertical="center"/>
    </xf>
    <xf numFmtId="0" fontId="11" fillId="0" borderId="0" xfId="0" applyFont="1" applyAlignment="1">
      <alignment horizontal="left"/>
    </xf>
    <xf numFmtId="0" fontId="9" fillId="5" borderId="0" xfId="0" applyFont="1" applyFill="1" applyAlignment="1">
      <alignment horizontal="left" vertical="top" wrapText="1"/>
    </xf>
    <xf numFmtId="0" fontId="0" fillId="0" borderId="0" xfId="0" applyFont="1" applyAlignment="1">
      <alignment horizontal="left" vertical="top" wrapText="1"/>
    </xf>
    <xf numFmtId="0" fontId="0" fillId="0" borderId="6" xfId="0" applyFont="1" applyBorder="1" applyAlignment="1">
      <alignment horizontal="center"/>
    </xf>
    <xf numFmtId="0" fontId="0" fillId="0" borderId="7" xfId="0" applyFont="1" applyBorder="1" applyAlignment="1" applyProtection="1">
      <alignment horizontal="center"/>
      <protection locked="0"/>
    </xf>
    <xf numFmtId="0" fontId="0" fillId="0" borderId="0" xfId="0" applyFont="1" applyBorder="1" applyAlignment="1" applyProtection="1">
      <alignment horizontal="center"/>
      <protection locked="0"/>
    </xf>
    <xf numFmtId="0" fontId="0" fillId="0" borderId="0" xfId="0" applyFont="1" applyBorder="1" applyAlignment="1">
      <alignment vertical="center" wrapText="1"/>
    </xf>
    <xf numFmtId="0" fontId="2" fillId="0" borderId="0" xfId="0" applyFont="1" applyBorder="1" applyAlignment="1">
      <alignment vertical="top" wrapText="1"/>
    </xf>
    <xf numFmtId="0" fontId="11" fillId="0" borderId="0" xfId="0" applyFont="1" applyBorder="1" applyAlignment="1">
      <alignment vertical="center" wrapText="1"/>
    </xf>
    <xf numFmtId="0" fontId="24" fillId="0" borderId="0" xfId="0" applyFont="1" applyAlignment="1">
      <alignment horizontal="left"/>
    </xf>
    <xf numFmtId="0" fontId="17" fillId="0" borderId="0" xfId="0" applyFont="1" applyAlignment="1">
      <alignment horizontal="left"/>
    </xf>
    <xf numFmtId="0" fontId="30" fillId="0" borderId="0" xfId="0" applyFont="1" applyAlignment="1">
      <alignment horizontal="left" vertical="top" wrapText="1"/>
    </xf>
    <xf numFmtId="0" fontId="27" fillId="5" borderId="0" xfId="0" applyFont="1" applyFill="1" applyAlignment="1">
      <alignment horizontal="left" vertical="top" wrapText="1"/>
    </xf>
    <xf numFmtId="0" fontId="25" fillId="0" borderId="0" xfId="0" applyFont="1" applyAlignment="1">
      <alignment vertical="center" wrapText="1"/>
    </xf>
    <xf numFmtId="0" fontId="0" fillId="0" borderId="0" xfId="0" applyAlignment="1">
      <alignment wrapText="1"/>
    </xf>
    <xf numFmtId="0" fontId="26" fillId="0" borderId="0" xfId="0" applyFont="1" applyAlignment="1">
      <alignment vertical="center" wrapText="1"/>
    </xf>
    <xf numFmtId="0" fontId="11" fillId="0" borderId="0" xfId="0" applyFont="1"/>
    <xf numFmtId="49" fontId="32" fillId="0" borderId="0" xfId="0" applyNumberFormat="1" applyFont="1" applyAlignment="1">
      <alignment horizontal="left" wrapText="1"/>
    </xf>
    <xf numFmtId="4" fontId="17" fillId="4" borderId="4" xfId="0" applyNumberFormat="1" applyFont="1" applyFill="1" applyBorder="1" applyAlignment="1">
      <alignment horizontal="right" vertical="top" wrapText="1"/>
    </xf>
    <xf numFmtId="4" fontId="17" fillId="4" borderId="5" xfId="0" applyNumberFormat="1" applyFont="1" applyFill="1" applyBorder="1" applyAlignment="1">
      <alignment horizontal="right" vertical="top" wrapText="1"/>
    </xf>
    <xf numFmtId="49" fontId="17" fillId="0" borderId="0" xfId="0" applyNumberFormat="1" applyFont="1" applyAlignment="1">
      <alignment horizontal="left" vertical="top" wrapText="1"/>
    </xf>
    <xf numFmtId="49" fontId="37" fillId="4" borderId="8" xfId="0" applyNumberFormat="1" applyFont="1" applyFill="1" applyBorder="1" applyAlignment="1">
      <alignment horizontal="left" wrapText="1"/>
    </xf>
    <xf numFmtId="49" fontId="37" fillId="4" borderId="9" xfId="0" applyNumberFormat="1" applyFont="1" applyFill="1" applyBorder="1" applyAlignment="1">
      <alignment horizontal="left" wrapText="1"/>
    </xf>
    <xf numFmtId="49" fontId="32" fillId="0" borderId="14" xfId="0" applyNumberFormat="1" applyFont="1" applyBorder="1" applyAlignment="1">
      <alignment horizontal="left" wrapText="1"/>
    </xf>
    <xf numFmtId="49" fontId="27" fillId="0" borderId="0" xfId="0" applyNumberFormat="1" applyFont="1" applyAlignment="1">
      <alignment horizontal="left" vertical="top" wrapText="1"/>
    </xf>
    <xf numFmtId="49" fontId="18" fillId="0" borderId="0" xfId="2" applyNumberFormat="1" applyFont="1" applyAlignment="1">
      <alignment wrapText="1"/>
    </xf>
    <xf numFmtId="0" fontId="15" fillId="0" borderId="0" xfId="2" applyFont="1" applyAlignment="1">
      <alignment wrapText="1"/>
    </xf>
    <xf numFmtId="0" fontId="18" fillId="0" borderId="16" xfId="2" applyFont="1" applyBorder="1" applyAlignment="1">
      <alignment wrapText="1"/>
    </xf>
    <xf numFmtId="0" fontId="18" fillId="0" borderId="7" xfId="2" applyFont="1" applyBorder="1" applyAlignment="1">
      <alignment wrapText="1"/>
    </xf>
    <xf numFmtId="0" fontId="50" fillId="0" borderId="7" xfId="2" applyBorder="1"/>
    <xf numFmtId="0" fontId="26" fillId="0" borderId="0" xfId="2" applyFont="1" applyAlignment="1">
      <alignment vertical="center" wrapText="1"/>
    </xf>
    <xf numFmtId="0" fontId="50" fillId="0" borderId="0" xfId="2" applyAlignment="1">
      <alignment wrapText="1"/>
    </xf>
    <xf numFmtId="49" fontId="17" fillId="0" borderId="0" xfId="0" applyNumberFormat="1" applyFont="1" applyAlignment="1">
      <alignment horizontal="left" vertical="center" wrapText="1"/>
    </xf>
    <xf numFmtId="49" fontId="4" fillId="0" borderId="0" xfId="0" applyNumberFormat="1" applyFont="1" applyAlignment="1">
      <alignment horizontal="left" vertical="top" wrapText="1"/>
    </xf>
    <xf numFmtId="49" fontId="9" fillId="0" borderId="0" xfId="0" applyNumberFormat="1" applyFont="1" applyAlignment="1">
      <alignment horizontal="left" vertical="top" wrapText="1"/>
    </xf>
    <xf numFmtId="4" fontId="4" fillId="4" borderId="4" xfId="0" applyNumberFormat="1" applyFont="1" applyFill="1" applyBorder="1" applyAlignment="1">
      <alignment horizontal="right" vertical="top" wrapText="1"/>
    </xf>
    <xf numFmtId="4" fontId="4" fillId="4" borderId="5" xfId="0" applyNumberFormat="1" applyFont="1" applyFill="1" applyBorder="1" applyAlignment="1">
      <alignment horizontal="right" vertical="top" wrapText="1"/>
    </xf>
  </cellXfs>
  <cellStyles count="4">
    <cellStyle name="Izhod" xfId="1" builtinId="21"/>
    <cellStyle name="Navadno" xfId="0" builtinId="0"/>
    <cellStyle name="Navadno 2" xfId="2" xr:uid="{D718B88A-AB2F-4FB7-BEE0-6F140ECFDA39}"/>
    <cellStyle name="Vejica 2" xfId="3" xr:uid="{F45BFECD-3EBD-436F-8991-B028D07DB431}"/>
  </cellStyles>
  <dxfs count="168">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1_preddela_1" connectionId="1" xr16:uid="{00000000-0016-0000-0100-000000000000}" autoFormatId="16" applyNumberFormats="0" applyBorderFormats="0" applyFontFormats="1" applyPatternFormats="1"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1_preddela_1" connectionId="11" xr16:uid="{00000000-0016-0000-0300-000002000000}" autoFormatId="16" applyNumberFormats="0" applyBorderFormats="0" applyFontFormats="1" applyPatternFormats="1"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1_preddela_1" connectionId="4" xr16:uid="{00000000-0016-0000-0400-000003000000}" autoFormatId="16" applyNumberFormats="0" applyBorderFormats="0" applyFontFormats="1" applyPatternFormats="1"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1_preddela_1" connectionId="14" xr16:uid="{00000000-0016-0000-0500-000004000000}" autoFormatId="16" applyNumberFormats="0" applyBorderFormats="0" applyFontFormats="1" applyPatternFormats="1"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1_preddela_1" connectionId="8" xr16:uid="{00000000-0016-0000-0600-000005000000}" autoFormatId="16" applyNumberFormats="0" applyBorderFormats="0" applyFontFormats="1" applyPatternFormats="1"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1_preddela_1" connectionId="7" xr16:uid="{00000000-0016-0000-0700-000006000000}" autoFormatId="16" applyNumberFormats="0" applyBorderFormats="0" applyFontFormats="1" applyPatternFormats="1"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1_preddela_1" connectionId="12" xr16:uid="{00000000-0016-0000-0500-000004000000}"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1_preddela_1" connectionId="2" xr16:uid="{00000000-0016-0000-0200-000001000000}" autoFormatId="16"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1_preddela_1" connectionId="10" xr16:uid="{00000000-0016-0000-0300-000002000000}" autoFormatId="16"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1_preddela_1" connectionId="3" xr16:uid="{00000000-0016-0000-0400-000003000000}" autoFormatId="16" applyNumberFormats="0" applyBorderFormats="0" applyFontFormats="1" applyPatternFormats="1"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1_preddela_1" connectionId="13" xr16:uid="{00000000-0016-0000-0500-000004000000}" autoFormatId="16" applyNumberFormats="0" applyBorderFormats="0" applyFontFormats="1" applyPatternFormats="1"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1_preddela_1" connectionId="5" xr16:uid="{00000000-0016-0000-0600-000005000000}" autoFormatId="16" applyNumberFormats="0" applyBorderFormats="0" applyFontFormats="1" applyPatternFormats="1"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1_preddela_1" connectionId="6" xr16:uid="{00000000-0016-0000-0700-000006000000}" autoFormatId="16" applyNumberFormats="0" applyBorderFormats="0" applyFontFormats="1" applyPatternFormats="1"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1_preddela_1" connectionId="15" xr16:uid="{00000000-0016-0000-0100-000000000000}" autoFormatId="16" applyNumberFormats="0" applyBorderFormats="0" applyFontFormats="1" applyPatternFormats="1"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1_preddela_1" connectionId="9" xr16:uid="{00000000-0016-0000-0200-000001000000}" autoFormatId="16" applyNumberFormats="0" applyBorderFormats="0" applyFontFormats="1" applyPatternFormats="1" applyAlignmentFormats="0" applyWidthHeightFormats="0"/>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queryTable" Target="../queryTables/queryTable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queryTable" Target="../queryTables/queryTable8.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queryTable" Target="../queryTables/queryTable9.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queryTable" Target="../queryTables/queryTable10.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queryTable" Target="../queryTables/queryTable11.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queryTable" Target="../queryTables/queryTable12.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queryTable" Target="../queryTables/queryTable13.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queryTable" Target="../queryTables/queryTable14.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queryTable" Target="../queryTables/queryTable1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queryTable" Target="../queryTables/queryTable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queryTable" Target="../queryTables/queryTable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queryTable" Target="../queryTables/queryTable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queryTable" Target="../queryTables/queryTable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656EA-5613-4A21-9641-C7DD405E9E34}">
  <sheetPr>
    <tabColor theme="3" tint="0.59999389629810485"/>
  </sheetPr>
  <dimension ref="A3:L41"/>
  <sheetViews>
    <sheetView zoomScaleNormal="100" zoomScaleSheetLayoutView="100" workbookViewId="0">
      <selection activeCell="B20" sqref="B20:F20"/>
    </sheetView>
  </sheetViews>
  <sheetFormatPr defaultColWidth="9.1796875" defaultRowHeight="14.5" x14ac:dyDescent="0.35"/>
  <cols>
    <col min="1" max="2" width="9.1796875" style="70"/>
    <col min="3" max="3" width="10.1796875" style="70" bestFit="1" customWidth="1"/>
    <col min="4" max="6" width="9.1796875" style="70"/>
    <col min="7" max="7" width="6.26953125" style="70" customWidth="1"/>
    <col min="8" max="8" width="9.1796875" style="70"/>
    <col min="9" max="9" width="16.7265625" style="62" customWidth="1"/>
    <col min="10" max="16384" width="9.1796875" style="70"/>
  </cols>
  <sheetData>
    <row r="3" spans="1:9" x14ac:dyDescent="0.35">
      <c r="B3" s="304" t="s">
        <v>43</v>
      </c>
      <c r="C3" s="304"/>
      <c r="D3" s="308"/>
      <c r="E3" s="308"/>
      <c r="F3" s="308"/>
    </row>
    <row r="6" spans="1:9" x14ac:dyDescent="0.35">
      <c r="B6" s="70" t="s">
        <v>44</v>
      </c>
      <c r="C6" s="308"/>
      <c r="D6" s="308"/>
      <c r="E6" s="308"/>
    </row>
    <row r="9" spans="1:9" ht="34.5" customHeight="1" x14ac:dyDescent="0.35">
      <c r="A9" s="32" t="s">
        <v>11</v>
      </c>
      <c r="B9" s="305" t="s">
        <v>109</v>
      </c>
      <c r="C9" s="305"/>
      <c r="D9" s="305"/>
      <c r="E9" s="305"/>
      <c r="F9" s="306"/>
      <c r="G9" s="306"/>
      <c r="H9" s="306"/>
      <c r="I9" s="306"/>
    </row>
    <row r="10" spans="1:9" ht="34.5" customHeight="1" x14ac:dyDescent="0.35">
      <c r="A10" s="32" t="s">
        <v>12</v>
      </c>
      <c r="B10" s="305" t="s">
        <v>110</v>
      </c>
      <c r="C10" s="305"/>
      <c r="D10" s="305"/>
      <c r="E10" s="305"/>
      <c r="F10" s="306"/>
      <c r="G10" s="306"/>
      <c r="H10" s="306"/>
      <c r="I10" s="306"/>
    </row>
    <row r="11" spans="1:9" ht="34.5" customHeight="1" x14ac:dyDescent="0.35">
      <c r="A11" s="32" t="s">
        <v>13</v>
      </c>
      <c r="B11" s="305" t="s">
        <v>107</v>
      </c>
      <c r="C11" s="305"/>
      <c r="D11" s="305"/>
      <c r="E11" s="305"/>
      <c r="F11" s="306"/>
      <c r="G11" s="306"/>
      <c r="H11" s="306"/>
      <c r="I11" s="306"/>
    </row>
    <row r="12" spans="1:9" ht="32.25" customHeight="1" x14ac:dyDescent="0.35">
      <c r="A12" s="32" t="s">
        <v>14</v>
      </c>
      <c r="B12" s="305" t="s">
        <v>108</v>
      </c>
      <c r="C12" s="305"/>
      <c r="D12" s="305"/>
      <c r="E12" s="305"/>
      <c r="F12" s="306"/>
      <c r="G12" s="306"/>
      <c r="H12" s="306"/>
      <c r="I12" s="306"/>
    </row>
    <row r="14" spans="1:9" x14ac:dyDescent="0.35">
      <c r="B14" s="70" t="s">
        <v>45</v>
      </c>
      <c r="C14" s="309"/>
      <c r="D14" s="309"/>
      <c r="E14" s="309"/>
      <c r="F14" s="309"/>
      <c r="G14" s="309"/>
      <c r="H14" s="309"/>
      <c r="I14" s="309"/>
    </row>
    <row r="15" spans="1:9" x14ac:dyDescent="0.35">
      <c r="C15" s="309"/>
      <c r="D15" s="309"/>
      <c r="E15" s="309"/>
      <c r="F15" s="309"/>
      <c r="G15" s="309"/>
      <c r="H15" s="309"/>
      <c r="I15" s="309"/>
    </row>
    <row r="16" spans="1:9" ht="26.25" customHeight="1" x14ac:dyDescent="0.35">
      <c r="B16" s="307"/>
      <c r="C16" s="307"/>
      <c r="D16" s="307"/>
      <c r="E16" s="307"/>
      <c r="F16" s="307"/>
      <c r="G16" s="307"/>
      <c r="H16" s="307"/>
      <c r="I16" s="307"/>
    </row>
    <row r="18" spans="1:9" ht="15.5" x14ac:dyDescent="0.35">
      <c r="B18" s="25" t="s">
        <v>112</v>
      </c>
    </row>
    <row r="19" spans="1:9" x14ac:dyDescent="0.35">
      <c r="B19" s="61"/>
    </row>
    <row r="20" spans="1:9" ht="28.5" customHeight="1" x14ac:dyDescent="0.35">
      <c r="A20" s="77" t="s">
        <v>11</v>
      </c>
      <c r="B20" s="298" t="s">
        <v>113</v>
      </c>
      <c r="C20" s="298"/>
      <c r="D20" s="298"/>
      <c r="E20" s="298"/>
      <c r="F20" s="298"/>
      <c r="G20" s="75"/>
      <c r="H20" s="75"/>
      <c r="I20" s="78" t="str">
        <f>REKAPITULACIJA!H32</f>
        <v/>
      </c>
    </row>
    <row r="21" spans="1:9" ht="12" customHeight="1" x14ac:dyDescent="0.35">
      <c r="A21" s="72"/>
      <c r="B21" s="71"/>
      <c r="C21" s="71"/>
      <c r="D21" s="71"/>
      <c r="E21" s="71"/>
      <c r="F21" s="71"/>
      <c r="I21" s="73"/>
    </row>
    <row r="22" spans="1:9" ht="32.25" customHeight="1" x14ac:dyDescent="0.35">
      <c r="A22" s="77" t="s">
        <v>12</v>
      </c>
      <c r="B22" s="298" t="s">
        <v>114</v>
      </c>
      <c r="C22" s="298"/>
      <c r="D22" s="298"/>
      <c r="E22" s="298"/>
      <c r="F22" s="298"/>
      <c r="G22" s="75"/>
      <c r="H22" s="75"/>
      <c r="I22" s="78" t="str">
        <f>'REKAPITULACIJA (2)'!H32</f>
        <v/>
      </c>
    </row>
    <row r="23" spans="1:9" ht="12" customHeight="1" x14ac:dyDescent="0.35">
      <c r="A23" s="72"/>
      <c r="B23" s="71"/>
      <c r="C23" s="71"/>
      <c r="D23" s="71"/>
      <c r="E23" s="71"/>
      <c r="F23" s="71"/>
      <c r="I23" s="73"/>
    </row>
    <row r="24" spans="1:9" ht="30" customHeight="1" x14ac:dyDescent="0.35">
      <c r="A24" s="77" t="s">
        <v>13</v>
      </c>
      <c r="B24" s="298" t="s">
        <v>107</v>
      </c>
      <c r="C24" s="298"/>
      <c r="D24" s="298"/>
      <c r="E24" s="298"/>
      <c r="F24" s="298"/>
      <c r="G24" s="75"/>
      <c r="H24" s="75"/>
      <c r="I24" s="78">
        <f>'Rekapitulacija (3)'!G15</f>
        <v>0</v>
      </c>
    </row>
    <row r="25" spans="1:9" ht="12" customHeight="1" x14ac:dyDescent="0.35">
      <c r="A25" s="72"/>
      <c r="B25" s="71"/>
      <c r="C25" s="71"/>
      <c r="D25" s="71"/>
      <c r="E25" s="71"/>
      <c r="F25" s="71"/>
    </row>
    <row r="26" spans="1:9" ht="49.5" customHeight="1" x14ac:dyDescent="0.35">
      <c r="A26" s="77" t="s">
        <v>14</v>
      </c>
      <c r="B26" s="298" t="s">
        <v>115</v>
      </c>
      <c r="C26" s="298"/>
      <c r="D26" s="298"/>
      <c r="E26" s="298"/>
      <c r="F26" s="298"/>
      <c r="G26" s="75"/>
      <c r="H26" s="75"/>
      <c r="I26" s="78">
        <f>'4. Popis dokumentacija, nadzor'!G24</f>
        <v>0</v>
      </c>
    </row>
    <row r="28" spans="1:9" ht="15.5" x14ac:dyDescent="0.35">
      <c r="E28" s="74" t="s">
        <v>116</v>
      </c>
      <c r="F28" s="63"/>
      <c r="G28" s="63"/>
      <c r="H28" s="63"/>
      <c r="I28" s="69">
        <f>SUM(I20:I27)</f>
        <v>0</v>
      </c>
    </row>
    <row r="30" spans="1:9" x14ac:dyDescent="0.35">
      <c r="E30" s="79" t="s">
        <v>117</v>
      </c>
      <c r="F30" s="75"/>
      <c r="G30" s="75"/>
      <c r="H30" s="75"/>
      <c r="I30" s="76">
        <f>I28*0.22</f>
        <v>0</v>
      </c>
    </row>
    <row r="32" spans="1:9" ht="15.5" x14ac:dyDescent="0.35">
      <c r="E32" s="74" t="s">
        <v>118</v>
      </c>
      <c r="F32" s="75"/>
      <c r="G32" s="75"/>
      <c r="H32" s="75"/>
      <c r="I32" s="78">
        <f>SUM(I28:I30)</f>
        <v>0</v>
      </c>
    </row>
    <row r="34" spans="2:12" ht="31.5" customHeight="1" x14ac:dyDescent="0.35">
      <c r="B34" s="299" t="s">
        <v>111</v>
      </c>
      <c r="C34" s="300"/>
      <c r="D34" s="300"/>
      <c r="E34" s="300"/>
      <c r="F34" s="300"/>
      <c r="G34" s="301"/>
      <c r="H34" s="301"/>
      <c r="I34" s="301"/>
    </row>
    <row r="36" spans="2:12" x14ac:dyDescent="0.35">
      <c r="B36" s="302" t="s">
        <v>105</v>
      </c>
      <c r="C36" s="302"/>
      <c r="D36" s="302"/>
      <c r="E36" s="302"/>
      <c r="F36" s="302"/>
      <c r="G36" s="302"/>
      <c r="H36" s="302"/>
      <c r="I36" s="302"/>
    </row>
    <row r="39" spans="2:12" x14ac:dyDescent="0.35">
      <c r="E39" s="303" t="s">
        <v>10</v>
      </c>
      <c r="F39" s="303"/>
      <c r="G39" s="303"/>
      <c r="H39" s="303"/>
      <c r="I39" s="303"/>
      <c r="J39" s="303"/>
      <c r="K39" s="303"/>
      <c r="L39" s="303"/>
    </row>
    <row r="41" spans="2:12" x14ac:dyDescent="0.35">
      <c r="I41" s="70"/>
    </row>
  </sheetData>
  <sheetProtection algorithmName="SHA-512" hashValue="OCnj0skn+Yf4h0u7+qc/cK66j26S88b6mvAI84T7HgmRaEyib1PBrWV4E8ERozFYZwqBdFVGAAd+ZvYipm/R0A==" saltValue="DQ7M+Q7UKZAw9cOwxwkJ+A==" spinCount="100000" sheet="1" objects="1" scenarios="1"/>
  <mergeCells count="16">
    <mergeCell ref="B3:C3"/>
    <mergeCell ref="B10:I10"/>
    <mergeCell ref="B16:I16"/>
    <mergeCell ref="D3:F3"/>
    <mergeCell ref="B9:I9"/>
    <mergeCell ref="B11:I11"/>
    <mergeCell ref="B12:I12"/>
    <mergeCell ref="C6:E6"/>
    <mergeCell ref="C14:I15"/>
    <mergeCell ref="B26:F26"/>
    <mergeCell ref="B34:I34"/>
    <mergeCell ref="B36:I36"/>
    <mergeCell ref="E39:L39"/>
    <mergeCell ref="B20:F20"/>
    <mergeCell ref="B22:F22"/>
    <mergeCell ref="B24:F24"/>
  </mergeCells>
  <conditionalFormatting sqref="D3:F3">
    <cfRule type="cellIs" dxfId="167" priority="3" operator="lessThanOrEqual">
      <formula>0</formula>
    </cfRule>
  </conditionalFormatting>
  <conditionalFormatting sqref="C6:E6">
    <cfRule type="cellIs" dxfId="166" priority="2" operator="lessThanOrEqual">
      <formula>0</formula>
    </cfRule>
  </conditionalFormatting>
  <conditionalFormatting sqref="C14:I15">
    <cfRule type="cellIs" dxfId="165" priority="1" operator="lessThanOrEqual">
      <formula>0</formula>
    </cfRule>
  </conditionalFormatting>
  <pageMargins left="0.7" right="0.7" top="0.75" bottom="0.75" header="0.3" footer="0.3"/>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39ADC-46FC-4CB1-867C-8DC01306E620}">
  <sheetPr filterMode="1">
    <tabColor theme="3"/>
  </sheetPr>
  <dimension ref="A1:I25"/>
  <sheetViews>
    <sheetView view="pageBreakPreview" zoomScaleNormal="100" zoomScaleSheetLayoutView="100" zoomScalePageLayoutView="120" workbookViewId="0">
      <pane ySplit="2" topLeftCell="A3" activePane="bottomLeft" state="frozen"/>
      <selection activeCell="Q20" sqref="Q20"/>
      <selection pane="bottomLeft" activeCell="F23" sqref="F23"/>
    </sheetView>
  </sheetViews>
  <sheetFormatPr defaultColWidth="9.1796875" defaultRowHeight="13" x14ac:dyDescent="0.3"/>
  <cols>
    <col min="1" max="1" width="2.1796875" style="101" customWidth="1"/>
    <col min="2" max="2" width="6.26953125" style="100" customWidth="1"/>
    <col min="3" max="3" width="5.54296875" style="99" customWidth="1"/>
    <col min="4" max="4" width="43.81640625" style="98" customWidth="1"/>
    <col min="5" max="5" width="9.1796875" style="97"/>
    <col min="6" max="6" width="10.26953125" style="97" customWidth="1"/>
    <col min="7" max="7" width="9.7265625" style="97" customWidth="1"/>
    <col min="8" max="8" width="4" style="95" customWidth="1"/>
    <col min="9" max="9" width="6" style="184" hidden="1" customWidth="1"/>
    <col min="10" max="16384" width="9.1796875" style="95"/>
  </cols>
  <sheetData>
    <row r="1" spans="1:9" x14ac:dyDescent="0.3">
      <c r="A1" s="139"/>
    </row>
    <row r="2" spans="1:9" x14ac:dyDescent="0.3">
      <c r="B2" s="159" t="s">
        <v>0</v>
      </c>
      <c r="C2" s="159" t="s">
        <v>5</v>
      </c>
      <c r="D2" s="159" t="s">
        <v>1</v>
      </c>
      <c r="E2" s="158" t="s">
        <v>2</v>
      </c>
      <c r="F2" s="158" t="s">
        <v>3</v>
      </c>
      <c r="G2" s="158" t="s">
        <v>4</v>
      </c>
      <c r="I2" s="185" t="s">
        <v>6</v>
      </c>
    </row>
    <row r="3" spans="1:9" x14ac:dyDescent="0.3">
      <c r="B3" s="157"/>
      <c r="C3" s="157"/>
      <c r="D3" s="156"/>
      <c r="E3" s="155"/>
      <c r="F3" s="155"/>
      <c r="G3" s="155"/>
    </row>
    <row r="4" spans="1:9" ht="15.5" x14ac:dyDescent="0.3">
      <c r="B4" s="324" t="s">
        <v>442</v>
      </c>
      <c r="C4" s="324"/>
      <c r="D4" s="324"/>
      <c r="E4" s="324"/>
      <c r="F4" s="324"/>
      <c r="G4" s="324"/>
    </row>
    <row r="5" spans="1:9" x14ac:dyDescent="0.3">
      <c r="B5" s="140"/>
      <c r="E5" s="97" t="str">
        <f>IF(SUM(E8:E8)=0,0,"")</f>
        <v/>
      </c>
      <c r="G5" s="97">
        <f>IF(REKAPITULACIJA!$F$44=0,"",IF(SUM(G8:G8)=0,0,""))</f>
        <v>0</v>
      </c>
      <c r="I5" s="95"/>
    </row>
    <row r="6" spans="1:9" ht="14" x14ac:dyDescent="0.3">
      <c r="B6" s="325" t="s">
        <v>441</v>
      </c>
      <c r="C6" s="326"/>
      <c r="D6" s="326"/>
      <c r="E6" s="116" t="str">
        <f>IF(SUM(E8:E8)=0,0,"")</f>
        <v/>
      </c>
      <c r="F6" s="116"/>
      <c r="G6" s="115">
        <f>IF(REKAPITULACIJA!$F$44=0,"",IF(SUM(G8:G8)=0,0,""))</f>
        <v>0</v>
      </c>
    </row>
    <row r="7" spans="1:9" x14ac:dyDescent="0.3">
      <c r="E7" s="176" t="str">
        <f>IF(SUM(E8:E8)=0,0,"")</f>
        <v/>
      </c>
      <c r="F7" s="176"/>
      <c r="G7" s="176">
        <f>IF(REKAPITULACIJA!$F$44=0,"",IF(SUM(G8:G8)=0,0,""))</f>
        <v>0</v>
      </c>
    </row>
    <row r="8" spans="1:9" ht="39" x14ac:dyDescent="0.3">
      <c r="B8" s="109" t="s">
        <v>440</v>
      </c>
      <c r="C8" s="108" t="s">
        <v>424</v>
      </c>
      <c r="D8" s="107" t="s">
        <v>439</v>
      </c>
      <c r="E8" s="113">
        <v>150</v>
      </c>
      <c r="F8" s="106">
        <v>0</v>
      </c>
      <c r="G8" s="105">
        <f>IF(F8="","",E8*F8)</f>
        <v>0</v>
      </c>
      <c r="I8" s="184">
        <v>0</v>
      </c>
    </row>
    <row r="9" spans="1:9" x14ac:dyDescent="0.3">
      <c r="E9" s="176" t="str">
        <f>IF(SUM(E10:E14)=0,0,"")</f>
        <v/>
      </c>
      <c r="F9" s="176"/>
      <c r="G9" s="176">
        <f>IF(REKAPITULACIJA!$F$44=0,"",IF(SUM(G10:G14)=0,0,""))</f>
        <v>0</v>
      </c>
    </row>
    <row r="10" spans="1:9" ht="14" x14ac:dyDescent="0.3">
      <c r="B10" s="325" t="s">
        <v>438</v>
      </c>
      <c r="C10" s="326"/>
      <c r="D10" s="326"/>
      <c r="E10" s="116" t="str">
        <f>IF(SUM(E12:E14)=0,0,"")</f>
        <v/>
      </c>
      <c r="F10" s="116"/>
      <c r="G10" s="115">
        <f>IF(REKAPITULACIJA!$F$44=0,"",IF(SUM(G12:G14)=0,0,""))</f>
        <v>0</v>
      </c>
    </row>
    <row r="11" spans="1:9" x14ac:dyDescent="0.3">
      <c r="E11" s="176" t="str">
        <f>IF(SUM(E12:E14)=0,0,"")</f>
        <v/>
      </c>
      <c r="F11" s="176"/>
      <c r="G11" s="176">
        <f>IF(REKAPITULACIJA!$F$44=0,"",IF(SUM(G12:G14)=0,0,""))</f>
        <v>0</v>
      </c>
    </row>
    <row r="12" spans="1:9" ht="39" x14ac:dyDescent="0.3">
      <c r="B12" s="109" t="s">
        <v>437</v>
      </c>
      <c r="C12" s="108" t="s">
        <v>424</v>
      </c>
      <c r="D12" s="107" t="s">
        <v>436</v>
      </c>
      <c r="E12" s="113">
        <v>75</v>
      </c>
      <c r="F12" s="106">
        <v>0</v>
      </c>
      <c r="G12" s="105">
        <f>IF(F12="","",E12*F12)</f>
        <v>0</v>
      </c>
      <c r="I12" s="184">
        <v>0</v>
      </c>
    </row>
    <row r="13" spans="1:9" ht="39" x14ac:dyDescent="0.3">
      <c r="B13" s="109" t="s">
        <v>435</v>
      </c>
      <c r="C13" s="108" t="s">
        <v>146</v>
      </c>
      <c r="D13" s="107" t="s">
        <v>434</v>
      </c>
      <c r="E13" s="105">
        <v>1040</v>
      </c>
      <c r="F13" s="106">
        <v>0</v>
      </c>
      <c r="G13" s="105">
        <f>IF(F13="","",E13*F13)</f>
        <v>0</v>
      </c>
      <c r="I13" s="184">
        <v>0</v>
      </c>
    </row>
    <row r="14" spans="1:9" ht="39" x14ac:dyDescent="0.3">
      <c r="B14" s="109" t="s">
        <v>433</v>
      </c>
      <c r="C14" s="108" t="s">
        <v>146</v>
      </c>
      <c r="D14" s="107" t="s">
        <v>432</v>
      </c>
      <c r="E14" s="105">
        <v>2080</v>
      </c>
      <c r="F14" s="106">
        <v>0</v>
      </c>
      <c r="G14" s="105">
        <f>IF(F14="","",E14*F14)</f>
        <v>0</v>
      </c>
      <c r="I14" s="184">
        <v>0</v>
      </c>
    </row>
    <row r="15" spans="1:9" x14ac:dyDescent="0.3">
      <c r="E15" s="176" t="str">
        <f>IF(SUM(E18:E19)=0,0,"")</f>
        <v/>
      </c>
      <c r="F15" s="176"/>
      <c r="G15" s="176">
        <f>IF(REKAPITULACIJA!$F$44=0,"",IF(SUM(G18:G19)=0,0,""))</f>
        <v>0</v>
      </c>
    </row>
    <row r="16" spans="1:9" ht="14" x14ac:dyDescent="0.3">
      <c r="B16" s="325" t="s">
        <v>431</v>
      </c>
      <c r="C16" s="326"/>
      <c r="D16" s="326"/>
      <c r="E16" s="116" t="str">
        <f>IF(SUM(E18:E19)=0,0,"")</f>
        <v/>
      </c>
      <c r="F16" s="116"/>
      <c r="G16" s="115">
        <f>IF(REKAPITULACIJA!$F$44=0,"",IF(SUM(G18:G19)=0,0,""))</f>
        <v>0</v>
      </c>
    </row>
    <row r="17" spans="2:9" x14ac:dyDescent="0.3">
      <c r="E17" s="176" t="str">
        <f>IF(SUM(E18:E19)=0,0,"")</f>
        <v/>
      </c>
      <c r="F17" s="176"/>
      <c r="G17" s="176">
        <f>IF(REKAPITULACIJA!$F$44=0,"",IF(SUM(G18:G19)=0,0,""))</f>
        <v>0</v>
      </c>
    </row>
    <row r="18" spans="2:9" ht="39" x14ac:dyDescent="0.3">
      <c r="B18" s="109" t="s">
        <v>430</v>
      </c>
      <c r="C18" s="108" t="s">
        <v>142</v>
      </c>
      <c r="D18" s="107" t="s">
        <v>429</v>
      </c>
      <c r="E18" s="105">
        <v>21</v>
      </c>
      <c r="F18" s="106">
        <v>0</v>
      </c>
      <c r="G18" s="105">
        <f>IF(F18="","",E18*F18)</f>
        <v>0</v>
      </c>
      <c r="I18" s="184">
        <v>0</v>
      </c>
    </row>
    <row r="19" spans="2:9" ht="39" x14ac:dyDescent="0.3">
      <c r="B19" s="109" t="s">
        <v>428</v>
      </c>
      <c r="C19" s="108" t="s">
        <v>142</v>
      </c>
      <c r="D19" s="107" t="s">
        <v>427</v>
      </c>
      <c r="E19" s="105">
        <v>21</v>
      </c>
      <c r="F19" s="106">
        <v>0</v>
      </c>
      <c r="G19" s="105">
        <f>IF(F19="","",E19*F19)</f>
        <v>0</v>
      </c>
      <c r="I19" s="184">
        <v>0</v>
      </c>
    </row>
    <row r="20" spans="2:9" x14ac:dyDescent="0.3">
      <c r="E20" s="176" t="str">
        <f>IF(SUM(E21:E23)=0,0,"")</f>
        <v/>
      </c>
      <c r="F20" s="176"/>
      <c r="G20" s="176">
        <f>IF(REKAPITULACIJA!$F$44=0,"",IF(SUM(G21:G23)=0,0,""))</f>
        <v>0</v>
      </c>
    </row>
    <row r="21" spans="2:9" ht="14" x14ac:dyDescent="0.3">
      <c r="B21" s="325" t="s">
        <v>426</v>
      </c>
      <c r="C21" s="326"/>
      <c r="D21" s="326"/>
      <c r="E21" s="116" t="str">
        <f>IF(SUM(E23:E23)=0,0,"")</f>
        <v/>
      </c>
      <c r="F21" s="116"/>
      <c r="G21" s="115">
        <f>IF(REKAPITULACIJA!$F$44=0,"",IF(SUM(G23:G23)=0,0,""))</f>
        <v>0</v>
      </c>
    </row>
    <row r="22" spans="2:9" x14ac:dyDescent="0.3">
      <c r="E22" s="176" t="str">
        <f>IF(SUM(E23:E23)=0,0,"")</f>
        <v/>
      </c>
      <c r="F22" s="176"/>
      <c r="G22" s="176">
        <f>IF(REKAPITULACIJA!$F$44=0,"",IF(SUM(G23:G23)=0,0,""))</f>
        <v>0</v>
      </c>
    </row>
    <row r="23" spans="2:9" ht="39" x14ac:dyDescent="0.3">
      <c r="B23" s="109" t="s">
        <v>425</v>
      </c>
      <c r="C23" s="108" t="s">
        <v>424</v>
      </c>
      <c r="D23" s="107" t="s">
        <v>423</v>
      </c>
      <c r="E23" s="113">
        <v>25</v>
      </c>
      <c r="F23" s="106">
        <v>0</v>
      </c>
      <c r="G23" s="105">
        <f>IF(F23="","",E23*F23)</f>
        <v>0</v>
      </c>
      <c r="I23" s="184">
        <v>0</v>
      </c>
    </row>
    <row r="24" spans="2:9" ht="13.5" thickBot="1" x14ac:dyDescent="0.35"/>
    <row r="25" spans="2:9" ht="16" thickBot="1" x14ac:dyDescent="0.35">
      <c r="D25" s="103" t="s">
        <v>422</v>
      </c>
      <c r="E25" s="102"/>
      <c r="F25" s="322" t="str">
        <f>IF(SUM(G6:G23)=0,"",SUM(G6:G23))</f>
        <v/>
      </c>
      <c r="G25" s="323"/>
    </row>
  </sheetData>
  <sheetProtection algorithmName="SHA-512" hashValue="xMK/RkMW2QFYN8K2JJb01r1gzw5kEGGfEjqW72rHSvzVBr72a3C5z7BOw3QHjEUa3RE/l2sKeq2JWnuYPEQQjw==" saltValue="6oEmtY9KTQJ5pEvdCo22Tg==" spinCount="100000" sheet="1"/>
  <autoFilter ref="E1:G25" xr:uid="{00000000-0009-0000-0000-000007000000}">
    <filterColumn colId="0">
      <filters blank="1">
        <filter val="1,00"/>
        <filter val="10,00"/>
        <filter val="150,00"/>
        <filter val="25,00"/>
        <filter val="45,00"/>
        <filter val="75,00"/>
        <filter val="količina"/>
      </filters>
    </filterColumn>
  </autoFilter>
  <dataConsolidate/>
  <mergeCells count="6">
    <mergeCell ref="F25:G25"/>
    <mergeCell ref="B10:D10"/>
    <mergeCell ref="B4:G4"/>
    <mergeCell ref="B6:D6"/>
    <mergeCell ref="B16:D16"/>
    <mergeCell ref="B21:D21"/>
  </mergeCells>
  <conditionalFormatting sqref="F8">
    <cfRule type="cellIs" dxfId="88" priority="5" operator="lessThanOrEqual">
      <formula>0</formula>
    </cfRule>
  </conditionalFormatting>
  <conditionalFormatting sqref="F12:F14">
    <cfRule type="cellIs" dxfId="87" priority="4" operator="lessThanOrEqual">
      <formula>0</formula>
    </cfRule>
  </conditionalFormatting>
  <conditionalFormatting sqref="F18:F19">
    <cfRule type="cellIs" dxfId="86" priority="3" operator="lessThanOrEqual">
      <formula>0</formula>
    </cfRule>
  </conditionalFormatting>
  <conditionalFormatting sqref="F23">
    <cfRule type="cellIs" dxfId="85" priority="2" operator="lessThanOrEqual">
      <formula>0</formula>
    </cfRule>
  </conditionalFormatting>
  <pageMargins left="0.70866141732283472" right="0.51181102362204722" top="0.74803149606299213" bottom="0.74803149606299213" header="0.31496062992125984" footer="0.31496062992125984"/>
  <pageSetup paperSize="9" orientation="portrait" r:id="rId1"/>
  <headerFooter>
    <oddHeader>&amp;C&amp;"Arial Narrow,Poševno"&amp;10&amp;A</oddHeader>
    <oddFooter>&amp;RStran &amp;P /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C073A-DF72-460F-89AB-E9223B993105}">
  <sheetPr>
    <tabColor rgb="FFFFC000"/>
  </sheetPr>
  <dimension ref="B5:I42"/>
  <sheetViews>
    <sheetView showZeros="0" view="pageBreakPreview" zoomScale="85" zoomScaleNormal="85" zoomScaleSheetLayoutView="85" zoomScalePageLayoutView="120" workbookViewId="0">
      <selection activeCell="Q20" sqref="Q20"/>
    </sheetView>
  </sheetViews>
  <sheetFormatPr defaultRowHeight="14" x14ac:dyDescent="0.3"/>
  <cols>
    <col min="1" max="1" width="2.81640625" style="80" customWidth="1"/>
    <col min="2" max="2" width="10.453125" style="80" customWidth="1"/>
    <col min="3" max="4" width="8.7265625" style="80"/>
    <col min="5" max="5" width="8.26953125" style="80" customWidth="1"/>
    <col min="6" max="6" width="9.54296875" style="80" customWidth="1"/>
    <col min="7" max="7" width="3.26953125" style="80" customWidth="1"/>
    <col min="8" max="8" width="19.81640625" style="80" customWidth="1"/>
    <col min="9" max="9" width="7.26953125" style="80" customWidth="1"/>
    <col min="10" max="10" width="12.7265625" style="80" customWidth="1"/>
    <col min="11" max="11" width="8.7265625" style="80"/>
    <col min="12" max="12" width="13.54296875" style="80" customWidth="1"/>
    <col min="13" max="262" width="8.7265625" style="80"/>
    <col min="263" max="263" width="7.453125" style="80" customWidth="1"/>
    <col min="264" max="264" width="20.453125" style="80" customWidth="1"/>
    <col min="265" max="265" width="17.1796875" style="80" customWidth="1"/>
    <col min="266" max="266" width="12.7265625" style="80" customWidth="1"/>
    <col min="267" max="518" width="8.7265625" style="80"/>
    <col min="519" max="519" width="7.453125" style="80" customWidth="1"/>
    <col min="520" max="520" width="20.453125" style="80" customWidth="1"/>
    <col min="521" max="521" width="17.1796875" style="80" customWidth="1"/>
    <col min="522" max="522" width="12.7265625" style="80" customWidth="1"/>
    <col min="523" max="774" width="8.7265625" style="80"/>
    <col min="775" max="775" width="7.453125" style="80" customWidth="1"/>
    <col min="776" max="776" width="20.453125" style="80" customWidth="1"/>
    <col min="777" max="777" width="17.1796875" style="80" customWidth="1"/>
    <col min="778" max="778" width="12.7265625" style="80" customWidth="1"/>
    <col min="779" max="1030" width="8.7265625" style="80"/>
    <col min="1031" max="1031" width="7.453125" style="80" customWidth="1"/>
    <col min="1032" max="1032" width="20.453125" style="80" customWidth="1"/>
    <col min="1033" max="1033" width="17.1796875" style="80" customWidth="1"/>
    <col min="1034" max="1034" width="12.7265625" style="80" customWidth="1"/>
    <col min="1035" max="1286" width="8.7265625" style="80"/>
    <col min="1287" max="1287" width="7.453125" style="80" customWidth="1"/>
    <col min="1288" max="1288" width="20.453125" style="80" customWidth="1"/>
    <col min="1289" max="1289" width="17.1796875" style="80" customWidth="1"/>
    <col min="1290" max="1290" width="12.7265625" style="80" customWidth="1"/>
    <col min="1291" max="1542" width="8.7265625" style="80"/>
    <col min="1543" max="1543" width="7.453125" style="80" customWidth="1"/>
    <col min="1544" max="1544" width="20.453125" style="80" customWidth="1"/>
    <col min="1545" max="1545" width="17.1796875" style="80" customWidth="1"/>
    <col min="1546" max="1546" width="12.7265625" style="80" customWidth="1"/>
    <col min="1547" max="1798" width="8.7265625" style="80"/>
    <col min="1799" max="1799" width="7.453125" style="80" customWidth="1"/>
    <col min="1800" max="1800" width="20.453125" style="80" customWidth="1"/>
    <col min="1801" max="1801" width="17.1796875" style="80" customWidth="1"/>
    <col min="1802" max="1802" width="12.7265625" style="80" customWidth="1"/>
    <col min="1803" max="2054" width="8.7265625" style="80"/>
    <col min="2055" max="2055" width="7.453125" style="80" customWidth="1"/>
    <col min="2056" max="2056" width="20.453125" style="80" customWidth="1"/>
    <col min="2057" max="2057" width="17.1796875" style="80" customWidth="1"/>
    <col min="2058" max="2058" width="12.7265625" style="80" customWidth="1"/>
    <col min="2059" max="2310" width="8.7265625" style="80"/>
    <col min="2311" max="2311" width="7.453125" style="80" customWidth="1"/>
    <col min="2312" max="2312" width="20.453125" style="80" customWidth="1"/>
    <col min="2313" max="2313" width="17.1796875" style="80" customWidth="1"/>
    <col min="2314" max="2314" width="12.7265625" style="80" customWidth="1"/>
    <col min="2315" max="2566" width="8.7265625" style="80"/>
    <col min="2567" max="2567" width="7.453125" style="80" customWidth="1"/>
    <col min="2568" max="2568" width="20.453125" style="80" customWidth="1"/>
    <col min="2569" max="2569" width="17.1796875" style="80" customWidth="1"/>
    <col min="2570" max="2570" width="12.7265625" style="80" customWidth="1"/>
    <col min="2571" max="2822" width="8.7265625" style="80"/>
    <col min="2823" max="2823" width="7.453125" style="80" customWidth="1"/>
    <col min="2824" max="2824" width="20.453125" style="80" customWidth="1"/>
    <col min="2825" max="2825" width="17.1796875" style="80" customWidth="1"/>
    <col min="2826" max="2826" width="12.7265625" style="80" customWidth="1"/>
    <col min="2827" max="3078" width="8.7265625" style="80"/>
    <col min="3079" max="3079" width="7.453125" style="80" customWidth="1"/>
    <col min="3080" max="3080" width="20.453125" style="80" customWidth="1"/>
    <col min="3081" max="3081" width="17.1796875" style="80" customWidth="1"/>
    <col min="3082" max="3082" width="12.7265625" style="80" customWidth="1"/>
    <col min="3083" max="3334" width="8.7265625" style="80"/>
    <col min="3335" max="3335" width="7.453125" style="80" customWidth="1"/>
    <col min="3336" max="3336" width="20.453125" style="80" customWidth="1"/>
    <col min="3337" max="3337" width="17.1796875" style="80" customWidth="1"/>
    <col min="3338" max="3338" width="12.7265625" style="80" customWidth="1"/>
    <col min="3339" max="3590" width="8.7265625" style="80"/>
    <col min="3591" max="3591" width="7.453125" style="80" customWidth="1"/>
    <col min="3592" max="3592" width="20.453125" style="80" customWidth="1"/>
    <col min="3593" max="3593" width="17.1796875" style="80" customWidth="1"/>
    <col min="3594" max="3594" width="12.7265625" style="80" customWidth="1"/>
    <col min="3595" max="3846" width="8.7265625" style="80"/>
    <col min="3847" max="3847" width="7.453125" style="80" customWidth="1"/>
    <col min="3848" max="3848" width="20.453125" style="80" customWidth="1"/>
    <col min="3849" max="3849" width="17.1796875" style="80" customWidth="1"/>
    <col min="3850" max="3850" width="12.7265625" style="80" customWidth="1"/>
    <col min="3851" max="4102" width="8.7265625" style="80"/>
    <col min="4103" max="4103" width="7.453125" style="80" customWidth="1"/>
    <col min="4104" max="4104" width="20.453125" style="80" customWidth="1"/>
    <col min="4105" max="4105" width="17.1796875" style="80" customWidth="1"/>
    <col min="4106" max="4106" width="12.7265625" style="80" customWidth="1"/>
    <col min="4107" max="4358" width="8.7265625" style="80"/>
    <col min="4359" max="4359" width="7.453125" style="80" customWidth="1"/>
    <col min="4360" max="4360" width="20.453125" style="80" customWidth="1"/>
    <col min="4361" max="4361" width="17.1796875" style="80" customWidth="1"/>
    <col min="4362" max="4362" width="12.7265625" style="80" customWidth="1"/>
    <col min="4363" max="4614" width="8.7265625" style="80"/>
    <col min="4615" max="4615" width="7.453125" style="80" customWidth="1"/>
    <col min="4616" max="4616" width="20.453125" style="80" customWidth="1"/>
    <col min="4617" max="4617" width="17.1796875" style="80" customWidth="1"/>
    <col min="4618" max="4618" width="12.7265625" style="80" customWidth="1"/>
    <col min="4619" max="4870" width="8.7265625" style="80"/>
    <col min="4871" max="4871" width="7.453125" style="80" customWidth="1"/>
    <col min="4872" max="4872" width="20.453125" style="80" customWidth="1"/>
    <col min="4873" max="4873" width="17.1796875" style="80" customWidth="1"/>
    <col min="4874" max="4874" width="12.7265625" style="80" customWidth="1"/>
    <col min="4875" max="5126" width="8.7265625" style="80"/>
    <col min="5127" max="5127" width="7.453125" style="80" customWidth="1"/>
    <col min="5128" max="5128" width="20.453125" style="80" customWidth="1"/>
    <col min="5129" max="5129" width="17.1796875" style="80" customWidth="1"/>
    <col min="5130" max="5130" width="12.7265625" style="80" customWidth="1"/>
    <col min="5131" max="5382" width="8.7265625" style="80"/>
    <col min="5383" max="5383" width="7.453125" style="80" customWidth="1"/>
    <col min="5384" max="5384" width="20.453125" style="80" customWidth="1"/>
    <col min="5385" max="5385" width="17.1796875" style="80" customWidth="1"/>
    <col min="5386" max="5386" width="12.7265625" style="80" customWidth="1"/>
    <col min="5387" max="5638" width="8.7265625" style="80"/>
    <col min="5639" max="5639" width="7.453125" style="80" customWidth="1"/>
    <col min="5640" max="5640" width="20.453125" style="80" customWidth="1"/>
    <col min="5641" max="5641" width="17.1796875" style="80" customWidth="1"/>
    <col min="5642" max="5642" width="12.7265625" style="80" customWidth="1"/>
    <col min="5643" max="5894" width="8.7265625" style="80"/>
    <col min="5895" max="5895" width="7.453125" style="80" customWidth="1"/>
    <col min="5896" max="5896" width="20.453125" style="80" customWidth="1"/>
    <col min="5897" max="5897" width="17.1796875" style="80" customWidth="1"/>
    <col min="5898" max="5898" width="12.7265625" style="80" customWidth="1"/>
    <col min="5899" max="6150" width="8.7265625" style="80"/>
    <col min="6151" max="6151" width="7.453125" style="80" customWidth="1"/>
    <col min="6152" max="6152" width="20.453125" style="80" customWidth="1"/>
    <col min="6153" max="6153" width="17.1796875" style="80" customWidth="1"/>
    <col min="6154" max="6154" width="12.7265625" style="80" customWidth="1"/>
    <col min="6155" max="6406" width="8.7265625" style="80"/>
    <col min="6407" max="6407" width="7.453125" style="80" customWidth="1"/>
    <col min="6408" max="6408" width="20.453125" style="80" customWidth="1"/>
    <col min="6409" max="6409" width="17.1796875" style="80" customWidth="1"/>
    <col min="6410" max="6410" width="12.7265625" style="80" customWidth="1"/>
    <col min="6411" max="6662" width="8.7265625" style="80"/>
    <col min="6663" max="6663" width="7.453125" style="80" customWidth="1"/>
    <col min="6664" max="6664" width="20.453125" style="80" customWidth="1"/>
    <col min="6665" max="6665" width="17.1796875" style="80" customWidth="1"/>
    <col min="6666" max="6666" width="12.7265625" style="80" customWidth="1"/>
    <col min="6667" max="6918" width="8.7265625" style="80"/>
    <col min="6919" max="6919" width="7.453125" style="80" customWidth="1"/>
    <col min="6920" max="6920" width="20.453125" style="80" customWidth="1"/>
    <col min="6921" max="6921" width="17.1796875" style="80" customWidth="1"/>
    <col min="6922" max="6922" width="12.7265625" style="80" customWidth="1"/>
    <col min="6923" max="7174" width="8.7265625" style="80"/>
    <col min="7175" max="7175" width="7.453125" style="80" customWidth="1"/>
    <col min="7176" max="7176" width="20.453125" style="80" customWidth="1"/>
    <col min="7177" max="7177" width="17.1796875" style="80" customWidth="1"/>
    <col min="7178" max="7178" width="12.7265625" style="80" customWidth="1"/>
    <col min="7179" max="7430" width="8.7265625" style="80"/>
    <col min="7431" max="7431" width="7.453125" style="80" customWidth="1"/>
    <col min="7432" max="7432" width="20.453125" style="80" customWidth="1"/>
    <col min="7433" max="7433" width="17.1796875" style="80" customWidth="1"/>
    <col min="7434" max="7434" width="12.7265625" style="80" customWidth="1"/>
    <col min="7435" max="7686" width="8.7265625" style="80"/>
    <col min="7687" max="7687" width="7.453125" style="80" customWidth="1"/>
    <col min="7688" max="7688" width="20.453125" style="80" customWidth="1"/>
    <col min="7689" max="7689" width="17.1796875" style="80" customWidth="1"/>
    <col min="7690" max="7690" width="12.7265625" style="80" customWidth="1"/>
    <col min="7691" max="7942" width="8.7265625" style="80"/>
    <col min="7943" max="7943" width="7.453125" style="80" customWidth="1"/>
    <col min="7944" max="7944" width="20.453125" style="80" customWidth="1"/>
    <col min="7945" max="7945" width="17.1796875" style="80" customWidth="1"/>
    <col min="7946" max="7946" width="12.7265625" style="80" customWidth="1"/>
    <col min="7947" max="8198" width="8.7265625" style="80"/>
    <col min="8199" max="8199" width="7.453125" style="80" customWidth="1"/>
    <col min="8200" max="8200" width="20.453125" style="80" customWidth="1"/>
    <col min="8201" max="8201" width="17.1796875" style="80" customWidth="1"/>
    <col min="8202" max="8202" width="12.7265625" style="80" customWidth="1"/>
    <col min="8203" max="8454" width="8.7265625" style="80"/>
    <col min="8455" max="8455" width="7.453125" style="80" customWidth="1"/>
    <col min="8456" max="8456" width="20.453125" style="80" customWidth="1"/>
    <col min="8457" max="8457" width="17.1796875" style="80" customWidth="1"/>
    <col min="8458" max="8458" width="12.7265625" style="80" customWidth="1"/>
    <col min="8459" max="8710" width="8.7265625" style="80"/>
    <col min="8711" max="8711" width="7.453125" style="80" customWidth="1"/>
    <col min="8712" max="8712" width="20.453125" style="80" customWidth="1"/>
    <col min="8713" max="8713" width="17.1796875" style="80" customWidth="1"/>
    <col min="8714" max="8714" width="12.7265625" style="80" customWidth="1"/>
    <col min="8715" max="8966" width="8.7265625" style="80"/>
    <col min="8967" max="8967" width="7.453125" style="80" customWidth="1"/>
    <col min="8968" max="8968" width="20.453125" style="80" customWidth="1"/>
    <col min="8969" max="8969" width="17.1796875" style="80" customWidth="1"/>
    <col min="8970" max="8970" width="12.7265625" style="80" customWidth="1"/>
    <col min="8971" max="9222" width="8.7265625" style="80"/>
    <col min="9223" max="9223" width="7.453125" style="80" customWidth="1"/>
    <col min="9224" max="9224" width="20.453125" style="80" customWidth="1"/>
    <col min="9225" max="9225" width="17.1796875" style="80" customWidth="1"/>
    <col min="9226" max="9226" width="12.7265625" style="80" customWidth="1"/>
    <col min="9227" max="9478" width="8.7265625" style="80"/>
    <col min="9479" max="9479" width="7.453125" style="80" customWidth="1"/>
    <col min="9480" max="9480" width="20.453125" style="80" customWidth="1"/>
    <col min="9481" max="9481" width="17.1796875" style="80" customWidth="1"/>
    <col min="9482" max="9482" width="12.7265625" style="80" customWidth="1"/>
    <col min="9483" max="9734" width="8.7265625" style="80"/>
    <col min="9735" max="9735" width="7.453125" style="80" customWidth="1"/>
    <col min="9736" max="9736" width="20.453125" style="80" customWidth="1"/>
    <col min="9737" max="9737" width="17.1796875" style="80" customWidth="1"/>
    <col min="9738" max="9738" width="12.7265625" style="80" customWidth="1"/>
    <col min="9739" max="9990" width="8.7265625" style="80"/>
    <col min="9991" max="9991" width="7.453125" style="80" customWidth="1"/>
    <col min="9992" max="9992" width="20.453125" style="80" customWidth="1"/>
    <col min="9993" max="9993" width="17.1796875" style="80" customWidth="1"/>
    <col min="9994" max="9994" width="12.7265625" style="80" customWidth="1"/>
    <col min="9995" max="10246" width="8.7265625" style="80"/>
    <col min="10247" max="10247" width="7.453125" style="80" customWidth="1"/>
    <col min="10248" max="10248" width="20.453125" style="80" customWidth="1"/>
    <col min="10249" max="10249" width="17.1796875" style="80" customWidth="1"/>
    <col min="10250" max="10250" width="12.7265625" style="80" customWidth="1"/>
    <col min="10251" max="10502" width="8.7265625" style="80"/>
    <col min="10503" max="10503" width="7.453125" style="80" customWidth="1"/>
    <col min="10504" max="10504" width="20.453125" style="80" customWidth="1"/>
    <col min="10505" max="10505" width="17.1796875" style="80" customWidth="1"/>
    <col min="10506" max="10506" width="12.7265625" style="80" customWidth="1"/>
    <col min="10507" max="10758" width="8.7265625" style="80"/>
    <col min="10759" max="10759" width="7.453125" style="80" customWidth="1"/>
    <col min="10760" max="10760" width="20.453125" style="80" customWidth="1"/>
    <col min="10761" max="10761" width="17.1796875" style="80" customWidth="1"/>
    <col min="10762" max="10762" width="12.7265625" style="80" customWidth="1"/>
    <col min="10763" max="11014" width="8.7265625" style="80"/>
    <col min="11015" max="11015" width="7.453125" style="80" customWidth="1"/>
    <col min="11016" max="11016" width="20.453125" style="80" customWidth="1"/>
    <col min="11017" max="11017" width="17.1796875" style="80" customWidth="1"/>
    <col min="11018" max="11018" width="12.7265625" style="80" customWidth="1"/>
    <col min="11019" max="11270" width="8.7265625" style="80"/>
    <col min="11271" max="11271" width="7.453125" style="80" customWidth="1"/>
    <col min="11272" max="11272" width="20.453125" style="80" customWidth="1"/>
    <col min="11273" max="11273" width="17.1796875" style="80" customWidth="1"/>
    <col min="11274" max="11274" width="12.7265625" style="80" customWidth="1"/>
    <col min="11275" max="11526" width="8.7265625" style="80"/>
    <col min="11527" max="11527" width="7.453125" style="80" customWidth="1"/>
    <col min="11528" max="11528" width="20.453125" style="80" customWidth="1"/>
    <col min="11529" max="11529" width="17.1796875" style="80" customWidth="1"/>
    <col min="11530" max="11530" width="12.7265625" style="80" customWidth="1"/>
    <col min="11531" max="11782" width="8.7265625" style="80"/>
    <col min="11783" max="11783" width="7.453125" style="80" customWidth="1"/>
    <col min="11784" max="11784" width="20.453125" style="80" customWidth="1"/>
    <col min="11785" max="11785" width="17.1796875" style="80" customWidth="1"/>
    <col min="11786" max="11786" width="12.7265625" style="80" customWidth="1"/>
    <col min="11787" max="12038" width="8.7265625" style="80"/>
    <col min="12039" max="12039" width="7.453125" style="80" customWidth="1"/>
    <col min="12040" max="12040" width="20.453125" style="80" customWidth="1"/>
    <col min="12041" max="12041" width="17.1796875" style="80" customWidth="1"/>
    <col min="12042" max="12042" width="12.7265625" style="80" customWidth="1"/>
    <col min="12043" max="12294" width="8.7265625" style="80"/>
    <col min="12295" max="12295" width="7.453125" style="80" customWidth="1"/>
    <col min="12296" max="12296" width="20.453125" style="80" customWidth="1"/>
    <col min="12297" max="12297" width="17.1796875" style="80" customWidth="1"/>
    <col min="12298" max="12298" width="12.7265625" style="80" customWidth="1"/>
    <col min="12299" max="12550" width="8.7265625" style="80"/>
    <col min="12551" max="12551" width="7.453125" style="80" customWidth="1"/>
    <col min="12552" max="12552" width="20.453125" style="80" customWidth="1"/>
    <col min="12553" max="12553" width="17.1796875" style="80" customWidth="1"/>
    <col min="12554" max="12554" width="12.7265625" style="80" customWidth="1"/>
    <col min="12555" max="12806" width="8.7265625" style="80"/>
    <col min="12807" max="12807" width="7.453125" style="80" customWidth="1"/>
    <col min="12808" max="12808" width="20.453125" style="80" customWidth="1"/>
    <col min="12809" max="12809" width="17.1796875" style="80" customWidth="1"/>
    <col min="12810" max="12810" width="12.7265625" style="80" customWidth="1"/>
    <col min="12811" max="13062" width="8.7265625" style="80"/>
    <col min="13063" max="13063" width="7.453125" style="80" customWidth="1"/>
    <col min="13064" max="13064" width="20.453125" style="80" customWidth="1"/>
    <col min="13065" max="13065" width="17.1796875" style="80" customWidth="1"/>
    <col min="13066" max="13066" width="12.7265625" style="80" customWidth="1"/>
    <col min="13067" max="13318" width="8.7265625" style="80"/>
    <col min="13319" max="13319" width="7.453125" style="80" customWidth="1"/>
    <col min="13320" max="13320" width="20.453125" style="80" customWidth="1"/>
    <col min="13321" max="13321" width="17.1796875" style="80" customWidth="1"/>
    <col min="13322" max="13322" width="12.7265625" style="80" customWidth="1"/>
    <col min="13323" max="13574" width="8.7265625" style="80"/>
    <col min="13575" max="13575" width="7.453125" style="80" customWidth="1"/>
    <col min="13576" max="13576" width="20.453125" style="80" customWidth="1"/>
    <col min="13577" max="13577" width="17.1796875" style="80" customWidth="1"/>
    <col min="13578" max="13578" width="12.7265625" style="80" customWidth="1"/>
    <col min="13579" max="13830" width="8.7265625" style="80"/>
    <col min="13831" max="13831" width="7.453125" style="80" customWidth="1"/>
    <col min="13832" max="13832" width="20.453125" style="80" customWidth="1"/>
    <col min="13833" max="13833" width="17.1796875" style="80" customWidth="1"/>
    <col min="13834" max="13834" width="12.7265625" style="80" customWidth="1"/>
    <col min="13835" max="14086" width="8.7265625" style="80"/>
    <col min="14087" max="14087" width="7.453125" style="80" customWidth="1"/>
    <col min="14088" max="14088" width="20.453125" style="80" customWidth="1"/>
    <col min="14089" max="14089" width="17.1796875" style="80" customWidth="1"/>
    <col min="14090" max="14090" width="12.7265625" style="80" customWidth="1"/>
    <col min="14091" max="14342" width="8.7265625" style="80"/>
    <col min="14343" max="14343" width="7.453125" style="80" customWidth="1"/>
    <col min="14344" max="14344" width="20.453125" style="80" customWidth="1"/>
    <col min="14345" max="14345" width="17.1796875" style="80" customWidth="1"/>
    <col min="14346" max="14346" width="12.7265625" style="80" customWidth="1"/>
    <col min="14347" max="14598" width="8.7265625" style="80"/>
    <col min="14599" max="14599" width="7.453125" style="80" customWidth="1"/>
    <col min="14600" max="14600" width="20.453125" style="80" customWidth="1"/>
    <col min="14601" max="14601" width="17.1796875" style="80" customWidth="1"/>
    <col min="14602" max="14602" width="12.7265625" style="80" customWidth="1"/>
    <col min="14603" max="14854" width="8.7265625" style="80"/>
    <col min="14855" max="14855" width="7.453125" style="80" customWidth="1"/>
    <col min="14856" max="14856" width="20.453125" style="80" customWidth="1"/>
    <col min="14857" max="14857" width="17.1796875" style="80" customWidth="1"/>
    <col min="14858" max="14858" width="12.7265625" style="80" customWidth="1"/>
    <col min="14859" max="15110" width="8.7265625" style="80"/>
    <col min="15111" max="15111" width="7.453125" style="80" customWidth="1"/>
    <col min="15112" max="15112" width="20.453125" style="80" customWidth="1"/>
    <col min="15113" max="15113" width="17.1796875" style="80" customWidth="1"/>
    <col min="15114" max="15114" width="12.7265625" style="80" customWidth="1"/>
    <col min="15115" max="15366" width="8.7265625" style="80"/>
    <col min="15367" max="15367" width="7.453125" style="80" customWidth="1"/>
    <col min="15368" max="15368" width="20.453125" style="80" customWidth="1"/>
    <col min="15369" max="15369" width="17.1796875" style="80" customWidth="1"/>
    <col min="15370" max="15370" width="12.7265625" style="80" customWidth="1"/>
    <col min="15371" max="15622" width="8.7265625" style="80"/>
    <col min="15623" max="15623" width="7.453125" style="80" customWidth="1"/>
    <col min="15624" max="15624" width="20.453125" style="80" customWidth="1"/>
    <col min="15625" max="15625" width="17.1796875" style="80" customWidth="1"/>
    <col min="15626" max="15626" width="12.7265625" style="80" customWidth="1"/>
    <col min="15627" max="15878" width="8.7265625" style="80"/>
    <col min="15879" max="15879" width="7.453125" style="80" customWidth="1"/>
    <col min="15880" max="15880" width="20.453125" style="80" customWidth="1"/>
    <col min="15881" max="15881" width="17.1796875" style="80" customWidth="1"/>
    <col min="15882" max="15882" width="12.7265625" style="80" customWidth="1"/>
    <col min="15883" max="16134" width="8.7265625" style="80"/>
    <col min="16135" max="16135" width="7.453125" style="80" customWidth="1"/>
    <col min="16136" max="16136" width="20.453125" style="80" customWidth="1"/>
    <col min="16137" max="16137" width="17.1796875" style="80" customWidth="1"/>
    <col min="16138" max="16138" width="12.7265625" style="80" customWidth="1"/>
    <col min="16139" max="16384" width="8.7265625" style="80"/>
  </cols>
  <sheetData>
    <row r="5" spans="3:9" ht="15.5" x14ac:dyDescent="0.35">
      <c r="C5" s="94" t="s">
        <v>139</v>
      </c>
      <c r="E5" s="314" t="s">
        <v>138</v>
      </c>
      <c r="F5" s="314"/>
      <c r="G5" s="314"/>
      <c r="H5" s="314"/>
    </row>
    <row r="7" spans="3:9" ht="40" customHeight="1" x14ac:dyDescent="0.3">
      <c r="C7" s="92" t="s">
        <v>137</v>
      </c>
      <c r="D7" s="93"/>
      <c r="E7" s="315" t="s">
        <v>444</v>
      </c>
      <c r="F7" s="315"/>
      <c r="G7" s="315"/>
      <c r="H7" s="315"/>
      <c r="I7" s="93"/>
    </row>
    <row r="9" spans="3:9" ht="35.15" customHeight="1" x14ac:dyDescent="0.3">
      <c r="C9" s="92" t="s">
        <v>135</v>
      </c>
      <c r="E9" s="316" t="s">
        <v>443</v>
      </c>
      <c r="F9" s="316"/>
      <c r="G9" s="316"/>
      <c r="H9" s="316"/>
    </row>
    <row r="10" spans="3:9" ht="16.5" x14ac:dyDescent="0.35">
      <c r="E10" s="91"/>
    </row>
    <row r="12" spans="3:9" ht="15.5" x14ac:dyDescent="0.35">
      <c r="C12" s="90" t="s">
        <v>133</v>
      </c>
    </row>
    <row r="15" spans="3:9" x14ac:dyDescent="0.3">
      <c r="C15" s="89" t="s">
        <v>132</v>
      </c>
      <c r="D15" s="83"/>
      <c r="E15" s="83"/>
      <c r="F15" s="83"/>
      <c r="G15" s="83"/>
      <c r="H15" s="88" t="str">
        <f>'1. PREDDELA (2)'!F38</f>
        <v/>
      </c>
    </row>
    <row r="16" spans="3:9" x14ac:dyDescent="0.3">
      <c r="H16" s="86"/>
    </row>
    <row r="17" spans="3:8" x14ac:dyDescent="0.3">
      <c r="C17" s="89" t="s">
        <v>131</v>
      </c>
      <c r="D17" s="83"/>
      <c r="E17" s="83"/>
      <c r="F17" s="83"/>
      <c r="G17" s="83"/>
      <c r="H17" s="88" t="str">
        <f>'2. ZEMELJSKA DELA (2)'!F38</f>
        <v/>
      </c>
    </row>
    <row r="18" spans="3:8" x14ac:dyDescent="0.3">
      <c r="H18" s="86"/>
    </row>
    <row r="19" spans="3:8" x14ac:dyDescent="0.3">
      <c r="C19" s="89" t="s">
        <v>130</v>
      </c>
      <c r="D19" s="83"/>
      <c r="E19" s="83"/>
      <c r="F19" s="83"/>
      <c r="G19" s="83"/>
      <c r="H19" s="88" t="str">
        <f>'3. VOZIŠČNE KONSTRUKCIJE (2)'!F37</f>
        <v/>
      </c>
    </row>
    <row r="20" spans="3:8" x14ac:dyDescent="0.3">
      <c r="H20" s="86"/>
    </row>
    <row r="21" spans="3:8" x14ac:dyDescent="0.3">
      <c r="C21" s="89" t="s">
        <v>129</v>
      </c>
      <c r="D21" s="83"/>
      <c r="E21" s="83"/>
      <c r="F21" s="83"/>
      <c r="G21" s="83"/>
      <c r="H21" s="88" t="str">
        <f>'4. ODVODNJAVANJE (2)'!F23</f>
        <v/>
      </c>
    </row>
    <row r="22" spans="3:8" x14ac:dyDescent="0.3">
      <c r="H22" s="86"/>
    </row>
    <row r="23" spans="3:8" x14ac:dyDescent="0.3">
      <c r="C23" s="89" t="s">
        <v>128</v>
      </c>
      <c r="D23" s="83"/>
      <c r="E23" s="83"/>
      <c r="F23" s="83"/>
      <c r="G23" s="83"/>
      <c r="H23" s="88" t="str">
        <f>'5. GRADBENA IN OBRTNIŠKA DE (3)'!F21</f>
        <v/>
      </c>
    </row>
    <row r="24" spans="3:8" x14ac:dyDescent="0.3">
      <c r="H24" s="86"/>
    </row>
    <row r="25" spans="3:8" x14ac:dyDescent="0.3">
      <c r="C25" s="89" t="s">
        <v>127</v>
      </c>
      <c r="D25" s="83"/>
      <c r="E25" s="83"/>
      <c r="F25" s="83"/>
      <c r="G25" s="83"/>
      <c r="H25" s="88" t="str">
        <f>'6. OPREMA CEST (2)'!F16</f>
        <v/>
      </c>
    </row>
    <row r="26" spans="3:8" x14ac:dyDescent="0.3">
      <c r="H26" s="86"/>
    </row>
    <row r="27" spans="3:8" x14ac:dyDescent="0.3">
      <c r="C27" s="89" t="s">
        <v>126</v>
      </c>
      <c r="D27" s="83"/>
      <c r="E27" s="83"/>
      <c r="F27" s="83"/>
      <c r="G27" s="83"/>
      <c r="H27" s="88" t="str">
        <f>'7. TUJE STORITVE (2)'!F25</f>
        <v/>
      </c>
    </row>
    <row r="28" spans="3:8" x14ac:dyDescent="0.3">
      <c r="H28" s="86"/>
    </row>
    <row r="29" spans="3:8" x14ac:dyDescent="0.3">
      <c r="C29" s="89" t="s">
        <v>125</v>
      </c>
      <c r="D29" s="83"/>
      <c r="E29" s="83"/>
      <c r="F29" s="83"/>
      <c r="G29" s="83"/>
      <c r="H29" s="88" t="str">
        <f>IF(SUM(H15:H27)=0,"",SUM(H15:H27)*0.05)</f>
        <v/>
      </c>
    </row>
    <row r="32" spans="3:8" x14ac:dyDescent="0.3">
      <c r="F32" s="87" t="s">
        <v>124</v>
      </c>
      <c r="H32" s="86" t="str">
        <f>IF(SUM(H15:H29)=0,"",SUM(H15:H29))</f>
        <v/>
      </c>
    </row>
    <row r="33" spans="2:8" x14ac:dyDescent="0.3">
      <c r="F33" s="87"/>
      <c r="H33" s="86"/>
    </row>
    <row r="34" spans="2:8" x14ac:dyDescent="0.3">
      <c r="F34" s="87" t="s">
        <v>123</v>
      </c>
      <c r="H34" s="86" t="str">
        <f>IF(SUM(H32)=0,"",SUM(0.22*H32))</f>
        <v/>
      </c>
    </row>
    <row r="35" spans="2:8" x14ac:dyDescent="0.3">
      <c r="H35" s="86"/>
    </row>
    <row r="36" spans="2:8" x14ac:dyDescent="0.3">
      <c r="H36" s="85"/>
    </row>
    <row r="37" spans="2:8" ht="15.5" x14ac:dyDescent="0.35">
      <c r="C37" s="84" t="s">
        <v>122</v>
      </c>
      <c r="D37" s="83"/>
      <c r="E37" s="83"/>
      <c r="F37" s="83"/>
      <c r="G37" s="83"/>
      <c r="H37" s="82" t="str">
        <f>IF(SUM(H32:H34)=0,"",SUM(H32:H34))</f>
        <v/>
      </c>
    </row>
    <row r="39" spans="2:8" ht="35.25" customHeight="1" x14ac:dyDescent="0.35">
      <c r="C39" s="319" t="s">
        <v>121</v>
      </c>
      <c r="D39" s="299"/>
      <c r="E39" s="299"/>
      <c r="F39" s="299"/>
      <c r="G39" s="299"/>
      <c r="H39" s="320"/>
    </row>
    <row r="40" spans="2:8" x14ac:dyDescent="0.3">
      <c r="C40" s="99"/>
      <c r="D40" s="98"/>
      <c r="E40" s="97"/>
      <c r="F40" s="97"/>
      <c r="G40" s="97"/>
      <c r="H40" s="95"/>
    </row>
    <row r="41" spans="2:8" ht="48" customHeight="1" x14ac:dyDescent="0.35">
      <c r="C41" s="317" t="s">
        <v>120</v>
      </c>
      <c r="D41" s="318"/>
      <c r="E41" s="318"/>
      <c r="F41" s="318"/>
      <c r="G41" s="318"/>
      <c r="H41" s="318"/>
    </row>
    <row r="42" spans="2:8" ht="14.5" hidden="1" thickBot="1" x14ac:dyDescent="0.35">
      <c r="B42" s="313" t="s">
        <v>119</v>
      </c>
      <c r="C42" s="313"/>
      <c r="D42" s="313"/>
      <c r="E42" s="313"/>
      <c r="F42" s="81">
        <v>1</v>
      </c>
    </row>
  </sheetData>
  <sheetProtection algorithmName="SHA-512" hashValue="L2mjMkOacPHpmRDZRyhm5aTOVd6xF2SSTYL2ns+dQDU+eXjqbH8JZukMg//2LNnEyeJ6xB/1vPrTXGwdO7jnRQ==" saltValue="JLhstkmXKgnXUeZqRn8NPg==" spinCount="100000" sheet="1" selectLockedCells="1" selectUnlockedCells="1"/>
  <mergeCells count="6">
    <mergeCell ref="B42:E42"/>
    <mergeCell ref="E5:H5"/>
    <mergeCell ref="E7:H7"/>
    <mergeCell ref="E9:H9"/>
    <mergeCell ref="C39:H39"/>
    <mergeCell ref="C41:H41"/>
  </mergeCells>
  <pageMargins left="0.70866141732283472" right="0.70866141732283472" top="0.74803149606299213" bottom="0.74803149606299213" header="0.31496062992125984" footer="0.31496062992125984"/>
  <pageSetup paperSize="9" scale="98" orientation="portrait" r:id="rId1"/>
  <headerFooter>
    <oddHeader>&amp;L&amp;"Arial Narrow,Navadno"    &amp;G&amp;C&amp;"Arial Narrow,Poševno"&amp;10&amp;A</oddHeader>
    <oddFooter>&amp;L&amp;"Arial Narrow,Navadno"&amp;F&amp;R&amp;"Arial Narrow,Poševno"&amp;10Stran &amp;P /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6011A-002D-4B71-A98D-31848E9D2E07}">
  <sheetPr filterMode="1">
    <tabColor rgb="FFFFC000"/>
  </sheetPr>
  <dimension ref="A1:I38"/>
  <sheetViews>
    <sheetView showZeros="0" view="pageBreakPreview" zoomScaleNormal="115" zoomScaleSheetLayoutView="100" zoomScalePageLayoutView="140" workbookViewId="0">
      <pane ySplit="2" topLeftCell="A3" activePane="bottomLeft" state="frozen"/>
      <selection activeCell="Q20" sqref="Q20"/>
      <selection pane="bottomLeft" activeCell="F18" sqref="F18"/>
    </sheetView>
  </sheetViews>
  <sheetFormatPr defaultColWidth="9.1796875" defaultRowHeight="13" x14ac:dyDescent="0.3"/>
  <cols>
    <col min="1" max="1" width="2.1796875" style="101" customWidth="1"/>
    <col min="2" max="2" width="6.1796875" style="100" customWidth="1"/>
    <col min="3" max="3" width="5.453125" style="99" customWidth="1"/>
    <col min="4" max="4" width="45.453125" style="98" customWidth="1"/>
    <col min="5" max="6" width="9.1796875" style="97"/>
    <col min="7" max="7" width="9.7265625" style="97" customWidth="1"/>
    <col min="8" max="8" width="3.453125" style="95" customWidth="1"/>
    <col min="9" max="9" width="7.7265625" style="96" hidden="1" customWidth="1"/>
    <col min="10" max="16384" width="9.1796875" style="95"/>
  </cols>
  <sheetData>
    <row r="1" spans="1:9" x14ac:dyDescent="0.3">
      <c r="A1" s="139"/>
    </row>
    <row r="2" spans="1:9" x14ac:dyDescent="0.3">
      <c r="B2" s="138" t="s">
        <v>0</v>
      </c>
      <c r="C2" s="138" t="s">
        <v>5</v>
      </c>
      <c r="D2" s="138" t="s">
        <v>1</v>
      </c>
      <c r="E2" s="137" t="s">
        <v>2</v>
      </c>
      <c r="F2" s="137" t="s">
        <v>3</v>
      </c>
      <c r="G2" s="137" t="s">
        <v>4</v>
      </c>
      <c r="I2" s="136" t="s">
        <v>6</v>
      </c>
    </row>
    <row r="3" spans="1:9" x14ac:dyDescent="0.3">
      <c r="B3" s="135"/>
      <c r="C3" s="135"/>
      <c r="D3" s="134"/>
      <c r="E3" s="133"/>
      <c r="F3" s="133"/>
      <c r="G3" s="133"/>
    </row>
    <row r="4" spans="1:9" ht="15.5" x14ac:dyDescent="0.3">
      <c r="B4" s="324" t="s">
        <v>209</v>
      </c>
      <c r="C4" s="324"/>
      <c r="D4" s="324"/>
      <c r="E4" s="324"/>
      <c r="F4" s="324"/>
      <c r="G4" s="324"/>
    </row>
    <row r="5" spans="1:9" ht="15.5" x14ac:dyDescent="0.3">
      <c r="B5" s="132"/>
      <c r="C5" s="132"/>
      <c r="D5" s="132"/>
      <c r="E5" s="110" t="str">
        <f>IF(SUM(E8:E10)=0,0,"")</f>
        <v/>
      </c>
      <c r="F5" s="110"/>
      <c r="G5" s="110">
        <f>IF('REKAPITULACIJA (2)'!$F$42=0,"",IF(SUM(G8:G10)=0,0,""))</f>
        <v>0</v>
      </c>
    </row>
    <row r="6" spans="1:9" ht="14" x14ac:dyDescent="0.3">
      <c r="B6" s="325" t="s">
        <v>208</v>
      </c>
      <c r="C6" s="326"/>
      <c r="D6" s="326"/>
      <c r="E6" s="116" t="str">
        <f>IF(SUM(E8:E10)=0,0,"")</f>
        <v/>
      </c>
      <c r="F6" s="116"/>
      <c r="G6" s="115">
        <f>IF('REKAPITULACIJA (2)'!$F$42=0,"",IF(SUM(G8:G10)=0,0,""))</f>
        <v>0</v>
      </c>
    </row>
    <row r="7" spans="1:9" x14ac:dyDescent="0.3">
      <c r="E7" s="110" t="str">
        <f>IF(SUM(E8:E10)=0,0,"")</f>
        <v/>
      </c>
      <c r="F7" s="110"/>
      <c r="G7" s="110">
        <f>IF('REKAPITULACIJA (2)'!$F$42=0,"",IF(SUM(G8:G10)=0,0,""))</f>
        <v>0</v>
      </c>
    </row>
    <row r="8" spans="1:9" ht="39" x14ac:dyDescent="0.3">
      <c r="B8" s="109" t="s">
        <v>207</v>
      </c>
      <c r="C8" s="108" t="s">
        <v>204</v>
      </c>
      <c r="D8" s="107" t="s">
        <v>206</v>
      </c>
      <c r="E8" s="113">
        <v>0.2</v>
      </c>
      <c r="F8" s="106">
        <v>0</v>
      </c>
      <c r="G8" s="105">
        <f>IF(F8="","",E8*F8)</f>
        <v>0</v>
      </c>
      <c r="I8" s="130">
        <v>1550</v>
      </c>
    </row>
    <row r="9" spans="1:9" ht="39" x14ac:dyDescent="0.3">
      <c r="B9" s="109" t="s">
        <v>205</v>
      </c>
      <c r="C9" s="108" t="s">
        <v>204</v>
      </c>
      <c r="D9" s="107" t="s">
        <v>203</v>
      </c>
      <c r="E9" s="113">
        <f>E8</f>
        <v>0.2</v>
      </c>
      <c r="F9" s="106"/>
      <c r="G9" s="105" t="str">
        <f>IF(F9="","",E9*F9)</f>
        <v/>
      </c>
      <c r="I9" s="131">
        <v>1550</v>
      </c>
    </row>
    <row r="10" spans="1:9" ht="39" x14ac:dyDescent="0.3">
      <c r="B10" s="109" t="s">
        <v>202</v>
      </c>
      <c r="C10" s="108" t="s">
        <v>142</v>
      </c>
      <c r="D10" s="107" t="s">
        <v>201</v>
      </c>
      <c r="E10" s="113">
        <v>12</v>
      </c>
      <c r="F10" s="106"/>
      <c r="G10" s="105" t="str">
        <f>IF(F10="","",E10*F10)</f>
        <v/>
      </c>
      <c r="I10" s="130">
        <v>25</v>
      </c>
    </row>
    <row r="11" spans="1:9" x14ac:dyDescent="0.3">
      <c r="E11" s="117"/>
      <c r="G11" s="117"/>
    </row>
    <row r="12" spans="1:9" ht="14" x14ac:dyDescent="0.3">
      <c r="B12" s="325" t="s">
        <v>200</v>
      </c>
      <c r="C12" s="326"/>
      <c r="D12" s="326"/>
      <c r="E12" s="116"/>
      <c r="F12" s="116"/>
      <c r="G12" s="115"/>
    </row>
    <row r="13" spans="1:9" x14ac:dyDescent="0.3">
      <c r="B13" s="327" t="s">
        <v>199</v>
      </c>
      <c r="C13" s="327"/>
      <c r="D13" s="327"/>
      <c r="E13" s="114" t="str">
        <f>IF(SUM(E15:E20)=0,0,"")</f>
        <v/>
      </c>
      <c r="F13" s="114"/>
      <c r="G13" s="114">
        <f>IF('REKAPITULACIJA (2)'!$F$42=0,"",IF(SUM(G15:G20)=0,0,""))</f>
        <v>0</v>
      </c>
    </row>
    <row r="14" spans="1:9" x14ac:dyDescent="0.3">
      <c r="E14" s="110" t="str">
        <f>IF(SUM(E15:E20)=0,0,"")</f>
        <v/>
      </c>
      <c r="F14" s="110"/>
      <c r="G14" s="110">
        <f>IF('REKAPITULACIJA (2)'!$F$42=0,"",IF(SUM(G15:G20)=0,0,""))</f>
        <v>0</v>
      </c>
    </row>
    <row r="15" spans="1:9" ht="39" x14ac:dyDescent="0.3">
      <c r="B15" s="109" t="s">
        <v>198</v>
      </c>
      <c r="C15" s="108" t="s">
        <v>142</v>
      </c>
      <c r="D15" s="107" t="s">
        <v>197</v>
      </c>
      <c r="E15" s="113">
        <v>5</v>
      </c>
      <c r="F15" s="106"/>
      <c r="G15" s="105" t="str">
        <f t="shared" ref="G15:G20" si="0">IF(F15="","",E15*F15)</f>
        <v/>
      </c>
      <c r="I15" s="124">
        <v>45</v>
      </c>
    </row>
    <row r="16" spans="1:9" ht="39" x14ac:dyDescent="0.3">
      <c r="B16" s="109" t="s">
        <v>196</v>
      </c>
      <c r="C16" s="108" t="s">
        <v>142</v>
      </c>
      <c r="D16" s="107" t="s">
        <v>195</v>
      </c>
      <c r="E16" s="113">
        <v>1</v>
      </c>
      <c r="F16" s="106"/>
      <c r="G16" s="105" t="str">
        <f t="shared" si="0"/>
        <v/>
      </c>
      <c r="I16" s="129">
        <v>63</v>
      </c>
    </row>
    <row r="17" spans="2:9" ht="39" x14ac:dyDescent="0.3">
      <c r="B17" s="109" t="s">
        <v>194</v>
      </c>
      <c r="C17" s="108" t="s">
        <v>142</v>
      </c>
      <c r="D17" s="107" t="s">
        <v>193</v>
      </c>
      <c r="E17" s="105">
        <v>2</v>
      </c>
      <c r="F17" s="106"/>
      <c r="G17" s="105" t="str">
        <f t="shared" si="0"/>
        <v/>
      </c>
      <c r="I17" s="124">
        <v>81</v>
      </c>
    </row>
    <row r="18" spans="2:9" ht="39" x14ac:dyDescent="0.3">
      <c r="B18" s="109" t="s">
        <v>192</v>
      </c>
      <c r="C18" s="108" t="s">
        <v>142</v>
      </c>
      <c r="D18" s="107" t="s">
        <v>191</v>
      </c>
      <c r="E18" s="113">
        <f>E15</f>
        <v>5</v>
      </c>
      <c r="F18" s="106"/>
      <c r="G18" s="105" t="str">
        <f t="shared" si="0"/>
        <v/>
      </c>
      <c r="I18" s="127">
        <v>60</v>
      </c>
    </row>
    <row r="19" spans="2:9" ht="39" x14ac:dyDescent="0.3">
      <c r="B19" s="109" t="s">
        <v>190</v>
      </c>
      <c r="C19" s="108" t="s">
        <v>142</v>
      </c>
      <c r="D19" s="107" t="s">
        <v>189</v>
      </c>
      <c r="E19" s="105">
        <f>+E16</f>
        <v>1</v>
      </c>
      <c r="F19" s="106"/>
      <c r="G19" s="105" t="str">
        <f t="shared" si="0"/>
        <v/>
      </c>
      <c r="I19" s="128">
        <v>60</v>
      </c>
    </row>
    <row r="20" spans="2:9" x14ac:dyDescent="0.3">
      <c r="B20" s="109" t="s">
        <v>188</v>
      </c>
      <c r="C20" s="108" t="s">
        <v>142</v>
      </c>
      <c r="D20" s="107" t="s">
        <v>187</v>
      </c>
      <c r="E20" s="105">
        <f>+E17</f>
        <v>2</v>
      </c>
      <c r="F20" s="106"/>
      <c r="G20" s="105" t="str">
        <f t="shared" si="0"/>
        <v/>
      </c>
      <c r="I20" s="127">
        <v>78</v>
      </c>
    </row>
    <row r="21" spans="2:9" x14ac:dyDescent="0.3">
      <c r="E21" s="110" t="str">
        <f>IF(SUM(E24:E27)=0,0,"")</f>
        <v/>
      </c>
      <c r="F21" s="110"/>
      <c r="G21" s="110">
        <f>IF('REKAPITULACIJA (2)'!$F$42=0,"",IF(SUM(G24:G27)=0,0,""))</f>
        <v>0</v>
      </c>
    </row>
    <row r="22" spans="2:9" x14ac:dyDescent="0.3">
      <c r="B22" s="321" t="s">
        <v>186</v>
      </c>
      <c r="C22" s="321"/>
      <c r="D22" s="321"/>
      <c r="E22" s="111" t="str">
        <f>IF(SUM(E24:E27)=0,0,"")</f>
        <v/>
      </c>
      <c r="F22" s="111"/>
      <c r="G22" s="111">
        <f>IF('REKAPITULACIJA (2)'!$F$42=0,"",IF(SUM(G24:G27)=0,0,""))</f>
        <v>0</v>
      </c>
    </row>
    <row r="23" spans="2:9" x14ac:dyDescent="0.3">
      <c r="E23" s="110" t="str">
        <f>IF(SUM(E24:E27)=0,0,"")</f>
        <v/>
      </c>
      <c r="F23" s="110"/>
      <c r="G23" s="110">
        <f>IF('REKAPITULACIJA (2)'!$F$42=0,"",IF(SUM(G24:G27)=0,0,""))</f>
        <v>0</v>
      </c>
    </row>
    <row r="24" spans="2:9" ht="26" x14ac:dyDescent="0.3">
      <c r="B24" s="109" t="s">
        <v>185</v>
      </c>
      <c r="C24" s="108" t="s">
        <v>142</v>
      </c>
      <c r="D24" s="107" t="s">
        <v>184</v>
      </c>
      <c r="E24" s="113">
        <v>1</v>
      </c>
      <c r="F24" s="106"/>
      <c r="G24" s="105" t="str">
        <f>IF(F24="","",E24*F24)</f>
        <v/>
      </c>
      <c r="I24" s="126">
        <v>16</v>
      </c>
    </row>
    <row r="25" spans="2:9" ht="26" x14ac:dyDescent="0.3">
      <c r="B25" s="109" t="s">
        <v>183</v>
      </c>
      <c r="C25" s="108" t="s">
        <v>158</v>
      </c>
      <c r="D25" s="107" t="s">
        <v>182</v>
      </c>
      <c r="E25" s="113">
        <v>10</v>
      </c>
      <c r="F25" s="106"/>
      <c r="G25" s="105" t="str">
        <f>IF(F25="","",E25*F25)</f>
        <v/>
      </c>
      <c r="I25" s="125">
        <v>10</v>
      </c>
    </row>
    <row r="26" spans="2:9" ht="26" x14ac:dyDescent="0.3">
      <c r="B26" s="109" t="s">
        <v>181</v>
      </c>
      <c r="C26" s="108" t="s">
        <v>146</v>
      </c>
      <c r="D26" s="107" t="s">
        <v>180</v>
      </c>
      <c r="E26" s="113">
        <v>50</v>
      </c>
      <c r="F26" s="106"/>
      <c r="G26" s="105" t="str">
        <f>IF(F26="","",E26*F26)</f>
        <v/>
      </c>
      <c r="I26" s="119">
        <v>0</v>
      </c>
    </row>
    <row r="27" spans="2:9" ht="26" x14ac:dyDescent="0.3">
      <c r="B27" s="109" t="s">
        <v>179</v>
      </c>
      <c r="C27" s="108" t="s">
        <v>142</v>
      </c>
      <c r="D27" s="107" t="s">
        <v>178</v>
      </c>
      <c r="E27" s="113">
        <v>1</v>
      </c>
      <c r="F27" s="106"/>
      <c r="G27" s="105" t="str">
        <f>IF(F27="","",E27*F27)</f>
        <v/>
      </c>
      <c r="I27" s="119">
        <v>0</v>
      </c>
    </row>
    <row r="28" spans="2:9" x14ac:dyDescent="0.3">
      <c r="E28" s="122" t="str">
        <f>IF(SUM(E31:E31)=0,0,"")</f>
        <v/>
      </c>
      <c r="F28" s="122"/>
      <c r="G28" s="122">
        <f>IF('REKAPITULACIJA (2)'!$F$42=0,"",IF(SUM(G31:G31)=0,0,""))</f>
        <v>0</v>
      </c>
    </row>
    <row r="29" spans="2:9" x14ac:dyDescent="0.3">
      <c r="B29" s="321" t="s">
        <v>177</v>
      </c>
      <c r="C29" s="321"/>
      <c r="D29" s="321"/>
      <c r="E29" s="123" t="str">
        <f>IF(SUM(E31:E31)=0,0,"")</f>
        <v/>
      </c>
      <c r="F29" s="123"/>
      <c r="G29" s="123">
        <f>IF('REKAPITULACIJA (2)'!$F$42=0,"",IF(SUM(G31:G31)=0,0,""))</f>
        <v>0</v>
      </c>
    </row>
    <row r="30" spans="2:9" x14ac:dyDescent="0.3">
      <c r="E30" s="122" t="str">
        <f>IF(SUM(E31:E31)=0,0,"")</f>
        <v/>
      </c>
      <c r="F30" s="122"/>
      <c r="G30" s="122">
        <f>IF('REKAPITULACIJA (2)'!$F$42=0,"",IF(SUM(G31:G31)=0,0,""))</f>
        <v>0</v>
      </c>
    </row>
    <row r="31" spans="2:9" ht="39" x14ac:dyDescent="0.3">
      <c r="B31" s="109" t="s">
        <v>174</v>
      </c>
      <c r="C31" s="108" t="s">
        <v>158</v>
      </c>
      <c r="D31" s="107" t="s">
        <v>173</v>
      </c>
      <c r="E31" s="113">
        <v>35</v>
      </c>
      <c r="F31" s="106"/>
      <c r="G31" s="105" t="str">
        <f>IF(F31="","",E31*F31)</f>
        <v/>
      </c>
      <c r="I31" s="112">
        <v>0</v>
      </c>
    </row>
    <row r="32" spans="2:9" x14ac:dyDescent="0.3">
      <c r="E32" s="117"/>
      <c r="F32" s="117"/>
      <c r="G32" s="117"/>
    </row>
    <row r="33" spans="2:9" ht="14" x14ac:dyDescent="0.3">
      <c r="B33" s="325" t="s">
        <v>153</v>
      </c>
      <c r="C33" s="326"/>
      <c r="D33" s="326"/>
      <c r="E33" s="116"/>
      <c r="F33" s="116"/>
      <c r="G33" s="115"/>
    </row>
    <row r="34" spans="2:9" x14ac:dyDescent="0.3">
      <c r="B34" s="327" t="s">
        <v>152</v>
      </c>
      <c r="C34" s="327"/>
      <c r="D34" s="327"/>
      <c r="E34" s="114" t="str">
        <f>IF(SUM(E36:E36)=0,0,"")</f>
        <v/>
      </c>
      <c r="F34" s="114"/>
      <c r="G34" s="114">
        <f>IF('REKAPITULACIJA (2)'!$F$42=0,"",IF(SUM(G36:G36)=0,0,""))</f>
        <v>0</v>
      </c>
    </row>
    <row r="35" spans="2:9" x14ac:dyDescent="0.3">
      <c r="E35" s="110" t="str">
        <f>IF(SUM(E36:E36)=0,0,"")</f>
        <v/>
      </c>
      <c r="F35" s="110"/>
      <c r="G35" s="110">
        <f>IF('REKAPITULACIJA (2)'!$F$42=0,"",IF(SUM(G36:G36)=0,0,""))</f>
        <v>0</v>
      </c>
    </row>
    <row r="36" spans="2:9" x14ac:dyDescent="0.3">
      <c r="B36" s="109" t="s">
        <v>151</v>
      </c>
      <c r="C36" s="108" t="s">
        <v>150</v>
      </c>
      <c r="D36" s="107" t="s">
        <v>149</v>
      </c>
      <c r="E36" s="113">
        <v>15</v>
      </c>
      <c r="F36" s="106"/>
      <c r="G36" s="105" t="str">
        <f>IF(F36="","",E36*F36)</f>
        <v/>
      </c>
      <c r="I36" s="104">
        <v>0</v>
      </c>
    </row>
    <row r="37" spans="2:9" ht="13.5" thickBot="1" x14ac:dyDescent="0.35"/>
    <row r="38" spans="2:9" ht="16" thickBot="1" x14ac:dyDescent="0.35">
      <c r="D38" s="103" t="s">
        <v>140</v>
      </c>
      <c r="E38" s="102"/>
      <c r="F38" s="322" t="str">
        <f>IF(SUM(G8:G36)=0,"",SUM(G8:G36))</f>
        <v/>
      </c>
      <c r="G38" s="323"/>
    </row>
  </sheetData>
  <sheetProtection algorithmName="SHA-512" hashValue="qDfWrv4DKuGO3m899JHRP1IcVt9JfpjkzAWdjg7FIDTONpt1IYW7h1ueXEzqhNT0szmRi4nvMdkNRq5m8N1tEg==" saltValue="+PVsDW3TfvFeg2ucln1EpQ==" spinCount="100000" sheet="1"/>
  <autoFilter ref="E1:G38" xr:uid="{00000000-0009-0000-0000-000001000000}">
    <filterColumn colId="0">
      <filters blank="1">
        <filter val="0,20"/>
        <filter val="1,00"/>
        <filter val="10,00"/>
        <filter val="12,00"/>
        <filter val="15,00"/>
        <filter val="2,00"/>
        <filter val="35,00"/>
        <filter val="5,00"/>
        <filter val="količina"/>
      </filters>
    </filterColumn>
  </autoFilter>
  <dataConsolidate/>
  <mergeCells count="9">
    <mergeCell ref="F38:G38"/>
    <mergeCell ref="B4:G4"/>
    <mergeCell ref="B6:D6"/>
    <mergeCell ref="B12:D12"/>
    <mergeCell ref="B13:D13"/>
    <mergeCell ref="B22:D22"/>
    <mergeCell ref="B29:D29"/>
    <mergeCell ref="B33:D33"/>
    <mergeCell ref="B34:D34"/>
  </mergeCells>
  <conditionalFormatting sqref="F36">
    <cfRule type="cellIs" dxfId="84" priority="1" operator="lessThanOrEqual">
      <formula>0</formula>
    </cfRule>
  </conditionalFormatting>
  <conditionalFormatting sqref="F8">
    <cfRule type="cellIs" dxfId="83" priority="8" operator="lessThanOrEqual">
      <formula>0</formula>
    </cfRule>
  </conditionalFormatting>
  <conditionalFormatting sqref="F9">
    <cfRule type="cellIs" dxfId="82" priority="7" operator="lessThanOrEqual">
      <formula>0</formula>
    </cfRule>
  </conditionalFormatting>
  <conditionalFormatting sqref="F10">
    <cfRule type="cellIs" dxfId="81" priority="6" operator="lessThanOrEqual">
      <formula>0</formula>
    </cfRule>
  </conditionalFormatting>
  <conditionalFormatting sqref="F15">
    <cfRule type="cellIs" dxfId="80" priority="5" operator="lessThanOrEqual">
      <formula>0</formula>
    </cfRule>
  </conditionalFormatting>
  <conditionalFormatting sqref="F16:F20">
    <cfRule type="cellIs" dxfId="79" priority="4" operator="lessThanOrEqual">
      <formula>0</formula>
    </cfRule>
  </conditionalFormatting>
  <conditionalFormatting sqref="F24:F27">
    <cfRule type="cellIs" dxfId="78" priority="3" operator="lessThanOrEqual">
      <formula>0</formula>
    </cfRule>
  </conditionalFormatting>
  <conditionalFormatting sqref="F31">
    <cfRule type="cellIs" dxfId="77" priority="2" operator="lessThanOrEqual">
      <formula>0</formula>
    </cfRule>
  </conditionalFormatting>
  <pageMargins left="0.70866141732283472" right="0.70866141732283472" top="0.74803149606299213" bottom="0.74803149606299213" header="0.31496062992125984" footer="0.31496062992125984"/>
  <pageSetup paperSize="9" scale="99" orientation="portrait" r:id="rId1"/>
  <headerFooter>
    <oddHeader>&amp;L&amp;"Arial Narrow,Navadno"    &amp;G&amp;C&amp;"Arial Narrow,Poševno"&amp;10&amp;A</oddHeader>
    <oddFooter>&amp;C&amp;"Arial Narrow,Poševno"&amp;10Stran &amp;P / &amp;N</oddFooter>
  </headerFooter>
  <rowBreaks count="1" manualBreakCount="1">
    <brk id="28" max="16383" man="1"/>
  </row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67D24-D142-472C-8A14-172531917F44}">
  <sheetPr filterMode="1">
    <tabColor rgb="FFFFC000"/>
  </sheetPr>
  <dimension ref="A1:N38"/>
  <sheetViews>
    <sheetView showZeros="0" view="pageBreakPreview" zoomScaleNormal="130" zoomScaleSheetLayoutView="100" zoomScalePageLayoutView="120" workbookViewId="0">
      <pane ySplit="2" topLeftCell="A15" activePane="bottomLeft" state="frozen"/>
      <selection activeCell="Q20" sqref="Q20"/>
      <selection pane="bottomLeft" activeCell="F30" sqref="F30"/>
    </sheetView>
  </sheetViews>
  <sheetFormatPr defaultColWidth="9.1796875" defaultRowHeight="13" x14ac:dyDescent="0.3"/>
  <cols>
    <col min="1" max="1" width="2.1796875" style="101" customWidth="1"/>
    <col min="2" max="2" width="6.26953125" style="100" customWidth="1"/>
    <col min="3" max="3" width="5.26953125" style="99" customWidth="1"/>
    <col min="4" max="4" width="45.453125" style="98" customWidth="1"/>
    <col min="5" max="6" width="9.1796875" style="97"/>
    <col min="7" max="7" width="9.7265625" style="97" customWidth="1"/>
    <col min="8" max="8" width="4" style="95" hidden="1" customWidth="1"/>
    <col min="9" max="9" width="8.7265625" style="96" hidden="1" customWidth="1"/>
    <col min="10" max="10" width="9.1796875" style="95"/>
    <col min="11" max="14" width="0" style="95" hidden="1" customWidth="1"/>
    <col min="15" max="16384" width="9.1796875" style="95"/>
  </cols>
  <sheetData>
    <row r="1" spans="1:14" x14ac:dyDescent="0.3">
      <c r="A1" s="139"/>
    </row>
    <row r="2" spans="1:14" x14ac:dyDescent="0.3">
      <c r="B2" s="159" t="s">
        <v>0</v>
      </c>
      <c r="C2" s="159" t="s">
        <v>5</v>
      </c>
      <c r="D2" s="159" t="s">
        <v>1</v>
      </c>
      <c r="E2" s="158" t="s">
        <v>2</v>
      </c>
      <c r="F2" s="158" t="s">
        <v>3</v>
      </c>
      <c r="G2" s="158" t="s">
        <v>4</v>
      </c>
      <c r="I2" s="136" t="s">
        <v>6</v>
      </c>
    </row>
    <row r="3" spans="1:14" x14ac:dyDescent="0.3">
      <c r="B3" s="157"/>
      <c r="C3" s="157"/>
      <c r="D3" s="156"/>
      <c r="E3" s="155"/>
      <c r="F3" s="155"/>
      <c r="G3" s="155"/>
    </row>
    <row r="4" spans="1:14" ht="15.5" x14ac:dyDescent="0.3">
      <c r="B4" s="324" t="s">
        <v>253</v>
      </c>
      <c r="C4" s="324"/>
      <c r="D4" s="324"/>
      <c r="E4" s="324"/>
      <c r="F4" s="324"/>
      <c r="G4" s="324"/>
    </row>
    <row r="5" spans="1:14" ht="15.5" x14ac:dyDescent="0.3">
      <c r="B5" s="132"/>
      <c r="C5" s="132"/>
      <c r="D5" s="132"/>
      <c r="E5" s="110" t="str">
        <f>IF(SUM(E8:E13)=0,0,"")</f>
        <v/>
      </c>
      <c r="F5" s="110"/>
      <c r="G5" s="110">
        <f>IF('REKAPITULACIJA (2)'!$F$42=0,"",IF(SUM(G8:G13)=0,0,""))</f>
        <v>0</v>
      </c>
    </row>
    <row r="6" spans="1:14" ht="14" x14ac:dyDescent="0.3">
      <c r="B6" s="325" t="s">
        <v>252</v>
      </c>
      <c r="C6" s="326"/>
      <c r="D6" s="326"/>
      <c r="E6" s="116" t="str">
        <f>IF(SUM(E8:E13)=0,0,"")</f>
        <v/>
      </c>
      <c r="F6" s="116"/>
      <c r="G6" s="115">
        <f>IF('REKAPITULACIJA (2)'!$F$42=0,"",IF(SUM(G8:G13)=0,0,""))</f>
        <v>0</v>
      </c>
    </row>
    <row r="7" spans="1:14" x14ac:dyDescent="0.3">
      <c r="E7" s="110" t="str">
        <f>IF(SUM(E8:E13)=0,0,"")</f>
        <v/>
      </c>
      <c r="F7" s="110"/>
      <c r="G7" s="110">
        <f>IF('REKAPITULACIJA (2)'!$F$42=0,"",IF(SUM(G8:G13)=0,0,""))</f>
        <v>0</v>
      </c>
    </row>
    <row r="8" spans="1:14" ht="39" x14ac:dyDescent="0.3">
      <c r="B8" s="109" t="s">
        <v>251</v>
      </c>
      <c r="C8" s="108" t="s">
        <v>155</v>
      </c>
      <c r="D8" s="107" t="s">
        <v>250</v>
      </c>
      <c r="E8" s="113">
        <f>200*1*0.2</f>
        <v>40</v>
      </c>
      <c r="F8" s="106"/>
      <c r="G8" s="105" t="str">
        <f t="shared" ref="G8:G13" si="0">IF(F8="","",E8*F8)</f>
        <v/>
      </c>
      <c r="I8" s="154">
        <v>5.28</v>
      </c>
    </row>
    <row r="9" spans="1:14" ht="52" x14ac:dyDescent="0.3">
      <c r="B9" s="109" t="s">
        <v>249</v>
      </c>
      <c r="C9" s="108" t="s">
        <v>155</v>
      </c>
      <c r="D9" s="107" t="s">
        <v>248</v>
      </c>
      <c r="E9" s="113">
        <f>+K9</f>
        <v>630</v>
      </c>
      <c r="F9" s="106"/>
      <c r="G9" s="105" t="str">
        <f t="shared" si="0"/>
        <v/>
      </c>
      <c r="I9" s="153">
        <v>5.28</v>
      </c>
      <c r="K9" s="95">
        <f>70%*$M$9</f>
        <v>630</v>
      </c>
      <c r="M9" s="95">
        <f>200*1*4.5</f>
        <v>900</v>
      </c>
      <c r="N9" s="95" t="s">
        <v>247</v>
      </c>
    </row>
    <row r="10" spans="1:14" ht="39" x14ac:dyDescent="0.3">
      <c r="B10" s="109" t="s">
        <v>246</v>
      </c>
      <c r="C10" s="108" t="s">
        <v>155</v>
      </c>
      <c r="D10" s="107" t="s">
        <v>245</v>
      </c>
      <c r="E10" s="113">
        <f>+K10</f>
        <v>180</v>
      </c>
      <c r="F10" s="106"/>
      <c r="G10" s="105" t="str">
        <f t="shared" si="0"/>
        <v/>
      </c>
      <c r="I10" s="152">
        <v>11.22</v>
      </c>
      <c r="K10" s="95">
        <f>20%*$M$9</f>
        <v>180</v>
      </c>
    </row>
    <row r="11" spans="1:14" ht="39" x14ac:dyDescent="0.3">
      <c r="B11" s="109" t="s">
        <v>244</v>
      </c>
      <c r="C11" s="108" t="s">
        <v>155</v>
      </c>
      <c r="D11" s="107" t="s">
        <v>445</v>
      </c>
      <c r="E11" s="113">
        <f>+K11</f>
        <v>90</v>
      </c>
      <c r="F11" s="106"/>
      <c r="G11" s="105" t="str">
        <f t="shared" si="0"/>
        <v/>
      </c>
      <c r="I11" s="151">
        <v>11.22</v>
      </c>
      <c r="K11" s="95">
        <f>10%*$M$9</f>
        <v>90</v>
      </c>
    </row>
    <row r="12" spans="1:14" ht="52" x14ac:dyDescent="0.3">
      <c r="B12" s="109" t="s">
        <v>242</v>
      </c>
      <c r="C12" s="108" t="s">
        <v>155</v>
      </c>
      <c r="D12" s="107" t="s">
        <v>241</v>
      </c>
      <c r="E12" s="113">
        <f>+K12</f>
        <v>98.699999999999989</v>
      </c>
      <c r="F12" s="106"/>
      <c r="G12" s="105" t="str">
        <f t="shared" si="0"/>
        <v/>
      </c>
      <c r="I12" s="150">
        <v>8.8000000000000007</v>
      </c>
      <c r="K12" s="95">
        <f>0.7*M12</f>
        <v>98.699999999999989</v>
      </c>
      <c r="M12" s="95">
        <f>8*2+0.5*200+5*5</f>
        <v>141</v>
      </c>
    </row>
    <row r="13" spans="1:14" ht="52" x14ac:dyDescent="0.3">
      <c r="B13" s="109" t="s">
        <v>240</v>
      </c>
      <c r="C13" s="108" t="s">
        <v>155</v>
      </c>
      <c r="D13" s="107" t="s">
        <v>239</v>
      </c>
      <c r="E13" s="113">
        <f>+K13</f>
        <v>42.3</v>
      </c>
      <c r="F13" s="106"/>
      <c r="G13" s="105" t="str">
        <f t="shared" si="0"/>
        <v/>
      </c>
      <c r="I13" s="149">
        <v>11.33</v>
      </c>
      <c r="K13" s="95">
        <f>0.3*M12</f>
        <v>42.3</v>
      </c>
    </row>
    <row r="14" spans="1:14" x14ac:dyDescent="0.3">
      <c r="E14" s="110" t="str">
        <f>IF(SUM(E17:E18)=0,0,"")</f>
        <v/>
      </c>
      <c r="F14" s="110"/>
      <c r="G14" s="110">
        <f>IF('REKAPITULACIJA (2)'!$F$42=0,"",IF(SUM(G17:G18)=0,0,""))</f>
        <v>0</v>
      </c>
    </row>
    <row r="15" spans="1:14" ht="14" x14ac:dyDescent="0.3">
      <c r="B15" s="325" t="s">
        <v>238</v>
      </c>
      <c r="C15" s="326"/>
      <c r="D15" s="326"/>
      <c r="E15" s="116" t="str">
        <f>IF(SUM(E17:E18)=0,0,"")</f>
        <v/>
      </c>
      <c r="F15" s="116"/>
      <c r="G15" s="115">
        <f>IF('REKAPITULACIJA (2)'!$F$42=0,"",IF(SUM(G17:G18)=0,0,""))</f>
        <v>0</v>
      </c>
    </row>
    <row r="16" spans="1:14" x14ac:dyDescent="0.3">
      <c r="E16" s="110">
        <f>IF(SUM(G17:G18)=0,0,"")</f>
        <v>0</v>
      </c>
      <c r="F16" s="110"/>
      <c r="G16" s="110">
        <f>IF('REKAPITULACIJA (2)'!$F$42=0,"",IF(SUM(G17:G18)=0,0,""))</f>
        <v>0</v>
      </c>
    </row>
    <row r="17" spans="1:9" ht="26" x14ac:dyDescent="0.3">
      <c r="B17" s="109" t="s">
        <v>235</v>
      </c>
      <c r="C17" s="108" t="s">
        <v>158</v>
      </c>
      <c r="D17" s="145" t="s">
        <v>234</v>
      </c>
      <c r="E17" s="113">
        <v>900</v>
      </c>
      <c r="F17" s="106"/>
      <c r="G17" s="105" t="str">
        <f>IF(F17="","",E17*F17)</f>
        <v/>
      </c>
      <c r="I17" s="119">
        <v>2</v>
      </c>
    </row>
    <row r="18" spans="1:9" ht="26" x14ac:dyDescent="0.3">
      <c r="B18" s="109" t="s">
        <v>233</v>
      </c>
      <c r="C18" s="108" t="s">
        <v>158</v>
      </c>
      <c r="D18" s="145" t="s">
        <v>232</v>
      </c>
      <c r="E18" s="113">
        <v>900</v>
      </c>
      <c r="F18" s="106"/>
      <c r="G18" s="105" t="str">
        <f>IF(F18="","",E18*F18)</f>
        <v/>
      </c>
      <c r="I18" s="95"/>
    </row>
    <row r="19" spans="1:9" x14ac:dyDescent="0.3">
      <c r="E19" s="110" t="str">
        <f>IF(SUM(E22:E22)=0,0,"")</f>
        <v/>
      </c>
      <c r="F19" s="110"/>
      <c r="G19" s="110">
        <f>IF('REKAPITULACIJA (2)'!$F$42=0,"",IF(SUM(G22:G22)=0,0,""))</f>
        <v>0</v>
      </c>
    </row>
    <row r="20" spans="1:9" ht="14" x14ac:dyDescent="0.3">
      <c r="B20" s="325" t="s">
        <v>231</v>
      </c>
      <c r="C20" s="326"/>
      <c r="D20" s="326"/>
      <c r="E20" s="116" t="str">
        <f>IF(SUM(E22:E22)=0,0,"")</f>
        <v/>
      </c>
      <c r="F20" s="116"/>
      <c r="G20" s="115">
        <f>IF('REKAPITULACIJA (2)'!$F$42=0,"",IF(SUM(G22:G22)=0,0,""))</f>
        <v>0</v>
      </c>
    </row>
    <row r="21" spans="1:9" x14ac:dyDescent="0.3">
      <c r="E21" s="110" t="str">
        <f>IF(SUM(E22:E22)=0,0,"")</f>
        <v/>
      </c>
      <c r="F21" s="110"/>
      <c r="G21" s="110">
        <f>IF('REKAPITULACIJA (2)'!$F$42=0,"",IF(SUM(G22:G22)=0,0,""))</f>
        <v>0</v>
      </c>
    </row>
    <row r="22" spans="1:9" s="143" customFormat="1" ht="39" x14ac:dyDescent="0.3">
      <c r="A22" s="148"/>
      <c r="B22" s="147" t="s">
        <v>230</v>
      </c>
      <c r="C22" s="146" t="s">
        <v>158</v>
      </c>
      <c r="D22" s="145" t="s">
        <v>229</v>
      </c>
      <c r="E22" s="113">
        <f>E17*1.2</f>
        <v>1080</v>
      </c>
      <c r="F22" s="106"/>
      <c r="G22" s="113" t="str">
        <f>IF(F22="","",E22*F22)</f>
        <v/>
      </c>
      <c r="I22" s="144">
        <v>0</v>
      </c>
    </row>
    <row r="23" spans="1:9" x14ac:dyDescent="0.3">
      <c r="E23" s="142"/>
      <c r="F23" s="110"/>
      <c r="G23" s="110">
        <f>IF('REKAPITULACIJA (2)'!$F$42=0,"",IF(SUM(G26:G26)=0,0,""))</f>
        <v>0</v>
      </c>
    </row>
    <row r="24" spans="1:9" ht="14" x14ac:dyDescent="0.3">
      <c r="B24" s="325" t="s">
        <v>228</v>
      </c>
      <c r="C24" s="326"/>
      <c r="D24" s="326"/>
      <c r="E24" s="116" t="str">
        <f>IF(SUM(E26:E26)=0,0,"")</f>
        <v/>
      </c>
      <c r="F24" s="116"/>
      <c r="G24" s="115">
        <f>IF('REKAPITULACIJA (2)'!$F$42=0,"",IF(SUM(G26:G26)=0,0,""))</f>
        <v>0</v>
      </c>
    </row>
    <row r="25" spans="1:9" x14ac:dyDescent="0.3">
      <c r="E25" s="110" t="str">
        <f>IF(SUM(E26:E26)=0,0,"")</f>
        <v/>
      </c>
      <c r="F25" s="110"/>
      <c r="G25" s="110">
        <f>IF('REKAPITULACIJA (2)'!$F$42=0,"",IF(SUM(G26:G26)=0,0,""))</f>
        <v>0</v>
      </c>
    </row>
    <row r="26" spans="1:9" ht="39" x14ac:dyDescent="0.3">
      <c r="B26" s="109" t="s">
        <v>227</v>
      </c>
      <c r="C26" s="108" t="s">
        <v>155</v>
      </c>
      <c r="D26" s="107" t="s">
        <v>226</v>
      </c>
      <c r="E26" s="113">
        <f>900*0.4</f>
        <v>360</v>
      </c>
      <c r="F26" s="106"/>
      <c r="G26" s="105" t="str">
        <f>IF(F26="","",E26*F26)</f>
        <v/>
      </c>
      <c r="I26" s="104">
        <v>0</v>
      </c>
    </row>
    <row r="27" spans="1:9" x14ac:dyDescent="0.3">
      <c r="E27" s="110" t="str">
        <f>IF(SUM(E30:E31)=0,0,"")</f>
        <v/>
      </c>
      <c r="F27" s="110"/>
      <c r="G27" s="110">
        <f>IF('REKAPITULACIJA (2)'!$F$42=0,"",IF(SUM(G30:G31)=0,0,""))</f>
        <v>0</v>
      </c>
    </row>
    <row r="28" spans="1:9" ht="14" x14ac:dyDescent="0.3">
      <c r="B28" s="325" t="s">
        <v>225</v>
      </c>
      <c r="C28" s="326"/>
      <c r="D28" s="326"/>
      <c r="E28" s="116" t="str">
        <f>IF(SUM(E30:E31)=0,0,"")</f>
        <v/>
      </c>
      <c r="F28" s="116"/>
      <c r="G28" s="115">
        <f>IF('REKAPITULACIJA (2)'!$F$42=0,"",IF(SUM(G30:G31)=0,0,""))</f>
        <v>0</v>
      </c>
    </row>
    <row r="29" spans="1:9" x14ac:dyDescent="0.3">
      <c r="E29" s="110" t="str">
        <f>IF(SUM(E30:E31)=0,0,"")</f>
        <v/>
      </c>
      <c r="F29" s="110"/>
      <c r="G29" s="110">
        <f>IF('REKAPITULACIJA (2)'!$F$42=0,"",IF(SUM(G30:G31)=0,0,""))</f>
        <v>0</v>
      </c>
    </row>
    <row r="30" spans="1:9" ht="39" x14ac:dyDescent="0.3">
      <c r="B30" s="109" t="s">
        <v>224</v>
      </c>
      <c r="C30" s="108" t="s">
        <v>158</v>
      </c>
      <c r="D30" s="107" t="s">
        <v>223</v>
      </c>
      <c r="E30" s="113">
        <v>150</v>
      </c>
      <c r="F30" s="106"/>
      <c r="G30" s="105" t="str">
        <f>IF(F30="","",E30*F30)</f>
        <v/>
      </c>
      <c r="I30" s="141">
        <v>0</v>
      </c>
    </row>
    <row r="31" spans="1:9" ht="26" x14ac:dyDescent="0.3">
      <c r="B31" s="109" t="s">
        <v>222</v>
      </c>
      <c r="C31" s="108" t="s">
        <v>158</v>
      </c>
      <c r="D31" s="107" t="s">
        <v>221</v>
      </c>
      <c r="E31" s="113">
        <f>E30</f>
        <v>150</v>
      </c>
      <c r="F31" s="106"/>
      <c r="G31" s="105" t="str">
        <f>IF(F31="","",E31*F31)</f>
        <v/>
      </c>
      <c r="I31" s="141">
        <v>0</v>
      </c>
    </row>
    <row r="32" spans="1:9" x14ac:dyDescent="0.3">
      <c r="E32" s="110" t="str">
        <f>IF(SUM(E35:E36)=0,0,"")</f>
        <v/>
      </c>
      <c r="F32" s="110"/>
      <c r="G32" s="110">
        <f>IF('REKAPITULACIJA (2)'!$F$42=0,"",IF(SUM(G35:G36)=0,0,""))</f>
        <v>0</v>
      </c>
    </row>
    <row r="33" spans="2:9" ht="14" x14ac:dyDescent="0.3">
      <c r="B33" s="325" t="s">
        <v>220</v>
      </c>
      <c r="C33" s="326"/>
      <c r="D33" s="326"/>
      <c r="E33" s="116" t="str">
        <f>IF(SUM(E35:E36)=0,0,"")</f>
        <v/>
      </c>
      <c r="F33" s="116"/>
      <c r="G33" s="115">
        <f>IF('REKAPITULACIJA (2)'!$F$42=0,"",IF(SUM(G35:G36)=0,0,""))</f>
        <v>0</v>
      </c>
    </row>
    <row r="34" spans="2:9" x14ac:dyDescent="0.3">
      <c r="E34" s="110" t="str">
        <f>IF(SUM(E35:E36)=0,0,"")</f>
        <v/>
      </c>
      <c r="F34" s="110"/>
      <c r="G34" s="110">
        <f>IF('REKAPITULACIJA (2)'!$F$42=0,"",IF(SUM(G35:G36)=0,0,""))</f>
        <v>0</v>
      </c>
    </row>
    <row r="35" spans="2:9" ht="26" x14ac:dyDescent="0.3">
      <c r="B35" s="109" t="s">
        <v>219</v>
      </c>
      <c r="C35" s="108" t="s">
        <v>212</v>
      </c>
      <c r="D35" s="107" t="s">
        <v>218</v>
      </c>
      <c r="E35" s="113">
        <f>E36</f>
        <v>1707.66</v>
      </c>
      <c r="F35" s="106">
        <v>0</v>
      </c>
      <c r="G35" s="105">
        <f>IF(F35="","",E35*F35)</f>
        <v>0</v>
      </c>
      <c r="I35" s="118">
        <v>0</v>
      </c>
    </row>
    <row r="36" spans="2:9" ht="39" x14ac:dyDescent="0.3">
      <c r="B36" s="109" t="s">
        <v>217</v>
      </c>
      <c r="C36" s="108" t="s">
        <v>212</v>
      </c>
      <c r="D36" s="107" t="s">
        <v>216</v>
      </c>
      <c r="E36" s="113">
        <f>(E8+E9+E10+E12)*1.8</f>
        <v>1707.66</v>
      </c>
      <c r="F36" s="106"/>
      <c r="G36" s="105" t="str">
        <f>IF(F36="","",E36*F36)</f>
        <v/>
      </c>
      <c r="I36" s="119">
        <v>0</v>
      </c>
    </row>
    <row r="37" spans="2:9" ht="13.5" thickBot="1" x14ac:dyDescent="0.35">
      <c r="B37" s="140"/>
      <c r="I37" s="95"/>
    </row>
    <row r="38" spans="2:9" ht="16" thickBot="1" x14ac:dyDescent="0.35">
      <c r="D38" s="103" t="s">
        <v>210</v>
      </c>
      <c r="E38" s="102"/>
      <c r="F38" s="322" t="str">
        <f>IF(SUM(G8:G36)=0,"",SUM(G8:G36))</f>
        <v/>
      </c>
      <c r="G38" s="323"/>
    </row>
  </sheetData>
  <sheetProtection algorithmName="SHA-512" hashValue="DQaGRAaHoXfgI0CVDWcg4FiAkiStCjWh7MrlMKFYnnGAnTa51E1l/F4wDzgIOusD/trpT6sosFveiaeTJo14wA==" saltValue="ngQ/Hggg8PDGyc/RUjDmRA==" spinCount="100000" sheet="1"/>
  <autoFilter ref="E1:G38" xr:uid="{00000000-0009-0000-0000-000002000000}">
    <filterColumn colId="0">
      <filters blank="1">
        <filter val="1.080,00"/>
        <filter val="1.707,66"/>
        <filter val="150,00"/>
        <filter val="180,00"/>
        <filter val="360,00"/>
        <filter val="40,00"/>
        <filter val="42,30"/>
        <filter val="630,00"/>
        <filter val="90,00"/>
        <filter val="900,00"/>
        <filter val="98,70"/>
        <filter val="količina"/>
      </filters>
    </filterColumn>
  </autoFilter>
  <dataConsolidate/>
  <mergeCells count="8">
    <mergeCell ref="B4:G4"/>
    <mergeCell ref="B6:D6"/>
    <mergeCell ref="B15:D15"/>
    <mergeCell ref="B20:D20"/>
    <mergeCell ref="F38:G38"/>
    <mergeCell ref="B24:D24"/>
    <mergeCell ref="B28:D28"/>
    <mergeCell ref="B33:D33"/>
  </mergeCells>
  <conditionalFormatting sqref="F8">
    <cfRule type="cellIs" dxfId="76" priority="11" operator="lessThanOrEqual">
      <formula>0</formula>
    </cfRule>
  </conditionalFormatting>
  <conditionalFormatting sqref="F9">
    <cfRule type="cellIs" dxfId="75" priority="10" operator="lessThanOrEqual">
      <formula>0</formula>
    </cfRule>
  </conditionalFormatting>
  <conditionalFormatting sqref="F10">
    <cfRule type="cellIs" dxfId="74" priority="9" operator="lessThanOrEqual">
      <formula>0</formula>
    </cfRule>
  </conditionalFormatting>
  <conditionalFormatting sqref="F11">
    <cfRule type="cellIs" dxfId="73" priority="8" operator="lessThanOrEqual">
      <formula>0</formula>
    </cfRule>
  </conditionalFormatting>
  <conditionalFormatting sqref="F12">
    <cfRule type="cellIs" dxfId="72" priority="7" operator="lessThanOrEqual">
      <formula>0</formula>
    </cfRule>
  </conditionalFormatting>
  <conditionalFormatting sqref="F13">
    <cfRule type="cellIs" dxfId="71" priority="6" operator="lessThanOrEqual">
      <formula>0</formula>
    </cfRule>
  </conditionalFormatting>
  <conditionalFormatting sqref="F17:F18">
    <cfRule type="cellIs" dxfId="70" priority="5" operator="lessThanOrEqual">
      <formula>0</formula>
    </cfRule>
  </conditionalFormatting>
  <conditionalFormatting sqref="F22">
    <cfRule type="cellIs" dxfId="69" priority="4" operator="lessThanOrEqual">
      <formula>0</formula>
    </cfRule>
  </conditionalFormatting>
  <conditionalFormatting sqref="F26">
    <cfRule type="cellIs" dxfId="68" priority="3" operator="lessThanOrEqual">
      <formula>0</formula>
    </cfRule>
  </conditionalFormatting>
  <conditionalFormatting sqref="F30:F31">
    <cfRule type="cellIs" dxfId="67" priority="2" operator="lessThanOrEqual">
      <formula>0</formula>
    </cfRule>
  </conditionalFormatting>
  <conditionalFormatting sqref="F35:F36">
    <cfRule type="cellIs" dxfId="66" priority="1" operator="lessThanOrEqual">
      <formula>0</formula>
    </cfRule>
  </conditionalFormatting>
  <pageMargins left="0.70866141732283472" right="0.70866141732283472" top="0.74803149606299213" bottom="0.74803149606299213" header="0.31496062992125984" footer="0.31496062992125984"/>
  <pageSetup paperSize="9" scale="99" orientation="portrait" r:id="rId1"/>
  <headerFooter>
    <oddHeader>&amp;L&amp;"Arial Narrow,Navadno"    &amp;G&amp;C&amp;"Arial Narrow,Poševno"&amp;10&amp;A</oddHeader>
    <oddFooter>&amp;C&amp;"Arial Narrow,Poševno"&amp;10Stran &amp;P / &amp;N</oddFooter>
  </headerFooter>
  <rowBreaks count="1" manualBreakCount="1">
    <brk id="26"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0255B-9243-47A4-A227-21318944CEA7}">
  <sheetPr filterMode="1">
    <tabColor rgb="FFFFC000"/>
  </sheetPr>
  <dimension ref="A1:I37"/>
  <sheetViews>
    <sheetView showZeros="0" view="pageBreakPreview" zoomScaleNormal="115" zoomScaleSheetLayoutView="100" zoomScalePageLayoutView="120" workbookViewId="0">
      <pane ySplit="2" topLeftCell="A3" activePane="bottomLeft" state="frozen"/>
      <selection activeCell="Q20" sqref="Q20"/>
      <selection pane="bottomLeft" activeCell="F20" sqref="F20"/>
    </sheetView>
  </sheetViews>
  <sheetFormatPr defaultColWidth="9.1796875" defaultRowHeight="13" x14ac:dyDescent="0.3"/>
  <cols>
    <col min="1" max="1" width="2.1796875" style="101" customWidth="1"/>
    <col min="2" max="2" width="6.26953125" style="100" customWidth="1"/>
    <col min="3" max="3" width="5.26953125" style="99" customWidth="1"/>
    <col min="4" max="4" width="45.453125" style="98" customWidth="1"/>
    <col min="5" max="6" width="9.1796875" style="97"/>
    <col min="7" max="7" width="9.7265625" style="97" customWidth="1"/>
    <col min="8" max="8" width="4" style="95" customWidth="1"/>
    <col min="9" max="9" width="16.81640625" style="96" hidden="1" customWidth="1"/>
    <col min="10" max="16384" width="9.1796875" style="95"/>
  </cols>
  <sheetData>
    <row r="1" spans="1:9" x14ac:dyDescent="0.3">
      <c r="A1" s="139"/>
    </row>
    <row r="2" spans="1:9" x14ac:dyDescent="0.3">
      <c r="B2" s="159" t="s">
        <v>0</v>
      </c>
      <c r="C2" s="159" t="s">
        <v>5</v>
      </c>
      <c r="D2" s="159" t="s">
        <v>1</v>
      </c>
      <c r="E2" s="158" t="s">
        <v>2</v>
      </c>
      <c r="F2" s="158" t="s">
        <v>3</v>
      </c>
      <c r="G2" s="158" t="s">
        <v>4</v>
      </c>
      <c r="I2" s="136" t="s">
        <v>6</v>
      </c>
    </row>
    <row r="3" spans="1:9" x14ac:dyDescent="0.3">
      <c r="B3" s="157"/>
      <c r="C3" s="157"/>
      <c r="D3" s="156"/>
      <c r="E3" s="155"/>
      <c r="F3" s="155"/>
      <c r="G3" s="155"/>
    </row>
    <row r="4" spans="1:9" ht="15.5" x14ac:dyDescent="0.3">
      <c r="B4" s="324" t="s">
        <v>298</v>
      </c>
      <c r="C4" s="324"/>
      <c r="D4" s="324"/>
      <c r="E4" s="324"/>
      <c r="F4" s="324"/>
      <c r="G4" s="324"/>
    </row>
    <row r="5" spans="1:9" ht="15.5" x14ac:dyDescent="0.3">
      <c r="B5" s="132"/>
      <c r="C5" s="132"/>
      <c r="D5" s="132"/>
      <c r="E5" s="162"/>
      <c r="F5" s="162"/>
      <c r="G5" s="162"/>
    </row>
    <row r="6" spans="1:9" ht="14" x14ac:dyDescent="0.3">
      <c r="B6" s="325" t="s">
        <v>297</v>
      </c>
      <c r="C6" s="326"/>
      <c r="D6" s="326"/>
      <c r="E6" s="116"/>
      <c r="F6" s="116"/>
      <c r="G6" s="115"/>
    </row>
    <row r="7" spans="1:9" x14ac:dyDescent="0.3">
      <c r="B7" s="327" t="s">
        <v>296</v>
      </c>
      <c r="C7" s="327"/>
      <c r="D7" s="327"/>
      <c r="E7" s="114" t="str">
        <f>IF(SUM(E9:E10)=0,0,"")</f>
        <v/>
      </c>
      <c r="F7" s="114"/>
      <c r="G7" s="114">
        <f>IF('REKAPITULACIJA (2)'!$F$42=0,"",IF(SUM(G9:G10)=0,0,""))</f>
        <v>0</v>
      </c>
    </row>
    <row r="8" spans="1:9" x14ac:dyDescent="0.3">
      <c r="E8" s="111" t="str">
        <f>IF(SUM(E9:E10)=0,0,"")</f>
        <v/>
      </c>
      <c r="F8" s="111"/>
      <c r="G8" s="111">
        <f>IF('REKAPITULACIJA (2)'!$F$42=0,"",IF(SUM(G9:G10)=0,0,""))</f>
        <v>0</v>
      </c>
    </row>
    <row r="9" spans="1:9" ht="39" x14ac:dyDescent="0.3">
      <c r="B9" s="109" t="s">
        <v>295</v>
      </c>
      <c r="C9" s="108" t="s">
        <v>155</v>
      </c>
      <c r="D9" s="107" t="s">
        <v>294</v>
      </c>
      <c r="E9" s="113">
        <f>900*0.2</f>
        <v>180</v>
      </c>
      <c r="F9" s="106"/>
      <c r="G9" s="105" t="str">
        <f>IF(F9="","",E9*F9)</f>
        <v/>
      </c>
      <c r="I9" s="121">
        <v>20</v>
      </c>
    </row>
    <row r="10" spans="1:9" ht="39" x14ac:dyDescent="0.3">
      <c r="B10" s="109" t="s">
        <v>293</v>
      </c>
      <c r="C10" s="108" t="s">
        <v>155</v>
      </c>
      <c r="D10" s="107" t="s">
        <v>292</v>
      </c>
      <c r="E10" s="113">
        <f>(E9)*0.25</f>
        <v>45</v>
      </c>
      <c r="F10" s="106"/>
      <c r="G10" s="105" t="str">
        <f>IF(F10="","",E10*F10)</f>
        <v/>
      </c>
      <c r="I10" s="161">
        <v>5</v>
      </c>
    </row>
    <row r="11" spans="1:9" x14ac:dyDescent="0.3">
      <c r="E11" s="110"/>
      <c r="F11" s="110"/>
      <c r="G11" s="110">
        <f>IF('REKAPITULACIJA (2)'!$F$42=0,"",IF(SUM(G14:G14)=0,0,""))</f>
        <v>0</v>
      </c>
    </row>
    <row r="12" spans="1:9" x14ac:dyDescent="0.3">
      <c r="B12" s="321" t="s">
        <v>291</v>
      </c>
      <c r="C12" s="321"/>
      <c r="D12" s="321"/>
      <c r="E12" s="111" t="str">
        <f>IF(SUM(E14:E14)=0,0,"")</f>
        <v/>
      </c>
      <c r="F12" s="111"/>
      <c r="G12" s="111">
        <f>IF('REKAPITULACIJA (2)'!$F$42=0,"",IF(SUM(G14:G14)=0,0,""))</f>
        <v>0</v>
      </c>
    </row>
    <row r="13" spans="1:9" x14ac:dyDescent="0.3">
      <c r="E13" s="110" t="str">
        <f>IF(SUM(E14:E14)=0,0,"")</f>
        <v/>
      </c>
      <c r="F13" s="110"/>
      <c r="G13" s="110">
        <f>IF('REKAPITULACIJA (2)'!$F$42=0,"",IF(SUM(G14:G14)=0,0,""))</f>
        <v>0</v>
      </c>
    </row>
    <row r="14" spans="1:9" ht="78" x14ac:dyDescent="0.3">
      <c r="B14" s="109" t="s">
        <v>290</v>
      </c>
      <c r="C14" s="108" t="s">
        <v>158</v>
      </c>
      <c r="D14" s="107" t="s">
        <v>289</v>
      </c>
      <c r="E14" s="105">
        <f>200*3.5</f>
        <v>700</v>
      </c>
      <c r="F14" s="106"/>
      <c r="G14" s="105" t="str">
        <f>IF(F14="","",E14*F14)</f>
        <v/>
      </c>
      <c r="I14" s="112">
        <v>0</v>
      </c>
    </row>
    <row r="15" spans="1:9" x14ac:dyDescent="0.3">
      <c r="E15" s="110"/>
      <c r="F15" s="110"/>
      <c r="G15" s="110"/>
    </row>
    <row r="16" spans="1:9" ht="14" x14ac:dyDescent="0.3">
      <c r="B16" s="325" t="s">
        <v>288</v>
      </c>
      <c r="C16" s="326"/>
      <c r="D16" s="326"/>
      <c r="E16" s="116"/>
      <c r="F16" s="116"/>
      <c r="G16" s="115"/>
    </row>
    <row r="17" spans="2:9" x14ac:dyDescent="0.3">
      <c r="E17" s="110" t="str">
        <f>IF(SUM(E20:E20)=0,0,"")</f>
        <v/>
      </c>
      <c r="F17" s="110"/>
      <c r="G17" s="110">
        <f>IF('REKAPITULACIJA (2)'!$F$42=0,"",IF(SUM(G20:G20)=0,0,""))</f>
        <v>0</v>
      </c>
    </row>
    <row r="18" spans="2:9" x14ac:dyDescent="0.3">
      <c r="B18" s="321" t="s">
        <v>287</v>
      </c>
      <c r="C18" s="321"/>
      <c r="D18" s="321"/>
      <c r="E18" s="111" t="str">
        <f>IF(SUM(E20:E20)=0,0,"")</f>
        <v/>
      </c>
      <c r="F18" s="111"/>
      <c r="G18" s="111">
        <f>IF('REKAPITULACIJA (2)'!$F$42=0,"",IF(SUM(G20:G20)=0,0,""))</f>
        <v>0</v>
      </c>
    </row>
    <row r="19" spans="2:9" x14ac:dyDescent="0.3">
      <c r="E19" s="110" t="str">
        <f>IF(SUM(E20:E20)=0,0,"")</f>
        <v/>
      </c>
      <c r="F19" s="110"/>
      <c r="G19" s="110">
        <f>IF('REKAPITULACIJA (2)'!$F$42=0,"",IF(SUM(G20:G20)=0,0,""))</f>
        <v>0</v>
      </c>
    </row>
    <row r="20" spans="2:9" ht="91" x14ac:dyDescent="0.3">
      <c r="B20" s="109" t="s">
        <v>284</v>
      </c>
      <c r="C20" s="108" t="s">
        <v>158</v>
      </c>
      <c r="D20" s="107" t="s">
        <v>283</v>
      </c>
      <c r="E20" s="105">
        <f>+E14</f>
        <v>700</v>
      </c>
      <c r="F20" s="106"/>
      <c r="G20" s="105" t="str">
        <f>IF(F20="","",E20*F20)</f>
        <v/>
      </c>
      <c r="I20" s="160">
        <v>9</v>
      </c>
    </row>
    <row r="21" spans="2:9" ht="39" x14ac:dyDescent="0.3">
      <c r="B21" s="109" t="s">
        <v>282</v>
      </c>
      <c r="C21" s="108" t="s">
        <v>146</v>
      </c>
      <c r="D21" s="107" t="s">
        <v>281</v>
      </c>
      <c r="E21" s="113">
        <v>200</v>
      </c>
      <c r="F21" s="106"/>
      <c r="G21" s="105" t="str">
        <f>IF(F21="","",E21*F21)</f>
        <v/>
      </c>
      <c r="I21" s="95"/>
    </row>
    <row r="22" spans="2:9" x14ac:dyDescent="0.3">
      <c r="E22" s="110" t="str">
        <f>IF(SUM(E25:E25)=0,0,"")</f>
        <v/>
      </c>
      <c r="F22" s="110"/>
      <c r="G22" s="110">
        <f>IF('REKAPITULACIJA (2)'!$F$42=0,"",IF(SUM(G25:G25)=0,0,""))</f>
        <v>0</v>
      </c>
    </row>
    <row r="23" spans="2:9" ht="14" x14ac:dyDescent="0.3">
      <c r="B23" s="325" t="s">
        <v>271</v>
      </c>
      <c r="C23" s="326"/>
      <c r="D23" s="326"/>
      <c r="E23" s="116" t="str">
        <f>IF(SUM(E25:E25)=0,0,"")</f>
        <v/>
      </c>
      <c r="F23" s="116"/>
      <c r="G23" s="115">
        <f>IF('REKAPITULACIJA (2)'!$F$42=0,"",IF(SUM(G25:G25)=0,0,""))</f>
        <v>0</v>
      </c>
    </row>
    <row r="24" spans="2:9" x14ac:dyDescent="0.3">
      <c r="E24" s="110" t="str">
        <f>IF(SUM(E25:E25)=0,0,"")</f>
        <v/>
      </c>
      <c r="F24" s="110"/>
      <c r="G24" s="110">
        <f>IF('REKAPITULACIJA (2)'!$F$42=0,"",IF(SUM(G25:G25)=0,0,""))</f>
        <v>0</v>
      </c>
    </row>
    <row r="25" spans="2:9" ht="26" x14ac:dyDescent="0.3">
      <c r="B25" s="109" t="s">
        <v>270</v>
      </c>
      <c r="C25" s="108" t="s">
        <v>158</v>
      </c>
      <c r="D25" s="107" t="s">
        <v>269</v>
      </c>
      <c r="E25" s="113">
        <v>35</v>
      </c>
      <c r="F25" s="106"/>
      <c r="G25" s="105" t="str">
        <f>IF(F25="","",E25*F25)</f>
        <v/>
      </c>
      <c r="I25" s="104">
        <v>0</v>
      </c>
    </row>
    <row r="26" spans="2:9" x14ac:dyDescent="0.3">
      <c r="B26" s="140"/>
      <c r="E26" s="111"/>
      <c r="G26" s="111"/>
      <c r="I26" s="95"/>
    </row>
    <row r="27" spans="2:9" ht="14" x14ac:dyDescent="0.3">
      <c r="B27" s="325" t="s">
        <v>268</v>
      </c>
      <c r="C27" s="326"/>
      <c r="D27" s="326"/>
      <c r="E27" s="116"/>
      <c r="F27" s="116"/>
      <c r="G27" s="115"/>
    </row>
    <row r="28" spans="2:9" x14ac:dyDescent="0.3">
      <c r="E28" s="110" t="str">
        <f>IF(SUM(E31:E31)=0,0,"")</f>
        <v/>
      </c>
      <c r="F28" s="110"/>
      <c r="G28" s="110">
        <f>IF('REKAPITULACIJA (2)'!$F$42=0,"",IF(SUM(G31:G31)=0,0,""))</f>
        <v>0</v>
      </c>
    </row>
    <row r="29" spans="2:9" x14ac:dyDescent="0.3">
      <c r="B29" s="321" t="s">
        <v>267</v>
      </c>
      <c r="C29" s="321"/>
      <c r="D29" s="321"/>
      <c r="E29" s="111" t="str">
        <f>IF(SUM(E31:E31)=0,0,"")</f>
        <v/>
      </c>
      <c r="F29" s="111"/>
      <c r="G29" s="111">
        <f>IF('REKAPITULACIJA (2)'!$F$42=0,"",IF(SUM(G31:G31)=0,0,""))</f>
        <v>0</v>
      </c>
    </row>
    <row r="30" spans="2:9" x14ac:dyDescent="0.3">
      <c r="E30" s="110" t="str">
        <f>IF(SUM(E31:E31)=0,0,"")</f>
        <v/>
      </c>
      <c r="F30" s="110"/>
      <c r="G30" s="110">
        <f>IF('REKAPITULACIJA (2)'!$F$42=0,"",IF(SUM(G31:G31)=0,0,""))</f>
        <v>0</v>
      </c>
    </row>
    <row r="31" spans="2:9" ht="39" x14ac:dyDescent="0.3">
      <c r="B31" s="109" t="s">
        <v>266</v>
      </c>
      <c r="C31" s="108" t="s">
        <v>146</v>
      </c>
      <c r="D31" s="107" t="s">
        <v>265</v>
      </c>
      <c r="E31" s="113">
        <v>15</v>
      </c>
      <c r="F31" s="106"/>
      <c r="G31" s="105" t="str">
        <f>IF(F31="","",E31*F31)</f>
        <v/>
      </c>
      <c r="I31" s="120">
        <v>20</v>
      </c>
    </row>
    <row r="32" spans="2:9" x14ac:dyDescent="0.3">
      <c r="E32" s="110" t="str">
        <f>IF(SUM(E35:E35)=0,0,"")</f>
        <v/>
      </c>
      <c r="F32" s="110"/>
      <c r="G32" s="110">
        <f>IF('REKAPITULACIJA (2)'!$F$42=0,"",IF(SUM(G35:G35)=0,0,""))</f>
        <v>0</v>
      </c>
    </row>
    <row r="33" spans="2:9" ht="14" x14ac:dyDescent="0.3">
      <c r="B33" s="325" t="s">
        <v>257</v>
      </c>
      <c r="C33" s="326"/>
      <c r="D33" s="326"/>
      <c r="E33" s="116" t="str">
        <f>IF(SUM(E35:E35)=0,0,"")</f>
        <v/>
      </c>
      <c r="F33" s="116"/>
      <c r="G33" s="115">
        <f>IF('REKAPITULACIJA (2)'!$F$42=0,"",IF(SUM(G35:G35)=0,0,""))</f>
        <v>0</v>
      </c>
    </row>
    <row r="34" spans="2:9" x14ac:dyDescent="0.3">
      <c r="E34" s="110" t="str">
        <f>IF(SUM(E35:E35)=0,0,"")</f>
        <v/>
      </c>
      <c r="F34" s="110"/>
      <c r="G34" s="110">
        <f>IF('REKAPITULACIJA (2)'!$F$42=0,"",IF(SUM(G35:G35)=0,0,""))</f>
        <v>0</v>
      </c>
    </row>
    <row r="35" spans="2:9" ht="39" x14ac:dyDescent="0.3">
      <c r="B35" s="109" t="s">
        <v>256</v>
      </c>
      <c r="C35" s="108" t="s">
        <v>155</v>
      </c>
      <c r="D35" s="107" t="s">
        <v>255</v>
      </c>
      <c r="E35" s="113">
        <f>200*1*0.1</f>
        <v>20</v>
      </c>
      <c r="F35" s="106"/>
      <c r="G35" s="105" t="str">
        <f>IF(F35="","",E35*F35)</f>
        <v/>
      </c>
      <c r="I35" s="131">
        <v>0</v>
      </c>
    </row>
    <row r="36" spans="2:9" ht="13.5" thickBot="1" x14ac:dyDescent="0.35"/>
    <row r="37" spans="2:9" ht="16" thickBot="1" x14ac:dyDescent="0.35">
      <c r="D37" s="103" t="s">
        <v>254</v>
      </c>
      <c r="E37" s="102"/>
      <c r="F37" s="322" t="str">
        <f>IF(SUM(G9:G35)=0,"",SUM(G9:G35))</f>
        <v/>
      </c>
      <c r="G37" s="323"/>
    </row>
  </sheetData>
  <sheetProtection algorithmName="SHA-512" hashValue="sqtru3qUqyuFcIMDxb9d2mUojWFEZODMbd7x7M3ijZa6IYoqk1WSTx+JeKcyUxjN1tfu0sALOjA+X/kXvJAqTg==" saltValue="2IIxfIl/V9VA3N2K0DaMKw==" spinCount="100000" sheet="1"/>
  <autoFilter ref="E1:G37" xr:uid="{00000000-0009-0000-0000-000003000000}">
    <filterColumn colId="0">
      <filters blank="1">
        <filter val="15,00"/>
        <filter val="180,00"/>
        <filter val="20,00"/>
        <filter val="200,00"/>
        <filter val="35,00"/>
        <filter val="45,00"/>
        <filter val="700,00"/>
        <filter val="količina"/>
      </filters>
    </filterColumn>
  </autoFilter>
  <dataConsolidate/>
  <mergeCells count="11">
    <mergeCell ref="B4:G4"/>
    <mergeCell ref="B6:D6"/>
    <mergeCell ref="B7:D7"/>
    <mergeCell ref="B16:D16"/>
    <mergeCell ref="B12:D12"/>
    <mergeCell ref="B18:D18"/>
    <mergeCell ref="F37:G37"/>
    <mergeCell ref="B23:D23"/>
    <mergeCell ref="B27:D27"/>
    <mergeCell ref="B33:D33"/>
    <mergeCell ref="B29:D29"/>
  </mergeCells>
  <conditionalFormatting sqref="F9">
    <cfRule type="cellIs" dxfId="65" priority="7" operator="lessThanOrEqual">
      <formula>0</formula>
    </cfRule>
  </conditionalFormatting>
  <conditionalFormatting sqref="F10">
    <cfRule type="cellIs" dxfId="64" priority="6" operator="lessThanOrEqual">
      <formula>0</formula>
    </cfRule>
  </conditionalFormatting>
  <conditionalFormatting sqref="F14">
    <cfRule type="cellIs" dxfId="63" priority="5" operator="lessThanOrEqual">
      <formula>0</formula>
    </cfRule>
  </conditionalFormatting>
  <conditionalFormatting sqref="F20:F21">
    <cfRule type="cellIs" dxfId="62" priority="4" operator="lessThanOrEqual">
      <formula>0</formula>
    </cfRule>
  </conditionalFormatting>
  <conditionalFormatting sqref="F25">
    <cfRule type="cellIs" dxfId="61" priority="3" operator="lessThanOrEqual">
      <formula>0</formula>
    </cfRule>
  </conditionalFormatting>
  <conditionalFormatting sqref="F31">
    <cfRule type="cellIs" dxfId="60" priority="2" operator="lessThanOrEqual">
      <formula>0</formula>
    </cfRule>
  </conditionalFormatting>
  <conditionalFormatting sqref="F35">
    <cfRule type="cellIs" dxfId="59" priority="1" operator="lessThanOrEqual">
      <formula>0</formula>
    </cfRule>
  </conditionalFormatting>
  <pageMargins left="0.70866141732283472" right="0.70866141732283472" top="0.74803149606299213" bottom="0.74803149606299213" header="0.31496062992125984" footer="0.31496062992125984"/>
  <pageSetup paperSize="9" scale="99" orientation="portrait" r:id="rId1"/>
  <headerFooter>
    <oddHeader>&amp;L&amp;"Arial Narrow,Navadno"    &amp;G&amp;C&amp;"Arial Narrow,Poševno"&amp;10&amp;A</oddHeader>
    <oddFooter>&amp;C&amp;"Arial Narrow,Poševno"&amp;10Stran &amp;P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62F3A-B88F-4D0D-9AE2-5E3F6A2F3FD3}">
  <sheetPr filterMode="1">
    <tabColor rgb="FFFFC000"/>
  </sheetPr>
  <dimension ref="A1:I23"/>
  <sheetViews>
    <sheetView showZeros="0" view="pageBreakPreview" zoomScaleNormal="145" zoomScaleSheetLayoutView="100" zoomScalePageLayoutView="120" workbookViewId="0">
      <pane ySplit="2" topLeftCell="A3" activePane="bottomLeft" state="frozen"/>
      <selection activeCell="Q20" sqref="Q20"/>
      <selection pane="bottomLeft" activeCell="F12" sqref="F12"/>
    </sheetView>
  </sheetViews>
  <sheetFormatPr defaultColWidth="9.1796875" defaultRowHeight="13" x14ac:dyDescent="0.3"/>
  <cols>
    <col min="1" max="1" width="2.1796875" style="101" customWidth="1"/>
    <col min="2" max="2" width="6.26953125" style="100" customWidth="1"/>
    <col min="3" max="3" width="5.26953125" style="99" customWidth="1"/>
    <col min="4" max="4" width="44.7265625" style="98" customWidth="1"/>
    <col min="5" max="6" width="9.1796875" style="97"/>
    <col min="7" max="7" width="9.7265625" style="97" customWidth="1"/>
    <col min="8" max="8" width="3.54296875" style="95" customWidth="1"/>
    <col min="9" max="9" width="8.453125" style="163" hidden="1" customWidth="1"/>
    <col min="10" max="16384" width="9.1796875" style="95"/>
  </cols>
  <sheetData>
    <row r="1" spans="1:9" x14ac:dyDescent="0.3">
      <c r="A1" s="139"/>
    </row>
    <row r="2" spans="1:9" x14ac:dyDescent="0.3">
      <c r="B2" s="159" t="s">
        <v>0</v>
      </c>
      <c r="C2" s="159" t="s">
        <v>5</v>
      </c>
      <c r="D2" s="159" t="s">
        <v>1</v>
      </c>
      <c r="E2" s="158" t="s">
        <v>2</v>
      </c>
      <c r="F2" s="158" t="s">
        <v>3</v>
      </c>
      <c r="G2" s="158" t="s">
        <v>4</v>
      </c>
      <c r="I2" s="177" t="s">
        <v>6</v>
      </c>
    </row>
    <row r="3" spans="1:9" x14ac:dyDescent="0.3">
      <c r="B3" s="157"/>
      <c r="C3" s="157"/>
      <c r="D3" s="156"/>
      <c r="E3" s="155"/>
      <c r="F3" s="155"/>
      <c r="G3" s="155"/>
    </row>
    <row r="4" spans="1:9" ht="15.5" x14ac:dyDescent="0.3">
      <c r="B4" s="324" t="s">
        <v>380</v>
      </c>
      <c r="C4" s="324"/>
      <c r="D4" s="324"/>
      <c r="E4" s="324"/>
      <c r="F4" s="324"/>
      <c r="G4" s="324"/>
    </row>
    <row r="5" spans="1:9" x14ac:dyDescent="0.3">
      <c r="E5" s="110" t="str">
        <f>IF(SUM(E8:E13)=0,0,"")</f>
        <v/>
      </c>
      <c r="F5" s="110"/>
      <c r="G5" s="110">
        <f>IF('REKAPITULACIJA (2)'!$F$42=0,"",IF(SUM(G8:G13)=0,0,""))</f>
        <v>0</v>
      </c>
    </row>
    <row r="6" spans="1:9" ht="14" x14ac:dyDescent="0.3">
      <c r="B6" s="325" t="s">
        <v>371</v>
      </c>
      <c r="C6" s="326"/>
      <c r="D6" s="326"/>
      <c r="E6" s="116" t="str">
        <f>IF(SUM(E8:E13)=0,0,"")</f>
        <v/>
      </c>
      <c r="F6" s="116"/>
      <c r="G6" s="115">
        <f>IF('REKAPITULACIJA (2)'!$F$42=0,"",IF(SUM(G8:G13)=0,0,""))</f>
        <v>0</v>
      </c>
    </row>
    <row r="7" spans="1:9" x14ac:dyDescent="0.3">
      <c r="E7" s="110" t="str">
        <f>IF(SUM(E8:E13)=0,0,"")</f>
        <v/>
      </c>
      <c r="F7" s="110"/>
      <c r="G7" s="110">
        <f>IF('REKAPITULACIJA (2)'!$F$42=0,"",IF(SUM(G8:G13)=0,0,""))</f>
        <v>0</v>
      </c>
    </row>
    <row r="8" spans="1:9" ht="52" x14ac:dyDescent="0.3">
      <c r="B8" s="109" t="s">
        <v>370</v>
      </c>
      <c r="C8" s="108" t="s">
        <v>146</v>
      </c>
      <c r="D8" s="107" t="s">
        <v>369</v>
      </c>
      <c r="E8" s="113">
        <v>200</v>
      </c>
      <c r="F8" s="106"/>
      <c r="G8" s="105" t="str">
        <f t="shared" ref="G8:G14" si="0">IF(F8="","",E8*F8)</f>
        <v/>
      </c>
      <c r="I8" s="173">
        <v>40.659999999999997</v>
      </c>
    </row>
    <row r="9" spans="1:9" ht="78" x14ac:dyDescent="0.3">
      <c r="B9" s="109" t="s">
        <v>366</v>
      </c>
      <c r="C9" s="108" t="s">
        <v>146</v>
      </c>
      <c r="D9" s="107" t="s">
        <v>365</v>
      </c>
      <c r="E9" s="113">
        <f>8*3</f>
        <v>24</v>
      </c>
      <c r="F9" s="106"/>
      <c r="G9" s="105" t="str">
        <f t="shared" si="0"/>
        <v/>
      </c>
      <c r="I9" s="164">
        <v>23.16</v>
      </c>
    </row>
    <row r="10" spans="1:9" ht="39" x14ac:dyDescent="0.3">
      <c r="B10" s="109" t="s">
        <v>362</v>
      </c>
      <c r="C10" s="108" t="s">
        <v>146</v>
      </c>
      <c r="D10" s="107" t="s">
        <v>361</v>
      </c>
      <c r="E10" s="113">
        <f>E8</f>
        <v>200</v>
      </c>
      <c r="F10" s="106"/>
      <c r="G10" s="105" t="str">
        <f t="shared" si="0"/>
        <v/>
      </c>
      <c r="I10" s="166">
        <v>0</v>
      </c>
    </row>
    <row r="11" spans="1:9" ht="26" x14ac:dyDescent="0.3">
      <c r="B11" s="109" t="s">
        <v>360</v>
      </c>
      <c r="C11" s="108" t="s">
        <v>146</v>
      </c>
      <c r="D11" s="107" t="s">
        <v>359</v>
      </c>
      <c r="E11" s="113">
        <f>+E9</f>
        <v>24</v>
      </c>
      <c r="F11" s="106"/>
      <c r="G11" s="105" t="str">
        <f t="shared" si="0"/>
        <v/>
      </c>
      <c r="I11" s="173">
        <v>3.6</v>
      </c>
    </row>
    <row r="12" spans="1:9" ht="26" x14ac:dyDescent="0.3">
      <c r="B12" s="109" t="s">
        <v>358</v>
      </c>
      <c r="C12" s="108" t="s">
        <v>146</v>
      </c>
      <c r="D12" s="107" t="s">
        <v>357</v>
      </c>
      <c r="E12" s="113">
        <f>E8</f>
        <v>200</v>
      </c>
      <c r="F12" s="106"/>
      <c r="G12" s="105" t="str">
        <f t="shared" si="0"/>
        <v/>
      </c>
      <c r="I12" s="173">
        <v>3.6</v>
      </c>
    </row>
    <row r="13" spans="1:9" ht="26" x14ac:dyDescent="0.3">
      <c r="B13" s="109" t="s">
        <v>356</v>
      </c>
      <c r="C13" s="108" t="s">
        <v>146</v>
      </c>
      <c r="D13" s="107" t="s">
        <v>355</v>
      </c>
      <c r="E13" s="113">
        <f>E12</f>
        <v>200</v>
      </c>
      <c r="F13" s="106"/>
      <c r="G13" s="105" t="str">
        <f t="shared" si="0"/>
        <v/>
      </c>
      <c r="I13" s="164">
        <v>1.04</v>
      </c>
    </row>
    <row r="14" spans="1:9" s="143" customFormat="1" ht="52" x14ac:dyDescent="0.3">
      <c r="A14" s="148"/>
      <c r="B14" s="147" t="s">
        <v>352</v>
      </c>
      <c r="C14" s="146" t="s">
        <v>155</v>
      </c>
      <c r="D14" s="145" t="s">
        <v>351</v>
      </c>
      <c r="E14" s="113">
        <f>200*0.4</f>
        <v>80</v>
      </c>
      <c r="F14" s="106"/>
      <c r="G14" s="113" t="str">
        <f t="shared" si="0"/>
        <v/>
      </c>
    </row>
    <row r="15" spans="1:9" x14ac:dyDescent="0.3">
      <c r="B15" s="140"/>
      <c r="I15" s="95"/>
    </row>
    <row r="16" spans="1:9" ht="14" x14ac:dyDescent="0.3">
      <c r="B16" s="325" t="s">
        <v>348</v>
      </c>
      <c r="C16" s="326"/>
      <c r="D16" s="326"/>
      <c r="E16" s="116" t="str">
        <f>IF(SUM(E18:E20)=0,0,"")</f>
        <v/>
      </c>
      <c r="F16" s="116"/>
      <c r="G16" s="115">
        <f>IF('REKAPITULACIJA (2)'!$F$42=0,"",IF(SUM(G18:G20)=0,0,""))</f>
        <v>0</v>
      </c>
    </row>
    <row r="17" spans="2:9" ht="14" x14ac:dyDescent="0.3">
      <c r="B17" s="172"/>
      <c r="C17" s="172"/>
      <c r="D17" s="172"/>
      <c r="E17" s="171"/>
      <c r="F17" s="171"/>
      <c r="G17" s="171"/>
      <c r="I17" s="96"/>
    </row>
    <row r="18" spans="2:9" ht="65" x14ac:dyDescent="0.3">
      <c r="B18" s="147" t="s">
        <v>345</v>
      </c>
      <c r="C18" s="146" t="s">
        <v>142</v>
      </c>
      <c r="D18" s="145" t="s">
        <v>344</v>
      </c>
      <c r="E18" s="113">
        <v>8</v>
      </c>
      <c r="F18" s="106"/>
      <c r="G18" s="105" t="str">
        <f>IF(F18="","",E18*F18)</f>
        <v/>
      </c>
      <c r="I18" s="168">
        <v>0</v>
      </c>
    </row>
    <row r="19" spans="2:9" ht="39" x14ac:dyDescent="0.3">
      <c r="B19" s="109" t="s">
        <v>331</v>
      </c>
      <c r="C19" s="108" t="s">
        <v>142</v>
      </c>
      <c r="D19" s="107" t="s">
        <v>330</v>
      </c>
      <c r="E19" s="105">
        <v>8</v>
      </c>
      <c r="F19" s="106"/>
      <c r="G19" s="105" t="str">
        <f>IF(F19="","",E19*F19)</f>
        <v/>
      </c>
      <c r="I19" s="168">
        <v>0</v>
      </c>
    </row>
    <row r="20" spans="2:9" ht="65" x14ac:dyDescent="0.3">
      <c r="B20" s="109" t="s">
        <v>329</v>
      </c>
      <c r="C20" s="108" t="s">
        <v>142</v>
      </c>
      <c r="D20" s="107" t="s">
        <v>328</v>
      </c>
      <c r="E20" s="113">
        <v>1</v>
      </c>
      <c r="F20" s="106"/>
      <c r="G20" s="105" t="str">
        <f>IF(F20="","",E20*F20)</f>
        <v/>
      </c>
      <c r="I20" s="168">
        <v>0</v>
      </c>
    </row>
    <row r="21" spans="2:9" ht="26" x14ac:dyDescent="0.3">
      <c r="B21" s="109" t="s">
        <v>327</v>
      </c>
      <c r="C21" s="108" t="s">
        <v>142</v>
      </c>
      <c r="D21" s="107" t="s">
        <v>326</v>
      </c>
      <c r="E21" s="113">
        <v>2</v>
      </c>
      <c r="F21" s="106"/>
      <c r="G21" s="105" t="str">
        <f>IF(F21="","",E21*F21)</f>
        <v/>
      </c>
      <c r="I21" s="167">
        <v>0</v>
      </c>
    </row>
    <row r="22" spans="2:9" ht="13.5" thickBot="1" x14ac:dyDescent="0.35">
      <c r="B22" s="140"/>
      <c r="I22" s="95"/>
    </row>
    <row r="23" spans="2:9" ht="16" thickBot="1" x14ac:dyDescent="0.35">
      <c r="D23" s="103" t="s">
        <v>299</v>
      </c>
      <c r="E23" s="102"/>
      <c r="F23" s="322" t="str">
        <f>IF(SUM(G5:G21)=0,"",SUM(G5:G21))</f>
        <v/>
      </c>
      <c r="G23" s="323"/>
    </row>
  </sheetData>
  <sheetProtection algorithmName="SHA-512" hashValue="2uD8I2iTI/IygEZrcNKcQhuoTxFaAg48UiP2Grqu/uGWa8P+6V0P8UM7RfoZWDxbb4K4NAeyO2ArzPfMeopyKg==" saltValue="n/CnfKa9f8T21P+YKAuLQg==" spinCount="100000" sheet="1"/>
  <autoFilter ref="E1:G23" xr:uid="{00000000-0009-0000-0000-000004000000}">
    <filterColumn colId="0">
      <filters blank="1">
        <filter val="1,00"/>
        <filter val="2,00"/>
        <filter val="200,00"/>
        <filter val="24,00"/>
        <filter val="8,00"/>
        <filter val="80,00"/>
        <filter val="količina"/>
      </filters>
    </filterColumn>
  </autoFilter>
  <dataConsolidate/>
  <mergeCells count="4">
    <mergeCell ref="B4:G4"/>
    <mergeCell ref="F23:G23"/>
    <mergeCell ref="B6:D6"/>
    <mergeCell ref="B16:D16"/>
  </mergeCells>
  <conditionalFormatting sqref="F8:F14">
    <cfRule type="cellIs" dxfId="58" priority="2" operator="lessThanOrEqual">
      <formula>0</formula>
    </cfRule>
  </conditionalFormatting>
  <conditionalFormatting sqref="F18:F21">
    <cfRule type="cellIs" dxfId="57" priority="1" operator="lessThanOrEqual">
      <formula>0</formula>
    </cfRule>
  </conditionalFormatting>
  <pageMargins left="0.70866141732283472" right="0.70866141732283472" top="0.74803149606299213" bottom="0.74803149606299213" header="0.31496062992125984" footer="0.31496062992125984"/>
  <pageSetup paperSize="9" orientation="portrait" r:id="rId1"/>
  <headerFooter>
    <oddHeader>&amp;L&amp;"Arial Narrow,Navadno"    &amp;G&amp;C&amp;"Arial Narrow,Poševno"&amp;10&amp;A</oddHeader>
    <oddFooter>&amp;C&amp;"Arial Narrow,Poševno"&amp;10Stran &amp;P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B3730-C709-4FC4-A1D5-CB6DF2CACF75}">
  <sheetPr filterMode="1">
    <tabColor rgb="FFFFC000"/>
  </sheetPr>
  <dimension ref="A1:I21"/>
  <sheetViews>
    <sheetView showZeros="0" view="pageBreakPreview" zoomScaleNormal="100" zoomScaleSheetLayoutView="100" zoomScalePageLayoutView="120" workbookViewId="0">
      <pane ySplit="2" topLeftCell="A3" activePane="bottomLeft" state="frozen"/>
      <selection activeCell="Q20" sqref="Q20"/>
      <selection pane="bottomLeft" activeCell="F8" sqref="F8"/>
    </sheetView>
  </sheetViews>
  <sheetFormatPr defaultColWidth="9.1796875" defaultRowHeight="13" x14ac:dyDescent="0.3"/>
  <cols>
    <col min="1" max="1" width="2.1796875" style="101" customWidth="1"/>
    <col min="2" max="2" width="6.26953125" style="100" customWidth="1"/>
    <col min="3" max="3" width="5.26953125" style="99" customWidth="1"/>
    <col min="4" max="4" width="45.453125" style="98" customWidth="1"/>
    <col min="5" max="5" width="9.1796875" style="178"/>
    <col min="6" max="6" width="9.1796875" style="97"/>
    <col min="7" max="7" width="9.7265625" style="97" customWidth="1"/>
    <col min="8" max="8" width="4" style="95" customWidth="1"/>
    <col min="9" max="9" width="16.81640625" style="96" hidden="1" customWidth="1"/>
    <col min="10" max="16384" width="9.1796875" style="95"/>
  </cols>
  <sheetData>
    <row r="1" spans="1:9" x14ac:dyDescent="0.3">
      <c r="A1" s="139"/>
    </row>
    <row r="2" spans="1:9" x14ac:dyDescent="0.3">
      <c r="B2" s="159" t="s">
        <v>0</v>
      </c>
      <c r="C2" s="159" t="s">
        <v>5</v>
      </c>
      <c r="D2" s="159" t="s">
        <v>1</v>
      </c>
      <c r="E2" s="183" t="s">
        <v>2</v>
      </c>
      <c r="F2" s="158" t="s">
        <v>3</v>
      </c>
      <c r="G2" s="158" t="s">
        <v>4</v>
      </c>
      <c r="I2" s="136" t="s">
        <v>6</v>
      </c>
    </row>
    <row r="3" spans="1:9" x14ac:dyDescent="0.3">
      <c r="B3" s="157"/>
      <c r="C3" s="157"/>
      <c r="D3" s="156"/>
      <c r="E3" s="182"/>
      <c r="F3" s="155"/>
      <c r="G3" s="155"/>
    </row>
    <row r="4" spans="1:9" ht="15.5" x14ac:dyDescent="0.3">
      <c r="B4" s="324" t="s">
        <v>7</v>
      </c>
      <c r="C4" s="324"/>
      <c r="D4" s="324"/>
      <c r="E4" s="328"/>
      <c r="F4" s="324"/>
      <c r="G4" s="324"/>
    </row>
    <row r="5" spans="1:9" ht="15.5" x14ac:dyDescent="0.3">
      <c r="B5" s="132"/>
      <c r="C5" s="132"/>
      <c r="D5" s="132"/>
      <c r="E5" s="181" t="str">
        <f>IF(SUM(E8:E9)=0,0,"")</f>
        <v/>
      </c>
      <c r="F5" s="176"/>
      <c r="G5" s="176">
        <f>IF('REKAPITULACIJA (2)'!$F$42=0,"",IF(SUM(G8:G9)=0,0,""))</f>
        <v>0</v>
      </c>
    </row>
    <row r="6" spans="1:9" ht="14" x14ac:dyDescent="0.3">
      <c r="B6" s="325" t="s">
        <v>396</v>
      </c>
      <c r="C6" s="326"/>
      <c r="D6" s="326"/>
      <c r="E6" s="180" t="str">
        <f>IF(SUM(E8:E9)=0,0,"")</f>
        <v/>
      </c>
      <c r="F6" s="116"/>
      <c r="G6" s="115">
        <f>IF('REKAPITULACIJA (2)'!$F$42=0,"",IF(SUM(G8:G9)=0,0,""))</f>
        <v>0</v>
      </c>
    </row>
    <row r="7" spans="1:9" x14ac:dyDescent="0.3">
      <c r="E7" s="181" t="str">
        <f>IF(SUM(E8:E9)=0,0,"")</f>
        <v/>
      </c>
      <c r="F7" s="176"/>
      <c r="G7" s="176">
        <f>IF('REKAPITULACIJA (2)'!$F$42=0,"",IF(SUM(G8:G9)=0,0,""))</f>
        <v>0</v>
      </c>
    </row>
    <row r="8" spans="1:9" ht="39" x14ac:dyDescent="0.3">
      <c r="B8" s="109" t="s">
        <v>395</v>
      </c>
      <c r="C8" s="108" t="s">
        <v>158</v>
      </c>
      <c r="D8" s="107" t="s">
        <v>394</v>
      </c>
      <c r="E8" s="113">
        <v>16</v>
      </c>
      <c r="F8" s="106"/>
      <c r="G8" s="105" t="str">
        <f>IF(F8="","",E8*F8)</f>
        <v/>
      </c>
      <c r="I8" s="96">
        <v>5</v>
      </c>
    </row>
    <row r="9" spans="1:9" ht="39" x14ac:dyDescent="0.3">
      <c r="B9" s="109" t="s">
        <v>393</v>
      </c>
      <c r="C9" s="108" t="s">
        <v>158</v>
      </c>
      <c r="D9" s="107" t="s">
        <v>392</v>
      </c>
      <c r="E9" s="113">
        <v>81</v>
      </c>
      <c r="F9" s="106"/>
      <c r="G9" s="105" t="str">
        <f>IF(F9="","",E9*F9)</f>
        <v/>
      </c>
      <c r="I9" s="96">
        <v>8</v>
      </c>
    </row>
    <row r="10" spans="1:9" x14ac:dyDescent="0.3">
      <c r="E10" s="142" t="str">
        <f>IF(SUM(E13:E14)=0,0,"")</f>
        <v/>
      </c>
      <c r="F10" s="110"/>
      <c r="G10" s="110">
        <f>IF('REKAPITULACIJA (2)'!$F$42=0,"",IF(SUM(G13:G14)=0,0,""))</f>
        <v>0</v>
      </c>
    </row>
    <row r="11" spans="1:9" ht="14" x14ac:dyDescent="0.3">
      <c r="B11" s="325" t="s">
        <v>391</v>
      </c>
      <c r="C11" s="326"/>
      <c r="D11" s="326"/>
      <c r="E11" s="180" t="str">
        <f>IF(SUM(E13:E14)=0,0,"")</f>
        <v/>
      </c>
      <c r="F11" s="116"/>
      <c r="G11" s="115">
        <f>IF('REKAPITULACIJA (2)'!$F$42=0,"",IF(SUM(G13:G14)=0,0,""))</f>
        <v>0</v>
      </c>
    </row>
    <row r="12" spans="1:9" x14ac:dyDescent="0.3">
      <c r="E12" s="142" t="str">
        <f>IF(SUM(E13:E14)=0,0,"")</f>
        <v/>
      </c>
      <c r="F12" s="110"/>
      <c r="G12" s="110">
        <f>IF('REKAPITULACIJA (2)'!$F$42=0,"",IF(SUM(G13:G14)=0,0,""))</f>
        <v>0</v>
      </c>
    </row>
    <row r="13" spans="1:9" ht="52" x14ac:dyDescent="0.3">
      <c r="B13" s="109" t="s">
        <v>390</v>
      </c>
      <c r="C13" s="108" t="s">
        <v>389</v>
      </c>
      <c r="D13" s="107" t="s">
        <v>388</v>
      </c>
      <c r="E13" s="113">
        <v>836</v>
      </c>
      <c r="F13" s="106"/>
      <c r="G13" s="105" t="str">
        <f>IF(F13="","",E13*F13)</f>
        <v/>
      </c>
      <c r="I13" s="96">
        <v>2.5</v>
      </c>
    </row>
    <row r="14" spans="1:9" ht="39" x14ac:dyDescent="0.3">
      <c r="B14" s="109" t="s">
        <v>387</v>
      </c>
      <c r="C14" s="108" t="s">
        <v>142</v>
      </c>
      <c r="D14" s="107" t="s">
        <v>386</v>
      </c>
      <c r="E14" s="113">
        <v>10</v>
      </c>
      <c r="F14" s="106"/>
      <c r="G14" s="105" t="str">
        <f>IF(F14="","",E14*F14)</f>
        <v/>
      </c>
      <c r="I14" s="96">
        <v>0</v>
      </c>
    </row>
    <row r="15" spans="1:9" x14ac:dyDescent="0.3">
      <c r="E15" s="142" t="str">
        <f>IF(SUM(E18:E19)=0,0,"")</f>
        <v/>
      </c>
      <c r="F15" s="110"/>
      <c r="G15" s="110">
        <f>IF('REKAPITULACIJA (2)'!$F$42=0,"",IF(SUM(G18:G19)=0,0,""))</f>
        <v>0</v>
      </c>
    </row>
    <row r="16" spans="1:9" ht="14" x14ac:dyDescent="0.3">
      <c r="B16" s="325" t="s">
        <v>385</v>
      </c>
      <c r="C16" s="326"/>
      <c r="D16" s="326"/>
      <c r="E16" s="180" t="str">
        <f>IF(SUM(E18:E19)=0,0,"")</f>
        <v/>
      </c>
      <c r="F16" s="116"/>
      <c r="G16" s="115">
        <f>IF('REKAPITULACIJA (2)'!$F$42=0,"",IF(SUM(G18:G19)=0,0,""))</f>
        <v>0</v>
      </c>
    </row>
    <row r="17" spans="2:9" x14ac:dyDescent="0.3">
      <c r="E17" s="142" t="str">
        <f>IF(SUM(E18:E19)=0,0,"")</f>
        <v/>
      </c>
      <c r="F17" s="110"/>
      <c r="G17" s="110">
        <f>IF('REKAPITULACIJA (2)'!$F$42=0,"",IF(SUM(G18:G19)=0,0,""))</f>
        <v>0</v>
      </c>
    </row>
    <row r="18" spans="2:9" ht="52" x14ac:dyDescent="0.3">
      <c r="B18" s="109" t="s">
        <v>384</v>
      </c>
      <c r="C18" s="108" t="s">
        <v>155</v>
      </c>
      <c r="D18" s="107" t="s">
        <v>447</v>
      </c>
      <c r="E18" s="113">
        <v>6</v>
      </c>
      <c r="F18" s="106"/>
      <c r="G18" s="105" t="str">
        <f>IF(F18="","",E18*F18)</f>
        <v/>
      </c>
      <c r="I18" s="96">
        <v>0</v>
      </c>
    </row>
    <row r="19" spans="2:9" ht="52" x14ac:dyDescent="0.3">
      <c r="B19" s="109" t="s">
        <v>382</v>
      </c>
      <c r="C19" s="108" t="s">
        <v>155</v>
      </c>
      <c r="D19" s="107" t="s">
        <v>446</v>
      </c>
      <c r="E19" s="113">
        <v>8</v>
      </c>
      <c r="F19" s="106"/>
      <c r="G19" s="105" t="str">
        <f>IF(F19="","",E19*F19)</f>
        <v/>
      </c>
      <c r="I19" s="96">
        <v>0</v>
      </c>
    </row>
    <row r="20" spans="2:9" ht="13.5" thickBot="1" x14ac:dyDescent="0.35"/>
    <row r="21" spans="2:9" ht="16" thickBot="1" x14ac:dyDescent="0.35">
      <c r="D21" s="103" t="s">
        <v>8</v>
      </c>
      <c r="E21" s="179"/>
      <c r="F21" s="322" t="str">
        <f>IF(SUM(G8:G19)=0,"",SUM(G8:G19))</f>
        <v/>
      </c>
      <c r="G21" s="323"/>
    </row>
  </sheetData>
  <sheetProtection algorithmName="SHA-512" hashValue="154QIM1/xzHBSDkdj5WKk9UMxrjQZYtKoexFLS+nDa995mlQvqLrvaEAJffO9ufFh4NiOGGmd72ktWqeffIHGw==" saltValue="pqfEeYtgY87IR5kbYpp0KQ==" spinCount="100000" sheet="1"/>
  <autoFilter ref="E1:G21" xr:uid="{00000000-0009-0000-0000-000005000000}">
    <filterColumn colId="0">
      <filters blank="1">
        <filter val="17,50"/>
        <filter val="18,00"/>
        <filter val="2.855,00"/>
        <filter val="20,50"/>
        <filter val="206,00"/>
        <filter val="51,00"/>
        <filter val="količina"/>
      </filters>
    </filterColumn>
  </autoFilter>
  <dataConsolidate/>
  <mergeCells count="5">
    <mergeCell ref="F21:G21"/>
    <mergeCell ref="B4:G4"/>
    <mergeCell ref="B11:D11"/>
    <mergeCell ref="B6:D6"/>
    <mergeCell ref="B16:D16"/>
  </mergeCells>
  <conditionalFormatting sqref="F8">
    <cfRule type="cellIs" dxfId="56" priority="4" operator="lessThanOrEqual">
      <formula>0</formula>
    </cfRule>
  </conditionalFormatting>
  <conditionalFormatting sqref="F9">
    <cfRule type="cellIs" dxfId="55" priority="3" operator="lessThanOrEqual">
      <formula>0</formula>
    </cfRule>
  </conditionalFormatting>
  <conditionalFormatting sqref="F13:F14">
    <cfRule type="cellIs" dxfId="54" priority="2" operator="lessThanOrEqual">
      <formula>0</formula>
    </cfRule>
  </conditionalFormatting>
  <conditionalFormatting sqref="F18:F19">
    <cfRule type="cellIs" dxfId="53" priority="1" operator="lessThanOrEqual">
      <formula>0</formula>
    </cfRule>
  </conditionalFormatting>
  <pageMargins left="0.70866141732283472" right="0.70866141732283472" top="0.74803149606299213" bottom="0.74803149606299213" header="0.31496062992125984" footer="0.31496062992125984"/>
  <pageSetup paperSize="9" scale="99" orientation="portrait" r:id="rId1"/>
  <headerFooter>
    <oddHeader>&amp;L&amp;"Arial Narrow,Navadno"    &amp;G&amp;C&amp;"Arial Narrow,Poševno"&amp;10&amp;A</oddHeader>
    <oddFooter>&amp;C&amp;"Arial Narrow,Poševno"&amp;10Stran &amp;P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C22FF-03A0-445D-BECC-FE53D75BF883}">
  <sheetPr filterMode="1">
    <tabColor rgb="FFFFC000"/>
  </sheetPr>
  <dimension ref="A1:I16"/>
  <sheetViews>
    <sheetView showZeros="0" view="pageBreakPreview" zoomScaleNormal="145" zoomScaleSheetLayoutView="100" zoomScalePageLayoutView="120" workbookViewId="0">
      <pane ySplit="2" topLeftCell="A3" activePane="bottomLeft" state="frozen"/>
      <selection activeCell="Q20" sqref="Q20"/>
      <selection pane="bottomLeft" activeCell="F8" sqref="F8"/>
    </sheetView>
  </sheetViews>
  <sheetFormatPr defaultColWidth="9.1796875" defaultRowHeight="13" x14ac:dyDescent="0.3"/>
  <cols>
    <col min="1" max="1" width="2.1796875" style="101" customWidth="1"/>
    <col min="2" max="2" width="6.26953125" style="100" customWidth="1"/>
    <col min="3" max="3" width="5.26953125" style="99" customWidth="1"/>
    <col min="4" max="4" width="45.453125" style="98" customWidth="1"/>
    <col min="5" max="6" width="9.1796875" style="97"/>
    <col min="7" max="7" width="9.7265625" style="97" customWidth="1"/>
    <col min="8" max="8" width="4" style="95" customWidth="1"/>
    <col min="9" max="9" width="16.81640625" style="184" hidden="1" customWidth="1"/>
    <col min="10" max="16384" width="9.1796875" style="95"/>
  </cols>
  <sheetData>
    <row r="1" spans="1:9" x14ac:dyDescent="0.3">
      <c r="A1" s="139"/>
    </row>
    <row r="2" spans="1:9" x14ac:dyDescent="0.3">
      <c r="B2" s="159" t="s">
        <v>0</v>
      </c>
      <c r="C2" s="159" t="s">
        <v>5</v>
      </c>
      <c r="D2" s="159" t="s">
        <v>1</v>
      </c>
      <c r="E2" s="158" t="s">
        <v>2</v>
      </c>
      <c r="F2" s="158" t="s">
        <v>3</v>
      </c>
      <c r="G2" s="158" t="s">
        <v>4</v>
      </c>
      <c r="I2" s="185" t="s">
        <v>6</v>
      </c>
    </row>
    <row r="3" spans="1:9" x14ac:dyDescent="0.3">
      <c r="B3" s="157"/>
      <c r="C3" s="157"/>
      <c r="D3" s="156"/>
      <c r="E3" s="155"/>
      <c r="F3" s="155"/>
      <c r="G3" s="155"/>
    </row>
    <row r="4" spans="1:9" ht="15.5" x14ac:dyDescent="0.3">
      <c r="B4" s="324" t="s">
        <v>421</v>
      </c>
      <c r="C4" s="324"/>
      <c r="D4" s="324"/>
      <c r="E4" s="324"/>
      <c r="F4" s="324"/>
      <c r="G4" s="324"/>
    </row>
    <row r="5" spans="1:9" ht="15.5" x14ac:dyDescent="0.3">
      <c r="B5" s="132"/>
      <c r="C5" s="132"/>
      <c r="D5" s="132"/>
      <c r="E5" s="162" t="str">
        <f>IF(SUM(E8:E10)=0,0,"")</f>
        <v/>
      </c>
      <c r="F5" s="162"/>
      <c r="G5" s="162">
        <f>IF('REKAPITULACIJA (2)'!$F$42=0,"",IF(SUM(G8:G10)=0,0,""))</f>
        <v>0</v>
      </c>
    </row>
    <row r="6" spans="1:9" ht="14" x14ac:dyDescent="0.3">
      <c r="B6" s="325" t="s">
        <v>420</v>
      </c>
      <c r="C6" s="326"/>
      <c r="D6" s="326"/>
      <c r="E6" s="116" t="str">
        <f>IF(SUM(E8:E10)=0,0,"")</f>
        <v/>
      </c>
      <c r="F6" s="116"/>
      <c r="G6" s="115">
        <f>IF('REKAPITULACIJA (2)'!$F$42=0,"",IF(SUM(G8:G10)=0,0,""))</f>
        <v>0</v>
      </c>
    </row>
    <row r="7" spans="1:9" x14ac:dyDescent="0.3">
      <c r="E7" s="176" t="str">
        <f>IF(SUM(E8:E10)=0,0,"")</f>
        <v/>
      </c>
      <c r="F7" s="176"/>
      <c r="G7" s="176">
        <f>IF('REKAPITULACIJA (2)'!$F$42=0,"",IF(SUM(G8:G10)=0,0,""))</f>
        <v>0</v>
      </c>
    </row>
    <row r="8" spans="1:9" ht="39" x14ac:dyDescent="0.3">
      <c r="B8" s="109" t="s">
        <v>419</v>
      </c>
      <c r="C8" s="108" t="s">
        <v>142</v>
      </c>
      <c r="D8" s="107" t="s">
        <v>418</v>
      </c>
      <c r="E8" s="113">
        <v>1</v>
      </c>
      <c r="F8" s="106"/>
      <c r="G8" s="105" t="str">
        <f>IF(F8="","",E8*F8)</f>
        <v/>
      </c>
      <c r="I8" s="184">
        <v>30</v>
      </c>
    </row>
    <row r="9" spans="1:9" ht="39" x14ac:dyDescent="0.3">
      <c r="B9" s="109" t="s">
        <v>417</v>
      </c>
      <c r="C9" s="108" t="s">
        <v>142</v>
      </c>
      <c r="D9" s="107" t="s">
        <v>416</v>
      </c>
      <c r="E9" s="113">
        <v>1</v>
      </c>
      <c r="F9" s="106"/>
      <c r="G9" s="105" t="str">
        <f>IF(F9="","",E9*F9)</f>
        <v/>
      </c>
      <c r="I9" s="184">
        <v>0</v>
      </c>
    </row>
    <row r="10" spans="1:9" ht="52" x14ac:dyDescent="0.3">
      <c r="B10" s="109" t="s">
        <v>413</v>
      </c>
      <c r="C10" s="108" t="s">
        <v>142</v>
      </c>
      <c r="D10" s="107" t="s">
        <v>412</v>
      </c>
      <c r="E10" s="113">
        <v>1</v>
      </c>
      <c r="F10" s="106"/>
      <c r="G10" s="105" t="str">
        <f>IF(F10="","",E10*F10)</f>
        <v/>
      </c>
      <c r="I10" s="184">
        <v>125</v>
      </c>
    </row>
    <row r="11" spans="1:9" x14ac:dyDescent="0.3">
      <c r="E11" s="110" t="str">
        <f>IF(SUM(E14:E14)=0,0,"")</f>
        <v/>
      </c>
      <c r="F11" s="110"/>
      <c r="G11" s="110">
        <f>IF('REKAPITULACIJA (2)'!$F$42=0,"",IF(SUM(G14:G14)=0,0,""))</f>
        <v>0</v>
      </c>
    </row>
    <row r="12" spans="1:9" ht="14" x14ac:dyDescent="0.3">
      <c r="B12" s="325" t="s">
        <v>400</v>
      </c>
      <c r="C12" s="326"/>
      <c r="D12" s="326"/>
      <c r="E12" s="116" t="str">
        <f>IF(SUM(E14:E14)=0,0,"")</f>
        <v/>
      </c>
      <c r="F12" s="116"/>
      <c r="G12" s="115">
        <f>IF('REKAPITULACIJA (2)'!$F$42=0,"",IF(SUM(G14:G14)=0,0,""))</f>
        <v>0</v>
      </c>
    </row>
    <row r="13" spans="1:9" x14ac:dyDescent="0.3">
      <c r="E13" s="110" t="str">
        <f>IF(SUM(E14:E14)=0,0,"")</f>
        <v/>
      </c>
      <c r="F13" s="110"/>
      <c r="G13" s="110">
        <f>IF('REKAPITULACIJA (2)'!$F$42=0,"",IF(SUM(G14:G14)=0,0,""))</f>
        <v>0</v>
      </c>
    </row>
    <row r="14" spans="1:9" s="143" customFormat="1" ht="26" x14ac:dyDescent="0.3">
      <c r="A14" s="148"/>
      <c r="B14" s="147" t="s">
        <v>399</v>
      </c>
      <c r="C14" s="146" t="s">
        <v>146</v>
      </c>
      <c r="D14" s="145" t="s">
        <v>398</v>
      </c>
      <c r="E14" s="113">
        <v>50</v>
      </c>
      <c r="F14" s="106"/>
      <c r="G14" s="113" t="str">
        <f>IF(F14="","",E14*F14)</f>
        <v/>
      </c>
      <c r="I14" s="184">
        <v>0</v>
      </c>
    </row>
    <row r="15" spans="1:9" ht="13.5" thickBot="1" x14ac:dyDescent="0.35">
      <c r="I15" s="95"/>
    </row>
    <row r="16" spans="1:9" ht="16" thickBot="1" x14ac:dyDescent="0.35">
      <c r="D16" s="103" t="s">
        <v>397</v>
      </c>
      <c r="E16" s="102"/>
      <c r="F16" s="322" t="str">
        <f>IF(SUM(G8:G14)=0,"",SUM(G8:G14))</f>
        <v/>
      </c>
      <c r="G16" s="323"/>
    </row>
  </sheetData>
  <sheetProtection algorithmName="SHA-512" hashValue="c8uIfBTbZnG7TeS8ul/UZLfU3yncC9UdHJ7Q62ES5rk3oltHtHk7i36fzCklTAOU0w/jhRT+sopFOZbv9tNRsA==" saltValue="hYoWmxeF5fscu61wvdG4eg==" spinCount="100000" sheet="1"/>
  <autoFilter ref="E1:G16" xr:uid="{00000000-0009-0000-0000-000006000000}">
    <filterColumn colId="0">
      <filters blank="1">
        <filter val="1,00"/>
        <filter val="50,00"/>
        <filter val="količina"/>
      </filters>
    </filterColumn>
  </autoFilter>
  <dataConsolidate/>
  <mergeCells count="4">
    <mergeCell ref="F16:G16"/>
    <mergeCell ref="B4:G4"/>
    <mergeCell ref="B6:D6"/>
    <mergeCell ref="B12:D12"/>
  </mergeCells>
  <conditionalFormatting sqref="F8:F10">
    <cfRule type="cellIs" dxfId="52" priority="2" operator="lessThanOrEqual">
      <formula>0</formula>
    </cfRule>
  </conditionalFormatting>
  <conditionalFormatting sqref="F14">
    <cfRule type="cellIs" dxfId="51" priority="1" operator="lessThanOrEqual">
      <formula>0</formula>
    </cfRule>
  </conditionalFormatting>
  <pageMargins left="0.70866141732283472" right="0.70866141732283472" top="0.74803149606299213" bottom="0.74803149606299213" header="0.31496062992125984" footer="0.31496062992125984"/>
  <pageSetup paperSize="9" scale="99" orientation="portrait" r:id="rId1"/>
  <headerFooter>
    <oddHeader>&amp;L&amp;"Arial Narrow,Navadno"    &amp;G&amp;C&amp;"Arial Narrow,Poševno"&amp;10&amp;A</oddHeader>
    <oddFooter>&amp;C&amp;"Arial Narrow,Poševno"&amp;10Stran &amp;P /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3F07C-3D73-4398-8000-57AB0B124252}">
  <sheetPr filterMode="1">
    <tabColor rgb="FFFFC000"/>
  </sheetPr>
  <dimension ref="A1:I25"/>
  <sheetViews>
    <sheetView showZeros="0" view="pageBreakPreview" zoomScaleNormal="100" zoomScaleSheetLayoutView="100" zoomScalePageLayoutView="120" workbookViewId="0">
      <pane ySplit="2" topLeftCell="A3" activePane="bottomLeft" state="frozen"/>
      <selection activeCell="Q20" sqref="Q20"/>
      <selection pane="bottomLeft" activeCell="F8" sqref="F8"/>
    </sheetView>
  </sheetViews>
  <sheetFormatPr defaultColWidth="9.1796875" defaultRowHeight="13" x14ac:dyDescent="0.3"/>
  <cols>
    <col min="1" max="1" width="2.1796875" style="101" customWidth="1"/>
    <col min="2" max="2" width="6.26953125" style="100" customWidth="1"/>
    <col min="3" max="3" width="5.54296875" style="99" customWidth="1"/>
    <col min="4" max="4" width="43.81640625" style="98" customWidth="1"/>
    <col min="5" max="5" width="9.1796875" style="97"/>
    <col min="6" max="6" width="10.26953125" style="97" customWidth="1"/>
    <col min="7" max="7" width="9.7265625" style="97" customWidth="1"/>
    <col min="8" max="8" width="4" style="95" customWidth="1"/>
    <col min="9" max="9" width="6" style="184" hidden="1" customWidth="1"/>
    <col min="10" max="16384" width="9.1796875" style="95"/>
  </cols>
  <sheetData>
    <row r="1" spans="1:9" x14ac:dyDescent="0.3">
      <c r="A1" s="139"/>
    </row>
    <row r="2" spans="1:9" x14ac:dyDescent="0.3">
      <c r="B2" s="159" t="s">
        <v>0</v>
      </c>
      <c r="C2" s="159" t="s">
        <v>5</v>
      </c>
      <c r="D2" s="159" t="s">
        <v>1</v>
      </c>
      <c r="E2" s="158" t="s">
        <v>2</v>
      </c>
      <c r="F2" s="158" t="s">
        <v>3</v>
      </c>
      <c r="G2" s="158" t="s">
        <v>4</v>
      </c>
      <c r="I2" s="185" t="s">
        <v>6</v>
      </c>
    </row>
    <row r="3" spans="1:9" x14ac:dyDescent="0.3">
      <c r="B3" s="157"/>
      <c r="C3" s="157"/>
      <c r="D3" s="156"/>
      <c r="E3" s="155"/>
      <c r="F3" s="155"/>
      <c r="G3" s="155"/>
    </row>
    <row r="4" spans="1:9" ht="15.5" x14ac:dyDescent="0.3">
      <c r="B4" s="324" t="s">
        <v>442</v>
      </c>
      <c r="C4" s="324"/>
      <c r="D4" s="324"/>
      <c r="E4" s="324"/>
      <c r="F4" s="324"/>
      <c r="G4" s="324"/>
    </row>
    <row r="5" spans="1:9" x14ac:dyDescent="0.3">
      <c r="B5" s="140"/>
      <c r="E5" s="97" t="str">
        <f>IF(SUM(E8:E8)=0,0,"")</f>
        <v/>
      </c>
      <c r="G5" s="97">
        <f>IF('REKAPITULACIJA (2)'!$F$42=0,"",IF(SUM(G8:G8)=0,0,""))</f>
        <v>0</v>
      </c>
      <c r="I5" s="95"/>
    </row>
    <row r="6" spans="1:9" ht="14" x14ac:dyDescent="0.3">
      <c r="B6" s="325" t="s">
        <v>441</v>
      </c>
      <c r="C6" s="326"/>
      <c r="D6" s="326"/>
      <c r="E6" s="116" t="str">
        <f>IF(SUM(E8:E8)=0,0,"")</f>
        <v/>
      </c>
      <c r="F6" s="116"/>
      <c r="G6" s="115">
        <f>IF('REKAPITULACIJA (2)'!$F$42=0,"",IF(SUM(G8:G8)=0,0,""))</f>
        <v>0</v>
      </c>
    </row>
    <row r="7" spans="1:9" x14ac:dyDescent="0.3">
      <c r="E7" s="176" t="str">
        <f>IF(SUM(E8:E8)=0,0,"")</f>
        <v/>
      </c>
      <c r="F7" s="176"/>
      <c r="G7" s="176">
        <f>IF('REKAPITULACIJA (2)'!$F$42=0,"",IF(SUM(G8:G8)=0,0,""))</f>
        <v>0</v>
      </c>
    </row>
    <row r="8" spans="1:9" ht="39" x14ac:dyDescent="0.3">
      <c r="B8" s="109" t="s">
        <v>440</v>
      </c>
      <c r="C8" s="108" t="s">
        <v>424</v>
      </c>
      <c r="D8" s="107" t="s">
        <v>439</v>
      </c>
      <c r="E8" s="113">
        <v>15</v>
      </c>
      <c r="F8" s="106"/>
      <c r="G8" s="105" t="str">
        <f>IF(F8="","",E8*F8)</f>
        <v/>
      </c>
      <c r="I8" s="184">
        <v>0</v>
      </c>
    </row>
    <row r="9" spans="1:9" x14ac:dyDescent="0.3">
      <c r="E9" s="176" t="str">
        <f>IF(SUM(E10:E14)=0,0,"")</f>
        <v/>
      </c>
      <c r="F9" s="176"/>
      <c r="G9" s="176">
        <f>IF('REKAPITULACIJA (2)'!$F$42=0,"",IF(SUM(G10:G14)=0,0,""))</f>
        <v>0</v>
      </c>
    </row>
    <row r="10" spans="1:9" ht="14" x14ac:dyDescent="0.3">
      <c r="B10" s="325" t="s">
        <v>438</v>
      </c>
      <c r="C10" s="326"/>
      <c r="D10" s="326"/>
      <c r="E10" s="116" t="str">
        <f>IF(SUM(E12:E14)=0,0,"")</f>
        <v/>
      </c>
      <c r="F10" s="116"/>
      <c r="G10" s="115">
        <f>IF('REKAPITULACIJA (2)'!$F$42=0,"",IF(SUM(G12:G14)=0,0,""))</f>
        <v>0</v>
      </c>
    </row>
    <row r="11" spans="1:9" x14ac:dyDescent="0.3">
      <c r="E11" s="176" t="str">
        <f>IF(SUM(E12:E14)=0,0,"")</f>
        <v/>
      </c>
      <c r="F11" s="176"/>
      <c r="G11" s="176">
        <f>IF('REKAPITULACIJA (2)'!$F$42=0,"",IF(SUM(G12:G14)=0,0,""))</f>
        <v>0</v>
      </c>
    </row>
    <row r="12" spans="1:9" ht="39" x14ac:dyDescent="0.3">
      <c r="B12" s="109" t="s">
        <v>437</v>
      </c>
      <c r="C12" s="108" t="s">
        <v>424</v>
      </c>
      <c r="D12" s="107" t="s">
        <v>436</v>
      </c>
      <c r="E12" s="113">
        <v>15</v>
      </c>
      <c r="F12" s="106"/>
      <c r="G12" s="105" t="str">
        <f>IF(F12="","",E12*F12)</f>
        <v/>
      </c>
      <c r="I12" s="184">
        <v>0</v>
      </c>
    </row>
    <row r="13" spans="1:9" ht="39" x14ac:dyDescent="0.3">
      <c r="B13" s="109" t="s">
        <v>435</v>
      </c>
      <c r="C13" s="108" t="s">
        <v>146</v>
      </c>
      <c r="D13" s="107" t="s">
        <v>434</v>
      </c>
      <c r="E13" s="105">
        <v>200</v>
      </c>
      <c r="F13" s="106"/>
      <c r="G13" s="105" t="str">
        <f>IF(F13="","",E13*F13)</f>
        <v/>
      </c>
      <c r="I13" s="184">
        <v>0</v>
      </c>
    </row>
    <row r="14" spans="1:9" ht="39" x14ac:dyDescent="0.3">
      <c r="B14" s="109" t="s">
        <v>433</v>
      </c>
      <c r="C14" s="108" t="s">
        <v>146</v>
      </c>
      <c r="D14" s="107" t="s">
        <v>432</v>
      </c>
      <c r="E14" s="105">
        <v>200</v>
      </c>
      <c r="F14" s="106"/>
      <c r="G14" s="105" t="str">
        <f>IF(F14="","",E14*F14)</f>
        <v/>
      </c>
      <c r="I14" s="184">
        <v>0</v>
      </c>
    </row>
    <row r="15" spans="1:9" x14ac:dyDescent="0.3">
      <c r="E15" s="176" t="str">
        <f>IF(SUM(E18:E19)=0,0,"")</f>
        <v/>
      </c>
      <c r="F15" s="176"/>
      <c r="G15" s="176">
        <f>IF('REKAPITULACIJA (2)'!$F$42=0,"",IF(SUM(G18:G19)=0,0,""))</f>
        <v>0</v>
      </c>
    </row>
    <row r="16" spans="1:9" ht="14" x14ac:dyDescent="0.3">
      <c r="B16" s="325" t="s">
        <v>431</v>
      </c>
      <c r="C16" s="326"/>
      <c r="D16" s="326"/>
      <c r="E16" s="116" t="str">
        <f>IF(SUM(E18:E19)=0,0,"")</f>
        <v/>
      </c>
      <c r="F16" s="116"/>
      <c r="G16" s="115">
        <f>IF('REKAPITULACIJA (2)'!$F$42=0,"",IF(SUM(G18:G19)=0,0,""))</f>
        <v>0</v>
      </c>
    </row>
    <row r="17" spans="2:9" x14ac:dyDescent="0.3">
      <c r="E17" s="176" t="str">
        <f>IF(SUM(E18:E19)=0,0,"")</f>
        <v/>
      </c>
      <c r="F17" s="176"/>
      <c r="G17" s="176">
        <f>IF('REKAPITULACIJA (2)'!$F$42=0,"",IF(SUM(G18:G19)=0,0,""))</f>
        <v>0</v>
      </c>
    </row>
    <row r="18" spans="2:9" ht="39" x14ac:dyDescent="0.3">
      <c r="B18" s="109" t="s">
        <v>430</v>
      </c>
      <c r="C18" s="108" t="s">
        <v>142</v>
      </c>
      <c r="D18" s="107" t="s">
        <v>429</v>
      </c>
      <c r="E18" s="105">
        <v>4</v>
      </c>
      <c r="F18" s="106"/>
      <c r="G18" s="105" t="str">
        <f>IF(F18="","",E18*F18)</f>
        <v/>
      </c>
      <c r="I18" s="184">
        <v>0</v>
      </c>
    </row>
    <row r="19" spans="2:9" ht="39" x14ac:dyDescent="0.3">
      <c r="B19" s="109" t="s">
        <v>428</v>
      </c>
      <c r="C19" s="108" t="s">
        <v>142</v>
      </c>
      <c r="D19" s="107" t="s">
        <v>427</v>
      </c>
      <c r="E19" s="105">
        <v>4</v>
      </c>
      <c r="F19" s="106"/>
      <c r="G19" s="105" t="str">
        <f>IF(F19="","",E19*F19)</f>
        <v/>
      </c>
      <c r="I19" s="184">
        <v>0</v>
      </c>
    </row>
    <row r="20" spans="2:9" x14ac:dyDescent="0.3">
      <c r="E20" s="176" t="str">
        <f>IF(SUM(E21:E23)=0,0,"")</f>
        <v/>
      </c>
      <c r="F20" s="176"/>
      <c r="G20" s="176">
        <f>IF('REKAPITULACIJA (2)'!$F$42=0,"",IF(SUM(G21:G23)=0,0,""))</f>
        <v>0</v>
      </c>
    </row>
    <row r="21" spans="2:9" ht="14" x14ac:dyDescent="0.3">
      <c r="B21" s="325" t="s">
        <v>426</v>
      </c>
      <c r="C21" s="326"/>
      <c r="D21" s="326"/>
      <c r="E21" s="116" t="str">
        <f>IF(SUM(E23:E23)=0,0,"")</f>
        <v/>
      </c>
      <c r="F21" s="116"/>
      <c r="G21" s="115">
        <f>IF('REKAPITULACIJA (2)'!$F$42=0,"",IF(SUM(G23:G23)=0,0,""))</f>
        <v>0</v>
      </c>
    </row>
    <row r="22" spans="2:9" x14ac:dyDescent="0.3">
      <c r="E22" s="176" t="str">
        <f>IF(SUM(E23:E23)=0,0,"")</f>
        <v/>
      </c>
      <c r="F22" s="176"/>
      <c r="G22" s="176">
        <f>IF('REKAPITULACIJA (2)'!$F$42=0,"",IF(SUM(G23:G23)=0,0,""))</f>
        <v>0</v>
      </c>
    </row>
    <row r="23" spans="2:9" ht="39" x14ac:dyDescent="0.3">
      <c r="B23" s="109" t="s">
        <v>425</v>
      </c>
      <c r="C23" s="108" t="s">
        <v>424</v>
      </c>
      <c r="D23" s="107" t="s">
        <v>423</v>
      </c>
      <c r="E23" s="113">
        <v>1</v>
      </c>
      <c r="F23" s="106">
        <v>0</v>
      </c>
      <c r="G23" s="105">
        <f>IF(F23="","",E23*F23)</f>
        <v>0</v>
      </c>
      <c r="I23" s="184">
        <v>0</v>
      </c>
    </row>
    <row r="24" spans="2:9" ht="13.5" thickBot="1" x14ac:dyDescent="0.35"/>
    <row r="25" spans="2:9" ht="16" thickBot="1" x14ac:dyDescent="0.35">
      <c r="D25" s="103" t="s">
        <v>422</v>
      </c>
      <c r="E25" s="102"/>
      <c r="F25" s="322" t="str">
        <f>IF(SUM(G6:G23)=0,"",SUM(G6:G23))</f>
        <v/>
      </c>
      <c r="G25" s="323"/>
    </row>
  </sheetData>
  <sheetProtection algorithmName="SHA-512" hashValue="KWMZ26lo8ipbmj1T4RAkcYB8c+1JypkBPzQCWqwI5CTtozCqrM2XEe9rmOqpYaI6C5WtEtyEU6r7XbnouTkZVQ==" saltValue="NWk6ucp/RE2MSckG0CUR6A==" spinCount="100000" sheet="1"/>
  <autoFilter ref="E1:G25" xr:uid="{00000000-0009-0000-0000-000007000000}">
    <filterColumn colId="0">
      <filters blank="1">
        <filter val="1,00"/>
        <filter val="10,00"/>
        <filter val="150,00"/>
        <filter val="25,00"/>
        <filter val="45,00"/>
        <filter val="75,00"/>
        <filter val="količina"/>
      </filters>
    </filterColumn>
  </autoFilter>
  <dataConsolidate/>
  <mergeCells count="6">
    <mergeCell ref="F25:G25"/>
    <mergeCell ref="B10:D10"/>
    <mergeCell ref="B4:G4"/>
    <mergeCell ref="B6:D6"/>
    <mergeCell ref="B16:D16"/>
    <mergeCell ref="B21:D21"/>
  </mergeCells>
  <conditionalFormatting sqref="F8">
    <cfRule type="cellIs" dxfId="50" priority="7" operator="lessThanOrEqual">
      <formula>0</formula>
    </cfRule>
  </conditionalFormatting>
  <conditionalFormatting sqref="F23">
    <cfRule type="cellIs" dxfId="49" priority="1" operator="lessThanOrEqual">
      <formula>0</formula>
    </cfRule>
  </conditionalFormatting>
  <conditionalFormatting sqref="F12">
    <cfRule type="cellIs" dxfId="48" priority="6" operator="lessThanOrEqual">
      <formula>0</formula>
    </cfRule>
  </conditionalFormatting>
  <conditionalFormatting sqref="F13">
    <cfRule type="cellIs" dxfId="47" priority="5" operator="lessThanOrEqual">
      <formula>0</formula>
    </cfRule>
  </conditionalFormatting>
  <conditionalFormatting sqref="F14">
    <cfRule type="cellIs" dxfId="46" priority="4" operator="lessThanOrEqual">
      <formula>0</formula>
    </cfRule>
  </conditionalFormatting>
  <conditionalFormatting sqref="F18">
    <cfRule type="cellIs" dxfId="45" priority="3" operator="lessThanOrEqual">
      <formula>0</formula>
    </cfRule>
  </conditionalFormatting>
  <conditionalFormatting sqref="F19">
    <cfRule type="cellIs" dxfId="44" priority="2" operator="lessThanOrEqual">
      <formula>0</formula>
    </cfRule>
  </conditionalFormatting>
  <pageMargins left="0.70866141732283472" right="0.70866141732283472" top="0.74803149606299213" bottom="0.74803149606299213" header="0.31496062992125984" footer="0.31496062992125984"/>
  <pageSetup paperSize="9" scale="95" orientation="portrait" r:id="rId1"/>
  <headerFooter>
    <oddHeader>&amp;L&amp;"Arial Narrow,Navadno"    &amp;G&amp;C&amp;"Arial Narrow,Poševno"&amp;10&amp;A</oddHeader>
    <oddFooter>&amp;C&amp;"Arial Narrow,Poševno"&amp;10Stran &amp;P /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4B37A-A9E3-4EB1-A945-1396AE4100D6}">
  <sheetPr>
    <tabColor rgb="FF7030A0"/>
  </sheetPr>
  <dimension ref="A2:J76"/>
  <sheetViews>
    <sheetView view="pageBreakPreview" zoomScaleSheetLayoutView="100" workbookViewId="0">
      <selection activeCell="G19" sqref="G19"/>
    </sheetView>
  </sheetViews>
  <sheetFormatPr defaultRowHeight="14" x14ac:dyDescent="0.3"/>
  <cols>
    <col min="1" max="1" width="4.7265625" style="186" customWidth="1"/>
    <col min="2" max="2" width="7.453125" style="187" customWidth="1"/>
    <col min="3" max="4" width="8.7265625" style="186"/>
    <col min="5" max="5" width="14.7265625" style="186" customWidth="1"/>
    <col min="6" max="6" width="23.26953125" style="186" customWidth="1"/>
    <col min="7" max="7" width="22.81640625" style="186" customWidth="1"/>
    <col min="8" max="8" width="13.26953125" style="186" customWidth="1"/>
    <col min="9" max="9" width="13.26953125" style="186" bestFit="1" customWidth="1"/>
    <col min="10" max="10" width="10.7265625" style="186" bestFit="1" customWidth="1"/>
    <col min="11" max="16384" width="8.7265625" style="186"/>
  </cols>
  <sheetData>
    <row r="2" spans="1:10" x14ac:dyDescent="0.3">
      <c r="B2" s="209"/>
      <c r="C2" s="208"/>
      <c r="D2" s="208"/>
      <c r="E2" s="207"/>
      <c r="F2" s="206"/>
      <c r="G2" s="206"/>
    </row>
    <row r="3" spans="1:10" ht="14.5" x14ac:dyDescent="0.35">
      <c r="A3" s="194"/>
      <c r="B3" s="193"/>
      <c r="C3" s="329" t="s">
        <v>467</v>
      </c>
      <c r="D3" s="330"/>
      <c r="E3" s="330"/>
      <c r="F3" s="330"/>
      <c r="G3" s="330"/>
    </row>
    <row r="4" spans="1:10" ht="14.5" x14ac:dyDescent="0.35">
      <c r="A4" s="194"/>
      <c r="B4" s="202"/>
      <c r="C4" s="194"/>
      <c r="D4" s="194"/>
      <c r="E4" s="194"/>
      <c r="F4" s="194"/>
      <c r="G4" s="195"/>
    </row>
    <row r="5" spans="1:10" ht="14.5" x14ac:dyDescent="0.35">
      <c r="A5" s="194"/>
      <c r="B5" s="203" t="s">
        <v>466</v>
      </c>
      <c r="C5" s="193" t="s">
        <v>465</v>
      </c>
      <c r="D5" s="193"/>
      <c r="E5" s="193"/>
      <c r="F5" s="193"/>
      <c r="G5" s="205"/>
    </row>
    <row r="6" spans="1:10" ht="14.5" x14ac:dyDescent="0.35">
      <c r="A6" s="194"/>
      <c r="B6" s="202" t="s">
        <v>464</v>
      </c>
      <c r="C6" s="194" t="s">
        <v>463</v>
      </c>
      <c r="D6" s="193"/>
      <c r="E6" s="193"/>
      <c r="F6" s="193"/>
      <c r="G6" s="204">
        <f>Cevovod!G25</f>
        <v>0</v>
      </c>
    </row>
    <row r="7" spans="1:10" ht="14.5" x14ac:dyDescent="0.35">
      <c r="A7" s="194"/>
      <c r="B7" s="202" t="s">
        <v>462</v>
      </c>
      <c r="C7" s="194" t="s">
        <v>461</v>
      </c>
      <c r="D7" s="193"/>
      <c r="E7" s="193"/>
      <c r="F7" s="193"/>
      <c r="G7" s="204">
        <f>Cevovod!G52</f>
        <v>0</v>
      </c>
    </row>
    <row r="8" spans="1:10" ht="14.5" x14ac:dyDescent="0.35">
      <c r="A8" s="194"/>
      <c r="B8" s="202" t="s">
        <v>460</v>
      </c>
      <c r="C8" s="194" t="s">
        <v>459</v>
      </c>
      <c r="D8" s="193"/>
      <c r="E8" s="193"/>
      <c r="F8" s="193"/>
      <c r="G8" s="204">
        <f>Cevovod!G116</f>
        <v>0</v>
      </c>
    </row>
    <row r="9" spans="1:10" ht="14.5" x14ac:dyDescent="0.35">
      <c r="A9" s="194"/>
      <c r="B9" s="202" t="s">
        <v>458</v>
      </c>
      <c r="C9" s="194" t="s">
        <v>457</v>
      </c>
      <c r="D9" s="193"/>
      <c r="E9" s="193"/>
      <c r="F9" s="193"/>
      <c r="G9" s="204">
        <f>Cevovod!G135</f>
        <v>0</v>
      </c>
    </row>
    <row r="10" spans="1:10" ht="14.5" x14ac:dyDescent="0.35">
      <c r="A10" s="194"/>
      <c r="B10" s="202" t="s">
        <v>456</v>
      </c>
      <c r="C10" s="194" t="s">
        <v>455</v>
      </c>
      <c r="D10" s="193"/>
      <c r="E10" s="193"/>
      <c r="F10" s="193"/>
      <c r="G10" s="204">
        <f>Cevovod!G145</f>
        <v>0</v>
      </c>
    </row>
    <row r="11" spans="1:10" ht="14.5" x14ac:dyDescent="0.35">
      <c r="A11" s="194"/>
      <c r="B11" s="202" t="s">
        <v>454</v>
      </c>
      <c r="C11" s="194" t="s">
        <v>453</v>
      </c>
      <c r="D11" s="193"/>
      <c r="E11" s="193"/>
      <c r="F11" s="193"/>
      <c r="G11" s="204">
        <f>Cevovod!G170</f>
        <v>0</v>
      </c>
    </row>
    <row r="12" spans="1:10" ht="30" customHeight="1" x14ac:dyDescent="0.35">
      <c r="A12" s="194"/>
      <c r="B12" s="203"/>
      <c r="C12" s="332" t="s">
        <v>452</v>
      </c>
      <c r="D12" s="333"/>
      <c r="E12" s="333"/>
      <c r="F12" s="333"/>
      <c r="G12" s="196">
        <f>SUM(G6:G11)</f>
        <v>0</v>
      </c>
    </row>
    <row r="13" spans="1:10" ht="14.5" x14ac:dyDescent="0.35">
      <c r="A13" s="194"/>
      <c r="B13" s="202"/>
      <c r="C13" s="194"/>
      <c r="D13" s="194"/>
      <c r="E13" s="194"/>
      <c r="F13" s="194"/>
      <c r="G13" s="195"/>
    </row>
    <row r="14" spans="1:10" ht="14.5" x14ac:dyDescent="0.35">
      <c r="A14" s="194"/>
      <c r="B14" s="202"/>
      <c r="C14" s="193"/>
      <c r="D14" s="193"/>
      <c r="E14" s="193"/>
      <c r="F14" s="193"/>
      <c r="G14" s="200"/>
    </row>
    <row r="15" spans="1:10" ht="15" thickBot="1" x14ac:dyDescent="0.4">
      <c r="A15" s="194"/>
      <c r="B15" s="193"/>
      <c r="C15" s="193"/>
      <c r="D15" s="193"/>
      <c r="E15" s="201" t="s">
        <v>451</v>
      </c>
      <c r="F15" s="201"/>
      <c r="G15" s="192">
        <f>G12</f>
        <v>0</v>
      </c>
      <c r="I15" s="200"/>
      <c r="J15" s="199"/>
    </row>
    <row r="16" spans="1:10" ht="14.5" x14ac:dyDescent="0.35">
      <c r="A16" s="194"/>
      <c r="B16" s="194"/>
      <c r="C16" s="194"/>
      <c r="D16" s="194"/>
      <c r="E16" s="194"/>
      <c r="F16" s="194"/>
      <c r="G16" s="195"/>
    </row>
    <row r="17" spans="1:8" ht="14.5" x14ac:dyDescent="0.35">
      <c r="A17" s="194"/>
      <c r="B17" s="193"/>
      <c r="C17" s="198"/>
      <c r="D17" s="198"/>
      <c r="E17" s="198" t="s">
        <v>450</v>
      </c>
      <c r="F17" s="197">
        <v>0.22</v>
      </c>
      <c r="G17" s="196">
        <f>G15*0.22</f>
        <v>0</v>
      </c>
    </row>
    <row r="18" spans="1:8" ht="14.5" x14ac:dyDescent="0.35">
      <c r="A18" s="194"/>
      <c r="B18" s="194"/>
      <c r="C18" s="194"/>
      <c r="D18" s="194"/>
      <c r="E18" s="194"/>
      <c r="F18" s="194"/>
      <c r="G18" s="195"/>
    </row>
    <row r="19" spans="1:8" ht="26.25" customHeight="1" thickBot="1" x14ac:dyDescent="0.4">
      <c r="A19" s="194"/>
      <c r="B19" s="193"/>
      <c r="C19" s="331" t="s">
        <v>449</v>
      </c>
      <c r="D19" s="331"/>
      <c r="E19" s="331"/>
      <c r="F19" s="331"/>
      <c r="G19" s="192">
        <f>G15+G17</f>
        <v>0</v>
      </c>
    </row>
    <row r="21" spans="1:8" ht="41.25" customHeight="1" x14ac:dyDescent="0.35">
      <c r="C21" s="334" t="s">
        <v>121</v>
      </c>
      <c r="D21" s="335"/>
      <c r="E21" s="335"/>
      <c r="F21" s="335"/>
      <c r="G21" s="335"/>
      <c r="H21" s="191"/>
    </row>
    <row r="23" spans="1:8" ht="46.5" customHeight="1" x14ac:dyDescent="0.35">
      <c r="C23" s="334" t="s">
        <v>448</v>
      </c>
      <c r="D23" s="335"/>
      <c r="E23" s="335"/>
      <c r="F23" s="335"/>
      <c r="G23" s="335"/>
      <c r="H23" s="191"/>
    </row>
    <row r="27" spans="1:8" ht="27.75" customHeight="1" x14ac:dyDescent="0.3"/>
    <row r="29" spans="1:8" s="190" customFormat="1" ht="17.5" x14ac:dyDescent="0.35">
      <c r="A29" s="186"/>
      <c r="B29" s="187"/>
      <c r="C29" s="186"/>
      <c r="D29" s="186"/>
      <c r="E29" s="186"/>
      <c r="F29" s="186"/>
      <c r="G29" s="186"/>
    </row>
    <row r="44" spans="1:7" s="189" customFormat="1" x14ac:dyDescent="0.3">
      <c r="A44" s="186"/>
      <c r="B44" s="187"/>
      <c r="C44" s="186"/>
      <c r="D44" s="186"/>
      <c r="E44" s="186"/>
      <c r="F44" s="186"/>
      <c r="G44" s="186"/>
    </row>
    <row r="50" ht="36" customHeight="1" x14ac:dyDescent="0.3"/>
    <row r="61" ht="15" customHeight="1" x14ac:dyDescent="0.3"/>
    <row r="76" spans="8:8" ht="15.5" x14ac:dyDescent="0.35">
      <c r="H76" s="188"/>
    </row>
  </sheetData>
  <sheetProtection algorithmName="SHA-512" hashValue="nz6mvRzPoo9oA4juopZ6HHWOBPy/t8OJj41ApMzu6CBh+25dKD0iaGH6DqZOetIlwTGocKT7/cN0hXtTFa7X+g==" saltValue="vBUWu+QquM4XxNoJXoh0DA==" spinCount="100000" sheet="1" objects="1" scenarios="1"/>
  <mergeCells count="5">
    <mergeCell ref="C3:G3"/>
    <mergeCell ref="C19:F19"/>
    <mergeCell ref="C12:F12"/>
    <mergeCell ref="C23:G23"/>
    <mergeCell ref="C21:G21"/>
  </mergeCells>
  <pageMargins left="0.98425196850393704" right="0.75" top="0.19685039370078741" bottom="0.98425196850393704" header="0" footer="0"/>
  <pageSetup paperSize="9" scale="85" orientation="portrait" r:id="rId1"/>
  <headerFooter alignWithMargins="0">
    <oddHeader>&amp;R&amp;A</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J43"/>
  <sheetViews>
    <sheetView view="pageBreakPreview" zoomScale="130" zoomScaleNormal="100" zoomScaleSheetLayoutView="130" zoomScalePageLayoutView="115" workbookViewId="0">
      <selection activeCell="B4" sqref="B4:J4"/>
    </sheetView>
  </sheetViews>
  <sheetFormatPr defaultColWidth="9.1796875" defaultRowHeight="14.5" x14ac:dyDescent="0.35"/>
  <cols>
    <col min="1" max="1" width="4.81640625" style="30" customWidth="1"/>
    <col min="2" max="16384" width="9.1796875" style="26"/>
  </cols>
  <sheetData>
    <row r="1" spans="1:10" x14ac:dyDescent="0.35">
      <c r="A1" s="33" t="s">
        <v>46</v>
      </c>
      <c r="B1" s="34" t="s">
        <v>42</v>
      </c>
      <c r="C1" s="24"/>
      <c r="D1" s="24"/>
      <c r="E1" s="311"/>
      <c r="F1" s="311"/>
      <c r="G1" s="311"/>
      <c r="H1" s="311"/>
      <c r="I1" s="310"/>
      <c r="J1" s="310"/>
    </row>
    <row r="2" spans="1:10" ht="85.5" customHeight="1" x14ac:dyDescent="0.35">
      <c r="A2" s="30" t="s">
        <v>11</v>
      </c>
      <c r="B2" s="310" t="s">
        <v>80</v>
      </c>
      <c r="C2" s="310"/>
      <c r="D2" s="310"/>
      <c r="E2" s="310"/>
      <c r="F2" s="310"/>
      <c r="G2" s="310"/>
      <c r="H2" s="310"/>
      <c r="I2" s="310"/>
      <c r="J2" s="310"/>
    </row>
    <row r="3" spans="1:10" ht="28.5" customHeight="1" x14ac:dyDescent="0.35">
      <c r="A3" s="30" t="s">
        <v>12</v>
      </c>
      <c r="B3" s="310" t="s">
        <v>79</v>
      </c>
      <c r="C3" s="310"/>
      <c r="D3" s="310"/>
      <c r="E3" s="310"/>
      <c r="F3" s="310"/>
      <c r="G3" s="310"/>
      <c r="H3" s="310"/>
      <c r="I3" s="310"/>
      <c r="J3" s="310"/>
    </row>
    <row r="4" spans="1:10" ht="180.75" customHeight="1" x14ac:dyDescent="0.35">
      <c r="A4" s="30" t="s">
        <v>13</v>
      </c>
      <c r="B4" s="310" t="s">
        <v>78</v>
      </c>
      <c r="C4" s="310"/>
      <c r="D4" s="310"/>
      <c r="E4" s="310"/>
      <c r="F4" s="310"/>
      <c r="G4" s="310"/>
      <c r="H4" s="310"/>
      <c r="I4" s="310"/>
      <c r="J4" s="310"/>
    </row>
    <row r="5" spans="1:10" x14ac:dyDescent="0.35">
      <c r="A5" s="33" t="s">
        <v>47</v>
      </c>
      <c r="B5" s="34" t="s">
        <v>9</v>
      </c>
      <c r="C5" s="35"/>
      <c r="D5" s="35"/>
      <c r="E5" s="35"/>
      <c r="F5" s="35"/>
      <c r="G5" s="35"/>
      <c r="H5" s="24"/>
      <c r="I5" s="27"/>
      <c r="J5" s="27"/>
    </row>
    <row r="6" spans="1:10" ht="162" customHeight="1" x14ac:dyDescent="0.35">
      <c r="A6" s="31" t="s">
        <v>14</v>
      </c>
      <c r="B6" s="310" t="s">
        <v>77</v>
      </c>
      <c r="C6" s="310"/>
      <c r="D6" s="310"/>
      <c r="E6" s="310"/>
      <c r="F6" s="310"/>
      <c r="G6" s="310"/>
      <c r="H6" s="310"/>
      <c r="I6" s="310"/>
      <c r="J6" s="310"/>
    </row>
    <row r="7" spans="1:10" ht="28.5" customHeight="1" x14ac:dyDescent="0.35">
      <c r="A7" s="30" t="s">
        <v>15</v>
      </c>
      <c r="B7" s="310" t="s">
        <v>81</v>
      </c>
      <c r="C7" s="310"/>
      <c r="D7" s="310"/>
      <c r="E7" s="310"/>
      <c r="F7" s="310"/>
      <c r="G7" s="310"/>
      <c r="H7" s="310"/>
      <c r="I7" s="310"/>
      <c r="J7" s="310"/>
    </row>
    <row r="8" spans="1:10" ht="114" customHeight="1" x14ac:dyDescent="0.35">
      <c r="A8" s="30" t="s">
        <v>16</v>
      </c>
      <c r="B8" s="310" t="s">
        <v>82</v>
      </c>
      <c r="C8" s="310"/>
      <c r="D8" s="310"/>
      <c r="E8" s="310"/>
      <c r="F8" s="310"/>
      <c r="G8" s="310"/>
      <c r="H8" s="310"/>
      <c r="I8" s="310"/>
      <c r="J8" s="310"/>
    </row>
    <row r="9" spans="1:10" ht="28.5" customHeight="1" x14ac:dyDescent="0.35">
      <c r="A9" s="30" t="s">
        <v>17</v>
      </c>
      <c r="B9" s="310" t="s">
        <v>76</v>
      </c>
      <c r="C9" s="310"/>
      <c r="D9" s="310"/>
      <c r="E9" s="310"/>
      <c r="F9" s="310"/>
      <c r="G9" s="310"/>
      <c r="H9" s="310"/>
      <c r="I9" s="310"/>
      <c r="J9" s="310"/>
    </row>
    <row r="10" spans="1:10" ht="28.5" customHeight="1" x14ac:dyDescent="0.35">
      <c r="A10" s="30" t="s">
        <v>18</v>
      </c>
      <c r="B10" s="310" t="s">
        <v>74</v>
      </c>
      <c r="C10" s="310"/>
      <c r="D10" s="310"/>
      <c r="E10" s="310"/>
      <c r="F10" s="310"/>
      <c r="G10" s="310"/>
      <c r="H10" s="310"/>
      <c r="I10" s="310"/>
      <c r="J10" s="310"/>
    </row>
    <row r="11" spans="1:10" ht="57" customHeight="1" x14ac:dyDescent="0.35">
      <c r="A11" s="30" t="s">
        <v>19</v>
      </c>
      <c r="B11" s="310" t="s">
        <v>75</v>
      </c>
      <c r="C11" s="310"/>
      <c r="D11" s="310"/>
      <c r="E11" s="310"/>
      <c r="F11" s="310"/>
      <c r="G11" s="310"/>
      <c r="H11" s="310"/>
      <c r="I11" s="310"/>
      <c r="J11" s="310"/>
    </row>
    <row r="12" spans="1:10" ht="28.5" customHeight="1" x14ac:dyDescent="0.35">
      <c r="A12" s="30" t="s">
        <v>20</v>
      </c>
      <c r="B12" s="310" t="s">
        <v>73</v>
      </c>
      <c r="C12" s="310"/>
      <c r="D12" s="310"/>
      <c r="E12" s="310"/>
      <c r="F12" s="310"/>
      <c r="G12" s="310"/>
      <c r="H12" s="310"/>
      <c r="I12" s="310"/>
      <c r="J12" s="310"/>
    </row>
    <row r="13" spans="1:10" ht="28.5" customHeight="1" x14ac:dyDescent="0.35">
      <c r="A13" s="30" t="s">
        <v>21</v>
      </c>
      <c r="B13" s="310" t="s">
        <v>72</v>
      </c>
      <c r="C13" s="310"/>
      <c r="D13" s="310"/>
      <c r="E13" s="310"/>
      <c r="F13" s="310"/>
      <c r="G13" s="310"/>
      <c r="H13" s="310"/>
      <c r="I13" s="310"/>
      <c r="J13" s="310"/>
    </row>
    <row r="14" spans="1:10" ht="42.75" customHeight="1" x14ac:dyDescent="0.35">
      <c r="A14" s="30" t="s">
        <v>22</v>
      </c>
      <c r="B14" s="310" t="s">
        <v>71</v>
      </c>
      <c r="C14" s="310"/>
      <c r="D14" s="310"/>
      <c r="E14" s="310"/>
      <c r="F14" s="310"/>
      <c r="G14" s="310"/>
      <c r="H14" s="310"/>
      <c r="I14" s="310"/>
      <c r="J14" s="310"/>
    </row>
    <row r="15" spans="1:10" ht="28.5" customHeight="1" x14ac:dyDescent="0.35">
      <c r="A15" s="30" t="s">
        <v>23</v>
      </c>
      <c r="B15" s="310" t="s">
        <v>70</v>
      </c>
      <c r="C15" s="310"/>
      <c r="D15" s="310"/>
      <c r="E15" s="310"/>
      <c r="F15" s="310"/>
      <c r="G15" s="310"/>
      <c r="H15" s="310"/>
      <c r="I15" s="310"/>
      <c r="J15" s="310"/>
    </row>
    <row r="16" spans="1:10" ht="94.5" customHeight="1" x14ac:dyDescent="0.35">
      <c r="A16" s="30" t="s">
        <v>24</v>
      </c>
      <c r="B16" s="310" t="s">
        <v>69</v>
      </c>
      <c r="C16" s="310"/>
      <c r="D16" s="310"/>
      <c r="E16" s="310"/>
      <c r="F16" s="310"/>
      <c r="G16" s="310"/>
      <c r="H16" s="310"/>
      <c r="I16" s="310"/>
      <c r="J16" s="310"/>
    </row>
    <row r="17" spans="1:10" x14ac:dyDescent="0.35">
      <c r="A17" s="30" t="s">
        <v>25</v>
      </c>
      <c r="B17" s="28" t="s">
        <v>85</v>
      </c>
      <c r="C17" s="28"/>
      <c r="D17" s="28"/>
      <c r="E17" s="28"/>
      <c r="F17" s="24"/>
      <c r="G17" s="24"/>
      <c r="H17" s="24"/>
      <c r="I17" s="24"/>
      <c r="J17" s="29"/>
    </row>
    <row r="18" spans="1:10" ht="114" customHeight="1" x14ac:dyDescent="0.35">
      <c r="A18" s="30" t="s">
        <v>26</v>
      </c>
      <c r="B18" s="310" t="s">
        <v>68</v>
      </c>
      <c r="C18" s="310"/>
      <c r="D18" s="310"/>
      <c r="E18" s="310"/>
      <c r="F18" s="310"/>
      <c r="G18" s="310"/>
      <c r="H18" s="310"/>
      <c r="I18" s="310"/>
      <c r="J18" s="310"/>
    </row>
    <row r="19" spans="1:10" ht="94.5" customHeight="1" x14ac:dyDescent="0.35">
      <c r="A19" s="30" t="s">
        <v>27</v>
      </c>
      <c r="B19" s="310" t="s">
        <v>67</v>
      </c>
      <c r="C19" s="310"/>
      <c r="D19" s="310"/>
      <c r="E19" s="310"/>
      <c r="F19" s="310"/>
      <c r="G19" s="310"/>
      <c r="H19" s="310"/>
      <c r="I19" s="310"/>
      <c r="J19" s="310"/>
    </row>
    <row r="20" spans="1:10" s="28" customFormat="1" ht="15" customHeight="1" x14ac:dyDescent="0.35">
      <c r="A20" s="30" t="s">
        <v>28</v>
      </c>
      <c r="B20" s="28" t="s">
        <v>86</v>
      </c>
    </row>
    <row r="21" spans="1:10" ht="28.5" customHeight="1" x14ac:dyDescent="0.35">
      <c r="A21" s="30" t="s">
        <v>29</v>
      </c>
      <c r="B21" s="310" t="s">
        <v>66</v>
      </c>
      <c r="C21" s="310"/>
      <c r="D21" s="310"/>
      <c r="E21" s="310"/>
      <c r="F21" s="310"/>
      <c r="G21" s="310"/>
      <c r="H21" s="310"/>
      <c r="I21" s="310"/>
      <c r="J21" s="310"/>
    </row>
    <row r="22" spans="1:10" ht="90" customHeight="1" x14ac:dyDescent="0.35">
      <c r="A22" s="30" t="s">
        <v>30</v>
      </c>
      <c r="B22" s="310" t="s">
        <v>83</v>
      </c>
      <c r="C22" s="310"/>
      <c r="D22" s="310"/>
      <c r="E22" s="310"/>
      <c r="F22" s="310"/>
      <c r="G22" s="310"/>
      <c r="H22" s="310"/>
      <c r="I22" s="310"/>
      <c r="J22" s="310"/>
    </row>
    <row r="23" spans="1:10" ht="42.75" customHeight="1" x14ac:dyDescent="0.35">
      <c r="A23" s="30" t="s">
        <v>31</v>
      </c>
      <c r="B23" s="310" t="s">
        <v>65</v>
      </c>
      <c r="C23" s="310"/>
      <c r="D23" s="310"/>
      <c r="E23" s="310"/>
      <c r="F23" s="310"/>
      <c r="G23" s="310"/>
      <c r="H23" s="310"/>
      <c r="I23" s="310"/>
      <c r="J23" s="310"/>
    </row>
    <row r="24" spans="1:10" ht="75.75" customHeight="1" x14ac:dyDescent="0.35">
      <c r="A24" s="30" t="s">
        <v>32</v>
      </c>
      <c r="B24" s="310" t="s">
        <v>84</v>
      </c>
      <c r="C24" s="310"/>
      <c r="D24" s="310"/>
      <c r="E24" s="310"/>
      <c r="F24" s="310"/>
      <c r="G24" s="310"/>
      <c r="H24" s="310"/>
      <c r="I24" s="310"/>
      <c r="J24" s="310"/>
    </row>
    <row r="25" spans="1:10" ht="71.25" customHeight="1" x14ac:dyDescent="0.35">
      <c r="A25" s="30" t="s">
        <v>33</v>
      </c>
      <c r="B25" s="310" t="s">
        <v>87</v>
      </c>
      <c r="C25" s="310"/>
      <c r="D25" s="310"/>
      <c r="E25" s="310"/>
      <c r="F25" s="310"/>
      <c r="G25" s="310"/>
      <c r="H25" s="310"/>
      <c r="I25" s="310"/>
      <c r="J25" s="310"/>
    </row>
    <row r="26" spans="1:10" x14ac:dyDescent="0.35">
      <c r="A26" s="30" t="s">
        <v>34</v>
      </c>
      <c r="B26" s="28" t="s">
        <v>64</v>
      </c>
      <c r="C26" s="28"/>
      <c r="D26" s="24"/>
      <c r="E26" s="24"/>
      <c r="F26" s="24"/>
      <c r="G26" s="24"/>
      <c r="H26" s="24"/>
      <c r="I26" s="24"/>
      <c r="J26" s="27"/>
    </row>
    <row r="27" spans="1:10" ht="63" customHeight="1" x14ac:dyDescent="0.35">
      <c r="A27" s="30" t="s">
        <v>35</v>
      </c>
      <c r="B27" s="310" t="s">
        <v>63</v>
      </c>
      <c r="C27" s="310"/>
      <c r="D27" s="310"/>
      <c r="E27" s="310"/>
      <c r="F27" s="310"/>
      <c r="G27" s="310"/>
      <c r="H27" s="310"/>
      <c r="I27" s="310"/>
      <c r="J27" s="310"/>
    </row>
    <row r="28" spans="1:10" x14ac:dyDescent="0.35">
      <c r="A28" s="30" t="s">
        <v>36</v>
      </c>
      <c r="B28" s="28" t="s">
        <v>62</v>
      </c>
      <c r="C28" s="28"/>
      <c r="D28" s="24"/>
      <c r="E28" s="24"/>
      <c r="F28" s="24"/>
      <c r="G28" s="24"/>
      <c r="H28" s="24"/>
      <c r="I28" s="24"/>
      <c r="J28" s="29"/>
    </row>
    <row r="29" spans="1:10" x14ac:dyDescent="0.35">
      <c r="A29" s="30" t="s">
        <v>37</v>
      </c>
      <c r="B29" s="28" t="s">
        <v>61</v>
      </c>
      <c r="C29" s="28"/>
      <c r="D29" s="24"/>
      <c r="E29" s="24"/>
      <c r="F29" s="24"/>
      <c r="G29" s="24"/>
      <c r="H29" s="24"/>
      <c r="I29" s="24"/>
      <c r="J29" s="29"/>
    </row>
    <row r="30" spans="1:10" ht="80.25" customHeight="1" x14ac:dyDescent="0.35">
      <c r="A30" s="30" t="s">
        <v>38</v>
      </c>
      <c r="B30" s="310" t="s">
        <v>60</v>
      </c>
      <c r="C30" s="310"/>
      <c r="D30" s="310"/>
      <c r="E30" s="310"/>
      <c r="F30" s="310"/>
      <c r="G30" s="310"/>
      <c r="H30" s="310"/>
      <c r="I30" s="310"/>
      <c r="J30" s="310"/>
    </row>
    <row r="31" spans="1:10" ht="28.5" customHeight="1" x14ac:dyDescent="0.35">
      <c r="A31" s="30" t="s">
        <v>39</v>
      </c>
      <c r="B31" s="310" t="s">
        <v>59</v>
      </c>
      <c r="C31" s="310"/>
      <c r="D31" s="310"/>
      <c r="E31" s="310"/>
      <c r="F31" s="310"/>
      <c r="G31" s="310"/>
      <c r="H31" s="310"/>
      <c r="I31" s="310"/>
      <c r="J31" s="310"/>
    </row>
    <row r="32" spans="1:10" ht="28.5" customHeight="1" x14ac:dyDescent="0.35">
      <c r="A32" s="30" t="s">
        <v>40</v>
      </c>
      <c r="B32" s="310" t="s">
        <v>58</v>
      </c>
      <c r="C32" s="310"/>
      <c r="D32" s="310"/>
      <c r="E32" s="310"/>
      <c r="F32" s="310"/>
      <c r="G32" s="310"/>
      <c r="H32" s="310"/>
      <c r="I32" s="310"/>
      <c r="J32" s="310"/>
    </row>
    <row r="33" spans="1:10" ht="99.75" customHeight="1" x14ac:dyDescent="0.35">
      <c r="A33" s="30" t="s">
        <v>41</v>
      </c>
      <c r="B33" s="310" t="s">
        <v>57</v>
      </c>
      <c r="C33" s="310"/>
      <c r="D33" s="310"/>
      <c r="E33" s="310"/>
      <c r="F33" s="310"/>
      <c r="G33" s="310"/>
      <c r="H33" s="310"/>
      <c r="I33" s="310"/>
      <c r="J33" s="310"/>
    </row>
    <row r="34" spans="1:10" ht="48.75" customHeight="1" x14ac:dyDescent="0.35">
      <c r="A34" s="30" t="s">
        <v>48</v>
      </c>
      <c r="B34" s="310" t="s">
        <v>56</v>
      </c>
      <c r="C34" s="310"/>
      <c r="D34" s="310"/>
      <c r="E34" s="310"/>
      <c r="F34" s="310"/>
      <c r="G34" s="310"/>
      <c r="H34" s="310"/>
      <c r="I34" s="310"/>
      <c r="J34" s="310"/>
    </row>
    <row r="35" spans="1:10" ht="105.75" customHeight="1" x14ac:dyDescent="0.35">
      <c r="A35" s="30" t="s">
        <v>49</v>
      </c>
      <c r="B35" s="310" t="s">
        <v>88</v>
      </c>
      <c r="C35" s="312"/>
      <c r="D35" s="312"/>
      <c r="E35" s="312"/>
      <c r="F35" s="312"/>
      <c r="G35" s="312"/>
      <c r="H35" s="312"/>
      <c r="I35" s="312"/>
      <c r="J35" s="312"/>
    </row>
    <row r="36" spans="1:10" x14ac:dyDescent="0.35">
      <c r="A36" s="30" t="s">
        <v>50</v>
      </c>
      <c r="B36" s="310" t="s">
        <v>55</v>
      </c>
      <c r="C36" s="310"/>
      <c r="D36" s="310"/>
      <c r="E36" s="310"/>
      <c r="F36" s="310"/>
      <c r="G36" s="310"/>
      <c r="H36" s="310"/>
      <c r="I36" s="310"/>
      <c r="J36" s="310"/>
    </row>
    <row r="37" spans="1:10" ht="28.5" customHeight="1" x14ac:dyDescent="0.35">
      <c r="A37" s="30" t="s">
        <v>51</v>
      </c>
      <c r="B37" s="310" t="s">
        <v>89</v>
      </c>
      <c r="C37" s="310"/>
      <c r="D37" s="310"/>
      <c r="E37" s="310"/>
      <c r="F37" s="310"/>
      <c r="G37" s="310"/>
      <c r="H37" s="310"/>
      <c r="I37" s="310"/>
      <c r="J37" s="310"/>
    </row>
    <row r="38" spans="1:10" ht="45.75" customHeight="1" x14ac:dyDescent="0.35">
      <c r="A38" s="30" t="s">
        <v>52</v>
      </c>
      <c r="B38" s="310" t="s">
        <v>90</v>
      </c>
      <c r="C38" s="310"/>
      <c r="D38" s="310"/>
      <c r="E38" s="310"/>
      <c r="F38" s="310"/>
      <c r="G38" s="310"/>
      <c r="H38" s="310"/>
      <c r="I38" s="310"/>
      <c r="J38" s="310"/>
    </row>
    <row r="39" spans="1:10" ht="36" customHeight="1" x14ac:dyDescent="0.35">
      <c r="A39" s="30" t="s">
        <v>53</v>
      </c>
      <c r="B39" s="310" t="s">
        <v>54</v>
      </c>
      <c r="C39" s="310"/>
      <c r="D39" s="310"/>
      <c r="E39" s="310"/>
      <c r="F39" s="310"/>
      <c r="G39" s="310"/>
      <c r="H39" s="310"/>
      <c r="I39" s="310"/>
      <c r="J39" s="310"/>
    </row>
    <row r="41" spans="1:10" x14ac:dyDescent="0.35">
      <c r="H41" s="23" t="s">
        <v>10</v>
      </c>
    </row>
    <row r="42" spans="1:10" x14ac:dyDescent="0.35">
      <c r="G42" s="36"/>
      <c r="H42" s="38"/>
      <c r="I42" s="36"/>
    </row>
    <row r="43" spans="1:10" x14ac:dyDescent="0.35">
      <c r="G43" s="36"/>
      <c r="H43" s="37"/>
      <c r="I43" s="36"/>
    </row>
  </sheetData>
  <sheetProtection algorithmName="SHA-512" hashValue="pK5or3spGYaV9+piqsBtgpOZynGdHtoxyrLEyB2XUutWhTZ6fRWho8FNY8qxdwDwBMR3fHtRMUYUcyjss3ezIg==" saltValue="eY0S07G1RA6NBegjbhyYNg==" spinCount="100000" sheet="1" objects="1" scenarios="1"/>
  <mergeCells count="35">
    <mergeCell ref="B22:J22"/>
    <mergeCell ref="B36:J36"/>
    <mergeCell ref="B37:J37"/>
    <mergeCell ref="B38:J38"/>
    <mergeCell ref="B30:J30"/>
    <mergeCell ref="B31:J31"/>
    <mergeCell ref="B32:J32"/>
    <mergeCell ref="B33:J33"/>
    <mergeCell ref="B34:J34"/>
    <mergeCell ref="B35:J35"/>
    <mergeCell ref="B27:J27"/>
    <mergeCell ref="B23:J23"/>
    <mergeCell ref="B24:J24"/>
    <mergeCell ref="B25:J25"/>
    <mergeCell ref="B15:J15"/>
    <mergeCell ref="B9:J9"/>
    <mergeCell ref="B10:J10"/>
    <mergeCell ref="B11:J11"/>
    <mergeCell ref="B16:J16"/>
    <mergeCell ref="B39:J39"/>
    <mergeCell ref="B6:J6"/>
    <mergeCell ref="B3:J3"/>
    <mergeCell ref="B4:J4"/>
    <mergeCell ref="E1:F1"/>
    <mergeCell ref="G1:H1"/>
    <mergeCell ref="I1:J1"/>
    <mergeCell ref="B2:J2"/>
    <mergeCell ref="B7:J7"/>
    <mergeCell ref="B8:J8"/>
    <mergeCell ref="B18:J18"/>
    <mergeCell ref="B19:J19"/>
    <mergeCell ref="B21:J21"/>
    <mergeCell ref="B12:J12"/>
    <mergeCell ref="B13:J13"/>
    <mergeCell ref="B14:J14"/>
  </mergeCells>
  <phoneticPr fontId="10" type="noConversion"/>
  <pageMargins left="0.70866141732283472" right="0.70866141732283472" top="0.74803149606299213" bottom="0.74803149606299213" header="0.31496062992125984" footer="0.31496062992125984"/>
  <pageSetup paperSize="9" scale="99" orientation="portrait" r:id="rId1"/>
  <headerFooter>
    <oddHeader>&amp;C&amp;A</oddHeader>
    <oddFooter>&amp;CStran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04439-D5BD-4E64-9923-FDB21024F310}">
  <sheetPr>
    <tabColor rgb="FF7030A0"/>
  </sheetPr>
  <dimension ref="A1:IV283"/>
  <sheetViews>
    <sheetView view="pageBreakPreview" topLeftCell="A31" zoomScaleSheetLayoutView="100" workbookViewId="0">
      <selection activeCell="F41" sqref="F41"/>
    </sheetView>
  </sheetViews>
  <sheetFormatPr defaultRowHeight="12.5" x14ac:dyDescent="0.25"/>
  <cols>
    <col min="1" max="1" width="8.7265625" style="186" customWidth="1"/>
    <col min="2" max="2" width="4.7265625" style="186" customWidth="1"/>
    <col min="3" max="3" width="41.1796875" style="186" customWidth="1"/>
    <col min="4" max="4" width="4.7265625" style="186" customWidth="1"/>
    <col min="5" max="5" width="10.453125" style="186" customWidth="1"/>
    <col min="6" max="6" width="13.7265625" style="186" customWidth="1"/>
    <col min="7" max="7" width="20.7265625" style="186" customWidth="1"/>
    <col min="8" max="9" width="8.7265625" style="186"/>
    <col min="10" max="10" width="9.54296875" style="186" bestFit="1" customWidth="1"/>
    <col min="11" max="16384" width="8.7265625" style="186"/>
  </cols>
  <sheetData>
    <row r="1" spans="1:8" ht="45" customHeight="1" thickBot="1" x14ac:dyDescent="0.35">
      <c r="A1" s="273"/>
      <c r="B1" s="288"/>
      <c r="C1" s="287"/>
      <c r="D1" s="286"/>
      <c r="E1" s="285"/>
      <c r="F1" s="284"/>
      <c r="G1" s="284"/>
    </row>
    <row r="2" spans="1:8" ht="14.25" customHeight="1" x14ac:dyDescent="0.3">
      <c r="A2" s="273"/>
      <c r="B2" s="283"/>
      <c r="C2" s="189"/>
      <c r="D2" s="187"/>
      <c r="E2" s="207"/>
      <c r="F2" s="206"/>
      <c r="G2" s="206"/>
    </row>
    <row r="3" spans="1:8" ht="25.5" customHeight="1" x14ac:dyDescent="0.25">
      <c r="A3" s="282"/>
      <c r="B3" s="281" t="s">
        <v>91</v>
      </c>
      <c r="C3" s="281" t="s">
        <v>1</v>
      </c>
      <c r="D3" s="280" t="s">
        <v>92</v>
      </c>
      <c r="E3" s="279" t="s">
        <v>2</v>
      </c>
      <c r="F3" s="278" t="s">
        <v>93</v>
      </c>
      <c r="G3" s="277" t="s">
        <v>94</v>
      </c>
    </row>
    <row r="4" spans="1:8" ht="14.5" x14ac:dyDescent="0.35">
      <c r="A4" s="266"/>
      <c r="B4" s="219"/>
      <c r="C4" s="202"/>
      <c r="D4" s="194"/>
      <c r="E4" s="195"/>
      <c r="F4" s="195"/>
      <c r="G4" s="195"/>
      <c r="H4" s="273"/>
    </row>
    <row r="5" spans="1:8" ht="18.5" x14ac:dyDescent="0.45">
      <c r="A5" s="276" t="s">
        <v>466</v>
      </c>
      <c r="B5" s="219"/>
      <c r="C5" s="275" t="s">
        <v>547</v>
      </c>
      <c r="D5" s="194"/>
      <c r="E5" s="195"/>
      <c r="F5" s="195"/>
      <c r="G5" s="195"/>
      <c r="H5" s="273"/>
    </row>
    <row r="6" spans="1:8" ht="14.5" x14ac:dyDescent="0.35">
      <c r="A6" s="266"/>
      <c r="B6" s="219"/>
      <c r="C6" s="202"/>
      <c r="D6" s="194"/>
      <c r="E6" s="195"/>
      <c r="F6" s="195"/>
      <c r="G6" s="195"/>
      <c r="H6" s="273"/>
    </row>
    <row r="7" spans="1:8" ht="18.5" x14ac:dyDescent="0.45">
      <c r="A7" s="238" t="s">
        <v>464</v>
      </c>
      <c r="B7" s="219"/>
      <c r="C7" s="234" t="s">
        <v>546</v>
      </c>
      <c r="D7" s="194"/>
      <c r="E7" s="195"/>
      <c r="F7" s="195"/>
      <c r="G7" s="195"/>
      <c r="H7" s="273"/>
    </row>
    <row r="8" spans="1:8" ht="14.5" x14ac:dyDescent="0.35">
      <c r="A8" s="266"/>
      <c r="B8" s="219"/>
      <c r="C8" s="202"/>
      <c r="D8" s="194"/>
      <c r="E8" s="195"/>
      <c r="F8" s="195"/>
      <c r="G8" s="195"/>
      <c r="H8" s="273"/>
    </row>
    <row r="9" spans="1:8" ht="14.5" x14ac:dyDescent="0.35">
      <c r="A9" s="266"/>
      <c r="B9" s="219"/>
      <c r="C9" s="218"/>
      <c r="D9" s="194"/>
      <c r="E9" s="195"/>
      <c r="F9" s="195"/>
      <c r="G9" s="195"/>
      <c r="H9" s="273"/>
    </row>
    <row r="10" spans="1:8" ht="43.5" x14ac:dyDescent="0.35">
      <c r="A10" s="266">
        <v>1</v>
      </c>
      <c r="B10" s="219"/>
      <c r="C10" s="218" t="s">
        <v>545</v>
      </c>
      <c r="D10" s="194"/>
      <c r="E10" s="195"/>
      <c r="F10" s="195"/>
      <c r="G10" s="195"/>
      <c r="H10" s="273"/>
    </row>
    <row r="11" spans="1:8" ht="14.5" x14ac:dyDescent="0.35">
      <c r="A11" s="266"/>
      <c r="B11" s="219"/>
      <c r="C11" s="218"/>
      <c r="D11" s="194" t="s">
        <v>541</v>
      </c>
      <c r="E11" s="195">
        <v>1</v>
      </c>
      <c r="F11" s="228">
        <v>0</v>
      </c>
      <c r="G11" s="195">
        <f>E11*F11</f>
        <v>0</v>
      </c>
      <c r="H11" s="273"/>
    </row>
    <row r="12" spans="1:8" ht="14.5" x14ac:dyDescent="0.35">
      <c r="A12" s="266"/>
      <c r="B12" s="219"/>
      <c r="C12" s="218"/>
      <c r="D12" s="194"/>
      <c r="E12" s="195"/>
      <c r="F12" s="195"/>
      <c r="G12" s="195"/>
      <c r="H12" s="273"/>
    </row>
    <row r="13" spans="1:8" ht="35.25" customHeight="1" x14ac:dyDescent="0.35">
      <c r="A13" s="266">
        <v>2</v>
      </c>
      <c r="B13" s="219"/>
      <c r="C13" s="218" t="s">
        <v>544</v>
      </c>
      <c r="D13" s="194" t="s">
        <v>541</v>
      </c>
      <c r="E13" s="195">
        <v>1</v>
      </c>
      <c r="F13" s="228">
        <v>0</v>
      </c>
      <c r="G13" s="195">
        <f>E13*F13</f>
        <v>0</v>
      </c>
      <c r="H13" s="273"/>
    </row>
    <row r="14" spans="1:8" ht="20.25" customHeight="1" x14ac:dyDescent="0.35">
      <c r="A14" s="266"/>
      <c r="B14" s="219"/>
      <c r="C14" s="218"/>
      <c r="D14" s="194"/>
      <c r="E14" s="195"/>
      <c r="F14" s="195"/>
      <c r="G14" s="195"/>
      <c r="H14" s="273"/>
    </row>
    <row r="15" spans="1:8" ht="14.5" x14ac:dyDescent="0.35">
      <c r="A15" s="266"/>
      <c r="B15" s="219"/>
      <c r="C15" s="202"/>
      <c r="D15" s="194"/>
      <c r="E15" s="195"/>
      <c r="F15" s="195"/>
      <c r="G15" s="195"/>
      <c r="H15" s="273"/>
    </row>
    <row r="16" spans="1:8" ht="34.5" customHeight="1" x14ac:dyDescent="0.35">
      <c r="A16" s="220">
        <v>3</v>
      </c>
      <c r="B16" s="194"/>
      <c r="C16" s="237" t="s">
        <v>543</v>
      </c>
      <c r="D16" s="274"/>
      <c r="E16" s="214"/>
      <c r="F16" s="214"/>
      <c r="G16" s="214"/>
      <c r="H16" s="273"/>
    </row>
    <row r="17" spans="1:8" ht="14.5" x14ac:dyDescent="0.35">
      <c r="A17" s="269"/>
      <c r="B17" s="216"/>
      <c r="C17" s="239"/>
      <c r="D17" s="194" t="s">
        <v>478</v>
      </c>
      <c r="E17" s="265">
        <v>1032</v>
      </c>
      <c r="F17" s="228">
        <v>0</v>
      </c>
      <c r="G17" s="195">
        <f>E17*F17</f>
        <v>0</v>
      </c>
      <c r="H17" s="273"/>
    </row>
    <row r="18" spans="1:8" ht="14.5" x14ac:dyDescent="0.35">
      <c r="A18" s="269"/>
      <c r="B18" s="216"/>
      <c r="C18" s="239"/>
      <c r="D18" s="194"/>
      <c r="E18" s="265"/>
      <c r="F18" s="195"/>
      <c r="G18" s="195"/>
      <c r="H18" s="273"/>
    </row>
    <row r="19" spans="1:8" ht="14.5" x14ac:dyDescent="0.35">
      <c r="A19" s="220">
        <v>4</v>
      </c>
      <c r="B19" s="216"/>
      <c r="C19" s="237" t="s">
        <v>542</v>
      </c>
      <c r="D19" s="194"/>
      <c r="E19" s="265"/>
      <c r="F19" s="195"/>
      <c r="G19" s="195"/>
      <c r="H19" s="273"/>
    </row>
    <row r="20" spans="1:8" ht="14.5" x14ac:dyDescent="0.35">
      <c r="A20" s="266"/>
      <c r="B20" s="219"/>
      <c r="C20" s="202"/>
      <c r="D20" s="194" t="s">
        <v>541</v>
      </c>
      <c r="E20" s="195">
        <v>1</v>
      </c>
      <c r="F20" s="228">
        <v>0</v>
      </c>
      <c r="G20" s="195">
        <f>E20*F20</f>
        <v>0</v>
      </c>
      <c r="H20" s="273"/>
    </row>
    <row r="21" spans="1:8" ht="14.5" x14ac:dyDescent="0.35">
      <c r="A21" s="266"/>
      <c r="B21" s="219"/>
      <c r="C21" s="202"/>
      <c r="D21" s="194"/>
      <c r="E21" s="195"/>
      <c r="F21" s="195"/>
      <c r="G21" s="195"/>
      <c r="H21" s="273"/>
    </row>
    <row r="22" spans="1:8" ht="19.5" customHeight="1" x14ac:dyDescent="0.35">
      <c r="A22" s="266">
        <v>5</v>
      </c>
      <c r="B22" s="219"/>
      <c r="C22" s="237" t="s">
        <v>540</v>
      </c>
      <c r="D22" s="194"/>
      <c r="E22" s="195"/>
      <c r="F22" s="195"/>
      <c r="G22" s="195"/>
      <c r="H22" s="273"/>
    </row>
    <row r="23" spans="1:8" ht="14.5" x14ac:dyDescent="0.35">
      <c r="A23" s="266"/>
      <c r="B23" s="219"/>
      <c r="C23" s="202"/>
      <c r="D23" s="194" t="s">
        <v>98</v>
      </c>
      <c r="E23" s="195">
        <v>52</v>
      </c>
      <c r="F23" s="228">
        <v>0</v>
      </c>
      <c r="G23" s="195">
        <f>E23*F23</f>
        <v>0</v>
      </c>
      <c r="H23" s="273"/>
    </row>
    <row r="24" spans="1:8" ht="14.5" x14ac:dyDescent="0.35">
      <c r="A24" s="266"/>
      <c r="B24" s="219"/>
      <c r="C24" s="202"/>
      <c r="D24" s="194"/>
      <c r="E24" s="195"/>
      <c r="F24" s="195"/>
      <c r="G24" s="195"/>
      <c r="H24" s="273"/>
    </row>
    <row r="25" spans="1:8" ht="14.5" x14ac:dyDescent="0.35">
      <c r="A25" s="266"/>
      <c r="B25" s="219"/>
      <c r="C25" s="224" t="s">
        <v>539</v>
      </c>
      <c r="D25" s="223" t="s">
        <v>95</v>
      </c>
      <c r="E25" s="222"/>
      <c r="F25" s="222"/>
      <c r="G25" s="221">
        <f>SUM(G9:G24)</f>
        <v>0</v>
      </c>
      <c r="H25" s="273"/>
    </row>
    <row r="26" spans="1:8" ht="14.5" x14ac:dyDescent="0.35">
      <c r="A26" s="266"/>
      <c r="B26" s="219"/>
      <c r="C26" s="202"/>
      <c r="D26" s="194"/>
      <c r="E26" s="195"/>
      <c r="F26" s="195"/>
      <c r="G26" s="195"/>
      <c r="H26" s="273"/>
    </row>
    <row r="27" spans="1:8" ht="14.5" x14ac:dyDescent="0.35">
      <c r="A27" s="266"/>
      <c r="B27" s="219"/>
      <c r="C27" s="202"/>
      <c r="D27" s="194"/>
      <c r="E27" s="195"/>
      <c r="F27" s="195"/>
      <c r="G27" s="195"/>
      <c r="H27" s="273"/>
    </row>
    <row r="28" spans="1:8" ht="18.5" x14ac:dyDescent="0.45">
      <c r="A28" s="238" t="s">
        <v>462</v>
      </c>
      <c r="B28" s="219"/>
      <c r="C28" s="234" t="s">
        <v>538</v>
      </c>
      <c r="D28" s="194"/>
      <c r="E28" s="195"/>
      <c r="F28" s="195"/>
      <c r="G28" s="195"/>
      <c r="H28" s="273"/>
    </row>
    <row r="29" spans="1:8" ht="12" customHeight="1" x14ac:dyDescent="0.45">
      <c r="A29" s="238"/>
      <c r="B29" s="219"/>
      <c r="C29" s="234"/>
      <c r="D29" s="194"/>
      <c r="E29" s="195"/>
      <c r="F29" s="195"/>
      <c r="G29" s="195"/>
      <c r="H29" s="273"/>
    </row>
    <row r="30" spans="1:8" ht="33" customHeight="1" x14ac:dyDescent="0.35">
      <c r="A30" s="266">
        <v>1</v>
      </c>
      <c r="B30" s="272"/>
      <c r="C30" s="218" t="s">
        <v>537</v>
      </c>
      <c r="D30" s="271"/>
      <c r="E30" s="225"/>
      <c r="F30" s="270"/>
      <c r="G30" s="270"/>
    </row>
    <row r="31" spans="1:8" ht="14.5" x14ac:dyDescent="0.35">
      <c r="A31" s="269"/>
      <c r="B31" s="216"/>
      <c r="C31" s="239"/>
      <c r="D31" s="194" t="s">
        <v>155</v>
      </c>
      <c r="E31" s="195">
        <v>60</v>
      </c>
      <c r="F31" s="228">
        <v>0</v>
      </c>
      <c r="G31" s="195">
        <f>E31*F31</f>
        <v>0</v>
      </c>
    </row>
    <row r="32" spans="1:8" ht="14.5" x14ac:dyDescent="0.35">
      <c r="A32" s="269"/>
      <c r="B32" s="269"/>
      <c r="C32" s="268"/>
      <c r="D32" s="194"/>
      <c r="E32" s="265"/>
      <c r="F32" s="195"/>
      <c r="G32" s="195"/>
    </row>
    <row r="33" spans="1:10" ht="14.5" x14ac:dyDescent="0.35">
      <c r="A33" s="217"/>
      <c r="B33" s="216"/>
      <c r="C33" s="239"/>
      <c r="D33" s="194"/>
      <c r="E33" s="195"/>
      <c r="F33" s="195"/>
      <c r="G33" s="205"/>
    </row>
    <row r="34" spans="1:10" ht="43.5" x14ac:dyDescent="0.35">
      <c r="A34" s="217">
        <v>2</v>
      </c>
      <c r="B34" s="216"/>
      <c r="C34" s="218" t="s">
        <v>536</v>
      </c>
      <c r="D34" s="194"/>
      <c r="E34" s="195"/>
      <c r="F34" s="195"/>
      <c r="G34" s="205"/>
      <c r="J34" s="267"/>
    </row>
    <row r="35" spans="1:10" ht="14.5" x14ac:dyDescent="0.35">
      <c r="A35" s="217"/>
      <c r="B35" s="216"/>
      <c r="C35" s="239"/>
      <c r="D35" s="194" t="s">
        <v>155</v>
      </c>
      <c r="E35" s="195">
        <v>2816</v>
      </c>
      <c r="F35" s="228">
        <v>0</v>
      </c>
      <c r="G35" s="195">
        <f>E35*F35</f>
        <v>0</v>
      </c>
      <c r="I35" s="233"/>
    </row>
    <row r="36" spans="1:10" ht="14.5" x14ac:dyDescent="0.35">
      <c r="A36" s="217"/>
      <c r="B36" s="216"/>
      <c r="C36" s="239"/>
      <c r="D36" s="194"/>
      <c r="E36" s="195"/>
      <c r="F36" s="195"/>
      <c r="G36" s="205"/>
    </row>
    <row r="37" spans="1:10" ht="29" x14ac:dyDescent="0.35">
      <c r="A37" s="217">
        <v>3</v>
      </c>
      <c r="B37" s="216"/>
      <c r="C37" s="237" t="s">
        <v>535</v>
      </c>
      <c r="D37" s="194"/>
      <c r="E37" s="195"/>
      <c r="F37" s="195"/>
      <c r="G37" s="205"/>
    </row>
    <row r="38" spans="1:10" ht="14.5" x14ac:dyDescent="0.35">
      <c r="A38" s="217"/>
      <c r="B38" s="216"/>
      <c r="C38" s="239"/>
      <c r="D38" s="194" t="s">
        <v>158</v>
      </c>
      <c r="E38" s="195">
        <v>1032</v>
      </c>
      <c r="F38" s="228">
        <v>0</v>
      </c>
      <c r="G38" s="195">
        <f>E38*F38</f>
        <v>0</v>
      </c>
    </row>
    <row r="39" spans="1:10" ht="14.5" x14ac:dyDescent="0.35">
      <c r="A39" s="217"/>
      <c r="B39" s="216"/>
      <c r="C39" s="239"/>
      <c r="D39" s="194"/>
      <c r="E39" s="195"/>
      <c r="F39" s="195"/>
      <c r="G39" s="195"/>
    </row>
    <row r="40" spans="1:10" ht="14.5" x14ac:dyDescent="0.35">
      <c r="A40" s="217">
        <v>4</v>
      </c>
      <c r="B40" s="216"/>
      <c r="C40" s="237" t="s">
        <v>534</v>
      </c>
      <c r="D40" s="194"/>
      <c r="E40" s="195"/>
      <c r="F40" s="195"/>
      <c r="G40" s="195"/>
    </row>
    <row r="41" spans="1:10" ht="14.5" x14ac:dyDescent="0.35">
      <c r="A41" s="217"/>
      <c r="B41" s="216"/>
      <c r="C41" s="237"/>
      <c r="D41" s="194" t="s">
        <v>155</v>
      </c>
      <c r="E41" s="195">
        <v>87</v>
      </c>
      <c r="F41" s="228">
        <v>0</v>
      </c>
      <c r="G41" s="195">
        <f>E41*F41</f>
        <v>0</v>
      </c>
    </row>
    <row r="42" spans="1:10" ht="14.5" x14ac:dyDescent="0.35">
      <c r="A42" s="217"/>
      <c r="B42" s="216"/>
      <c r="C42" s="239"/>
      <c r="D42" s="194"/>
      <c r="E42" s="195"/>
      <c r="F42" s="195"/>
      <c r="G42" s="205"/>
    </row>
    <row r="43" spans="1:10" ht="58" x14ac:dyDescent="0.35">
      <c r="A43" s="217">
        <v>5</v>
      </c>
      <c r="B43" s="216"/>
      <c r="C43" s="237" t="s">
        <v>533</v>
      </c>
      <c r="D43" s="194"/>
      <c r="E43" s="195"/>
      <c r="F43" s="195"/>
      <c r="G43" s="205"/>
    </row>
    <row r="44" spans="1:10" ht="14.5" x14ac:dyDescent="0.35">
      <c r="A44" s="217"/>
      <c r="B44" s="216"/>
      <c r="C44" s="239"/>
      <c r="D44" s="194" t="s">
        <v>155</v>
      </c>
      <c r="E44" s="195">
        <v>2808</v>
      </c>
      <c r="F44" s="228">
        <v>0</v>
      </c>
      <c r="G44" s="195">
        <f>E44*F44</f>
        <v>0</v>
      </c>
    </row>
    <row r="45" spans="1:10" ht="14.5" x14ac:dyDescent="0.35">
      <c r="A45" s="217"/>
      <c r="B45" s="216"/>
      <c r="C45" s="239"/>
      <c r="D45" s="194"/>
      <c r="E45" s="195"/>
      <c r="F45" s="195"/>
      <c r="G45" s="205"/>
    </row>
    <row r="46" spans="1:10" ht="43.5" x14ac:dyDescent="0.35">
      <c r="A46" s="217">
        <v>6</v>
      </c>
      <c r="B46" s="216"/>
      <c r="C46" s="237" t="s">
        <v>532</v>
      </c>
      <c r="D46" s="194"/>
      <c r="E46" s="195"/>
      <c r="F46" s="195"/>
      <c r="G46" s="205"/>
    </row>
    <row r="47" spans="1:10" ht="14.5" x14ac:dyDescent="0.35">
      <c r="A47" s="217"/>
      <c r="B47" s="216"/>
      <c r="C47" s="239"/>
      <c r="D47" s="194" t="s">
        <v>155</v>
      </c>
      <c r="E47" s="195">
        <v>60</v>
      </c>
      <c r="F47" s="228">
        <v>0</v>
      </c>
      <c r="G47" s="195">
        <f>E47*F47</f>
        <v>0</v>
      </c>
    </row>
    <row r="48" spans="1:10" ht="14.5" x14ac:dyDescent="0.35">
      <c r="A48" s="217"/>
      <c r="B48" s="216"/>
      <c r="C48" s="239"/>
      <c r="D48" s="194"/>
      <c r="E48" s="195"/>
      <c r="F48" s="195"/>
      <c r="G48" s="195"/>
    </row>
    <row r="49" spans="1:7" ht="29" x14ac:dyDescent="0.35">
      <c r="A49" s="217">
        <v>7</v>
      </c>
      <c r="B49" s="216"/>
      <c r="C49" s="237" t="s">
        <v>531</v>
      </c>
      <c r="D49" s="194"/>
      <c r="E49" s="195"/>
      <c r="G49" s="195"/>
    </row>
    <row r="50" spans="1:7" ht="14.5" x14ac:dyDescent="0.35">
      <c r="A50" s="217"/>
      <c r="B50" s="216"/>
      <c r="C50" s="237"/>
      <c r="D50" s="194" t="s">
        <v>155</v>
      </c>
      <c r="E50" s="195">
        <v>68</v>
      </c>
      <c r="F50" s="228">
        <v>0</v>
      </c>
      <c r="G50" s="195">
        <f>E50*F50</f>
        <v>0</v>
      </c>
    </row>
    <row r="51" spans="1:7" ht="14.5" x14ac:dyDescent="0.35">
      <c r="A51" s="217"/>
      <c r="B51" s="216"/>
      <c r="C51" s="237"/>
      <c r="D51" s="194"/>
      <c r="E51" s="195"/>
      <c r="F51" s="195"/>
      <c r="G51" s="205"/>
    </row>
    <row r="52" spans="1:7" ht="14.5" x14ac:dyDescent="0.35">
      <c r="A52" s="266"/>
      <c r="B52" s="219"/>
      <c r="C52" s="224" t="s">
        <v>530</v>
      </c>
      <c r="D52" s="223" t="s">
        <v>95</v>
      </c>
      <c r="E52" s="222"/>
      <c r="F52" s="222"/>
      <c r="G52" s="221">
        <f>SUM(G31:G51)</f>
        <v>0</v>
      </c>
    </row>
    <row r="53" spans="1:7" ht="14.5" x14ac:dyDescent="0.35">
      <c r="A53" s="266"/>
      <c r="B53" s="219"/>
      <c r="C53" s="202"/>
      <c r="D53" s="194"/>
      <c r="E53" s="195"/>
      <c r="F53" s="195"/>
      <c r="G53" s="195"/>
    </row>
    <row r="54" spans="1:7" ht="18.5" x14ac:dyDescent="0.45">
      <c r="A54" s="238" t="s">
        <v>460</v>
      </c>
      <c r="B54" s="232"/>
      <c r="C54" s="234" t="s">
        <v>529</v>
      </c>
      <c r="D54" s="194"/>
      <c r="E54" s="214"/>
      <c r="F54" s="214"/>
      <c r="G54" s="195"/>
    </row>
    <row r="55" spans="1:7" ht="14.5" x14ac:dyDescent="0.35">
      <c r="A55" s="217"/>
      <c r="B55" s="216"/>
      <c r="C55" s="215"/>
      <c r="D55" s="194"/>
      <c r="E55" s="214"/>
      <c r="F55" s="214"/>
      <c r="G55" s="195"/>
    </row>
    <row r="56" spans="1:7" ht="244.5" customHeight="1" x14ac:dyDescent="0.35">
      <c r="A56" s="220">
        <v>1</v>
      </c>
      <c r="B56" s="219"/>
      <c r="C56" s="263" t="s">
        <v>528</v>
      </c>
      <c r="D56" s="194"/>
      <c r="E56" s="195"/>
      <c r="F56" s="195"/>
      <c r="G56" s="195"/>
    </row>
    <row r="57" spans="1:7" ht="15.75" customHeight="1" x14ac:dyDescent="0.35">
      <c r="A57" s="220"/>
      <c r="B57" s="219"/>
      <c r="C57" s="263" t="s">
        <v>527</v>
      </c>
      <c r="D57" s="194" t="s">
        <v>478</v>
      </c>
      <c r="E57" s="265">
        <v>1032</v>
      </c>
      <c r="F57" s="228">
        <v>0</v>
      </c>
      <c r="G57" s="195">
        <f>E57*F57</f>
        <v>0</v>
      </c>
    </row>
    <row r="58" spans="1:7" ht="15" customHeight="1" x14ac:dyDescent="0.35">
      <c r="A58" s="220"/>
      <c r="B58" s="219"/>
      <c r="C58" s="239"/>
    </row>
    <row r="59" spans="1:7" ht="29" x14ac:dyDescent="0.3">
      <c r="A59" s="264">
        <v>2</v>
      </c>
      <c r="B59" s="262"/>
      <c r="C59" s="263" t="s">
        <v>526</v>
      </c>
      <c r="D59" s="262"/>
      <c r="E59" s="262"/>
      <c r="F59" s="262"/>
      <c r="G59" s="262"/>
    </row>
    <row r="60" spans="1:7" ht="14" x14ac:dyDescent="0.3">
      <c r="A60" s="262"/>
      <c r="B60" s="262"/>
      <c r="C60" s="262"/>
      <c r="D60" s="262"/>
      <c r="E60" s="262"/>
      <c r="F60" s="262"/>
      <c r="G60" s="262"/>
    </row>
    <row r="61" spans="1:7" ht="14.5" x14ac:dyDescent="0.35">
      <c r="A61" s="220"/>
      <c r="B61" s="219"/>
      <c r="C61" s="261" t="s">
        <v>525</v>
      </c>
      <c r="D61" s="226" t="s">
        <v>98</v>
      </c>
      <c r="E61" s="229">
        <v>6</v>
      </c>
      <c r="F61" s="228">
        <v>0</v>
      </c>
      <c r="G61" s="229">
        <f>E61*F61</f>
        <v>0</v>
      </c>
    </row>
    <row r="62" spans="1:7" ht="14.5" x14ac:dyDescent="0.35">
      <c r="A62" s="220"/>
      <c r="B62" s="219"/>
      <c r="C62" s="226" t="s">
        <v>524</v>
      </c>
      <c r="D62" s="226" t="s">
        <v>98</v>
      </c>
      <c r="E62" s="229">
        <v>12</v>
      </c>
      <c r="F62" s="228">
        <v>0</v>
      </c>
      <c r="G62" s="229">
        <f>E62*F62</f>
        <v>0</v>
      </c>
    </row>
    <row r="63" spans="1:7" ht="14.5" x14ac:dyDescent="0.35">
      <c r="A63" s="220"/>
      <c r="B63" s="219"/>
      <c r="C63" s="218"/>
      <c r="D63" s="194"/>
      <c r="E63" s="195"/>
      <c r="F63" s="195"/>
      <c r="G63" s="195"/>
    </row>
    <row r="64" spans="1:7" ht="29" x14ac:dyDescent="0.35">
      <c r="A64" s="260">
        <v>3</v>
      </c>
      <c r="B64" s="259"/>
      <c r="C64" s="258" t="s">
        <v>523</v>
      </c>
      <c r="D64" s="226"/>
      <c r="E64" s="229"/>
      <c r="F64" s="229"/>
      <c r="G64" s="229"/>
    </row>
    <row r="65" spans="1:7" ht="14.5" x14ac:dyDescent="0.35">
      <c r="A65" s="260"/>
      <c r="B65" s="259"/>
      <c r="C65" s="261"/>
      <c r="D65" s="226"/>
      <c r="E65" s="229"/>
      <c r="F65" s="229"/>
      <c r="G65" s="229"/>
    </row>
    <row r="66" spans="1:7" ht="14.5" x14ac:dyDescent="0.35">
      <c r="A66" s="260"/>
      <c r="B66" s="259"/>
      <c r="C66" s="226" t="s">
        <v>522</v>
      </c>
      <c r="D66" s="226" t="s">
        <v>98</v>
      </c>
      <c r="E66" s="229">
        <v>18</v>
      </c>
      <c r="F66" s="228">
        <v>0</v>
      </c>
      <c r="G66" s="229">
        <f>E66*F66</f>
        <v>0</v>
      </c>
    </row>
    <row r="67" spans="1:7" ht="14.5" x14ac:dyDescent="0.35">
      <c r="A67" s="260"/>
      <c r="B67" s="259"/>
      <c r="C67" s="226" t="s">
        <v>521</v>
      </c>
      <c r="D67" s="226" t="s">
        <v>98</v>
      </c>
      <c r="E67" s="229">
        <v>18</v>
      </c>
      <c r="F67" s="228">
        <v>0</v>
      </c>
      <c r="G67" s="229">
        <f>F67*E67</f>
        <v>0</v>
      </c>
    </row>
    <row r="68" spans="1:7" ht="14.5" x14ac:dyDescent="0.35">
      <c r="A68" s="260"/>
      <c r="B68" s="259"/>
      <c r="C68" s="226" t="s">
        <v>520</v>
      </c>
      <c r="D68" s="226" t="s">
        <v>98</v>
      </c>
      <c r="E68" s="229">
        <v>18</v>
      </c>
      <c r="F68" s="228">
        <v>0</v>
      </c>
      <c r="G68" s="229">
        <f>F68*E68</f>
        <v>0</v>
      </c>
    </row>
    <row r="69" spans="1:7" ht="14.5" x14ac:dyDescent="0.35">
      <c r="A69" s="260"/>
      <c r="B69" s="259"/>
      <c r="C69" s="226"/>
      <c r="D69" s="226"/>
      <c r="E69" s="229"/>
      <c r="F69" s="229"/>
      <c r="G69" s="229"/>
    </row>
    <row r="70" spans="1:7" ht="14.5" x14ac:dyDescent="0.35">
      <c r="A70" s="260"/>
      <c r="B70" s="259"/>
      <c r="C70" s="226"/>
      <c r="D70" s="226"/>
      <c r="E70" s="229"/>
      <c r="F70" s="229"/>
      <c r="G70" s="229"/>
    </row>
    <row r="71" spans="1:7" ht="29" x14ac:dyDescent="0.35">
      <c r="A71" s="260">
        <v>6</v>
      </c>
      <c r="B71" s="259"/>
      <c r="C71" s="258" t="s">
        <v>519</v>
      </c>
      <c r="D71" s="226"/>
      <c r="E71" s="229"/>
      <c r="F71" s="229"/>
      <c r="G71" s="229"/>
    </row>
    <row r="72" spans="1:7" ht="4.5" customHeight="1" x14ac:dyDescent="0.35">
      <c r="A72" s="260"/>
      <c r="B72" s="259"/>
      <c r="C72" s="258"/>
      <c r="D72" s="226"/>
      <c r="E72" s="229"/>
      <c r="F72" s="229"/>
      <c r="G72" s="229"/>
    </row>
    <row r="73" spans="1:7" ht="18" customHeight="1" x14ac:dyDescent="0.35">
      <c r="A73" s="260"/>
      <c r="B73" s="259"/>
      <c r="C73" s="258" t="s">
        <v>518</v>
      </c>
      <c r="D73" s="226" t="s">
        <v>98</v>
      </c>
      <c r="E73" s="229">
        <v>12</v>
      </c>
      <c r="F73" s="228">
        <v>0</v>
      </c>
      <c r="G73" s="229">
        <f t="shared" ref="G73:G78" si="0">E73*F73</f>
        <v>0</v>
      </c>
    </row>
    <row r="74" spans="1:7" ht="14.5" x14ac:dyDescent="0.35">
      <c r="A74" s="260"/>
      <c r="B74" s="259"/>
      <c r="C74" s="226" t="s">
        <v>517</v>
      </c>
      <c r="D74" s="226" t="s">
        <v>98</v>
      </c>
      <c r="E74" s="229">
        <v>12</v>
      </c>
      <c r="F74" s="228">
        <v>0</v>
      </c>
      <c r="G74" s="195">
        <f t="shared" si="0"/>
        <v>0</v>
      </c>
    </row>
    <row r="75" spans="1:7" ht="14.5" x14ac:dyDescent="0.35">
      <c r="A75" s="260"/>
      <c r="B75" s="259"/>
      <c r="C75" s="258" t="s">
        <v>516</v>
      </c>
      <c r="D75" s="226" t="s">
        <v>98</v>
      </c>
      <c r="E75" s="229">
        <v>12</v>
      </c>
      <c r="F75" s="228">
        <v>0</v>
      </c>
      <c r="G75" s="195">
        <f t="shared" si="0"/>
        <v>0</v>
      </c>
    </row>
    <row r="76" spans="1:7" ht="14.5" x14ac:dyDescent="0.35">
      <c r="A76" s="260"/>
      <c r="B76" s="259"/>
      <c r="C76" s="258" t="s">
        <v>515</v>
      </c>
      <c r="D76" s="226" t="s">
        <v>98</v>
      </c>
      <c r="E76" s="229">
        <v>12</v>
      </c>
      <c r="F76" s="228">
        <v>0</v>
      </c>
      <c r="G76" s="195">
        <f t="shared" si="0"/>
        <v>0</v>
      </c>
    </row>
    <row r="77" spans="1:7" ht="14.5" x14ac:dyDescent="0.35">
      <c r="A77" s="260"/>
      <c r="B77" s="259"/>
      <c r="C77" s="258" t="s">
        <v>514</v>
      </c>
      <c r="D77" s="226" t="s">
        <v>98</v>
      </c>
      <c r="E77" s="229">
        <v>8</v>
      </c>
      <c r="F77" s="228">
        <v>0</v>
      </c>
      <c r="G77" s="195">
        <f t="shared" si="0"/>
        <v>0</v>
      </c>
    </row>
    <row r="78" spans="1:7" ht="14.5" x14ac:dyDescent="0.35">
      <c r="A78" s="260"/>
      <c r="B78" s="259"/>
      <c r="C78" s="258" t="s">
        <v>513</v>
      </c>
      <c r="D78" s="226" t="s">
        <v>98</v>
      </c>
      <c r="E78" s="229">
        <v>4</v>
      </c>
      <c r="F78" s="228">
        <v>0</v>
      </c>
      <c r="G78" s="195">
        <f t="shared" si="0"/>
        <v>0</v>
      </c>
    </row>
    <row r="79" spans="1:7" ht="14.5" x14ac:dyDescent="0.35">
      <c r="A79" s="257"/>
      <c r="B79" s="256"/>
      <c r="C79" s="255"/>
      <c r="D79" s="253"/>
      <c r="E79" s="254"/>
      <c r="F79" s="254"/>
      <c r="G79" s="250"/>
    </row>
    <row r="80" spans="1:7" ht="29" x14ac:dyDescent="0.35">
      <c r="A80" s="257">
        <v>7</v>
      </c>
      <c r="B80" s="256"/>
      <c r="C80" s="255" t="s">
        <v>512</v>
      </c>
      <c r="D80" s="253"/>
      <c r="E80" s="254"/>
      <c r="F80" s="254"/>
      <c r="G80" s="250"/>
    </row>
    <row r="81" spans="1:7" ht="3" customHeight="1" x14ac:dyDescent="0.35">
      <c r="A81" s="257"/>
      <c r="B81" s="256"/>
      <c r="C81" s="255"/>
      <c r="D81" s="253"/>
      <c r="E81" s="254"/>
      <c r="F81" s="254"/>
      <c r="G81" s="250"/>
    </row>
    <row r="82" spans="1:7" ht="14.5" x14ac:dyDescent="0.35">
      <c r="A82" s="257"/>
      <c r="B82" s="256"/>
      <c r="C82" s="255" t="s">
        <v>511</v>
      </c>
      <c r="D82" s="253" t="s">
        <v>98</v>
      </c>
      <c r="E82" s="254">
        <v>1</v>
      </c>
      <c r="F82" s="228">
        <v>0</v>
      </c>
      <c r="G82" s="250">
        <f t="shared" ref="G82:G88" si="1">E82*F82</f>
        <v>0</v>
      </c>
    </row>
    <row r="83" spans="1:7" ht="14.5" x14ac:dyDescent="0.35">
      <c r="A83" s="257"/>
      <c r="B83" s="256"/>
      <c r="C83" s="255" t="s">
        <v>504</v>
      </c>
      <c r="D83" s="253" t="s">
        <v>98</v>
      </c>
      <c r="E83" s="254">
        <v>1</v>
      </c>
      <c r="F83" s="228">
        <v>0</v>
      </c>
      <c r="G83" s="250">
        <f t="shared" si="1"/>
        <v>0</v>
      </c>
    </row>
    <row r="84" spans="1:7" ht="14.5" x14ac:dyDescent="0.35">
      <c r="A84" s="257"/>
      <c r="B84" s="256"/>
      <c r="C84" s="255" t="s">
        <v>510</v>
      </c>
      <c r="D84" s="253" t="s">
        <v>98</v>
      </c>
      <c r="E84" s="254">
        <v>1</v>
      </c>
      <c r="F84" s="228">
        <v>0</v>
      </c>
      <c r="G84" s="250">
        <f t="shared" si="1"/>
        <v>0</v>
      </c>
    </row>
    <row r="85" spans="1:7" ht="14.5" x14ac:dyDescent="0.35">
      <c r="A85" s="257"/>
      <c r="B85" s="256"/>
      <c r="C85" s="255" t="s">
        <v>509</v>
      </c>
      <c r="D85" s="253" t="s">
        <v>98</v>
      </c>
      <c r="E85" s="254">
        <v>1</v>
      </c>
      <c r="F85" s="228">
        <v>0</v>
      </c>
      <c r="G85" s="250">
        <f t="shared" si="1"/>
        <v>0</v>
      </c>
    </row>
    <row r="86" spans="1:7" ht="14.5" x14ac:dyDescent="0.35">
      <c r="A86" s="257"/>
      <c r="B86" s="256"/>
      <c r="C86" s="255" t="s">
        <v>509</v>
      </c>
      <c r="D86" s="253" t="s">
        <v>98</v>
      </c>
      <c r="E86" s="254">
        <v>1</v>
      </c>
      <c r="F86" s="228">
        <v>0</v>
      </c>
      <c r="G86" s="250">
        <f t="shared" si="1"/>
        <v>0</v>
      </c>
    </row>
    <row r="87" spans="1:7" ht="14.5" x14ac:dyDescent="0.35">
      <c r="A87" s="257"/>
      <c r="B87" s="256"/>
      <c r="C87" s="255" t="s">
        <v>508</v>
      </c>
      <c r="D87" s="253" t="s">
        <v>98</v>
      </c>
      <c r="E87" s="254">
        <v>1</v>
      </c>
      <c r="F87" s="228">
        <v>0</v>
      </c>
      <c r="G87" s="250">
        <f t="shared" si="1"/>
        <v>0</v>
      </c>
    </row>
    <row r="88" spans="1:7" ht="14.5" x14ac:dyDescent="0.35">
      <c r="A88" s="257"/>
      <c r="B88" s="256"/>
      <c r="C88" s="255" t="s">
        <v>507</v>
      </c>
      <c r="D88" s="253" t="s">
        <v>98</v>
      </c>
      <c r="E88" s="254">
        <v>1</v>
      </c>
      <c r="F88" s="228">
        <v>0</v>
      </c>
      <c r="G88" s="250">
        <f t="shared" si="1"/>
        <v>0</v>
      </c>
    </row>
    <row r="89" spans="1:7" ht="14.5" x14ac:dyDescent="0.35">
      <c r="A89" s="257"/>
      <c r="B89" s="256"/>
      <c r="C89" s="255"/>
      <c r="D89" s="253"/>
      <c r="E89" s="254"/>
      <c r="F89" s="254"/>
      <c r="G89" s="250"/>
    </row>
    <row r="90" spans="1:7" ht="14.5" x14ac:dyDescent="0.35">
      <c r="A90" s="257">
        <v>8</v>
      </c>
      <c r="B90" s="256"/>
      <c r="C90" s="255" t="s">
        <v>506</v>
      </c>
      <c r="D90" s="253"/>
      <c r="E90" s="254"/>
      <c r="F90" s="254"/>
      <c r="G90" s="250"/>
    </row>
    <row r="91" spans="1:7" ht="8.25" customHeight="1" x14ac:dyDescent="0.35">
      <c r="A91" s="257"/>
      <c r="B91" s="256"/>
      <c r="C91" s="255"/>
      <c r="D91" s="253"/>
      <c r="E91" s="254"/>
      <c r="F91" s="254"/>
      <c r="G91" s="250"/>
    </row>
    <row r="92" spans="1:7" ht="14.5" x14ac:dyDescent="0.35">
      <c r="A92" s="257"/>
      <c r="B92" s="256"/>
      <c r="C92" s="255" t="s">
        <v>505</v>
      </c>
      <c r="D92" s="253" t="s">
        <v>98</v>
      </c>
      <c r="E92" s="254">
        <v>1</v>
      </c>
      <c r="F92" s="228">
        <v>0</v>
      </c>
      <c r="G92" s="250">
        <f t="shared" ref="G92:G97" si="2">F92*E92</f>
        <v>0</v>
      </c>
    </row>
    <row r="93" spans="1:7" ht="14.5" x14ac:dyDescent="0.35">
      <c r="A93" s="257"/>
      <c r="B93" s="256"/>
      <c r="C93" s="255" t="s">
        <v>504</v>
      </c>
      <c r="D93" s="253" t="s">
        <v>98</v>
      </c>
      <c r="E93" s="254">
        <v>1</v>
      </c>
      <c r="F93" s="228">
        <v>0</v>
      </c>
      <c r="G93" s="250">
        <f t="shared" si="2"/>
        <v>0</v>
      </c>
    </row>
    <row r="94" spans="1:7" ht="14.5" x14ac:dyDescent="0.35">
      <c r="A94" s="257"/>
      <c r="B94" s="256"/>
      <c r="C94" s="255" t="s">
        <v>502</v>
      </c>
      <c r="D94" s="253" t="s">
        <v>98</v>
      </c>
      <c r="E94" s="254">
        <v>1</v>
      </c>
      <c r="F94" s="228">
        <v>0</v>
      </c>
      <c r="G94" s="250">
        <f t="shared" si="2"/>
        <v>0</v>
      </c>
    </row>
    <row r="95" spans="1:7" ht="14.5" x14ac:dyDescent="0.35">
      <c r="A95" s="257"/>
      <c r="B95" s="256"/>
      <c r="C95" s="255" t="s">
        <v>503</v>
      </c>
      <c r="D95" s="253" t="s">
        <v>98</v>
      </c>
      <c r="E95" s="254">
        <v>1</v>
      </c>
      <c r="F95" s="228">
        <v>0</v>
      </c>
      <c r="G95" s="250">
        <f t="shared" si="2"/>
        <v>0</v>
      </c>
    </row>
    <row r="96" spans="1:7" ht="14.5" x14ac:dyDescent="0.35">
      <c r="A96" s="257"/>
      <c r="B96" s="256"/>
      <c r="C96" s="255" t="s">
        <v>502</v>
      </c>
      <c r="D96" s="253" t="s">
        <v>98</v>
      </c>
      <c r="E96" s="254">
        <v>1</v>
      </c>
      <c r="F96" s="228">
        <v>0</v>
      </c>
      <c r="G96" s="250">
        <f t="shared" si="2"/>
        <v>0</v>
      </c>
    </row>
    <row r="97" spans="1:7" ht="14.5" x14ac:dyDescent="0.35">
      <c r="A97" s="257"/>
      <c r="B97" s="256"/>
      <c r="C97" s="255" t="s">
        <v>501</v>
      </c>
      <c r="D97" s="253" t="s">
        <v>98</v>
      </c>
      <c r="E97" s="254">
        <v>1</v>
      </c>
      <c r="F97" s="228">
        <v>0</v>
      </c>
      <c r="G97" s="250">
        <f t="shared" si="2"/>
        <v>0</v>
      </c>
    </row>
    <row r="98" spans="1:7" ht="12.75" customHeight="1" x14ac:dyDescent="0.35">
      <c r="A98" s="257"/>
      <c r="B98" s="256"/>
      <c r="C98" s="255"/>
      <c r="D98" s="253"/>
      <c r="E98" s="254"/>
      <c r="F98" s="254"/>
      <c r="G98" s="250"/>
    </row>
    <row r="99" spans="1:7" ht="14.5" hidden="1" x14ac:dyDescent="0.35">
      <c r="A99" s="220"/>
      <c r="B99" s="219"/>
      <c r="C99" s="226"/>
      <c r="D99" s="226"/>
      <c r="E99" s="229"/>
      <c r="F99" s="195"/>
      <c r="G99" s="229"/>
    </row>
    <row r="100" spans="1:7" ht="14.5" x14ac:dyDescent="0.35">
      <c r="A100" s="220">
        <v>9</v>
      </c>
      <c r="B100" s="219"/>
      <c r="C100" s="226" t="s">
        <v>500</v>
      </c>
      <c r="D100" s="226"/>
      <c r="E100" s="229"/>
      <c r="F100" s="195"/>
      <c r="G100" s="229"/>
    </row>
    <row r="101" spans="1:7" ht="14.5" x14ac:dyDescent="0.35">
      <c r="A101" s="220"/>
      <c r="B101" s="219"/>
      <c r="C101" s="226"/>
      <c r="D101" s="226"/>
      <c r="E101" s="229"/>
      <c r="F101" s="195"/>
      <c r="G101" s="229"/>
    </row>
    <row r="102" spans="1:7" ht="14.5" x14ac:dyDescent="0.35">
      <c r="A102" s="220"/>
      <c r="B102" s="219"/>
      <c r="C102" s="226" t="s">
        <v>499</v>
      </c>
      <c r="D102" s="226" t="s">
        <v>98</v>
      </c>
      <c r="E102" s="229">
        <v>13</v>
      </c>
      <c r="F102" s="228">
        <v>0</v>
      </c>
      <c r="G102" s="229">
        <f>E102*F102</f>
        <v>0</v>
      </c>
    </row>
    <row r="103" spans="1:7" ht="14.5" x14ac:dyDescent="0.35">
      <c r="A103" s="220"/>
      <c r="B103" s="219"/>
      <c r="C103" s="226" t="s">
        <v>494</v>
      </c>
      <c r="D103" s="226"/>
      <c r="E103" s="229"/>
      <c r="F103" s="195"/>
      <c r="G103" s="229"/>
    </row>
    <row r="104" spans="1:7" ht="14.5" x14ac:dyDescent="0.35">
      <c r="A104" s="220"/>
      <c r="B104" s="219"/>
      <c r="C104" s="226"/>
      <c r="D104" s="226"/>
      <c r="E104" s="229"/>
      <c r="F104" s="195"/>
      <c r="G104" s="229"/>
    </row>
    <row r="105" spans="1:7" ht="14.5" x14ac:dyDescent="0.35">
      <c r="A105" s="220"/>
      <c r="B105" s="219"/>
      <c r="C105" s="226" t="s">
        <v>498</v>
      </c>
      <c r="D105" s="226" t="s">
        <v>98</v>
      </c>
      <c r="E105" s="229">
        <v>2</v>
      </c>
      <c r="F105" s="228">
        <v>0</v>
      </c>
      <c r="G105" s="229">
        <f>E105*F105</f>
        <v>0</v>
      </c>
    </row>
    <row r="106" spans="1:7" ht="14.5" x14ac:dyDescent="0.35">
      <c r="A106" s="220"/>
      <c r="B106" s="219"/>
      <c r="C106" s="226" t="s">
        <v>494</v>
      </c>
      <c r="D106" s="226"/>
      <c r="E106" s="229"/>
      <c r="F106" s="195"/>
      <c r="G106" s="229"/>
    </row>
    <row r="107" spans="1:7" ht="14.5" x14ac:dyDescent="0.35">
      <c r="A107" s="220"/>
      <c r="B107" s="219"/>
      <c r="C107" s="226"/>
      <c r="D107" s="226"/>
      <c r="E107" s="229"/>
      <c r="F107" s="195"/>
      <c r="G107" s="229"/>
    </row>
    <row r="108" spans="1:7" ht="14.5" x14ac:dyDescent="0.35">
      <c r="A108" s="220"/>
      <c r="B108" s="219"/>
      <c r="C108" s="226" t="s">
        <v>497</v>
      </c>
      <c r="D108" s="226" t="s">
        <v>98</v>
      </c>
      <c r="E108" s="229">
        <v>4</v>
      </c>
      <c r="F108" s="228">
        <v>0</v>
      </c>
      <c r="G108" s="229">
        <f>E108*F108</f>
        <v>0</v>
      </c>
    </row>
    <row r="109" spans="1:7" ht="14.5" x14ac:dyDescent="0.35">
      <c r="A109" s="220"/>
      <c r="B109" s="219"/>
      <c r="C109" s="226" t="s">
        <v>496</v>
      </c>
      <c r="D109" s="226"/>
      <c r="E109" s="229"/>
      <c r="F109" s="195"/>
      <c r="G109" s="229"/>
    </row>
    <row r="110" spans="1:7" ht="14.5" x14ac:dyDescent="0.35">
      <c r="A110" s="220"/>
      <c r="B110" s="219"/>
      <c r="C110" s="226"/>
      <c r="D110" s="226"/>
      <c r="E110" s="229"/>
      <c r="F110" s="195"/>
      <c r="G110" s="229"/>
    </row>
    <row r="111" spans="1:7" ht="14.5" x14ac:dyDescent="0.35">
      <c r="A111" s="220"/>
      <c r="B111" s="219"/>
      <c r="C111" s="226" t="s">
        <v>495</v>
      </c>
      <c r="D111" s="226" t="s">
        <v>98</v>
      </c>
      <c r="E111" s="195">
        <v>1</v>
      </c>
      <c r="F111" s="228">
        <v>0</v>
      </c>
      <c r="G111" s="229">
        <f>E111*F111</f>
        <v>0</v>
      </c>
    </row>
    <row r="112" spans="1:7" ht="14.5" x14ac:dyDescent="0.35">
      <c r="A112" s="220"/>
      <c r="B112" s="219"/>
      <c r="C112" s="226" t="s">
        <v>494</v>
      </c>
      <c r="D112" s="226"/>
      <c r="E112" s="195"/>
      <c r="F112" s="195"/>
      <c r="G112" s="195"/>
    </row>
    <row r="113" spans="1:7" ht="14.5" x14ac:dyDescent="0.35">
      <c r="A113" s="220"/>
      <c r="B113" s="219"/>
      <c r="C113" s="226"/>
      <c r="D113" s="226"/>
      <c r="E113" s="195"/>
      <c r="F113" s="195"/>
      <c r="G113" s="195"/>
    </row>
    <row r="114" spans="1:7" ht="14.5" x14ac:dyDescent="0.35">
      <c r="A114" s="249"/>
      <c r="B114" s="248"/>
      <c r="C114" s="253"/>
      <c r="D114" s="252"/>
      <c r="E114" s="251"/>
      <c r="F114" s="250"/>
      <c r="G114" s="254"/>
    </row>
    <row r="115" spans="1:7" ht="14.5" x14ac:dyDescent="0.35">
      <c r="A115" s="249"/>
      <c r="B115" s="248"/>
      <c r="C115" s="253"/>
      <c r="D115" s="252"/>
      <c r="E115" s="251"/>
      <c r="F115" s="250"/>
      <c r="G115" s="250"/>
    </row>
    <row r="116" spans="1:7" ht="14.5" x14ac:dyDescent="0.35">
      <c r="A116" s="249"/>
      <c r="B116" s="248"/>
      <c r="C116" s="247" t="s">
        <v>493</v>
      </c>
      <c r="D116" s="246" t="s">
        <v>95</v>
      </c>
      <c r="E116" s="245"/>
      <c r="F116" s="245"/>
      <c r="G116" s="244">
        <f>SUM(G57:G114)</f>
        <v>0</v>
      </c>
    </row>
    <row r="117" spans="1:7" ht="14.5" x14ac:dyDescent="0.35">
      <c r="A117" s="220"/>
      <c r="B117" s="219"/>
      <c r="C117" s="227"/>
      <c r="D117" s="226"/>
      <c r="E117" s="225"/>
      <c r="F117" s="195"/>
      <c r="G117" s="195"/>
    </row>
    <row r="118" spans="1:7" ht="18.5" x14ac:dyDescent="0.45">
      <c r="A118" s="238" t="s">
        <v>458</v>
      </c>
      <c r="B118" s="232"/>
      <c r="C118" s="234" t="s">
        <v>492</v>
      </c>
      <c r="D118" s="194"/>
      <c r="E118" s="195"/>
      <c r="F118" s="195"/>
      <c r="G118" s="195"/>
    </row>
    <row r="119" spans="1:7" ht="14.5" x14ac:dyDescent="0.35">
      <c r="A119" s="220"/>
      <c r="B119" s="219"/>
      <c r="C119" s="227"/>
      <c r="D119" s="226"/>
      <c r="E119" s="225"/>
      <c r="F119" s="195"/>
      <c r="G119" s="195"/>
    </row>
    <row r="120" spans="1:7" ht="43.5" x14ac:dyDescent="0.35">
      <c r="A120" s="220">
        <v>1</v>
      </c>
      <c r="B120" s="219"/>
      <c r="C120" s="230" t="s">
        <v>491</v>
      </c>
      <c r="D120" s="226"/>
      <c r="E120" s="225"/>
      <c r="F120" s="195"/>
      <c r="G120" s="195"/>
    </row>
    <row r="121" spans="1:7" ht="14.5" x14ac:dyDescent="0.35">
      <c r="A121" s="220"/>
      <c r="B121" s="219"/>
      <c r="C121" s="227"/>
      <c r="D121" s="226" t="s">
        <v>98</v>
      </c>
      <c r="E121" s="225">
        <v>1</v>
      </c>
      <c r="F121" s="228">
        <v>0</v>
      </c>
      <c r="G121" s="195">
        <f>E121*F121</f>
        <v>0</v>
      </c>
    </row>
    <row r="122" spans="1:7" ht="14.5" x14ac:dyDescent="0.35">
      <c r="A122" s="220"/>
      <c r="B122" s="219"/>
      <c r="C122" s="227"/>
      <c r="D122" s="226"/>
      <c r="E122" s="225"/>
      <c r="F122" s="195"/>
      <c r="G122" s="195"/>
    </row>
    <row r="123" spans="1:7" ht="58" x14ac:dyDescent="0.35">
      <c r="A123" s="220">
        <v>2</v>
      </c>
      <c r="B123" s="219"/>
      <c r="C123" s="230" t="s">
        <v>490</v>
      </c>
      <c r="D123" s="226"/>
      <c r="E123" s="225"/>
      <c r="F123" s="195"/>
      <c r="G123" s="195"/>
    </row>
    <row r="124" spans="1:7" ht="14.5" x14ac:dyDescent="0.35">
      <c r="A124" s="220"/>
      <c r="B124" s="219"/>
      <c r="C124" s="227"/>
      <c r="D124" s="226" t="s">
        <v>98</v>
      </c>
      <c r="E124" s="225">
        <v>1</v>
      </c>
      <c r="F124" s="228">
        <v>0</v>
      </c>
      <c r="G124" s="195">
        <f>E124*F124</f>
        <v>0</v>
      </c>
    </row>
    <row r="125" spans="1:7" ht="14.5" x14ac:dyDescent="0.35">
      <c r="A125" s="220"/>
      <c r="B125" s="219"/>
      <c r="C125" s="227"/>
      <c r="D125" s="226"/>
      <c r="E125" s="225"/>
      <c r="F125" s="195"/>
      <c r="G125" s="195"/>
    </row>
    <row r="126" spans="1:7" ht="29" x14ac:dyDescent="0.35">
      <c r="A126" s="220">
        <v>3</v>
      </c>
      <c r="B126" s="219"/>
      <c r="C126" s="230" t="s">
        <v>489</v>
      </c>
      <c r="D126" s="226"/>
      <c r="E126" s="225"/>
      <c r="F126" s="195"/>
      <c r="G126" s="195"/>
    </row>
    <row r="127" spans="1:7" ht="14.5" x14ac:dyDescent="0.35">
      <c r="A127" s="220"/>
      <c r="B127" s="219"/>
      <c r="C127" s="227"/>
      <c r="D127" s="226" t="s">
        <v>98</v>
      </c>
      <c r="E127" s="225">
        <v>1</v>
      </c>
      <c r="F127" s="228">
        <v>0</v>
      </c>
      <c r="G127" s="195">
        <f>E127*F127</f>
        <v>0</v>
      </c>
    </row>
    <row r="128" spans="1:7" ht="14.5" x14ac:dyDescent="0.35">
      <c r="A128" s="220"/>
      <c r="B128" s="219"/>
      <c r="C128" s="227"/>
      <c r="D128" s="226"/>
      <c r="E128" s="225"/>
      <c r="F128" s="195"/>
      <c r="G128" s="195"/>
    </row>
    <row r="129" spans="1:256" ht="14.5" x14ac:dyDescent="0.35">
      <c r="A129" s="220">
        <v>4</v>
      </c>
      <c r="B129" s="219"/>
      <c r="C129" s="230" t="s">
        <v>488</v>
      </c>
      <c r="D129" s="226"/>
      <c r="E129" s="225"/>
      <c r="F129" s="195"/>
      <c r="G129" s="195"/>
    </row>
    <row r="130" spans="1:256" ht="14.5" x14ac:dyDescent="0.35">
      <c r="A130" s="220"/>
      <c r="B130" s="219"/>
      <c r="C130" s="230"/>
      <c r="D130" s="186" t="s">
        <v>97</v>
      </c>
      <c r="E130" s="225">
        <v>80</v>
      </c>
      <c r="F130" s="228">
        <v>0</v>
      </c>
      <c r="G130" s="195">
        <f>E130*F130</f>
        <v>0</v>
      </c>
    </row>
    <row r="131" spans="1:256" ht="14.5" x14ac:dyDescent="0.35">
      <c r="A131" s="220"/>
      <c r="B131" s="219"/>
      <c r="C131" s="227"/>
      <c r="D131" s="226"/>
      <c r="E131" s="225"/>
      <c r="F131" s="195"/>
      <c r="G131" s="195"/>
      <c r="H131" s="195"/>
    </row>
    <row r="132" spans="1:256" ht="14.5" x14ac:dyDescent="0.35">
      <c r="A132" s="220">
        <v>5</v>
      </c>
      <c r="B132" s="219"/>
      <c r="C132" s="230" t="s">
        <v>487</v>
      </c>
      <c r="D132" s="226"/>
      <c r="E132" s="225"/>
      <c r="F132" s="195"/>
      <c r="G132" s="195"/>
    </row>
    <row r="133" spans="1:256" ht="14.5" x14ac:dyDescent="0.35">
      <c r="A133" s="220"/>
      <c r="B133" s="219"/>
      <c r="C133" s="227"/>
      <c r="D133" s="226" t="s">
        <v>98</v>
      </c>
      <c r="E133" s="225">
        <v>1</v>
      </c>
      <c r="F133" s="228">
        <v>0</v>
      </c>
      <c r="G133" s="195">
        <f>E133*F133</f>
        <v>0</v>
      </c>
    </row>
    <row r="134" spans="1:256" ht="14.5" x14ac:dyDescent="0.35">
      <c r="A134" s="220"/>
      <c r="B134" s="219"/>
      <c r="C134" s="227"/>
      <c r="D134" s="226"/>
      <c r="E134" s="225"/>
      <c r="F134" s="195"/>
      <c r="G134" s="195"/>
    </row>
    <row r="135" spans="1:256" ht="14.5" x14ac:dyDescent="0.35">
      <c r="A135" s="220"/>
      <c r="B135" s="219"/>
      <c r="C135" s="224" t="s">
        <v>486</v>
      </c>
      <c r="D135" s="223" t="s">
        <v>95</v>
      </c>
      <c r="E135" s="222"/>
      <c r="F135" s="222"/>
      <c r="G135" s="221">
        <f>SUM(G121:G134)</f>
        <v>0</v>
      </c>
    </row>
    <row r="136" spans="1:256" ht="14.5" x14ac:dyDescent="0.35">
      <c r="A136" s="220"/>
      <c r="B136" s="219"/>
      <c r="C136" s="227"/>
      <c r="D136" s="226"/>
      <c r="E136" s="225"/>
      <c r="F136" s="195"/>
      <c r="G136" s="195"/>
    </row>
    <row r="137" spans="1:256" ht="14.5" x14ac:dyDescent="0.35">
      <c r="A137" s="220"/>
      <c r="B137" s="219"/>
      <c r="C137" s="218"/>
      <c r="D137" s="194"/>
      <c r="E137" s="195"/>
      <c r="F137" s="195"/>
      <c r="G137" s="195"/>
    </row>
    <row r="138" spans="1:256" ht="18.5" x14ac:dyDescent="0.45">
      <c r="A138" s="238" t="s">
        <v>456</v>
      </c>
      <c r="B138" s="232"/>
      <c r="C138" s="234" t="s">
        <v>485</v>
      </c>
      <c r="D138" s="194"/>
      <c r="E138" s="214"/>
      <c r="F138" s="214"/>
      <c r="G138" s="238"/>
    </row>
    <row r="139" spans="1:256" ht="18" x14ac:dyDescent="0.4">
      <c r="A139" s="220"/>
      <c r="B139" s="219"/>
      <c r="C139" s="218"/>
      <c r="D139" s="194"/>
      <c r="E139" s="195"/>
      <c r="F139" s="195"/>
      <c r="G139" s="195"/>
      <c r="H139" s="241"/>
      <c r="I139" s="240"/>
      <c r="J139" s="187"/>
      <c r="K139" s="243"/>
      <c r="L139" s="243"/>
      <c r="M139" s="242"/>
      <c r="N139" s="241"/>
      <c r="O139" s="240"/>
      <c r="P139" s="187"/>
      <c r="Q139" s="243"/>
      <c r="R139" s="243"/>
      <c r="S139" s="242"/>
      <c r="T139" s="241"/>
      <c r="U139" s="240"/>
      <c r="V139" s="187"/>
      <c r="W139" s="243"/>
      <c r="X139" s="243"/>
      <c r="Y139" s="242"/>
      <c r="Z139" s="241"/>
      <c r="AA139" s="240"/>
      <c r="AB139" s="187"/>
      <c r="AC139" s="243"/>
      <c r="AD139" s="243"/>
      <c r="AE139" s="242"/>
      <c r="AF139" s="241"/>
      <c r="AG139" s="240"/>
      <c r="AH139" s="187"/>
      <c r="AI139" s="243"/>
      <c r="AJ139" s="243"/>
      <c r="AK139" s="242"/>
      <c r="AL139" s="241"/>
      <c r="AM139" s="240"/>
      <c r="AN139" s="187"/>
      <c r="AO139" s="243"/>
      <c r="AP139" s="243"/>
      <c r="AQ139" s="242"/>
      <c r="AR139" s="241"/>
      <c r="AS139" s="240"/>
      <c r="AT139" s="187"/>
      <c r="AU139" s="243"/>
      <c r="AV139" s="243"/>
      <c r="AW139" s="242"/>
      <c r="AX139" s="241"/>
      <c r="AY139" s="240"/>
      <c r="AZ139" s="187"/>
      <c r="BA139" s="243"/>
      <c r="BB139" s="243"/>
      <c r="BC139" s="242"/>
      <c r="BD139" s="241"/>
      <c r="BE139" s="240"/>
      <c r="BF139" s="187"/>
      <c r="BG139" s="243"/>
      <c r="BH139" s="243"/>
      <c r="BI139" s="242"/>
      <c r="BJ139" s="241"/>
      <c r="BK139" s="240"/>
      <c r="BL139" s="187"/>
      <c r="BM139" s="243"/>
      <c r="BN139" s="243"/>
      <c r="BO139" s="242"/>
      <c r="BP139" s="241"/>
      <c r="BQ139" s="240"/>
      <c r="BR139" s="187"/>
      <c r="BS139" s="243"/>
      <c r="BT139" s="243"/>
      <c r="BU139" s="242"/>
      <c r="BV139" s="241"/>
      <c r="BW139" s="240"/>
      <c r="BX139" s="187"/>
      <c r="BY139" s="243"/>
      <c r="BZ139" s="243"/>
      <c r="CA139" s="242"/>
      <c r="CB139" s="241"/>
      <c r="CC139" s="240"/>
      <c r="CD139" s="187"/>
      <c r="CE139" s="243"/>
      <c r="CF139" s="243"/>
      <c r="CG139" s="242"/>
      <c r="CH139" s="241"/>
      <c r="CI139" s="240"/>
      <c r="CJ139" s="187"/>
      <c r="CK139" s="243"/>
      <c r="CL139" s="243"/>
      <c r="CM139" s="242"/>
      <c r="CN139" s="241"/>
      <c r="CO139" s="240"/>
      <c r="CP139" s="187"/>
      <c r="CQ139" s="243"/>
      <c r="CR139" s="243"/>
      <c r="CS139" s="242"/>
      <c r="CT139" s="241"/>
      <c r="CU139" s="240"/>
      <c r="CV139" s="187"/>
      <c r="CW139" s="243"/>
      <c r="CX139" s="243"/>
      <c r="CY139" s="242"/>
      <c r="CZ139" s="241"/>
      <c r="DA139" s="240"/>
      <c r="DB139" s="187"/>
      <c r="DC139" s="243"/>
      <c r="DD139" s="243"/>
      <c r="DE139" s="242"/>
      <c r="DF139" s="241"/>
      <c r="DG139" s="240"/>
      <c r="DH139" s="187"/>
      <c r="DI139" s="243"/>
      <c r="DJ139" s="243"/>
      <c r="DK139" s="242"/>
      <c r="DL139" s="241"/>
      <c r="DM139" s="240"/>
      <c r="DN139" s="187"/>
      <c r="DO139" s="243"/>
      <c r="DP139" s="243"/>
      <c r="DQ139" s="242"/>
      <c r="DR139" s="241"/>
      <c r="DS139" s="240"/>
      <c r="DT139" s="187"/>
      <c r="DU139" s="243"/>
      <c r="DV139" s="243"/>
      <c r="DW139" s="242"/>
      <c r="DX139" s="241"/>
      <c r="DY139" s="240"/>
      <c r="DZ139" s="187"/>
      <c r="EA139" s="243"/>
      <c r="EB139" s="243"/>
      <c r="EC139" s="242"/>
      <c r="ED139" s="241"/>
      <c r="EE139" s="240"/>
      <c r="EF139" s="187"/>
      <c r="EG139" s="243"/>
      <c r="EH139" s="243"/>
      <c r="EI139" s="242"/>
      <c r="EJ139" s="241"/>
      <c r="EK139" s="240"/>
      <c r="EL139" s="187"/>
      <c r="EM139" s="243"/>
      <c r="EN139" s="243"/>
      <c r="EO139" s="242"/>
      <c r="EP139" s="241"/>
      <c r="EQ139" s="240"/>
      <c r="ER139" s="187"/>
      <c r="ES139" s="243"/>
      <c r="ET139" s="243"/>
      <c r="EU139" s="242"/>
      <c r="EV139" s="241"/>
      <c r="EW139" s="240"/>
      <c r="EX139" s="187"/>
      <c r="EY139" s="243"/>
      <c r="EZ139" s="243"/>
      <c r="FA139" s="242"/>
      <c r="FB139" s="241"/>
      <c r="FC139" s="240"/>
      <c r="FD139" s="187"/>
      <c r="FE139" s="243"/>
      <c r="FF139" s="243"/>
      <c r="FG139" s="242"/>
      <c r="FH139" s="241"/>
      <c r="FI139" s="240"/>
      <c r="FJ139" s="187"/>
      <c r="FK139" s="243"/>
      <c r="FL139" s="243"/>
      <c r="FM139" s="242"/>
      <c r="FN139" s="241"/>
      <c r="FO139" s="240"/>
      <c r="FP139" s="187"/>
      <c r="FQ139" s="243"/>
      <c r="FR139" s="243"/>
      <c r="FS139" s="242"/>
      <c r="FT139" s="241"/>
      <c r="FU139" s="240"/>
      <c r="FV139" s="187"/>
      <c r="FW139" s="243"/>
      <c r="FX139" s="243"/>
      <c r="FY139" s="242"/>
      <c r="FZ139" s="241"/>
      <c r="GA139" s="240"/>
      <c r="GB139" s="187"/>
      <c r="GC139" s="243"/>
      <c r="GD139" s="243"/>
      <c r="GE139" s="242"/>
      <c r="GF139" s="241"/>
      <c r="GG139" s="240"/>
      <c r="GH139" s="187"/>
      <c r="GI139" s="243"/>
      <c r="GJ139" s="243"/>
      <c r="GK139" s="242"/>
      <c r="GL139" s="241"/>
      <c r="GM139" s="240"/>
      <c r="GN139" s="187"/>
      <c r="GO139" s="243"/>
      <c r="GP139" s="243"/>
      <c r="GQ139" s="242"/>
      <c r="GR139" s="241"/>
      <c r="GS139" s="240"/>
      <c r="GT139" s="187"/>
      <c r="GU139" s="243"/>
      <c r="GV139" s="243"/>
      <c r="GW139" s="242"/>
      <c r="GX139" s="241"/>
      <c r="GY139" s="240"/>
      <c r="GZ139" s="187"/>
      <c r="HA139" s="243"/>
      <c r="HB139" s="243"/>
      <c r="HC139" s="242"/>
      <c r="HD139" s="241"/>
      <c r="HE139" s="240"/>
      <c r="HF139" s="187"/>
      <c r="HG139" s="243"/>
      <c r="HH139" s="243"/>
      <c r="HI139" s="242"/>
      <c r="HJ139" s="241"/>
      <c r="HK139" s="240"/>
      <c r="HL139" s="187"/>
      <c r="HM139" s="243"/>
      <c r="HN139" s="243"/>
      <c r="HO139" s="242"/>
      <c r="HP139" s="241"/>
      <c r="HQ139" s="240"/>
      <c r="HR139" s="187"/>
      <c r="HS139" s="243"/>
      <c r="HT139" s="243"/>
      <c r="HU139" s="242"/>
      <c r="HV139" s="241"/>
      <c r="HW139" s="240"/>
      <c r="HX139" s="187"/>
      <c r="HY139" s="243"/>
      <c r="HZ139" s="243"/>
      <c r="IA139" s="242"/>
      <c r="IB139" s="241"/>
      <c r="IC139" s="240"/>
      <c r="ID139" s="187"/>
      <c r="IE139" s="243"/>
      <c r="IF139" s="243"/>
      <c r="IG139" s="242"/>
      <c r="IH139" s="241"/>
      <c r="II139" s="240"/>
      <c r="IJ139" s="187"/>
      <c r="IK139" s="243"/>
      <c r="IL139" s="243"/>
      <c r="IM139" s="242"/>
      <c r="IN139" s="241"/>
      <c r="IO139" s="240"/>
      <c r="IP139" s="187"/>
      <c r="IQ139" s="243"/>
      <c r="IR139" s="243"/>
      <c r="IS139" s="242"/>
      <c r="IT139" s="241"/>
      <c r="IU139" s="240"/>
      <c r="IV139" s="187"/>
    </row>
    <row r="140" spans="1:256" ht="14.5" x14ac:dyDescent="0.35">
      <c r="A140" s="220">
        <v>1</v>
      </c>
      <c r="B140" s="219"/>
      <c r="C140" s="218" t="s">
        <v>484</v>
      </c>
      <c r="D140" s="194"/>
      <c r="E140" s="195"/>
      <c r="F140" s="195"/>
      <c r="G140" s="195"/>
    </row>
    <row r="141" spans="1:256" ht="14.5" x14ac:dyDescent="0.35">
      <c r="A141" s="220"/>
      <c r="B141" s="219"/>
      <c r="C141" s="239"/>
      <c r="D141" s="194" t="s">
        <v>95</v>
      </c>
      <c r="E141" s="195">
        <v>1</v>
      </c>
      <c r="F141" s="228">
        <v>0</v>
      </c>
      <c r="G141" s="195">
        <f>E141*F141</f>
        <v>0</v>
      </c>
    </row>
    <row r="142" spans="1:256" ht="14.5" x14ac:dyDescent="0.35">
      <c r="A142" s="220"/>
      <c r="B142" s="219"/>
      <c r="C142" s="239"/>
      <c r="D142" s="194"/>
      <c r="E142" s="195"/>
      <c r="F142" s="195"/>
      <c r="G142" s="195"/>
    </row>
    <row r="143" spans="1:256" ht="29" x14ac:dyDescent="0.35">
      <c r="A143" s="220">
        <v>2</v>
      </c>
      <c r="B143" s="219"/>
      <c r="C143" s="218" t="s">
        <v>483</v>
      </c>
      <c r="D143" s="194" t="s">
        <v>97</v>
      </c>
      <c r="E143" s="195">
        <v>24</v>
      </c>
      <c r="F143" s="228">
        <v>0</v>
      </c>
      <c r="G143" s="195">
        <f>E143*F143</f>
        <v>0</v>
      </c>
    </row>
    <row r="144" spans="1:256" ht="14.5" x14ac:dyDescent="0.35">
      <c r="A144" s="220"/>
      <c r="B144" s="219"/>
      <c r="C144" s="218"/>
      <c r="E144" s="195"/>
      <c r="F144" s="195"/>
      <c r="G144" s="195"/>
    </row>
    <row r="145" spans="1:7" ht="14.5" x14ac:dyDescent="0.35">
      <c r="A145" s="220"/>
      <c r="B145" s="219"/>
      <c r="C145" s="224" t="s">
        <v>482</v>
      </c>
      <c r="D145" s="223" t="s">
        <v>95</v>
      </c>
      <c r="E145" s="222"/>
      <c r="F145" s="222"/>
      <c r="G145" s="221">
        <f>SUM(G141:G144)</f>
        <v>0</v>
      </c>
    </row>
    <row r="146" spans="1:7" ht="14.5" x14ac:dyDescent="0.35">
      <c r="A146" s="220"/>
      <c r="B146" s="219"/>
      <c r="C146" s="218"/>
      <c r="D146" s="194"/>
      <c r="E146" s="195"/>
      <c r="F146" s="195"/>
      <c r="G146" s="195"/>
    </row>
    <row r="147" spans="1:7" ht="18.5" x14ac:dyDescent="0.45">
      <c r="A147" s="238" t="s">
        <v>454</v>
      </c>
      <c r="B147" s="232"/>
      <c r="C147" s="234" t="s">
        <v>481</v>
      </c>
      <c r="D147" s="194"/>
      <c r="E147" s="195"/>
      <c r="F147" s="195"/>
      <c r="G147" s="195"/>
    </row>
    <row r="148" spans="1:7" ht="18.5" x14ac:dyDescent="0.45">
      <c r="A148" s="238"/>
      <c r="B148" s="232"/>
      <c r="C148" s="234"/>
      <c r="D148" s="194"/>
      <c r="E148" s="195"/>
      <c r="F148" s="195"/>
      <c r="G148" s="195"/>
    </row>
    <row r="149" spans="1:7" ht="18.5" x14ac:dyDescent="0.45">
      <c r="A149" s="220" t="s">
        <v>480</v>
      </c>
      <c r="B149" s="232"/>
      <c r="C149" s="237" t="s">
        <v>479</v>
      </c>
      <c r="D149" s="194"/>
      <c r="E149" s="225"/>
      <c r="F149" s="195"/>
      <c r="G149" s="195"/>
    </row>
    <row r="150" spans="1:7" ht="18.5" x14ac:dyDescent="0.45">
      <c r="A150" s="220"/>
      <c r="B150" s="232"/>
      <c r="C150" s="237"/>
      <c r="D150" s="194" t="s">
        <v>478</v>
      </c>
      <c r="E150" s="229">
        <f>1032*2</f>
        <v>2064</v>
      </c>
      <c r="F150" s="228">
        <v>0</v>
      </c>
      <c r="G150" s="195">
        <f>E150*F150</f>
        <v>0</v>
      </c>
    </row>
    <row r="151" spans="1:7" ht="18.5" x14ac:dyDescent="0.45">
      <c r="A151" s="220"/>
      <c r="B151" s="232"/>
      <c r="C151" s="237"/>
      <c r="D151" s="194"/>
      <c r="E151" s="236"/>
      <c r="F151" s="195"/>
      <c r="G151" s="195"/>
    </row>
    <row r="152" spans="1:7" ht="29" x14ac:dyDescent="0.45">
      <c r="A152" s="220" t="s">
        <v>477</v>
      </c>
      <c r="B152" s="232"/>
      <c r="C152" s="237" t="s">
        <v>476</v>
      </c>
      <c r="D152" s="194"/>
      <c r="E152" s="236"/>
      <c r="F152" s="195"/>
      <c r="G152" s="195"/>
    </row>
    <row r="153" spans="1:7" ht="18.5" x14ac:dyDescent="0.45">
      <c r="A153" s="220"/>
      <c r="B153" s="232"/>
      <c r="C153" s="235"/>
      <c r="D153" s="194" t="s">
        <v>158</v>
      </c>
      <c r="E153" s="231">
        <f>(1.78*1032)*1.05</f>
        <v>1928.8080000000002</v>
      </c>
      <c r="F153" s="228">
        <v>0</v>
      </c>
      <c r="G153" s="195">
        <f>E153*F153</f>
        <v>0</v>
      </c>
    </row>
    <row r="154" spans="1:7" ht="18.5" x14ac:dyDescent="0.45">
      <c r="A154" s="220"/>
      <c r="B154" s="232"/>
      <c r="C154" s="237"/>
      <c r="D154" s="194"/>
      <c r="E154" s="236"/>
      <c r="F154" s="195"/>
      <c r="G154" s="195"/>
    </row>
    <row r="155" spans="1:7" ht="44.5" x14ac:dyDescent="0.45">
      <c r="A155" s="220">
        <v>3</v>
      </c>
      <c r="B155" s="232"/>
      <c r="C155" s="218" t="s">
        <v>475</v>
      </c>
      <c r="D155" s="194"/>
      <c r="E155" s="195"/>
      <c r="F155" s="195"/>
      <c r="G155" s="195"/>
    </row>
    <row r="156" spans="1:7" ht="18.5" x14ac:dyDescent="0.45">
      <c r="A156" s="220"/>
      <c r="B156" s="232"/>
      <c r="C156" s="235"/>
      <c r="D156" s="194" t="s">
        <v>155</v>
      </c>
      <c r="E156" s="231">
        <f>(1032*0.45)*1.05</f>
        <v>487.62000000000006</v>
      </c>
      <c r="F156" s="228">
        <v>0</v>
      </c>
      <c r="G156" s="195">
        <f>E156*F156</f>
        <v>0</v>
      </c>
    </row>
    <row r="157" spans="1:7" ht="18.5" x14ac:dyDescent="0.45">
      <c r="A157" s="220"/>
      <c r="B157" s="232"/>
      <c r="C157" s="234"/>
      <c r="D157" s="194"/>
      <c r="E157" s="195"/>
      <c r="F157" s="195"/>
      <c r="G157" s="195"/>
    </row>
    <row r="158" spans="1:7" ht="30" x14ac:dyDescent="0.45">
      <c r="A158" s="220">
        <v>4</v>
      </c>
      <c r="B158" s="232"/>
      <c r="C158" s="218" t="s">
        <v>474</v>
      </c>
      <c r="D158" s="194"/>
      <c r="E158" s="195"/>
      <c r="F158" s="195"/>
      <c r="G158" s="195"/>
    </row>
    <row r="159" spans="1:7" ht="18.5" x14ac:dyDescent="0.45">
      <c r="A159" s="220"/>
      <c r="B159" s="232"/>
      <c r="C159" s="235"/>
      <c r="D159" s="194" t="s">
        <v>155</v>
      </c>
      <c r="E159" s="231">
        <f>(1032*0.43)*1.05</f>
        <v>465.94800000000004</v>
      </c>
      <c r="F159" s="228">
        <v>0</v>
      </c>
      <c r="G159" s="195">
        <f>E159*F159</f>
        <v>0</v>
      </c>
    </row>
    <row r="160" spans="1:7" ht="18.5" x14ac:dyDescent="0.45">
      <c r="A160" s="220"/>
      <c r="B160" s="232"/>
      <c r="C160" s="234"/>
      <c r="D160" s="194"/>
      <c r="E160" s="231"/>
      <c r="F160" s="195"/>
      <c r="G160" s="195"/>
    </row>
    <row r="161" spans="1:7" ht="18.5" x14ac:dyDescent="0.45">
      <c r="A161" s="220">
        <v>5</v>
      </c>
      <c r="B161" s="232"/>
      <c r="C161" s="218" t="s">
        <v>473</v>
      </c>
      <c r="D161" s="194"/>
      <c r="E161" s="233"/>
    </row>
    <row r="162" spans="1:7" ht="18.5" x14ac:dyDescent="0.45">
      <c r="A162" s="220"/>
      <c r="B162" s="232"/>
      <c r="C162" s="218" t="s">
        <v>472</v>
      </c>
      <c r="D162" s="194"/>
      <c r="E162" s="195"/>
      <c r="F162" s="195"/>
      <c r="G162" s="195"/>
    </row>
    <row r="163" spans="1:7" ht="18.5" x14ac:dyDescent="0.45">
      <c r="A163" s="220"/>
      <c r="B163" s="232"/>
      <c r="C163" s="218" t="s">
        <v>471</v>
      </c>
      <c r="D163" s="194"/>
      <c r="E163" s="195"/>
      <c r="F163" s="195"/>
      <c r="G163" s="195"/>
    </row>
    <row r="164" spans="1:7" ht="14.5" x14ac:dyDescent="0.35">
      <c r="A164" s="220"/>
      <c r="B164" s="219"/>
      <c r="C164" s="218"/>
      <c r="D164" s="194" t="s">
        <v>158</v>
      </c>
      <c r="E164" s="231">
        <f>E153</f>
        <v>1928.8080000000002</v>
      </c>
      <c r="F164" s="228">
        <v>0</v>
      </c>
      <c r="G164" s="195">
        <f>E164*F164</f>
        <v>0</v>
      </c>
    </row>
    <row r="165" spans="1:7" ht="14.5" x14ac:dyDescent="0.35">
      <c r="A165" s="220"/>
      <c r="B165" s="219"/>
      <c r="C165" s="218"/>
      <c r="D165" s="194"/>
      <c r="E165" s="231"/>
      <c r="F165" s="195"/>
      <c r="G165" s="195"/>
    </row>
    <row r="166" spans="1:7" ht="29" x14ac:dyDescent="0.35">
      <c r="A166" s="220">
        <v>6</v>
      </c>
      <c r="B166" s="219"/>
      <c r="C166" s="230" t="s">
        <v>470</v>
      </c>
      <c r="D166" s="226"/>
      <c r="E166" s="229"/>
      <c r="F166" s="229"/>
      <c r="G166" s="229"/>
    </row>
    <row r="167" spans="1:7" ht="14.5" x14ac:dyDescent="0.35">
      <c r="A167" s="220"/>
      <c r="B167" s="219"/>
      <c r="C167" s="227"/>
      <c r="D167" s="226" t="s">
        <v>158</v>
      </c>
      <c r="E167" s="195">
        <f>E164</f>
        <v>1928.8080000000002</v>
      </c>
      <c r="F167" s="228">
        <v>0</v>
      </c>
      <c r="G167" s="195">
        <f>E167*F167</f>
        <v>0</v>
      </c>
    </row>
    <row r="168" spans="1:7" ht="14.5" x14ac:dyDescent="0.35">
      <c r="A168" s="220"/>
      <c r="B168" s="219"/>
      <c r="C168" s="227"/>
      <c r="D168" s="226"/>
      <c r="E168" s="195"/>
      <c r="F168" s="195"/>
      <c r="G168" s="195"/>
    </row>
    <row r="169" spans="1:7" ht="14.5" x14ac:dyDescent="0.35">
      <c r="A169" s="220"/>
      <c r="B169" s="219"/>
      <c r="C169" s="227"/>
      <c r="D169" s="226"/>
      <c r="E169" s="225"/>
      <c r="F169" s="195"/>
      <c r="G169" s="195"/>
    </row>
    <row r="170" spans="1:7" ht="14.5" x14ac:dyDescent="0.35">
      <c r="A170" s="220"/>
      <c r="B170" s="219"/>
      <c r="C170" s="224" t="s">
        <v>469</v>
      </c>
      <c r="D170" s="223" t="s">
        <v>95</v>
      </c>
      <c r="E170" s="222"/>
      <c r="F170" s="222"/>
      <c r="G170" s="221">
        <f>SUM(G150:G169)</f>
        <v>0</v>
      </c>
    </row>
    <row r="171" spans="1:7" ht="14.5" x14ac:dyDescent="0.35">
      <c r="A171" s="220"/>
      <c r="B171" s="219"/>
      <c r="C171" s="218"/>
      <c r="D171" s="194"/>
      <c r="E171" s="195"/>
      <c r="F171" s="195"/>
      <c r="G171" s="195"/>
    </row>
    <row r="172" spans="1:7" ht="14.5" x14ac:dyDescent="0.35">
      <c r="A172" s="217"/>
      <c r="B172" s="216"/>
      <c r="C172" s="215"/>
      <c r="D172" s="194"/>
      <c r="E172" s="214"/>
      <c r="F172" s="214"/>
      <c r="G172" s="195"/>
    </row>
    <row r="173" spans="1:7" ht="16" thickBot="1" x14ac:dyDescent="0.4">
      <c r="A173" s="213"/>
      <c r="B173" s="213"/>
      <c r="C173" s="212" t="s">
        <v>468</v>
      </c>
      <c r="D173" s="211" t="s">
        <v>95</v>
      </c>
      <c r="E173" s="210"/>
      <c r="F173" s="210"/>
      <c r="G173" s="210">
        <f>G145+G116+G52+G25+G135+G170</f>
        <v>0</v>
      </c>
    </row>
    <row r="174" spans="1:7" ht="14" x14ac:dyDescent="0.3">
      <c r="G174" s="187"/>
    </row>
    <row r="175" spans="1:7" ht="14" x14ac:dyDescent="0.3">
      <c r="G175" s="187"/>
    </row>
    <row r="176" spans="1:7" ht="14" x14ac:dyDescent="0.3">
      <c r="G176" s="187"/>
    </row>
    <row r="177" spans="7:7" ht="14" x14ac:dyDescent="0.3">
      <c r="G177" s="187"/>
    </row>
    <row r="178" spans="7:7" ht="14" x14ac:dyDescent="0.3">
      <c r="G178" s="187"/>
    </row>
    <row r="179" spans="7:7" ht="14" x14ac:dyDescent="0.3">
      <c r="G179" s="187"/>
    </row>
    <row r="180" spans="7:7" ht="14" x14ac:dyDescent="0.3">
      <c r="G180" s="187"/>
    </row>
    <row r="181" spans="7:7" ht="14" x14ac:dyDescent="0.3">
      <c r="G181" s="187"/>
    </row>
    <row r="182" spans="7:7" ht="14" x14ac:dyDescent="0.3">
      <c r="G182" s="187"/>
    </row>
    <row r="183" spans="7:7" ht="14" x14ac:dyDescent="0.3">
      <c r="G183" s="187"/>
    </row>
    <row r="184" spans="7:7" ht="14" x14ac:dyDescent="0.3">
      <c r="G184" s="187"/>
    </row>
    <row r="185" spans="7:7" ht="14" x14ac:dyDescent="0.3">
      <c r="G185" s="187"/>
    </row>
    <row r="186" spans="7:7" ht="14" x14ac:dyDescent="0.3">
      <c r="G186" s="187"/>
    </row>
    <row r="187" spans="7:7" ht="14" x14ac:dyDescent="0.3">
      <c r="G187" s="187"/>
    </row>
    <row r="188" spans="7:7" ht="14" x14ac:dyDescent="0.3">
      <c r="G188" s="187"/>
    </row>
    <row r="189" spans="7:7" ht="14" x14ac:dyDescent="0.3">
      <c r="G189" s="187"/>
    </row>
    <row r="190" spans="7:7" ht="14" x14ac:dyDescent="0.3">
      <c r="G190" s="187"/>
    </row>
    <row r="191" spans="7:7" ht="14" x14ac:dyDescent="0.3">
      <c r="G191" s="187"/>
    </row>
    <row r="192" spans="7:7" ht="14" x14ac:dyDescent="0.3">
      <c r="G192" s="187"/>
    </row>
    <row r="193" spans="7:7" ht="14" x14ac:dyDescent="0.3">
      <c r="G193" s="187"/>
    </row>
    <row r="194" spans="7:7" ht="14" x14ac:dyDescent="0.3">
      <c r="G194" s="187"/>
    </row>
    <row r="195" spans="7:7" ht="14" x14ac:dyDescent="0.3">
      <c r="G195" s="187"/>
    </row>
    <row r="196" spans="7:7" ht="14" x14ac:dyDescent="0.3">
      <c r="G196" s="187"/>
    </row>
    <row r="197" spans="7:7" ht="14" x14ac:dyDescent="0.3">
      <c r="G197" s="187"/>
    </row>
    <row r="198" spans="7:7" ht="14" x14ac:dyDescent="0.3">
      <c r="G198" s="187"/>
    </row>
    <row r="199" spans="7:7" ht="14" x14ac:dyDescent="0.3">
      <c r="G199" s="187"/>
    </row>
    <row r="200" spans="7:7" ht="14" x14ac:dyDescent="0.3">
      <c r="G200" s="187"/>
    </row>
    <row r="201" spans="7:7" ht="14" x14ac:dyDescent="0.3">
      <c r="G201" s="187"/>
    </row>
    <row r="202" spans="7:7" ht="14" x14ac:dyDescent="0.3">
      <c r="G202" s="187"/>
    </row>
    <row r="203" spans="7:7" ht="14" x14ac:dyDescent="0.3">
      <c r="G203" s="187"/>
    </row>
    <row r="204" spans="7:7" ht="14" x14ac:dyDescent="0.3">
      <c r="G204" s="187"/>
    </row>
    <row r="205" spans="7:7" ht="14" x14ac:dyDescent="0.3">
      <c r="G205" s="187"/>
    </row>
    <row r="206" spans="7:7" ht="14" x14ac:dyDescent="0.3">
      <c r="G206" s="187"/>
    </row>
    <row r="207" spans="7:7" ht="14" x14ac:dyDescent="0.3">
      <c r="G207" s="187"/>
    </row>
    <row r="208" spans="7:7" ht="14" x14ac:dyDescent="0.3">
      <c r="G208" s="187"/>
    </row>
    <row r="209" spans="7:7" ht="14" x14ac:dyDescent="0.3">
      <c r="G209" s="187"/>
    </row>
    <row r="210" spans="7:7" ht="14" x14ac:dyDescent="0.3">
      <c r="G210" s="187"/>
    </row>
    <row r="211" spans="7:7" ht="14" x14ac:dyDescent="0.3">
      <c r="G211" s="187"/>
    </row>
    <row r="212" spans="7:7" ht="14" x14ac:dyDescent="0.3">
      <c r="G212" s="187"/>
    </row>
    <row r="213" spans="7:7" ht="14" x14ac:dyDescent="0.3">
      <c r="G213" s="187"/>
    </row>
    <row r="214" spans="7:7" ht="14" x14ac:dyDescent="0.3">
      <c r="G214" s="187"/>
    </row>
    <row r="215" spans="7:7" ht="14" x14ac:dyDescent="0.3">
      <c r="G215" s="187"/>
    </row>
    <row r="216" spans="7:7" ht="14" x14ac:dyDescent="0.3">
      <c r="G216" s="187"/>
    </row>
    <row r="217" spans="7:7" ht="14" x14ac:dyDescent="0.3">
      <c r="G217" s="187"/>
    </row>
    <row r="218" spans="7:7" ht="14" x14ac:dyDescent="0.3">
      <c r="G218" s="187"/>
    </row>
    <row r="219" spans="7:7" ht="14" x14ac:dyDescent="0.3">
      <c r="G219" s="187"/>
    </row>
    <row r="220" spans="7:7" ht="14" x14ac:dyDescent="0.3">
      <c r="G220" s="187"/>
    </row>
    <row r="221" spans="7:7" ht="14" x14ac:dyDescent="0.3">
      <c r="G221" s="187"/>
    </row>
    <row r="222" spans="7:7" ht="14" x14ac:dyDescent="0.3">
      <c r="G222" s="187"/>
    </row>
    <row r="223" spans="7:7" ht="14" x14ac:dyDescent="0.3">
      <c r="G223" s="187"/>
    </row>
    <row r="224" spans="7:7" ht="14" x14ac:dyDescent="0.3">
      <c r="G224" s="187"/>
    </row>
    <row r="225" spans="7:7" ht="14" x14ac:dyDescent="0.3">
      <c r="G225" s="187"/>
    </row>
    <row r="226" spans="7:7" ht="14" x14ac:dyDescent="0.3">
      <c r="G226" s="187"/>
    </row>
    <row r="227" spans="7:7" ht="14" x14ac:dyDescent="0.3">
      <c r="G227" s="187"/>
    </row>
    <row r="228" spans="7:7" ht="14" x14ac:dyDescent="0.3">
      <c r="G228" s="187"/>
    </row>
    <row r="229" spans="7:7" ht="14" x14ac:dyDescent="0.3">
      <c r="G229" s="187"/>
    </row>
    <row r="230" spans="7:7" ht="14" x14ac:dyDescent="0.3">
      <c r="G230" s="187"/>
    </row>
    <row r="231" spans="7:7" ht="14" x14ac:dyDescent="0.3">
      <c r="G231" s="187"/>
    </row>
    <row r="232" spans="7:7" ht="14" x14ac:dyDescent="0.3">
      <c r="G232" s="187"/>
    </row>
    <row r="233" spans="7:7" ht="14" x14ac:dyDescent="0.3">
      <c r="G233" s="187"/>
    </row>
    <row r="234" spans="7:7" ht="14" x14ac:dyDescent="0.3">
      <c r="G234" s="187"/>
    </row>
    <row r="235" spans="7:7" ht="14" x14ac:dyDescent="0.3">
      <c r="G235" s="187"/>
    </row>
    <row r="236" spans="7:7" ht="14" x14ac:dyDescent="0.3">
      <c r="G236" s="187"/>
    </row>
    <row r="237" spans="7:7" ht="14" x14ac:dyDescent="0.3">
      <c r="G237" s="187"/>
    </row>
    <row r="238" spans="7:7" ht="14" x14ac:dyDescent="0.3">
      <c r="G238" s="187"/>
    </row>
    <row r="239" spans="7:7" ht="14" x14ac:dyDescent="0.3">
      <c r="G239" s="187"/>
    </row>
    <row r="240" spans="7:7" ht="14" x14ac:dyDescent="0.3">
      <c r="G240" s="187"/>
    </row>
    <row r="241" spans="7:7" ht="14" x14ac:dyDescent="0.3">
      <c r="G241" s="187"/>
    </row>
    <row r="242" spans="7:7" ht="14" x14ac:dyDescent="0.3">
      <c r="G242" s="187"/>
    </row>
    <row r="243" spans="7:7" ht="14" x14ac:dyDescent="0.3">
      <c r="G243" s="187"/>
    </row>
    <row r="244" spans="7:7" ht="14" x14ac:dyDescent="0.3">
      <c r="G244" s="187"/>
    </row>
    <row r="245" spans="7:7" ht="14" x14ac:dyDescent="0.3">
      <c r="G245" s="187"/>
    </row>
    <row r="246" spans="7:7" ht="14" x14ac:dyDescent="0.3">
      <c r="G246" s="187"/>
    </row>
    <row r="247" spans="7:7" ht="14" x14ac:dyDescent="0.3">
      <c r="G247" s="187"/>
    </row>
    <row r="248" spans="7:7" ht="14" x14ac:dyDescent="0.3">
      <c r="G248" s="187"/>
    </row>
    <row r="249" spans="7:7" ht="14" x14ac:dyDescent="0.3">
      <c r="G249" s="187"/>
    </row>
    <row r="250" spans="7:7" ht="14" x14ac:dyDescent="0.3">
      <c r="G250" s="187"/>
    </row>
    <row r="251" spans="7:7" ht="14" x14ac:dyDescent="0.3">
      <c r="G251" s="187"/>
    </row>
    <row r="252" spans="7:7" ht="14" x14ac:dyDescent="0.3">
      <c r="G252" s="187"/>
    </row>
    <row r="253" spans="7:7" ht="14" x14ac:dyDescent="0.3">
      <c r="G253" s="187"/>
    </row>
    <row r="254" spans="7:7" ht="14" x14ac:dyDescent="0.3">
      <c r="G254" s="187"/>
    </row>
    <row r="255" spans="7:7" ht="14" x14ac:dyDescent="0.3">
      <c r="G255" s="187"/>
    </row>
    <row r="256" spans="7:7" ht="14" x14ac:dyDescent="0.3">
      <c r="G256" s="187"/>
    </row>
    <row r="257" spans="7:7" ht="14" x14ac:dyDescent="0.3">
      <c r="G257" s="187"/>
    </row>
    <row r="258" spans="7:7" ht="14" x14ac:dyDescent="0.3">
      <c r="G258" s="187"/>
    </row>
    <row r="259" spans="7:7" ht="14" x14ac:dyDescent="0.3">
      <c r="G259" s="187"/>
    </row>
    <row r="260" spans="7:7" ht="14" x14ac:dyDescent="0.3">
      <c r="G260" s="187"/>
    </row>
    <row r="261" spans="7:7" ht="14" x14ac:dyDescent="0.3">
      <c r="G261" s="187"/>
    </row>
    <row r="262" spans="7:7" ht="14" x14ac:dyDescent="0.3">
      <c r="G262" s="187"/>
    </row>
    <row r="263" spans="7:7" ht="14" x14ac:dyDescent="0.3">
      <c r="G263" s="187"/>
    </row>
    <row r="264" spans="7:7" ht="14" x14ac:dyDescent="0.3">
      <c r="G264" s="187"/>
    </row>
    <row r="265" spans="7:7" ht="14" x14ac:dyDescent="0.3">
      <c r="G265" s="187"/>
    </row>
    <row r="266" spans="7:7" ht="14" x14ac:dyDescent="0.3">
      <c r="G266" s="187"/>
    </row>
    <row r="267" spans="7:7" ht="14" x14ac:dyDescent="0.3">
      <c r="G267" s="187"/>
    </row>
    <row r="268" spans="7:7" ht="14" x14ac:dyDescent="0.3">
      <c r="G268" s="187"/>
    </row>
    <row r="269" spans="7:7" ht="14" x14ac:dyDescent="0.3">
      <c r="G269" s="187"/>
    </row>
    <row r="270" spans="7:7" ht="14" x14ac:dyDescent="0.3">
      <c r="G270" s="187"/>
    </row>
    <row r="271" spans="7:7" ht="14" x14ac:dyDescent="0.3">
      <c r="G271" s="187"/>
    </row>
    <row r="272" spans="7:7" ht="14" x14ac:dyDescent="0.3">
      <c r="G272" s="187"/>
    </row>
    <row r="273" spans="7:7" ht="14" x14ac:dyDescent="0.3">
      <c r="G273" s="187"/>
    </row>
    <row r="274" spans="7:7" ht="14" x14ac:dyDescent="0.3">
      <c r="G274" s="187"/>
    </row>
    <row r="275" spans="7:7" ht="14" x14ac:dyDescent="0.3">
      <c r="G275" s="187"/>
    </row>
    <row r="276" spans="7:7" ht="14" x14ac:dyDescent="0.3">
      <c r="G276" s="187"/>
    </row>
    <row r="277" spans="7:7" ht="14" x14ac:dyDescent="0.3">
      <c r="G277" s="187"/>
    </row>
    <row r="278" spans="7:7" ht="14" x14ac:dyDescent="0.3">
      <c r="G278" s="187"/>
    </row>
    <row r="279" spans="7:7" ht="14" x14ac:dyDescent="0.3">
      <c r="G279" s="187"/>
    </row>
    <row r="280" spans="7:7" ht="14" x14ac:dyDescent="0.3">
      <c r="G280" s="187"/>
    </row>
    <row r="281" spans="7:7" ht="14" x14ac:dyDescent="0.3">
      <c r="G281" s="187"/>
    </row>
    <row r="282" spans="7:7" ht="14" x14ac:dyDescent="0.3">
      <c r="G282" s="187"/>
    </row>
    <row r="283" spans="7:7" ht="14" x14ac:dyDescent="0.3">
      <c r="G283" s="187"/>
    </row>
  </sheetData>
  <sheetProtection algorithmName="SHA-512" hashValue="ceiqFSYcTqZ8R4XTaflPDpptF63oVpSomOo/3o71a7T5mfSJcXJLu6egHdb/Py/5Zf+3nf3lDaR6uMc1A7t+Lw==" saltValue="RBDZjl80hVfI9/INjwIZUA==" spinCount="100000" sheet="1" objects="1" scenarios="1"/>
  <conditionalFormatting sqref="F11">
    <cfRule type="cellIs" dxfId="43" priority="40" operator="lessThanOrEqual">
      <formula>0</formula>
    </cfRule>
  </conditionalFormatting>
  <conditionalFormatting sqref="F13">
    <cfRule type="cellIs" dxfId="42" priority="39" operator="lessThanOrEqual">
      <formula>0</formula>
    </cfRule>
  </conditionalFormatting>
  <conditionalFormatting sqref="F17">
    <cfRule type="cellIs" dxfId="41" priority="36" operator="lessThanOrEqual">
      <formula>0</formula>
    </cfRule>
  </conditionalFormatting>
  <conditionalFormatting sqref="F20">
    <cfRule type="cellIs" dxfId="40" priority="35" operator="lessThanOrEqual">
      <formula>0</formula>
    </cfRule>
  </conditionalFormatting>
  <conditionalFormatting sqref="F23">
    <cfRule type="cellIs" dxfId="39" priority="34" operator="lessThanOrEqual">
      <formula>0</formula>
    </cfRule>
  </conditionalFormatting>
  <conditionalFormatting sqref="F31">
    <cfRule type="cellIs" dxfId="38" priority="33" operator="lessThanOrEqual">
      <formula>0</formula>
    </cfRule>
  </conditionalFormatting>
  <conditionalFormatting sqref="F35">
    <cfRule type="cellIs" dxfId="37" priority="32" operator="lessThanOrEqual">
      <formula>0</formula>
    </cfRule>
  </conditionalFormatting>
  <conditionalFormatting sqref="F38">
    <cfRule type="cellIs" dxfId="36" priority="31" operator="lessThanOrEqual">
      <formula>0</formula>
    </cfRule>
  </conditionalFormatting>
  <conditionalFormatting sqref="F41">
    <cfRule type="cellIs" dxfId="35" priority="30" operator="lessThanOrEqual">
      <formula>0</formula>
    </cfRule>
  </conditionalFormatting>
  <conditionalFormatting sqref="F44">
    <cfRule type="cellIs" dxfId="34" priority="29" operator="lessThanOrEqual">
      <formula>0</formula>
    </cfRule>
  </conditionalFormatting>
  <conditionalFormatting sqref="F47">
    <cfRule type="cellIs" dxfId="33" priority="28" operator="lessThanOrEqual">
      <formula>0</formula>
    </cfRule>
  </conditionalFormatting>
  <conditionalFormatting sqref="F50">
    <cfRule type="cellIs" dxfId="32" priority="27" operator="lessThanOrEqual">
      <formula>0</formula>
    </cfRule>
  </conditionalFormatting>
  <conditionalFormatting sqref="F57">
    <cfRule type="cellIs" dxfId="31" priority="26" operator="lessThanOrEqual">
      <formula>0</formula>
    </cfRule>
  </conditionalFormatting>
  <conditionalFormatting sqref="F61">
    <cfRule type="cellIs" dxfId="30" priority="25" operator="lessThanOrEqual">
      <formula>0</formula>
    </cfRule>
  </conditionalFormatting>
  <conditionalFormatting sqref="F62">
    <cfRule type="cellIs" dxfId="29" priority="24" operator="lessThanOrEqual">
      <formula>0</formula>
    </cfRule>
  </conditionalFormatting>
  <conditionalFormatting sqref="F66">
    <cfRule type="cellIs" dxfId="28" priority="23" operator="lessThanOrEqual">
      <formula>0</formula>
    </cfRule>
  </conditionalFormatting>
  <conditionalFormatting sqref="F67">
    <cfRule type="cellIs" dxfId="27" priority="22" operator="lessThanOrEqual">
      <formula>0</formula>
    </cfRule>
  </conditionalFormatting>
  <conditionalFormatting sqref="F68">
    <cfRule type="cellIs" dxfId="26" priority="21" operator="lessThanOrEqual">
      <formula>0</formula>
    </cfRule>
  </conditionalFormatting>
  <conditionalFormatting sqref="F73:F78">
    <cfRule type="cellIs" dxfId="25" priority="20" operator="lessThanOrEqual">
      <formula>0</formula>
    </cfRule>
  </conditionalFormatting>
  <conditionalFormatting sqref="F82:F88">
    <cfRule type="cellIs" dxfId="24" priority="19" operator="lessThanOrEqual">
      <formula>0</formula>
    </cfRule>
  </conditionalFormatting>
  <conditionalFormatting sqref="F92:F97">
    <cfRule type="cellIs" dxfId="23" priority="18" operator="lessThanOrEqual">
      <formula>0</formula>
    </cfRule>
  </conditionalFormatting>
  <conditionalFormatting sqref="F102">
    <cfRule type="cellIs" dxfId="22" priority="17" operator="lessThanOrEqual">
      <formula>0</formula>
    </cfRule>
  </conditionalFormatting>
  <conditionalFormatting sqref="F105">
    <cfRule type="cellIs" dxfId="21" priority="16" operator="lessThanOrEqual">
      <formula>0</formula>
    </cfRule>
  </conditionalFormatting>
  <conditionalFormatting sqref="F108">
    <cfRule type="cellIs" dxfId="20" priority="15" operator="lessThanOrEqual">
      <formula>0</formula>
    </cfRule>
  </conditionalFormatting>
  <conditionalFormatting sqref="F111">
    <cfRule type="cellIs" dxfId="19" priority="14" operator="lessThanOrEqual">
      <formula>0</formula>
    </cfRule>
  </conditionalFormatting>
  <conditionalFormatting sqref="F121">
    <cfRule type="cellIs" dxfId="18" priority="13" operator="lessThanOrEqual">
      <formula>0</formula>
    </cfRule>
  </conditionalFormatting>
  <conditionalFormatting sqref="F124">
    <cfRule type="cellIs" dxfId="17" priority="12" operator="lessThanOrEqual">
      <formula>0</formula>
    </cfRule>
  </conditionalFormatting>
  <conditionalFormatting sqref="F127">
    <cfRule type="cellIs" dxfId="16" priority="11" operator="lessThanOrEqual">
      <formula>0</formula>
    </cfRule>
  </conditionalFormatting>
  <conditionalFormatting sqref="F130">
    <cfRule type="cellIs" dxfId="15" priority="10" operator="lessThanOrEqual">
      <formula>0</formula>
    </cfRule>
  </conditionalFormatting>
  <conditionalFormatting sqref="F133">
    <cfRule type="cellIs" dxfId="14" priority="9" operator="lessThanOrEqual">
      <formula>0</formula>
    </cfRule>
  </conditionalFormatting>
  <conditionalFormatting sqref="F141">
    <cfRule type="cellIs" dxfId="13" priority="8" operator="lessThanOrEqual">
      <formula>0</formula>
    </cfRule>
  </conditionalFormatting>
  <conditionalFormatting sqref="F143">
    <cfRule type="cellIs" dxfId="12" priority="7" operator="lessThanOrEqual">
      <formula>0</formula>
    </cfRule>
  </conditionalFormatting>
  <conditionalFormatting sqref="F150">
    <cfRule type="cellIs" dxfId="11" priority="6" operator="lessThanOrEqual">
      <formula>0</formula>
    </cfRule>
  </conditionalFormatting>
  <conditionalFormatting sqref="F153">
    <cfRule type="cellIs" dxfId="10" priority="5" operator="lessThanOrEqual">
      <formula>0</formula>
    </cfRule>
  </conditionalFormatting>
  <conditionalFormatting sqref="F156">
    <cfRule type="cellIs" dxfId="9" priority="4" operator="lessThanOrEqual">
      <formula>0</formula>
    </cfRule>
  </conditionalFormatting>
  <conditionalFormatting sqref="F159">
    <cfRule type="cellIs" dxfId="8" priority="3" operator="lessThanOrEqual">
      <formula>0</formula>
    </cfRule>
  </conditionalFormatting>
  <conditionalFormatting sqref="F164">
    <cfRule type="cellIs" dxfId="7" priority="2" operator="lessThanOrEqual">
      <formula>0</formula>
    </cfRule>
  </conditionalFormatting>
  <conditionalFormatting sqref="F167">
    <cfRule type="cellIs" dxfId="6" priority="1" operator="lessThanOrEqual">
      <formula>0</formula>
    </cfRule>
  </conditionalFormatting>
  <pageMargins left="0.70866141732283472" right="0.70866141732283472" top="0.74803149606299213" bottom="0.74803149606299213" header="0.31496062992125984" footer="0.31496062992125984"/>
  <pageSetup paperSize="9" scale="83" orientation="portrait" r:id="rId1"/>
  <headerFooter>
    <oddHeader>&amp;R&amp;A</oddHead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35356-A28F-4D35-802F-CECC36AC4581}">
  <sheetPr>
    <tabColor rgb="FF00B050"/>
  </sheetPr>
  <dimension ref="A1:H50"/>
  <sheetViews>
    <sheetView tabSelected="1" view="pageBreakPreview" topLeftCell="A19" zoomScaleNormal="100" zoomScaleSheetLayoutView="100" workbookViewId="0">
      <selection activeCell="E48" sqref="E48"/>
    </sheetView>
  </sheetViews>
  <sheetFormatPr defaultRowHeight="14.5" x14ac:dyDescent="0.35"/>
  <cols>
    <col min="1" max="1" width="8.7265625" customWidth="1"/>
    <col min="2" max="2" width="4.7265625" customWidth="1"/>
    <col min="3" max="3" width="43.26953125" customWidth="1"/>
    <col min="4" max="4" width="4.7265625" customWidth="1"/>
    <col min="5" max="5" width="10.453125" customWidth="1"/>
    <col min="6" max="6" width="13.7265625" customWidth="1"/>
    <col min="7" max="7" width="22.7265625" customWidth="1"/>
    <col min="10" max="10" width="9.54296875" bestFit="1" customWidth="1"/>
  </cols>
  <sheetData>
    <row r="1" spans="1:8" ht="30" customHeight="1" x14ac:dyDescent="0.35">
      <c r="A1" s="39"/>
      <c r="B1" s="336" t="s">
        <v>106</v>
      </c>
      <c r="C1" s="336"/>
      <c r="D1" s="336"/>
      <c r="E1" s="336"/>
      <c r="F1" s="336"/>
      <c r="G1" s="336"/>
    </row>
    <row r="2" spans="1:8" ht="14.25" customHeight="1" x14ac:dyDescent="0.35">
      <c r="A2" s="39"/>
      <c r="B2" s="40"/>
      <c r="C2" s="41"/>
      <c r="D2" s="42"/>
      <c r="E2" s="43"/>
      <c r="F2" s="44"/>
      <c r="G2" s="44"/>
    </row>
    <row r="3" spans="1:8" ht="25.5" customHeight="1" x14ac:dyDescent="0.35">
      <c r="A3" s="45"/>
      <c r="B3" s="46" t="s">
        <v>91</v>
      </c>
      <c r="C3" s="46" t="s">
        <v>1</v>
      </c>
      <c r="D3" s="47" t="s">
        <v>92</v>
      </c>
      <c r="E3" s="48" t="s">
        <v>2</v>
      </c>
      <c r="F3" s="49" t="s">
        <v>93</v>
      </c>
      <c r="G3" s="50" t="s">
        <v>94</v>
      </c>
    </row>
    <row r="4" spans="1:8" x14ac:dyDescent="0.35">
      <c r="A4" s="51"/>
      <c r="B4" s="52"/>
      <c r="C4" s="53"/>
      <c r="D4" s="54"/>
      <c r="E4" s="55"/>
      <c r="F4" s="55"/>
      <c r="G4" s="55"/>
      <c r="H4" s="39"/>
    </row>
    <row r="5" spans="1:8" x14ac:dyDescent="0.35">
      <c r="A5" s="51"/>
      <c r="B5" s="52"/>
      <c r="C5" s="53"/>
      <c r="D5" s="54"/>
      <c r="E5" s="55"/>
      <c r="F5" s="55"/>
      <c r="G5" s="55"/>
      <c r="H5" s="39"/>
    </row>
    <row r="6" spans="1:8" ht="72.5" x14ac:dyDescent="0.35">
      <c r="A6" s="51">
        <v>1</v>
      </c>
      <c r="B6" s="52"/>
      <c r="C6" s="64" t="s">
        <v>99</v>
      </c>
      <c r="D6" s="54"/>
      <c r="E6" s="55"/>
      <c r="F6" s="55"/>
      <c r="G6" s="55"/>
      <c r="H6" s="39"/>
    </row>
    <row r="7" spans="1:8" x14ac:dyDescent="0.35">
      <c r="A7" s="51"/>
      <c r="B7" s="52"/>
      <c r="C7" s="65"/>
      <c r="D7" s="54" t="s">
        <v>95</v>
      </c>
      <c r="E7" s="55">
        <v>3</v>
      </c>
      <c r="F7" s="289">
        <v>0</v>
      </c>
      <c r="G7" s="55">
        <f>E7*F7</f>
        <v>0</v>
      </c>
      <c r="H7" s="39"/>
    </row>
    <row r="8" spans="1:8" x14ac:dyDescent="0.35">
      <c r="A8" s="51"/>
      <c r="B8" s="52"/>
      <c r="C8" s="65"/>
      <c r="D8" s="54"/>
      <c r="E8" s="55"/>
      <c r="F8" s="55"/>
      <c r="G8" s="55"/>
      <c r="H8" s="39"/>
    </row>
    <row r="9" spans="1:8" ht="58" x14ac:dyDescent="0.35">
      <c r="A9" s="51">
        <v>2</v>
      </c>
      <c r="B9" s="52"/>
      <c r="C9" s="64" t="s">
        <v>96</v>
      </c>
      <c r="D9" s="54"/>
      <c r="E9" s="55"/>
      <c r="F9" s="55"/>
      <c r="G9" s="55"/>
      <c r="H9" s="39"/>
    </row>
    <row r="10" spans="1:8" x14ac:dyDescent="0.35">
      <c r="A10" s="51"/>
      <c r="B10" s="52"/>
      <c r="C10" s="64"/>
      <c r="D10" s="54" t="s">
        <v>95</v>
      </c>
      <c r="E10" s="55">
        <v>1</v>
      </c>
      <c r="F10" s="289">
        <v>0</v>
      </c>
      <c r="G10" s="55">
        <f>E10*F10</f>
        <v>0</v>
      </c>
      <c r="H10" s="39"/>
    </row>
    <row r="11" spans="1:8" x14ac:dyDescent="0.35">
      <c r="A11" s="51"/>
      <c r="B11" s="52"/>
      <c r="C11" s="64"/>
      <c r="D11" s="54"/>
      <c r="E11" s="55"/>
      <c r="F11" s="55"/>
      <c r="G11" s="55"/>
      <c r="H11" s="39"/>
    </row>
    <row r="12" spans="1:8" ht="43.5" x14ac:dyDescent="0.35">
      <c r="A12" s="51">
        <v>3</v>
      </c>
      <c r="B12" s="52"/>
      <c r="C12" s="64" t="s">
        <v>100</v>
      </c>
      <c r="D12" s="56"/>
      <c r="E12" s="55"/>
      <c r="F12" s="55"/>
      <c r="G12" s="55"/>
      <c r="H12" s="39"/>
    </row>
    <row r="13" spans="1:8" x14ac:dyDescent="0.35">
      <c r="A13" s="51"/>
      <c r="B13" s="52"/>
      <c r="C13" s="66"/>
      <c r="D13" s="54" t="s">
        <v>97</v>
      </c>
      <c r="E13" s="55">
        <f>40+10+2</f>
        <v>52</v>
      </c>
      <c r="F13" s="289">
        <v>0</v>
      </c>
      <c r="G13" s="55">
        <f>E13*F13</f>
        <v>0</v>
      </c>
      <c r="H13" s="39"/>
    </row>
    <row r="14" spans="1:8" x14ac:dyDescent="0.35">
      <c r="A14" s="51"/>
      <c r="B14" s="52"/>
      <c r="C14" s="64"/>
      <c r="D14" s="54"/>
      <c r="E14" s="55"/>
      <c r="F14" s="55"/>
      <c r="G14" s="55"/>
      <c r="H14" s="39"/>
    </row>
    <row r="15" spans="1:8" ht="43.5" x14ac:dyDescent="0.35">
      <c r="A15" s="51">
        <v>4</v>
      </c>
      <c r="B15" s="52"/>
      <c r="C15" s="64" t="s">
        <v>101</v>
      </c>
      <c r="D15" s="56"/>
      <c r="E15" s="55"/>
      <c r="F15" s="55"/>
      <c r="G15" s="55"/>
      <c r="H15" s="39"/>
    </row>
    <row r="16" spans="1:8" x14ac:dyDescent="0.35">
      <c r="A16" s="51"/>
      <c r="B16" s="52"/>
      <c r="C16" s="64"/>
      <c r="D16" s="54" t="s">
        <v>97</v>
      </c>
      <c r="E16" s="55">
        <f>80+9+45</f>
        <v>134</v>
      </c>
      <c r="F16" s="289">
        <v>0</v>
      </c>
      <c r="G16" s="55">
        <f>E16*F16</f>
        <v>0</v>
      </c>
      <c r="H16" s="39"/>
    </row>
    <row r="17" spans="1:8" x14ac:dyDescent="0.35">
      <c r="A17" s="51"/>
      <c r="B17" s="52"/>
      <c r="C17" s="64"/>
      <c r="D17" s="54"/>
      <c r="E17" s="55"/>
      <c r="F17" s="55"/>
      <c r="G17" s="55"/>
      <c r="H17" s="39"/>
    </row>
    <row r="18" spans="1:8" ht="200.25" customHeight="1" x14ac:dyDescent="0.35">
      <c r="A18" s="57">
        <v>7</v>
      </c>
      <c r="B18" s="58"/>
      <c r="C18" s="67" t="s">
        <v>102</v>
      </c>
      <c r="D18" s="59"/>
      <c r="E18" s="60"/>
      <c r="F18" s="60"/>
      <c r="G18" s="60"/>
      <c r="H18" s="39"/>
    </row>
    <row r="19" spans="1:8" ht="18" customHeight="1" x14ac:dyDescent="0.35">
      <c r="A19" s="57"/>
      <c r="B19" s="58"/>
      <c r="C19" s="65"/>
      <c r="D19" s="59" t="s">
        <v>98</v>
      </c>
      <c r="E19" s="60">
        <v>1</v>
      </c>
      <c r="F19" s="289">
        <v>0</v>
      </c>
      <c r="G19" s="60">
        <f>E19*F19</f>
        <v>0</v>
      </c>
      <c r="H19" s="39"/>
    </row>
    <row r="20" spans="1:8" x14ac:dyDescent="0.35">
      <c r="A20" s="51"/>
      <c r="B20" s="52"/>
      <c r="C20" s="65"/>
      <c r="D20" s="54"/>
      <c r="E20" s="55"/>
      <c r="F20" s="55"/>
      <c r="G20" s="55"/>
      <c r="H20" s="39"/>
    </row>
    <row r="21" spans="1:8" ht="186" customHeight="1" x14ac:dyDescent="0.35">
      <c r="A21" s="51">
        <v>8</v>
      </c>
      <c r="B21" s="52"/>
      <c r="C21" s="64" t="s">
        <v>103</v>
      </c>
      <c r="D21" s="54"/>
      <c r="E21" s="55"/>
      <c r="F21" s="55"/>
      <c r="G21" s="55"/>
      <c r="H21" s="39"/>
    </row>
    <row r="22" spans="1:8" ht="16.5" customHeight="1" x14ac:dyDescent="0.35">
      <c r="A22" s="51"/>
      <c r="B22" s="52"/>
      <c r="C22" s="64"/>
      <c r="D22" s="59" t="s">
        <v>98</v>
      </c>
      <c r="E22" s="60">
        <v>1</v>
      </c>
      <c r="F22" s="289">
        <v>0</v>
      </c>
      <c r="G22" s="60">
        <f>E22*F22</f>
        <v>0</v>
      </c>
      <c r="H22" s="39"/>
    </row>
    <row r="23" spans="1:8" x14ac:dyDescent="0.35">
      <c r="A23" s="51"/>
      <c r="B23" s="52"/>
      <c r="C23" s="65"/>
      <c r="D23" s="54"/>
      <c r="E23" s="55"/>
      <c r="F23" s="55"/>
      <c r="G23" s="55"/>
      <c r="H23" s="39"/>
    </row>
    <row r="24" spans="1:8" ht="58" x14ac:dyDescent="0.35">
      <c r="C24" s="68" t="s">
        <v>104</v>
      </c>
      <c r="D24" s="63"/>
      <c r="E24" s="63"/>
      <c r="F24" s="63"/>
      <c r="G24" s="69">
        <f>SUM(G6:G22)</f>
        <v>0</v>
      </c>
    </row>
    <row r="25" spans="1:8" x14ac:dyDescent="0.35">
      <c r="G25" s="42"/>
    </row>
    <row r="26" spans="1:8" ht="30" customHeight="1" x14ac:dyDescent="0.35">
      <c r="C26" s="299" t="s">
        <v>111</v>
      </c>
      <c r="D26" s="300"/>
      <c r="E26" s="300"/>
      <c r="F26" s="300"/>
      <c r="G26" s="300"/>
    </row>
    <row r="27" spans="1:8" x14ac:dyDescent="0.35">
      <c r="G27" s="42"/>
    </row>
    <row r="28" spans="1:8" x14ac:dyDescent="0.35">
      <c r="G28" s="42"/>
    </row>
    <row r="29" spans="1:8" x14ac:dyDescent="0.35">
      <c r="G29" s="42"/>
    </row>
    <row r="30" spans="1:8" x14ac:dyDescent="0.35">
      <c r="G30" s="42"/>
    </row>
    <row r="31" spans="1:8" x14ac:dyDescent="0.35">
      <c r="G31" s="42"/>
    </row>
    <row r="32" spans="1:8" x14ac:dyDescent="0.35">
      <c r="G32" s="42"/>
    </row>
    <row r="33" spans="7:7" x14ac:dyDescent="0.35">
      <c r="G33" s="42"/>
    </row>
    <row r="34" spans="7:7" x14ac:dyDescent="0.35">
      <c r="G34" s="42"/>
    </row>
    <row r="35" spans="7:7" x14ac:dyDescent="0.35">
      <c r="G35" s="42"/>
    </row>
    <row r="36" spans="7:7" x14ac:dyDescent="0.35">
      <c r="G36" s="42"/>
    </row>
    <row r="37" spans="7:7" x14ac:dyDescent="0.35">
      <c r="G37" s="42"/>
    </row>
    <row r="38" spans="7:7" x14ac:dyDescent="0.35">
      <c r="G38" s="42"/>
    </row>
    <row r="39" spans="7:7" x14ac:dyDescent="0.35">
      <c r="G39" s="42"/>
    </row>
    <row r="40" spans="7:7" x14ac:dyDescent="0.35">
      <c r="G40" s="42"/>
    </row>
    <row r="41" spans="7:7" x14ac:dyDescent="0.35">
      <c r="G41" s="42"/>
    </row>
    <row r="42" spans="7:7" x14ac:dyDescent="0.35">
      <c r="G42" s="42"/>
    </row>
    <row r="43" spans="7:7" x14ac:dyDescent="0.35">
      <c r="G43" s="42"/>
    </row>
    <row r="44" spans="7:7" x14ac:dyDescent="0.35">
      <c r="G44" s="42"/>
    </row>
    <row r="45" spans="7:7" x14ac:dyDescent="0.35">
      <c r="G45" s="42"/>
    </row>
    <row r="46" spans="7:7" x14ac:dyDescent="0.35">
      <c r="G46" s="42"/>
    </row>
    <row r="47" spans="7:7" x14ac:dyDescent="0.35">
      <c r="G47" s="42"/>
    </row>
    <row r="48" spans="7:7" x14ac:dyDescent="0.35">
      <c r="G48" s="42"/>
    </row>
    <row r="49" spans="7:7" x14ac:dyDescent="0.35">
      <c r="G49" s="42"/>
    </row>
    <row r="50" spans="7:7" x14ac:dyDescent="0.35">
      <c r="G50" s="42"/>
    </row>
  </sheetData>
  <sheetProtection algorithmName="SHA-512" hashValue="HoLs/m/5lJSEixmUnFXd6EYgJM2cpl5chpGFXv+ICvCIUk4iO/4FYXd+ilyt1XXoeAJJB3xy+BPivPgns9zUGw==" saltValue="0OAaQGg9qeNYih2LbMW70Q==" spinCount="100000" sheet="1" objects="1" scenarios="1"/>
  <mergeCells count="2">
    <mergeCell ref="B1:G1"/>
    <mergeCell ref="C26:G26"/>
  </mergeCells>
  <phoneticPr fontId="10" type="noConversion"/>
  <conditionalFormatting sqref="F7">
    <cfRule type="cellIs" dxfId="5" priority="6" operator="lessThanOrEqual">
      <formula>0</formula>
    </cfRule>
  </conditionalFormatting>
  <conditionalFormatting sqref="F10">
    <cfRule type="cellIs" dxfId="4" priority="5" operator="lessThanOrEqual">
      <formula>0</formula>
    </cfRule>
  </conditionalFormatting>
  <conditionalFormatting sqref="F13">
    <cfRule type="cellIs" dxfId="3" priority="4" operator="lessThanOrEqual">
      <formula>0</formula>
    </cfRule>
  </conditionalFormatting>
  <conditionalFormatting sqref="F16">
    <cfRule type="cellIs" dxfId="2" priority="3" operator="lessThanOrEqual">
      <formula>0</formula>
    </cfRule>
  </conditionalFormatting>
  <conditionalFormatting sqref="F19">
    <cfRule type="cellIs" dxfId="1" priority="2" operator="lessThanOrEqual">
      <formula>0</formula>
    </cfRule>
  </conditionalFormatting>
  <conditionalFormatting sqref="F22">
    <cfRule type="cellIs" dxfId="0" priority="1" operator="lessThanOrEqual">
      <formula>0</formula>
    </cfRule>
  </conditionalFormatting>
  <pageMargins left="0.7" right="0.7" top="0.75" bottom="0.75" header="0.3" footer="0.3"/>
  <pageSetup paperSize="9" scale="7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filterMode="1">
    <tabColor rgb="FF0070C0"/>
  </sheetPr>
  <dimension ref="A1:I6"/>
  <sheetViews>
    <sheetView view="pageBreakPreview" zoomScaleNormal="100" zoomScaleSheetLayoutView="100" zoomScalePageLayoutView="120" workbookViewId="0">
      <selection activeCell="F6" sqref="F6:G6"/>
    </sheetView>
  </sheetViews>
  <sheetFormatPr defaultColWidth="9.1796875" defaultRowHeight="13" x14ac:dyDescent="0.3"/>
  <cols>
    <col min="1" max="1" width="2.1796875" style="3" customWidth="1"/>
    <col min="2" max="2" width="6.26953125" style="1" customWidth="1"/>
    <col min="3" max="3" width="5.26953125" style="9" customWidth="1"/>
    <col min="4" max="4" width="45.453125" style="11" customWidth="1"/>
    <col min="5" max="5" width="9.1796875" style="19"/>
    <col min="6" max="6" width="9.1796875" style="8" customWidth="1"/>
    <col min="7" max="7" width="9.7265625" style="8" customWidth="1"/>
    <col min="8" max="8" width="4" style="2" customWidth="1"/>
    <col min="9" max="9" width="16.81640625" style="16" hidden="1" customWidth="1"/>
    <col min="10" max="10" width="9.1796875" style="2" customWidth="1"/>
    <col min="11" max="16384" width="9.1796875" style="2"/>
  </cols>
  <sheetData>
    <row r="1" spans="1:9" x14ac:dyDescent="0.3">
      <c r="A1" s="14"/>
    </row>
    <row r="2" spans="1:9" x14ac:dyDescent="0.3">
      <c r="B2" s="12" t="s">
        <v>0</v>
      </c>
      <c r="C2" s="12" t="s">
        <v>5</v>
      </c>
      <c r="D2" s="12" t="s">
        <v>1</v>
      </c>
      <c r="E2" s="20" t="s">
        <v>2</v>
      </c>
      <c r="F2" s="13" t="s">
        <v>3</v>
      </c>
      <c r="G2" s="13" t="s">
        <v>4</v>
      </c>
      <c r="I2" s="17" t="s">
        <v>6</v>
      </c>
    </row>
    <row r="3" spans="1:9" s="4" customFormat="1" x14ac:dyDescent="0.3">
      <c r="A3" s="7"/>
      <c r="B3" s="5"/>
      <c r="C3" s="5"/>
      <c r="D3" s="10"/>
      <c r="E3" s="21"/>
      <c r="F3" s="6"/>
      <c r="G3" s="6"/>
      <c r="I3" s="18"/>
    </row>
    <row r="4" spans="1:9" ht="15.5" x14ac:dyDescent="0.3">
      <c r="B4" s="337" t="s">
        <v>7</v>
      </c>
      <c r="C4" s="337"/>
      <c r="D4" s="337"/>
      <c r="E4" s="338"/>
      <c r="F4" s="337"/>
      <c r="G4" s="337"/>
    </row>
    <row r="5" spans="1:9" ht="13.5" thickBot="1" x14ac:dyDescent="0.35"/>
    <row r="6" spans="1:9" ht="16" thickBot="1" x14ac:dyDescent="0.35">
      <c r="D6" s="15" t="s">
        <v>8</v>
      </c>
      <c r="E6" s="22"/>
      <c r="F6" s="339"/>
      <c r="G6" s="340"/>
    </row>
  </sheetData>
  <sheetProtection selectLockedCells="1" selectUnlockedCells="1"/>
  <autoFilter ref="E1:G6" xr:uid="{00000000-0009-0000-0000-000005000000}">
    <filterColumn colId="0">
      <filters>
        <filter val="količina"/>
      </filters>
    </filterColumn>
  </autoFilter>
  <dataConsolidate/>
  <mergeCells count="2">
    <mergeCell ref="B4:G4"/>
    <mergeCell ref="F6:G6"/>
  </mergeCells>
  <pageMargins left="0.70866141732283472" right="0.70866141732283472" top="0.74803149606299213" bottom="0.74803149606299213" header="0.31496062992125984" footer="0.31496062992125984"/>
  <pageSetup paperSize="9" orientation="portrait" r:id="rId1"/>
  <headerFooter>
    <oddHeader>&amp;L&amp;"Braggadocio,Običajno"&amp;18KP&amp;11rojekt&amp;18L&amp;"-,Običajno"&amp;11   d.o.o.                                                                                                                  
Tbilisijska 61, 1000 Ljubljana&amp;C&amp;"-,Ležeče"&amp;10&amp;A</oddHeader>
    <oddFooter>&amp;C&amp;"-,Ležeče"&amp;10Stran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C4030-8F92-42F7-B406-1094350A7A3C}">
  <sheetPr>
    <tabColor theme="3"/>
  </sheetPr>
  <dimension ref="B5:I44"/>
  <sheetViews>
    <sheetView view="pageBreakPreview" zoomScaleNormal="85" zoomScaleSheetLayoutView="100" zoomScalePageLayoutView="120" workbookViewId="0">
      <selection activeCell="Q20" sqref="Q20"/>
    </sheetView>
  </sheetViews>
  <sheetFormatPr defaultRowHeight="14" x14ac:dyDescent="0.3"/>
  <cols>
    <col min="1" max="1" width="2.81640625" style="80" customWidth="1"/>
    <col min="2" max="2" width="10.453125" style="80" customWidth="1"/>
    <col min="3" max="4" width="8.7265625" style="80"/>
    <col min="5" max="5" width="8.26953125" style="80" customWidth="1"/>
    <col min="6" max="6" width="9.54296875" style="80" customWidth="1"/>
    <col min="7" max="7" width="3.26953125" style="80" customWidth="1"/>
    <col min="8" max="8" width="19.81640625" style="80" customWidth="1"/>
    <col min="9" max="9" width="7.26953125" style="80" customWidth="1"/>
    <col min="10" max="10" width="12.7265625" style="80" customWidth="1"/>
    <col min="11" max="11" width="8.7265625" style="80"/>
    <col min="12" max="12" width="13.54296875" style="80" customWidth="1"/>
    <col min="13" max="262" width="8.7265625" style="80"/>
    <col min="263" max="263" width="7.453125" style="80" customWidth="1"/>
    <col min="264" max="264" width="20.453125" style="80" customWidth="1"/>
    <col min="265" max="265" width="17.1796875" style="80" customWidth="1"/>
    <col min="266" max="266" width="12.7265625" style="80" customWidth="1"/>
    <col min="267" max="518" width="8.7265625" style="80"/>
    <col min="519" max="519" width="7.453125" style="80" customWidth="1"/>
    <col min="520" max="520" width="20.453125" style="80" customWidth="1"/>
    <col min="521" max="521" width="17.1796875" style="80" customWidth="1"/>
    <col min="522" max="522" width="12.7265625" style="80" customWidth="1"/>
    <col min="523" max="774" width="8.7265625" style="80"/>
    <col min="775" max="775" width="7.453125" style="80" customWidth="1"/>
    <col min="776" max="776" width="20.453125" style="80" customWidth="1"/>
    <col min="777" max="777" width="17.1796875" style="80" customWidth="1"/>
    <col min="778" max="778" width="12.7265625" style="80" customWidth="1"/>
    <col min="779" max="1030" width="8.7265625" style="80"/>
    <col min="1031" max="1031" width="7.453125" style="80" customWidth="1"/>
    <col min="1032" max="1032" width="20.453125" style="80" customWidth="1"/>
    <col min="1033" max="1033" width="17.1796875" style="80" customWidth="1"/>
    <col min="1034" max="1034" width="12.7265625" style="80" customWidth="1"/>
    <col min="1035" max="1286" width="8.7265625" style="80"/>
    <col min="1287" max="1287" width="7.453125" style="80" customWidth="1"/>
    <col min="1288" max="1288" width="20.453125" style="80" customWidth="1"/>
    <col min="1289" max="1289" width="17.1796875" style="80" customWidth="1"/>
    <col min="1290" max="1290" width="12.7265625" style="80" customWidth="1"/>
    <col min="1291" max="1542" width="8.7265625" style="80"/>
    <col min="1543" max="1543" width="7.453125" style="80" customWidth="1"/>
    <col min="1544" max="1544" width="20.453125" style="80" customWidth="1"/>
    <col min="1545" max="1545" width="17.1796875" style="80" customWidth="1"/>
    <col min="1546" max="1546" width="12.7265625" style="80" customWidth="1"/>
    <col min="1547" max="1798" width="8.7265625" style="80"/>
    <col min="1799" max="1799" width="7.453125" style="80" customWidth="1"/>
    <col min="1800" max="1800" width="20.453125" style="80" customWidth="1"/>
    <col min="1801" max="1801" width="17.1796875" style="80" customWidth="1"/>
    <col min="1802" max="1802" width="12.7265625" style="80" customWidth="1"/>
    <col min="1803" max="2054" width="8.7265625" style="80"/>
    <col min="2055" max="2055" width="7.453125" style="80" customWidth="1"/>
    <col min="2056" max="2056" width="20.453125" style="80" customWidth="1"/>
    <col min="2057" max="2057" width="17.1796875" style="80" customWidth="1"/>
    <col min="2058" max="2058" width="12.7265625" style="80" customWidth="1"/>
    <col min="2059" max="2310" width="8.7265625" style="80"/>
    <col min="2311" max="2311" width="7.453125" style="80" customWidth="1"/>
    <col min="2312" max="2312" width="20.453125" style="80" customWidth="1"/>
    <col min="2313" max="2313" width="17.1796875" style="80" customWidth="1"/>
    <col min="2314" max="2314" width="12.7265625" style="80" customWidth="1"/>
    <col min="2315" max="2566" width="8.7265625" style="80"/>
    <col min="2567" max="2567" width="7.453125" style="80" customWidth="1"/>
    <col min="2568" max="2568" width="20.453125" style="80" customWidth="1"/>
    <col min="2569" max="2569" width="17.1796875" style="80" customWidth="1"/>
    <col min="2570" max="2570" width="12.7265625" style="80" customWidth="1"/>
    <col min="2571" max="2822" width="8.7265625" style="80"/>
    <col min="2823" max="2823" width="7.453125" style="80" customWidth="1"/>
    <col min="2824" max="2824" width="20.453125" style="80" customWidth="1"/>
    <col min="2825" max="2825" width="17.1796875" style="80" customWidth="1"/>
    <col min="2826" max="2826" width="12.7265625" style="80" customWidth="1"/>
    <col min="2827" max="3078" width="8.7265625" style="80"/>
    <col min="3079" max="3079" width="7.453125" style="80" customWidth="1"/>
    <col min="3080" max="3080" width="20.453125" style="80" customWidth="1"/>
    <col min="3081" max="3081" width="17.1796875" style="80" customWidth="1"/>
    <col min="3082" max="3082" width="12.7265625" style="80" customWidth="1"/>
    <col min="3083" max="3334" width="8.7265625" style="80"/>
    <col min="3335" max="3335" width="7.453125" style="80" customWidth="1"/>
    <col min="3336" max="3336" width="20.453125" style="80" customWidth="1"/>
    <col min="3337" max="3337" width="17.1796875" style="80" customWidth="1"/>
    <col min="3338" max="3338" width="12.7265625" style="80" customWidth="1"/>
    <col min="3339" max="3590" width="8.7265625" style="80"/>
    <col min="3591" max="3591" width="7.453125" style="80" customWidth="1"/>
    <col min="3592" max="3592" width="20.453125" style="80" customWidth="1"/>
    <col min="3593" max="3593" width="17.1796875" style="80" customWidth="1"/>
    <col min="3594" max="3594" width="12.7265625" style="80" customWidth="1"/>
    <col min="3595" max="3846" width="8.7265625" style="80"/>
    <col min="3847" max="3847" width="7.453125" style="80" customWidth="1"/>
    <col min="3848" max="3848" width="20.453125" style="80" customWidth="1"/>
    <col min="3849" max="3849" width="17.1796875" style="80" customWidth="1"/>
    <col min="3850" max="3850" width="12.7265625" style="80" customWidth="1"/>
    <col min="3851" max="4102" width="8.7265625" style="80"/>
    <col min="4103" max="4103" width="7.453125" style="80" customWidth="1"/>
    <col min="4104" max="4104" width="20.453125" style="80" customWidth="1"/>
    <col min="4105" max="4105" width="17.1796875" style="80" customWidth="1"/>
    <col min="4106" max="4106" width="12.7265625" style="80" customWidth="1"/>
    <col min="4107" max="4358" width="8.7265625" style="80"/>
    <col min="4359" max="4359" width="7.453125" style="80" customWidth="1"/>
    <col min="4360" max="4360" width="20.453125" style="80" customWidth="1"/>
    <col min="4361" max="4361" width="17.1796875" style="80" customWidth="1"/>
    <col min="4362" max="4362" width="12.7265625" style="80" customWidth="1"/>
    <col min="4363" max="4614" width="8.7265625" style="80"/>
    <col min="4615" max="4615" width="7.453125" style="80" customWidth="1"/>
    <col min="4616" max="4616" width="20.453125" style="80" customWidth="1"/>
    <col min="4617" max="4617" width="17.1796875" style="80" customWidth="1"/>
    <col min="4618" max="4618" width="12.7265625" style="80" customWidth="1"/>
    <col min="4619" max="4870" width="8.7265625" style="80"/>
    <col min="4871" max="4871" width="7.453125" style="80" customWidth="1"/>
    <col min="4872" max="4872" width="20.453125" style="80" customWidth="1"/>
    <col min="4873" max="4873" width="17.1796875" style="80" customWidth="1"/>
    <col min="4874" max="4874" width="12.7265625" style="80" customWidth="1"/>
    <col min="4875" max="5126" width="8.7265625" style="80"/>
    <col min="5127" max="5127" width="7.453125" style="80" customWidth="1"/>
    <col min="5128" max="5128" width="20.453125" style="80" customWidth="1"/>
    <col min="5129" max="5129" width="17.1796875" style="80" customWidth="1"/>
    <col min="5130" max="5130" width="12.7265625" style="80" customWidth="1"/>
    <col min="5131" max="5382" width="8.7265625" style="80"/>
    <col min="5383" max="5383" width="7.453125" style="80" customWidth="1"/>
    <col min="5384" max="5384" width="20.453125" style="80" customWidth="1"/>
    <col min="5385" max="5385" width="17.1796875" style="80" customWidth="1"/>
    <col min="5386" max="5386" width="12.7265625" style="80" customWidth="1"/>
    <col min="5387" max="5638" width="8.7265625" style="80"/>
    <col min="5639" max="5639" width="7.453125" style="80" customWidth="1"/>
    <col min="5640" max="5640" width="20.453125" style="80" customWidth="1"/>
    <col min="5641" max="5641" width="17.1796875" style="80" customWidth="1"/>
    <col min="5642" max="5642" width="12.7265625" style="80" customWidth="1"/>
    <col min="5643" max="5894" width="8.7265625" style="80"/>
    <col min="5895" max="5895" width="7.453125" style="80" customWidth="1"/>
    <col min="5896" max="5896" width="20.453125" style="80" customWidth="1"/>
    <col min="5897" max="5897" width="17.1796875" style="80" customWidth="1"/>
    <col min="5898" max="5898" width="12.7265625" style="80" customWidth="1"/>
    <col min="5899" max="6150" width="8.7265625" style="80"/>
    <col min="6151" max="6151" width="7.453125" style="80" customWidth="1"/>
    <col min="6152" max="6152" width="20.453125" style="80" customWidth="1"/>
    <col min="6153" max="6153" width="17.1796875" style="80" customWidth="1"/>
    <col min="6154" max="6154" width="12.7265625" style="80" customWidth="1"/>
    <col min="6155" max="6406" width="8.7265625" style="80"/>
    <col min="6407" max="6407" width="7.453125" style="80" customWidth="1"/>
    <col min="6408" max="6408" width="20.453125" style="80" customWidth="1"/>
    <col min="6409" max="6409" width="17.1796875" style="80" customWidth="1"/>
    <col min="6410" max="6410" width="12.7265625" style="80" customWidth="1"/>
    <col min="6411" max="6662" width="8.7265625" style="80"/>
    <col min="6663" max="6663" width="7.453125" style="80" customWidth="1"/>
    <col min="6664" max="6664" width="20.453125" style="80" customWidth="1"/>
    <col min="6665" max="6665" width="17.1796875" style="80" customWidth="1"/>
    <col min="6666" max="6666" width="12.7265625" style="80" customWidth="1"/>
    <col min="6667" max="6918" width="8.7265625" style="80"/>
    <col min="6919" max="6919" width="7.453125" style="80" customWidth="1"/>
    <col min="6920" max="6920" width="20.453125" style="80" customWidth="1"/>
    <col min="6921" max="6921" width="17.1796875" style="80" customWidth="1"/>
    <col min="6922" max="6922" width="12.7265625" style="80" customWidth="1"/>
    <col min="6923" max="7174" width="8.7265625" style="80"/>
    <col min="7175" max="7175" width="7.453125" style="80" customWidth="1"/>
    <col min="7176" max="7176" width="20.453125" style="80" customWidth="1"/>
    <col min="7177" max="7177" width="17.1796875" style="80" customWidth="1"/>
    <col min="7178" max="7178" width="12.7265625" style="80" customWidth="1"/>
    <col min="7179" max="7430" width="8.7265625" style="80"/>
    <col min="7431" max="7431" width="7.453125" style="80" customWidth="1"/>
    <col min="7432" max="7432" width="20.453125" style="80" customWidth="1"/>
    <col min="7433" max="7433" width="17.1796875" style="80" customWidth="1"/>
    <col min="7434" max="7434" width="12.7265625" style="80" customWidth="1"/>
    <col min="7435" max="7686" width="8.7265625" style="80"/>
    <col min="7687" max="7687" width="7.453125" style="80" customWidth="1"/>
    <col min="7688" max="7688" width="20.453125" style="80" customWidth="1"/>
    <col min="7689" max="7689" width="17.1796875" style="80" customWidth="1"/>
    <col min="7690" max="7690" width="12.7265625" style="80" customWidth="1"/>
    <col min="7691" max="7942" width="8.7265625" style="80"/>
    <col min="7943" max="7943" width="7.453125" style="80" customWidth="1"/>
    <col min="7944" max="7944" width="20.453125" style="80" customWidth="1"/>
    <col min="7945" max="7945" width="17.1796875" style="80" customWidth="1"/>
    <col min="7946" max="7946" width="12.7265625" style="80" customWidth="1"/>
    <col min="7947" max="8198" width="8.7265625" style="80"/>
    <col min="8199" max="8199" width="7.453125" style="80" customWidth="1"/>
    <col min="8200" max="8200" width="20.453125" style="80" customWidth="1"/>
    <col min="8201" max="8201" width="17.1796875" style="80" customWidth="1"/>
    <col min="8202" max="8202" width="12.7265625" style="80" customWidth="1"/>
    <col min="8203" max="8454" width="8.7265625" style="80"/>
    <col min="8455" max="8455" width="7.453125" style="80" customWidth="1"/>
    <col min="8456" max="8456" width="20.453125" style="80" customWidth="1"/>
    <col min="8457" max="8457" width="17.1796875" style="80" customWidth="1"/>
    <col min="8458" max="8458" width="12.7265625" style="80" customWidth="1"/>
    <col min="8459" max="8710" width="8.7265625" style="80"/>
    <col min="8711" max="8711" width="7.453125" style="80" customWidth="1"/>
    <col min="8712" max="8712" width="20.453125" style="80" customWidth="1"/>
    <col min="8713" max="8713" width="17.1796875" style="80" customWidth="1"/>
    <col min="8714" max="8714" width="12.7265625" style="80" customWidth="1"/>
    <col min="8715" max="8966" width="8.7265625" style="80"/>
    <col min="8967" max="8967" width="7.453125" style="80" customWidth="1"/>
    <col min="8968" max="8968" width="20.453125" style="80" customWidth="1"/>
    <col min="8969" max="8969" width="17.1796875" style="80" customWidth="1"/>
    <col min="8970" max="8970" width="12.7265625" style="80" customWidth="1"/>
    <col min="8971" max="9222" width="8.7265625" style="80"/>
    <col min="9223" max="9223" width="7.453125" style="80" customWidth="1"/>
    <col min="9224" max="9224" width="20.453125" style="80" customWidth="1"/>
    <col min="9225" max="9225" width="17.1796875" style="80" customWidth="1"/>
    <col min="9226" max="9226" width="12.7265625" style="80" customWidth="1"/>
    <col min="9227" max="9478" width="8.7265625" style="80"/>
    <col min="9479" max="9479" width="7.453125" style="80" customWidth="1"/>
    <col min="9480" max="9480" width="20.453125" style="80" customWidth="1"/>
    <col min="9481" max="9481" width="17.1796875" style="80" customWidth="1"/>
    <col min="9482" max="9482" width="12.7265625" style="80" customWidth="1"/>
    <col min="9483" max="9734" width="8.7265625" style="80"/>
    <col min="9735" max="9735" width="7.453125" style="80" customWidth="1"/>
    <col min="9736" max="9736" width="20.453125" style="80" customWidth="1"/>
    <col min="9737" max="9737" width="17.1796875" style="80" customWidth="1"/>
    <col min="9738" max="9738" width="12.7265625" style="80" customWidth="1"/>
    <col min="9739" max="9990" width="8.7265625" style="80"/>
    <col min="9991" max="9991" width="7.453125" style="80" customWidth="1"/>
    <col min="9992" max="9992" width="20.453125" style="80" customWidth="1"/>
    <col min="9993" max="9993" width="17.1796875" style="80" customWidth="1"/>
    <col min="9994" max="9994" width="12.7265625" style="80" customWidth="1"/>
    <col min="9995" max="10246" width="8.7265625" style="80"/>
    <col min="10247" max="10247" width="7.453125" style="80" customWidth="1"/>
    <col min="10248" max="10248" width="20.453125" style="80" customWidth="1"/>
    <col min="10249" max="10249" width="17.1796875" style="80" customWidth="1"/>
    <col min="10250" max="10250" width="12.7265625" style="80" customWidth="1"/>
    <col min="10251" max="10502" width="8.7265625" style="80"/>
    <col min="10503" max="10503" width="7.453125" style="80" customWidth="1"/>
    <col min="10504" max="10504" width="20.453125" style="80" customWidth="1"/>
    <col min="10505" max="10505" width="17.1796875" style="80" customWidth="1"/>
    <col min="10506" max="10506" width="12.7265625" style="80" customWidth="1"/>
    <col min="10507" max="10758" width="8.7265625" style="80"/>
    <col min="10759" max="10759" width="7.453125" style="80" customWidth="1"/>
    <col min="10760" max="10760" width="20.453125" style="80" customWidth="1"/>
    <col min="10761" max="10761" width="17.1796875" style="80" customWidth="1"/>
    <col min="10762" max="10762" width="12.7265625" style="80" customWidth="1"/>
    <col min="10763" max="11014" width="8.7265625" style="80"/>
    <col min="11015" max="11015" width="7.453125" style="80" customWidth="1"/>
    <col min="11016" max="11016" width="20.453125" style="80" customWidth="1"/>
    <col min="11017" max="11017" width="17.1796875" style="80" customWidth="1"/>
    <col min="11018" max="11018" width="12.7265625" style="80" customWidth="1"/>
    <col min="11019" max="11270" width="8.7265625" style="80"/>
    <col min="11271" max="11271" width="7.453125" style="80" customWidth="1"/>
    <col min="11272" max="11272" width="20.453125" style="80" customWidth="1"/>
    <col min="11273" max="11273" width="17.1796875" style="80" customWidth="1"/>
    <col min="11274" max="11274" width="12.7265625" style="80" customWidth="1"/>
    <col min="11275" max="11526" width="8.7265625" style="80"/>
    <col min="11527" max="11527" width="7.453125" style="80" customWidth="1"/>
    <col min="11528" max="11528" width="20.453125" style="80" customWidth="1"/>
    <col min="11529" max="11529" width="17.1796875" style="80" customWidth="1"/>
    <col min="11530" max="11530" width="12.7265625" style="80" customWidth="1"/>
    <col min="11531" max="11782" width="8.7265625" style="80"/>
    <col min="11783" max="11783" width="7.453125" style="80" customWidth="1"/>
    <col min="11784" max="11784" width="20.453125" style="80" customWidth="1"/>
    <col min="11785" max="11785" width="17.1796875" style="80" customWidth="1"/>
    <col min="11786" max="11786" width="12.7265625" style="80" customWidth="1"/>
    <col min="11787" max="12038" width="8.7265625" style="80"/>
    <col min="12039" max="12039" width="7.453125" style="80" customWidth="1"/>
    <col min="12040" max="12040" width="20.453125" style="80" customWidth="1"/>
    <col min="12041" max="12041" width="17.1796875" style="80" customWidth="1"/>
    <col min="12042" max="12042" width="12.7265625" style="80" customWidth="1"/>
    <col min="12043" max="12294" width="8.7265625" style="80"/>
    <col min="12295" max="12295" width="7.453125" style="80" customWidth="1"/>
    <col min="12296" max="12296" width="20.453125" style="80" customWidth="1"/>
    <col min="12297" max="12297" width="17.1796875" style="80" customWidth="1"/>
    <col min="12298" max="12298" width="12.7265625" style="80" customWidth="1"/>
    <col min="12299" max="12550" width="8.7265625" style="80"/>
    <col min="12551" max="12551" width="7.453125" style="80" customWidth="1"/>
    <col min="12552" max="12552" width="20.453125" style="80" customWidth="1"/>
    <col min="12553" max="12553" width="17.1796875" style="80" customWidth="1"/>
    <col min="12554" max="12554" width="12.7265625" style="80" customWidth="1"/>
    <col min="12555" max="12806" width="8.7265625" style="80"/>
    <col min="12807" max="12807" width="7.453125" style="80" customWidth="1"/>
    <col min="12808" max="12808" width="20.453125" style="80" customWidth="1"/>
    <col min="12809" max="12809" width="17.1796875" style="80" customWidth="1"/>
    <col min="12810" max="12810" width="12.7265625" style="80" customWidth="1"/>
    <col min="12811" max="13062" width="8.7265625" style="80"/>
    <col min="13063" max="13063" width="7.453125" style="80" customWidth="1"/>
    <col min="13064" max="13064" width="20.453125" style="80" customWidth="1"/>
    <col min="13065" max="13065" width="17.1796875" style="80" customWidth="1"/>
    <col min="13066" max="13066" width="12.7265625" style="80" customWidth="1"/>
    <col min="13067" max="13318" width="8.7265625" style="80"/>
    <col min="13319" max="13319" width="7.453125" style="80" customWidth="1"/>
    <col min="13320" max="13320" width="20.453125" style="80" customWidth="1"/>
    <col min="13321" max="13321" width="17.1796875" style="80" customWidth="1"/>
    <col min="13322" max="13322" width="12.7265625" style="80" customWidth="1"/>
    <col min="13323" max="13574" width="8.7265625" style="80"/>
    <col min="13575" max="13575" width="7.453125" style="80" customWidth="1"/>
    <col min="13576" max="13576" width="20.453125" style="80" customWidth="1"/>
    <col min="13577" max="13577" width="17.1796875" style="80" customWidth="1"/>
    <col min="13578" max="13578" width="12.7265625" style="80" customWidth="1"/>
    <col min="13579" max="13830" width="8.7265625" style="80"/>
    <col min="13831" max="13831" width="7.453125" style="80" customWidth="1"/>
    <col min="13832" max="13832" width="20.453125" style="80" customWidth="1"/>
    <col min="13833" max="13833" width="17.1796875" style="80" customWidth="1"/>
    <col min="13834" max="13834" width="12.7265625" style="80" customWidth="1"/>
    <col min="13835" max="14086" width="8.7265625" style="80"/>
    <col min="14087" max="14087" width="7.453125" style="80" customWidth="1"/>
    <col min="14088" max="14088" width="20.453125" style="80" customWidth="1"/>
    <col min="14089" max="14089" width="17.1796875" style="80" customWidth="1"/>
    <col min="14090" max="14090" width="12.7265625" style="80" customWidth="1"/>
    <col min="14091" max="14342" width="8.7265625" style="80"/>
    <col min="14343" max="14343" width="7.453125" style="80" customWidth="1"/>
    <col min="14344" max="14344" width="20.453125" style="80" customWidth="1"/>
    <col min="14345" max="14345" width="17.1796875" style="80" customWidth="1"/>
    <col min="14346" max="14346" width="12.7265625" style="80" customWidth="1"/>
    <col min="14347" max="14598" width="8.7265625" style="80"/>
    <col min="14599" max="14599" width="7.453125" style="80" customWidth="1"/>
    <col min="14600" max="14600" width="20.453125" style="80" customWidth="1"/>
    <col min="14601" max="14601" width="17.1796875" style="80" customWidth="1"/>
    <col min="14602" max="14602" width="12.7265625" style="80" customWidth="1"/>
    <col min="14603" max="14854" width="8.7265625" style="80"/>
    <col min="14855" max="14855" width="7.453125" style="80" customWidth="1"/>
    <col min="14856" max="14856" width="20.453125" style="80" customWidth="1"/>
    <col min="14857" max="14857" width="17.1796875" style="80" customWidth="1"/>
    <col min="14858" max="14858" width="12.7265625" style="80" customWidth="1"/>
    <col min="14859" max="15110" width="8.7265625" style="80"/>
    <col min="15111" max="15111" width="7.453125" style="80" customWidth="1"/>
    <col min="15112" max="15112" width="20.453125" style="80" customWidth="1"/>
    <col min="15113" max="15113" width="17.1796875" style="80" customWidth="1"/>
    <col min="15114" max="15114" width="12.7265625" style="80" customWidth="1"/>
    <col min="15115" max="15366" width="8.7265625" style="80"/>
    <col min="15367" max="15367" width="7.453125" style="80" customWidth="1"/>
    <col min="15368" max="15368" width="20.453125" style="80" customWidth="1"/>
    <col min="15369" max="15369" width="17.1796875" style="80" customWidth="1"/>
    <col min="15370" max="15370" width="12.7265625" style="80" customWidth="1"/>
    <col min="15371" max="15622" width="8.7265625" style="80"/>
    <col min="15623" max="15623" width="7.453125" style="80" customWidth="1"/>
    <col min="15624" max="15624" width="20.453125" style="80" customWidth="1"/>
    <col min="15625" max="15625" width="17.1796875" style="80" customWidth="1"/>
    <col min="15626" max="15626" width="12.7265625" style="80" customWidth="1"/>
    <col min="15627" max="15878" width="8.7265625" style="80"/>
    <col min="15879" max="15879" width="7.453125" style="80" customWidth="1"/>
    <col min="15880" max="15880" width="20.453125" style="80" customWidth="1"/>
    <col min="15881" max="15881" width="17.1796875" style="80" customWidth="1"/>
    <col min="15882" max="15882" width="12.7265625" style="80" customWidth="1"/>
    <col min="15883" max="16134" width="8.7265625" style="80"/>
    <col min="16135" max="16135" width="7.453125" style="80" customWidth="1"/>
    <col min="16136" max="16136" width="20.453125" style="80" customWidth="1"/>
    <col min="16137" max="16137" width="17.1796875" style="80" customWidth="1"/>
    <col min="16138" max="16138" width="12.7265625" style="80" customWidth="1"/>
    <col min="16139" max="16384" width="8.7265625" style="80"/>
  </cols>
  <sheetData>
    <row r="5" spans="3:9" ht="15.5" x14ac:dyDescent="0.35">
      <c r="C5" s="94" t="s">
        <v>139</v>
      </c>
      <c r="E5" s="314" t="s">
        <v>138</v>
      </c>
      <c r="F5" s="314"/>
      <c r="G5" s="314"/>
      <c r="H5" s="314"/>
    </row>
    <row r="7" spans="3:9" ht="33" customHeight="1" x14ac:dyDescent="0.3">
      <c r="C7" s="92" t="s">
        <v>137</v>
      </c>
      <c r="D7" s="93"/>
      <c r="E7" s="315" t="s">
        <v>136</v>
      </c>
      <c r="F7" s="315"/>
      <c r="G7" s="315"/>
      <c r="H7" s="315"/>
      <c r="I7" s="93"/>
    </row>
    <row r="9" spans="3:9" ht="35.15" customHeight="1" x14ac:dyDescent="0.3">
      <c r="C9" s="92" t="s">
        <v>135</v>
      </c>
      <c r="E9" s="316" t="s">
        <v>134</v>
      </c>
      <c r="F9" s="316"/>
      <c r="G9" s="316"/>
      <c r="H9" s="316"/>
    </row>
    <row r="10" spans="3:9" ht="16.5" x14ac:dyDescent="0.35">
      <c r="E10" s="91"/>
    </row>
    <row r="12" spans="3:9" ht="15.5" x14ac:dyDescent="0.35">
      <c r="C12" s="90" t="s">
        <v>133</v>
      </c>
    </row>
    <row r="15" spans="3:9" x14ac:dyDescent="0.3">
      <c r="C15" s="89" t="s">
        <v>132</v>
      </c>
      <c r="D15" s="83"/>
      <c r="E15" s="83"/>
      <c r="F15" s="83"/>
      <c r="G15" s="83"/>
      <c r="H15" s="88" t="str">
        <f>'1. PREDDELA'!F57</f>
        <v/>
      </c>
    </row>
    <row r="16" spans="3:9" x14ac:dyDescent="0.3">
      <c r="H16" s="86"/>
    </row>
    <row r="17" spans="3:8" x14ac:dyDescent="0.3">
      <c r="C17" s="89" t="s">
        <v>131</v>
      </c>
      <c r="D17" s="83"/>
      <c r="E17" s="83"/>
      <c r="F17" s="83"/>
      <c r="G17" s="83"/>
      <c r="H17" s="88" t="str">
        <f>'2. ZEMELJSKA DELA'!F41</f>
        <v/>
      </c>
    </row>
    <row r="18" spans="3:8" x14ac:dyDescent="0.3">
      <c r="H18" s="86"/>
    </row>
    <row r="19" spans="3:8" x14ac:dyDescent="0.3">
      <c r="C19" s="89" t="s">
        <v>130</v>
      </c>
      <c r="D19" s="83"/>
      <c r="E19" s="83"/>
      <c r="F19" s="83"/>
      <c r="G19" s="83"/>
      <c r="H19" s="88" t="str">
        <f>'3. VOZIŠČNE KONSTRUKCIJE'!F51</f>
        <v/>
      </c>
    </row>
    <row r="20" spans="3:8" x14ac:dyDescent="0.3">
      <c r="H20" s="86"/>
    </row>
    <row r="21" spans="3:8" x14ac:dyDescent="0.3">
      <c r="C21" s="89" t="s">
        <v>129</v>
      </c>
      <c r="D21" s="83"/>
      <c r="E21" s="83"/>
      <c r="F21" s="83"/>
      <c r="G21" s="83"/>
      <c r="H21" s="88" t="str">
        <f>'4. ODVODNJAVANJE'!F58</f>
        <v/>
      </c>
    </row>
    <row r="22" spans="3:8" x14ac:dyDescent="0.3">
      <c r="H22" s="86"/>
    </row>
    <row r="23" spans="3:8" x14ac:dyDescent="0.3">
      <c r="C23" s="89" t="s">
        <v>128</v>
      </c>
      <c r="D23" s="83"/>
      <c r="E23" s="83"/>
      <c r="F23" s="83"/>
      <c r="G23" s="83"/>
      <c r="H23" s="88" t="str">
        <f>'5. GRADBENA IN OBRTNIŠKA DE (2)'!F21</f>
        <v/>
      </c>
    </row>
    <row r="24" spans="3:8" x14ac:dyDescent="0.3">
      <c r="H24" s="86"/>
    </row>
    <row r="25" spans="3:8" x14ac:dyDescent="0.3">
      <c r="C25" s="89" t="s">
        <v>127</v>
      </c>
      <c r="D25" s="83"/>
      <c r="E25" s="83"/>
      <c r="F25" s="83"/>
      <c r="G25" s="83"/>
      <c r="H25" s="88" t="str">
        <f>'6. OPREMA CEST'!F25</f>
        <v/>
      </c>
    </row>
    <row r="26" spans="3:8" x14ac:dyDescent="0.3">
      <c r="H26" s="86"/>
    </row>
    <row r="27" spans="3:8" x14ac:dyDescent="0.3">
      <c r="C27" s="89" t="s">
        <v>126</v>
      </c>
      <c r="D27" s="83"/>
      <c r="E27" s="83"/>
      <c r="F27" s="83"/>
      <c r="G27" s="83"/>
      <c r="H27" s="88" t="str">
        <f>'7. TUJE STORITVE'!F25</f>
        <v/>
      </c>
    </row>
    <row r="28" spans="3:8" x14ac:dyDescent="0.3">
      <c r="H28" s="86"/>
    </row>
    <row r="29" spans="3:8" x14ac:dyDescent="0.3">
      <c r="C29" s="89" t="s">
        <v>125</v>
      </c>
      <c r="D29" s="83"/>
      <c r="E29" s="83"/>
      <c r="F29" s="83"/>
      <c r="G29" s="83"/>
      <c r="H29" s="88" t="str">
        <f>IF(SUM(H15:H27)=0,"",SUM(H15:H27)*0.05)</f>
        <v/>
      </c>
    </row>
    <row r="32" spans="3:8" x14ac:dyDescent="0.3">
      <c r="F32" s="87" t="s">
        <v>124</v>
      </c>
      <c r="H32" s="86" t="str">
        <f>IF(SUM(H15:H29)=0,"",SUM(H15:H29))</f>
        <v/>
      </c>
    </row>
    <row r="33" spans="2:8" x14ac:dyDescent="0.3">
      <c r="F33" s="87"/>
      <c r="H33" s="86"/>
    </row>
    <row r="34" spans="2:8" x14ac:dyDescent="0.3">
      <c r="F34" s="87" t="s">
        <v>123</v>
      </c>
      <c r="H34" s="86" t="str">
        <f>IF(SUM(H32)=0,"",SUM(0.22*H32))</f>
        <v/>
      </c>
    </row>
    <row r="35" spans="2:8" x14ac:dyDescent="0.3">
      <c r="H35" s="86"/>
    </row>
    <row r="36" spans="2:8" x14ac:dyDescent="0.3">
      <c r="H36" s="85"/>
    </row>
    <row r="37" spans="2:8" ht="15.5" x14ac:dyDescent="0.35">
      <c r="C37" s="84" t="s">
        <v>122</v>
      </c>
      <c r="D37" s="83"/>
      <c r="E37" s="83"/>
      <c r="F37" s="83"/>
      <c r="G37" s="83"/>
      <c r="H37" s="82" t="str">
        <f>IF(SUM(H32:H34)=0,"",SUM(H32:H34))</f>
        <v/>
      </c>
    </row>
    <row r="39" spans="2:8" ht="33" customHeight="1" x14ac:dyDescent="0.35">
      <c r="C39" s="319" t="s">
        <v>121</v>
      </c>
      <c r="D39" s="299"/>
      <c r="E39" s="299"/>
      <c r="F39" s="299"/>
      <c r="G39" s="299"/>
      <c r="H39" s="320"/>
    </row>
    <row r="41" spans="2:8" ht="48.75" customHeight="1" x14ac:dyDescent="0.35">
      <c r="C41" s="317" t="s">
        <v>120</v>
      </c>
      <c r="D41" s="318"/>
      <c r="E41" s="318"/>
      <c r="F41" s="318"/>
      <c r="G41" s="318"/>
      <c r="H41" s="318"/>
    </row>
    <row r="44" spans="2:8" ht="14.5" hidden="1" thickBot="1" x14ac:dyDescent="0.35">
      <c r="B44" s="313" t="s">
        <v>119</v>
      </c>
      <c r="C44" s="313"/>
      <c r="D44" s="313"/>
      <c r="E44" s="313"/>
      <c r="F44" s="81">
        <v>1</v>
      </c>
    </row>
  </sheetData>
  <sheetProtection algorithmName="SHA-512" hashValue="HL/pl5gy9WRqdGqDvtrCZAnhvx9+HjS+r4UmnI2zWlnhEWcJa6+tNw2Pola1FeZ+ILwyb+8sduX+PHA265K4qA==" saltValue="RShOpG/gonjnVayDoKFENA==" spinCount="100000" sheet="1" selectLockedCells="1" selectUnlockedCells="1"/>
  <mergeCells count="6">
    <mergeCell ref="B44:E44"/>
    <mergeCell ref="E5:H5"/>
    <mergeCell ref="E7:H7"/>
    <mergeCell ref="E9:H9"/>
    <mergeCell ref="C41:H41"/>
    <mergeCell ref="C39:H39"/>
  </mergeCells>
  <pageMargins left="0.70866141732283472" right="0.51181102362204722" top="0.74803149606299213" bottom="0.74803149606299213" header="0.31496062992125984" footer="0.31496062992125984"/>
  <pageSetup paperSize="9" scale="98" orientation="portrait" r:id="rId1"/>
  <headerFooter>
    <oddHeader>&amp;C&amp;"Arial Narrow,Poševno"&amp;10&amp;A</oddHeader>
    <oddFooter>&amp;RStran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3ADEC-0E26-4048-8AD2-23EC421D4AF4}">
  <sheetPr filterMode="1">
    <tabColor theme="3"/>
  </sheetPr>
  <dimension ref="A1:I57"/>
  <sheetViews>
    <sheetView zoomScale="115" zoomScaleNormal="115" zoomScaleSheetLayoutView="120" zoomScalePageLayoutView="140" workbookViewId="0">
      <pane ySplit="2" topLeftCell="A3" activePane="bottomLeft" state="frozen"/>
      <selection activeCell="Q20" sqref="Q20"/>
      <selection pane="bottomLeft" activeCell="D15" sqref="D15"/>
    </sheetView>
  </sheetViews>
  <sheetFormatPr defaultColWidth="9.1796875" defaultRowHeight="13" x14ac:dyDescent="0.3"/>
  <cols>
    <col min="1" max="1" width="2.1796875" style="101" customWidth="1"/>
    <col min="2" max="2" width="6.1796875" style="100" customWidth="1"/>
    <col min="3" max="3" width="5.453125" style="99" customWidth="1"/>
    <col min="4" max="4" width="45.453125" style="98" customWidth="1"/>
    <col min="5" max="5" width="9.1796875" style="97"/>
    <col min="6" max="6" width="9.54296875" style="97" bestFit="1" customWidth="1"/>
    <col min="7" max="7" width="9.7265625" style="97" customWidth="1"/>
    <col min="8" max="8" width="3.453125" style="95" customWidth="1"/>
    <col min="9" max="9" width="7.7265625" style="96" hidden="1" customWidth="1"/>
    <col min="10" max="16384" width="9.1796875" style="95"/>
  </cols>
  <sheetData>
    <row r="1" spans="1:9" x14ac:dyDescent="0.3">
      <c r="A1" s="139"/>
    </row>
    <row r="2" spans="1:9" x14ac:dyDescent="0.3">
      <c r="B2" s="138" t="s">
        <v>0</v>
      </c>
      <c r="C2" s="138" t="s">
        <v>5</v>
      </c>
      <c r="D2" s="138" t="s">
        <v>1</v>
      </c>
      <c r="E2" s="137" t="s">
        <v>2</v>
      </c>
      <c r="F2" s="137" t="s">
        <v>3</v>
      </c>
      <c r="G2" s="137" t="s">
        <v>4</v>
      </c>
      <c r="I2" s="136" t="s">
        <v>6</v>
      </c>
    </row>
    <row r="3" spans="1:9" x14ac:dyDescent="0.3">
      <c r="B3" s="135"/>
      <c r="C3" s="135"/>
      <c r="D3" s="134"/>
      <c r="E3" s="133"/>
      <c r="F3" s="133"/>
      <c r="G3" s="133"/>
    </row>
    <row r="4" spans="1:9" ht="15.5" x14ac:dyDescent="0.3">
      <c r="B4" s="324" t="s">
        <v>209</v>
      </c>
      <c r="C4" s="324"/>
      <c r="D4" s="324"/>
      <c r="E4" s="324"/>
      <c r="F4" s="324"/>
      <c r="G4" s="324"/>
    </row>
    <row r="5" spans="1:9" ht="15.5" x14ac:dyDescent="0.3">
      <c r="B5" s="132"/>
      <c r="C5" s="132"/>
      <c r="D5" s="132"/>
      <c r="E5" s="110" t="str">
        <f>IF(SUM(E8:E10)=0,0,"")</f>
        <v/>
      </c>
      <c r="F5" s="110"/>
      <c r="G5" s="110">
        <f>IF(REKAPITULACIJA!$F$44=0,"",IF(SUM(G8:G10)=0,0,""))</f>
        <v>0</v>
      </c>
    </row>
    <row r="6" spans="1:9" ht="14" x14ac:dyDescent="0.3">
      <c r="B6" s="325" t="s">
        <v>208</v>
      </c>
      <c r="C6" s="326"/>
      <c r="D6" s="326"/>
      <c r="E6" s="116" t="str">
        <f>IF(SUM(E8:E10)=0,0,"")</f>
        <v/>
      </c>
      <c r="F6" s="116"/>
      <c r="G6" s="115">
        <f>IF(REKAPITULACIJA!$F$44=0,"",IF(SUM(G8:G10)=0,0,""))</f>
        <v>0</v>
      </c>
    </row>
    <row r="7" spans="1:9" x14ac:dyDescent="0.3">
      <c r="E7" s="110" t="str">
        <f>IF(SUM(E8:E10)=0,0,"")</f>
        <v/>
      </c>
      <c r="F7" s="110"/>
      <c r="G7" s="110">
        <f>IF(REKAPITULACIJA!$F$44=0,"",IF(SUM(G8:G10)=0,0,""))</f>
        <v>0</v>
      </c>
    </row>
    <row r="8" spans="1:9" ht="39" x14ac:dyDescent="0.3">
      <c r="B8" s="109" t="s">
        <v>207</v>
      </c>
      <c r="C8" s="108" t="s">
        <v>204</v>
      </c>
      <c r="D8" s="107" t="s">
        <v>206</v>
      </c>
      <c r="E8" s="113">
        <v>1.04</v>
      </c>
      <c r="F8" s="106">
        <v>0</v>
      </c>
      <c r="G8" s="105">
        <f>IF(F8="","",E8*F8)</f>
        <v>0</v>
      </c>
      <c r="I8" s="130">
        <v>1550</v>
      </c>
    </row>
    <row r="9" spans="1:9" ht="39" x14ac:dyDescent="0.3">
      <c r="B9" s="109" t="s">
        <v>205</v>
      </c>
      <c r="C9" s="108" t="s">
        <v>204</v>
      </c>
      <c r="D9" s="107" t="s">
        <v>203</v>
      </c>
      <c r="E9" s="113">
        <f>E8</f>
        <v>1.04</v>
      </c>
      <c r="F9" s="106">
        <v>0</v>
      </c>
      <c r="G9" s="105">
        <f>IF(F9="","",E9*F9)</f>
        <v>0</v>
      </c>
      <c r="I9" s="131">
        <v>1550</v>
      </c>
    </row>
    <row r="10" spans="1:9" ht="39" x14ac:dyDescent="0.3">
      <c r="B10" s="109" t="s">
        <v>202</v>
      </c>
      <c r="C10" s="108" t="s">
        <v>142</v>
      </c>
      <c r="D10" s="107" t="s">
        <v>201</v>
      </c>
      <c r="E10" s="113">
        <v>71</v>
      </c>
      <c r="F10" s="106">
        <v>0</v>
      </c>
      <c r="G10" s="105">
        <f>IF(F10="","",E10*F10)</f>
        <v>0</v>
      </c>
      <c r="I10" s="130">
        <v>25</v>
      </c>
    </row>
    <row r="11" spans="1:9" x14ac:dyDescent="0.3">
      <c r="E11" s="117" t="str">
        <f>IF(AND(E13=0,E22=0,E29=0,E36=0),0,"")</f>
        <v/>
      </c>
      <c r="F11" s="290"/>
      <c r="G11" s="117">
        <f>IF(REKAPITULACIJA!$F$44=0,"",IF(AND(G13=0,G22=0,G29=0,G36=0),0,""))</f>
        <v>0</v>
      </c>
    </row>
    <row r="12" spans="1:9" ht="14" x14ac:dyDescent="0.3">
      <c r="B12" s="325" t="s">
        <v>200</v>
      </c>
      <c r="C12" s="326"/>
      <c r="D12" s="326"/>
      <c r="E12" s="116" t="str">
        <f>IF(AND(E13=0,E22=0,E29=0,E36=0),0,"")</f>
        <v/>
      </c>
      <c r="F12" s="291"/>
      <c r="G12" s="115">
        <f>IF(REKAPITULACIJA!$F$44=0,"",IF(AND(G13=0,G22=0,G29=0,G36=0),0,""))</f>
        <v>0</v>
      </c>
    </row>
    <row r="13" spans="1:9" x14ac:dyDescent="0.3">
      <c r="B13" s="327" t="s">
        <v>199</v>
      </c>
      <c r="C13" s="327"/>
      <c r="D13" s="327"/>
      <c r="E13" s="114" t="str">
        <f>IF(SUM(E15:E20)=0,0,"")</f>
        <v/>
      </c>
      <c r="F13" s="292"/>
      <c r="G13" s="114">
        <f>IF(REKAPITULACIJA!$F$44=0,"",IF(SUM(G15:G20)=0,0,""))</f>
        <v>0</v>
      </c>
    </row>
    <row r="14" spans="1:9" x14ac:dyDescent="0.3">
      <c r="E14" s="110" t="str">
        <f>IF(SUM(E15:E20)=0,0,"")</f>
        <v/>
      </c>
      <c r="F14" s="293"/>
      <c r="G14" s="110">
        <f>IF(REKAPITULACIJA!$F$44=0,"",IF(SUM(G15:G20)=0,0,""))</f>
        <v>0</v>
      </c>
    </row>
    <row r="15" spans="1:9" ht="39" x14ac:dyDescent="0.3">
      <c r="B15" s="109" t="s">
        <v>198</v>
      </c>
      <c r="C15" s="108" t="s">
        <v>142</v>
      </c>
      <c r="D15" s="107" t="s">
        <v>197</v>
      </c>
      <c r="E15" s="113">
        <v>15</v>
      </c>
      <c r="F15" s="106">
        <v>0</v>
      </c>
      <c r="G15" s="105">
        <f t="shared" ref="G15:G20" si="0">IF(F15="","",E15*F15)</f>
        <v>0</v>
      </c>
      <c r="I15" s="124">
        <v>45</v>
      </c>
    </row>
    <row r="16" spans="1:9" ht="39" x14ac:dyDescent="0.3">
      <c r="B16" s="109" t="s">
        <v>196</v>
      </c>
      <c r="C16" s="108" t="s">
        <v>142</v>
      </c>
      <c r="D16" s="107" t="s">
        <v>195</v>
      </c>
      <c r="E16" s="113">
        <v>5</v>
      </c>
      <c r="F16" s="106">
        <v>0</v>
      </c>
      <c r="G16" s="105">
        <f t="shared" si="0"/>
        <v>0</v>
      </c>
      <c r="I16" s="129">
        <v>63</v>
      </c>
    </row>
    <row r="17" spans="2:9" ht="39" x14ac:dyDescent="0.3">
      <c r="B17" s="109" t="s">
        <v>194</v>
      </c>
      <c r="C17" s="108" t="s">
        <v>142</v>
      </c>
      <c r="D17" s="107" t="s">
        <v>193</v>
      </c>
      <c r="E17" s="105">
        <v>2</v>
      </c>
      <c r="F17" s="106">
        <v>0</v>
      </c>
      <c r="G17" s="105">
        <f t="shared" si="0"/>
        <v>0</v>
      </c>
      <c r="I17" s="124">
        <v>81</v>
      </c>
    </row>
    <row r="18" spans="2:9" ht="39" x14ac:dyDescent="0.3">
      <c r="B18" s="109" t="s">
        <v>192</v>
      </c>
      <c r="C18" s="108" t="s">
        <v>142</v>
      </c>
      <c r="D18" s="107" t="s">
        <v>191</v>
      </c>
      <c r="E18" s="113">
        <f>E15</f>
        <v>15</v>
      </c>
      <c r="F18" s="106">
        <v>0</v>
      </c>
      <c r="G18" s="105">
        <f t="shared" si="0"/>
        <v>0</v>
      </c>
      <c r="I18" s="127">
        <v>60</v>
      </c>
    </row>
    <row r="19" spans="2:9" ht="39" x14ac:dyDescent="0.3">
      <c r="B19" s="109" t="s">
        <v>190</v>
      </c>
      <c r="C19" s="108" t="s">
        <v>142</v>
      </c>
      <c r="D19" s="107" t="s">
        <v>189</v>
      </c>
      <c r="E19" s="105">
        <f>+E16</f>
        <v>5</v>
      </c>
      <c r="F19" s="106">
        <v>0</v>
      </c>
      <c r="G19" s="105">
        <f t="shared" si="0"/>
        <v>0</v>
      </c>
      <c r="I19" s="128">
        <v>60</v>
      </c>
    </row>
    <row r="20" spans="2:9" x14ac:dyDescent="0.3">
      <c r="B20" s="109" t="s">
        <v>188</v>
      </c>
      <c r="C20" s="108" t="s">
        <v>142</v>
      </c>
      <c r="D20" s="107" t="s">
        <v>187</v>
      </c>
      <c r="E20" s="105">
        <f>+E17</f>
        <v>2</v>
      </c>
      <c r="F20" s="106">
        <v>0</v>
      </c>
      <c r="G20" s="105">
        <f t="shared" si="0"/>
        <v>0</v>
      </c>
      <c r="I20" s="127">
        <v>78</v>
      </c>
    </row>
    <row r="21" spans="2:9" x14ac:dyDescent="0.3">
      <c r="E21" s="110" t="str">
        <f>IF(SUM(E24:E27)=0,0,"")</f>
        <v/>
      </c>
      <c r="F21" s="293"/>
      <c r="G21" s="110">
        <f>IF(REKAPITULACIJA!$F$44=0,"",IF(SUM(G24:G27)=0,0,""))</f>
        <v>0</v>
      </c>
    </row>
    <row r="22" spans="2:9" x14ac:dyDescent="0.3">
      <c r="B22" s="321" t="s">
        <v>186</v>
      </c>
      <c r="C22" s="321"/>
      <c r="D22" s="321"/>
      <c r="E22" s="111" t="str">
        <f>IF(SUM(E24:E27)=0,0,"")</f>
        <v/>
      </c>
      <c r="F22" s="294"/>
      <c r="G22" s="111">
        <f>IF(REKAPITULACIJA!$F$44=0,"",IF(SUM(G24:G27)=0,0,""))</f>
        <v>0</v>
      </c>
    </row>
    <row r="23" spans="2:9" x14ac:dyDescent="0.3">
      <c r="E23" s="110" t="str">
        <f>IF(SUM(E24:E27)=0,0,"")</f>
        <v/>
      </c>
      <c r="F23" s="293"/>
      <c r="G23" s="110">
        <f>IF(REKAPITULACIJA!$F$44=0,"",IF(SUM(G24:G27)=0,0,""))</f>
        <v>0</v>
      </c>
    </row>
    <row r="24" spans="2:9" ht="26" x14ac:dyDescent="0.3">
      <c r="B24" s="109" t="s">
        <v>185</v>
      </c>
      <c r="C24" s="108" t="s">
        <v>142</v>
      </c>
      <c r="D24" s="107" t="s">
        <v>184</v>
      </c>
      <c r="E24" s="113">
        <v>5</v>
      </c>
      <c r="F24" s="106">
        <v>0</v>
      </c>
      <c r="G24" s="105">
        <f>IF(F24="","",E24*F24)</f>
        <v>0</v>
      </c>
      <c r="I24" s="126">
        <v>16</v>
      </c>
    </row>
    <row r="25" spans="2:9" ht="26" x14ac:dyDescent="0.3">
      <c r="B25" s="109" t="s">
        <v>183</v>
      </c>
      <c r="C25" s="108" t="s">
        <v>158</v>
      </c>
      <c r="D25" s="107" t="s">
        <v>182</v>
      </c>
      <c r="E25" s="113">
        <v>17</v>
      </c>
      <c r="F25" s="106">
        <v>0</v>
      </c>
      <c r="G25" s="105">
        <f>IF(F25="","",E25*F25)</f>
        <v>0</v>
      </c>
      <c r="I25" s="125">
        <v>10</v>
      </c>
    </row>
    <row r="26" spans="2:9" ht="26" x14ac:dyDescent="0.3">
      <c r="B26" s="109" t="s">
        <v>181</v>
      </c>
      <c r="C26" s="108" t="s">
        <v>146</v>
      </c>
      <c r="D26" s="107" t="s">
        <v>180</v>
      </c>
      <c r="E26" s="113">
        <v>54</v>
      </c>
      <c r="F26" s="106">
        <v>0</v>
      </c>
      <c r="G26" s="105">
        <f>IF(F26="","",E26*F26)</f>
        <v>0</v>
      </c>
      <c r="I26" s="119">
        <v>0</v>
      </c>
    </row>
    <row r="27" spans="2:9" ht="26" x14ac:dyDescent="0.3">
      <c r="B27" s="109" t="s">
        <v>179</v>
      </c>
      <c r="C27" s="108" t="s">
        <v>142</v>
      </c>
      <c r="D27" s="107" t="s">
        <v>178</v>
      </c>
      <c r="E27" s="113">
        <v>5</v>
      </c>
      <c r="F27" s="106">
        <v>0</v>
      </c>
      <c r="G27" s="105">
        <f>IF(F27="","",E27*F27)</f>
        <v>0</v>
      </c>
      <c r="I27" s="119">
        <v>0</v>
      </c>
    </row>
    <row r="28" spans="2:9" x14ac:dyDescent="0.3">
      <c r="E28" s="122" t="str">
        <f>IF(SUM(E31:E34)=0,0,"")</f>
        <v/>
      </c>
      <c r="F28" s="295"/>
      <c r="G28" s="122">
        <f>IF(REKAPITULACIJA!$F$44=0,"",IF(SUM(G31:G34)=0,0,""))</f>
        <v>0</v>
      </c>
    </row>
    <row r="29" spans="2:9" x14ac:dyDescent="0.3">
      <c r="B29" s="321" t="s">
        <v>177</v>
      </c>
      <c r="C29" s="321"/>
      <c r="D29" s="321"/>
      <c r="E29" s="123" t="str">
        <f>IF(SUM(E31:E34)=0,0,"")</f>
        <v/>
      </c>
      <c r="F29" s="296"/>
      <c r="G29" s="123">
        <f>IF(REKAPITULACIJA!$F$44=0,"",IF(SUM(G31:G34)=0,0,""))</f>
        <v>0</v>
      </c>
    </row>
    <row r="30" spans="2:9" x14ac:dyDescent="0.3">
      <c r="E30" s="122" t="str">
        <f>IF(SUM(E31:E34)=0,0,"")</f>
        <v/>
      </c>
      <c r="F30" s="295"/>
      <c r="G30" s="122">
        <f>IF(REKAPITULACIJA!$F$44=0,"",IF(SUM(G31:G34)=0,0,""))</f>
        <v>0</v>
      </c>
    </row>
    <row r="31" spans="2:9" ht="39" x14ac:dyDescent="0.3">
      <c r="B31" s="109" t="s">
        <v>176</v>
      </c>
      <c r="C31" s="108" t="s">
        <v>158</v>
      </c>
      <c r="D31" s="107" t="s">
        <v>175</v>
      </c>
      <c r="E31" s="113">
        <f>4050-1928.81</f>
        <v>2121.19</v>
      </c>
      <c r="F31" s="106">
        <v>0</v>
      </c>
      <c r="G31" s="105">
        <f>IF(F31="","",E31*F31)</f>
        <v>0</v>
      </c>
      <c r="I31" s="124">
        <v>5</v>
      </c>
    </row>
    <row r="32" spans="2:9" ht="39" x14ac:dyDescent="0.3">
      <c r="B32" s="109" t="s">
        <v>174</v>
      </c>
      <c r="C32" s="108" t="s">
        <v>158</v>
      </c>
      <c r="D32" s="107" t="s">
        <v>173</v>
      </c>
      <c r="E32" s="113">
        <v>120</v>
      </c>
      <c r="F32" s="106">
        <v>0</v>
      </c>
      <c r="G32" s="105">
        <f>IF(F32="","",E32*F32)</f>
        <v>0</v>
      </c>
      <c r="I32" s="112">
        <v>0</v>
      </c>
    </row>
    <row r="33" spans="2:9" ht="26" x14ac:dyDescent="0.3">
      <c r="B33" s="109" t="s">
        <v>172</v>
      </c>
      <c r="C33" s="108" t="s">
        <v>158</v>
      </c>
      <c r="D33" s="107" t="s">
        <v>171</v>
      </c>
      <c r="E33" s="113">
        <v>20</v>
      </c>
      <c r="F33" s="106">
        <v>0</v>
      </c>
      <c r="G33" s="105">
        <f>IF(F33="","",E33*F33)</f>
        <v>0</v>
      </c>
      <c r="I33" s="112">
        <v>0</v>
      </c>
    </row>
    <row r="34" spans="2:9" ht="26" x14ac:dyDescent="0.3">
      <c r="B34" s="109" t="s">
        <v>170</v>
      </c>
      <c r="C34" s="108" t="s">
        <v>146</v>
      </c>
      <c r="D34" s="107" t="s">
        <v>169</v>
      </c>
      <c r="E34" s="113">
        <v>20</v>
      </c>
      <c r="F34" s="106">
        <v>0</v>
      </c>
      <c r="G34" s="105">
        <f>IF(F34="","",E34*F34)</f>
        <v>0</v>
      </c>
      <c r="I34" s="124">
        <v>1.1000000000000001</v>
      </c>
    </row>
    <row r="35" spans="2:9" x14ac:dyDescent="0.3">
      <c r="E35" s="122" t="str">
        <f>IF(SUM(E38:E43)=0,0,"")</f>
        <v/>
      </c>
      <c r="F35" s="295"/>
      <c r="G35" s="122">
        <f>IF(REKAPITULACIJA!$F$44=0,"",IF(SUM(G38:G43)=0,0,""))</f>
        <v>0</v>
      </c>
    </row>
    <row r="36" spans="2:9" x14ac:dyDescent="0.3">
      <c r="B36" s="321" t="s">
        <v>168</v>
      </c>
      <c r="C36" s="321"/>
      <c r="D36" s="321"/>
      <c r="E36" s="123" t="str">
        <f>IF(SUM(E38:E43)=0,0,"")</f>
        <v/>
      </c>
      <c r="F36" s="296"/>
      <c r="G36" s="123">
        <f>IF(REKAPITULACIJA!$F$44=0,"",IF(SUM(G38:G43)=0,0,""))</f>
        <v>0</v>
      </c>
    </row>
    <row r="37" spans="2:9" x14ac:dyDescent="0.3">
      <c r="E37" s="122" t="str">
        <f>IF(SUM(E38:E43)=0,0,"")</f>
        <v/>
      </c>
      <c r="F37" s="295"/>
      <c r="G37" s="122">
        <f>IF(REKAPITULACIJA!$F$44=0,"",IF(SUM(G38:G43)=0,0,""))</f>
        <v>0</v>
      </c>
    </row>
    <row r="38" spans="2:9" ht="39" x14ac:dyDescent="0.3">
      <c r="B38" s="109" t="s">
        <v>167</v>
      </c>
      <c r="C38" s="108" t="s">
        <v>146</v>
      </c>
      <c r="D38" s="107" t="s">
        <v>166</v>
      </c>
      <c r="E38" s="113">
        <v>150</v>
      </c>
      <c r="F38" s="106">
        <v>0</v>
      </c>
      <c r="G38" s="105">
        <f t="shared" ref="G38:G43" si="1">IF(F38="","",E38*F38)</f>
        <v>0</v>
      </c>
      <c r="I38" s="121">
        <v>15.4</v>
      </c>
    </row>
    <row r="39" spans="2:9" ht="39" x14ac:dyDescent="0.3">
      <c r="B39" s="109" t="s">
        <v>165</v>
      </c>
      <c r="C39" s="108" t="s">
        <v>146</v>
      </c>
      <c r="D39" s="107" t="s">
        <v>164</v>
      </c>
      <c r="E39" s="105">
        <v>30</v>
      </c>
      <c r="F39" s="106">
        <v>0</v>
      </c>
      <c r="G39" s="105">
        <f t="shared" si="1"/>
        <v>0</v>
      </c>
      <c r="I39" s="121">
        <v>16.899999999999999</v>
      </c>
    </row>
    <row r="40" spans="2:9" ht="39" x14ac:dyDescent="0.3">
      <c r="B40" s="109" t="s">
        <v>163</v>
      </c>
      <c r="C40" s="108" t="s">
        <v>142</v>
      </c>
      <c r="D40" s="107" t="s">
        <v>162</v>
      </c>
      <c r="E40" s="113">
        <v>5</v>
      </c>
      <c r="F40" s="106">
        <v>0</v>
      </c>
      <c r="G40" s="105">
        <f t="shared" si="1"/>
        <v>0</v>
      </c>
      <c r="I40" s="120">
        <v>14</v>
      </c>
    </row>
    <row r="41" spans="2:9" x14ac:dyDescent="0.3">
      <c r="B41" s="109" t="s">
        <v>161</v>
      </c>
      <c r="C41" s="108" t="s">
        <v>158</v>
      </c>
      <c r="D41" s="107" t="s">
        <v>160</v>
      </c>
      <c r="E41" s="105">
        <v>32</v>
      </c>
      <c r="F41" s="106">
        <v>0</v>
      </c>
      <c r="G41" s="105">
        <f t="shared" si="1"/>
        <v>0</v>
      </c>
      <c r="I41" s="119">
        <v>150</v>
      </c>
    </row>
    <row r="42" spans="2:9" x14ac:dyDescent="0.3">
      <c r="B42" s="109" t="s">
        <v>159</v>
      </c>
      <c r="C42" s="108" t="s">
        <v>158</v>
      </c>
      <c r="D42" s="107" t="s">
        <v>157</v>
      </c>
      <c r="E42" s="105">
        <v>50</v>
      </c>
      <c r="F42" s="106">
        <v>0</v>
      </c>
      <c r="G42" s="105">
        <f t="shared" si="1"/>
        <v>0</v>
      </c>
      <c r="I42" s="119">
        <v>150</v>
      </c>
    </row>
    <row r="43" spans="2:9" ht="26" x14ac:dyDescent="0.3">
      <c r="B43" s="109" t="s">
        <v>156</v>
      </c>
      <c r="C43" s="108" t="s">
        <v>155</v>
      </c>
      <c r="D43" s="107" t="s">
        <v>154</v>
      </c>
      <c r="E43" s="105">
        <f>24*0.3*2</f>
        <v>14.399999999999999</v>
      </c>
      <c r="F43" s="106">
        <v>0</v>
      </c>
      <c r="G43" s="105">
        <f t="shared" si="1"/>
        <v>0</v>
      </c>
      <c r="I43" s="118">
        <v>0</v>
      </c>
    </row>
    <row r="44" spans="2:9" x14ac:dyDescent="0.3">
      <c r="E44" s="117"/>
      <c r="F44" s="297"/>
      <c r="G44" s="117"/>
    </row>
    <row r="45" spans="2:9" ht="14" x14ac:dyDescent="0.3">
      <c r="B45" s="325" t="s">
        <v>153</v>
      </c>
      <c r="C45" s="326"/>
      <c r="D45" s="326"/>
      <c r="E45" s="116"/>
      <c r="F45" s="291"/>
      <c r="G45" s="115"/>
    </row>
    <row r="46" spans="2:9" x14ac:dyDescent="0.3">
      <c r="B46" s="327" t="s">
        <v>152</v>
      </c>
      <c r="C46" s="327"/>
      <c r="D46" s="327"/>
      <c r="E46" s="114" t="str">
        <f>IF(SUM(E48:E48)=0,0,"")</f>
        <v/>
      </c>
      <c r="F46" s="292"/>
      <c r="G46" s="114">
        <f>IF(REKAPITULACIJA!$F$44=0,"",IF(SUM(G48:G48)=0,0,""))</f>
        <v>0</v>
      </c>
    </row>
    <row r="47" spans="2:9" x14ac:dyDescent="0.3">
      <c r="E47" s="110" t="str">
        <f>IF(SUM(E48:E48)=0,0,"")</f>
        <v/>
      </c>
      <c r="F47" s="293"/>
      <c r="G47" s="110">
        <f>IF(REKAPITULACIJA!$F$44=0,"",IF(SUM(G48:G48)=0,0,""))</f>
        <v>0</v>
      </c>
    </row>
    <row r="48" spans="2:9" x14ac:dyDescent="0.3">
      <c r="B48" s="109" t="s">
        <v>151</v>
      </c>
      <c r="C48" s="108" t="s">
        <v>150</v>
      </c>
      <c r="D48" s="107" t="s">
        <v>149</v>
      </c>
      <c r="E48" s="113">
        <v>120</v>
      </c>
      <c r="F48" s="106">
        <v>0</v>
      </c>
      <c r="G48" s="105">
        <f>IF(F48="","",E48*F48)</f>
        <v>0</v>
      </c>
      <c r="I48" s="104">
        <v>0</v>
      </c>
    </row>
    <row r="49" spans="2:9" x14ac:dyDescent="0.3">
      <c r="B49" s="321" t="s">
        <v>148</v>
      </c>
      <c r="C49" s="321"/>
      <c r="D49" s="321"/>
      <c r="E49" s="111" t="str">
        <f>IF(SUM(E51:E51)=0,0,"")</f>
        <v/>
      </c>
      <c r="F49" s="294"/>
      <c r="G49" s="111">
        <f>IF(REKAPITULACIJA!$F$44=0,"",IF(SUM(G51:G51)=0,0,""))</f>
        <v>0</v>
      </c>
    </row>
    <row r="50" spans="2:9" x14ac:dyDescent="0.3">
      <c r="E50" s="110" t="str">
        <f>IF(SUM(E51:E51)=0,0,"")</f>
        <v/>
      </c>
      <c r="F50" s="293"/>
      <c r="G50" s="110">
        <f>IF(REKAPITULACIJA!$F$44=0,"",IF(SUM(G51:G51)=0,0,""))</f>
        <v>0</v>
      </c>
    </row>
    <row r="51" spans="2:9" ht="26" x14ac:dyDescent="0.3">
      <c r="B51" s="109" t="s">
        <v>147</v>
      </c>
      <c r="C51" s="108" t="s">
        <v>146</v>
      </c>
      <c r="D51" s="107" t="s">
        <v>145</v>
      </c>
      <c r="E51" s="105">
        <v>1</v>
      </c>
      <c r="F51" s="106">
        <v>0</v>
      </c>
      <c r="G51" s="105">
        <f>IF(F51="","",E51*F51)</f>
        <v>0</v>
      </c>
      <c r="I51" s="112">
        <v>0</v>
      </c>
    </row>
    <row r="52" spans="2:9" x14ac:dyDescent="0.3">
      <c r="E52" s="110" t="str">
        <f>IF(SUM(E55:E55)=0,0,"")</f>
        <v/>
      </c>
      <c r="F52" s="293"/>
      <c r="G52" s="110">
        <f>IF(REKAPITULACIJA!$F$44=0,"",IF(SUM(G55:G55)=0,0,""))</f>
        <v>0</v>
      </c>
    </row>
    <row r="53" spans="2:9" x14ac:dyDescent="0.3">
      <c r="B53" s="321" t="s">
        <v>144</v>
      </c>
      <c r="C53" s="321"/>
      <c r="D53" s="321"/>
      <c r="E53" s="111" t="str">
        <f>IF(SUM(E55:E55)=0,0,"")</f>
        <v/>
      </c>
      <c r="F53" s="294"/>
      <c r="G53" s="111">
        <f>IF(REKAPITULACIJA!$F$44=0,"",IF(SUM(G55:G55)=0,0,""))</f>
        <v>0</v>
      </c>
    </row>
    <row r="54" spans="2:9" x14ac:dyDescent="0.3">
      <c r="E54" s="110" t="str">
        <f>IF(SUM(E55:E55)=0,0,"")</f>
        <v/>
      </c>
      <c r="F54" s="293"/>
      <c r="G54" s="110">
        <f>IF(REKAPITULACIJA!$F$44=0,"",IF(SUM(G55:G55)=0,0,""))</f>
        <v>0</v>
      </c>
    </row>
    <row r="55" spans="2:9" x14ac:dyDescent="0.3">
      <c r="B55" s="109" t="s">
        <v>143</v>
      </c>
      <c r="C55" s="108" t="s">
        <v>142</v>
      </c>
      <c r="D55" s="107" t="s">
        <v>141</v>
      </c>
      <c r="E55" s="105">
        <v>1</v>
      </c>
      <c r="F55" s="106">
        <v>0</v>
      </c>
      <c r="G55" s="105">
        <f>IF(F55="","",E55*F55)</f>
        <v>0</v>
      </c>
      <c r="I55" s="104">
        <v>0</v>
      </c>
    </row>
    <row r="56" spans="2:9" ht="13.5" thickBot="1" x14ac:dyDescent="0.35">
      <c r="F56" s="290"/>
    </row>
    <row r="57" spans="2:9" ht="16" thickBot="1" x14ac:dyDescent="0.35">
      <c r="D57" s="103" t="s">
        <v>140</v>
      </c>
      <c r="E57" s="102"/>
      <c r="F57" s="322" t="str">
        <f>IF(SUM(G8:G55)=0,"",SUM(G8:G55))</f>
        <v/>
      </c>
      <c r="G57" s="323"/>
    </row>
  </sheetData>
  <sheetProtection algorithmName="SHA-512" hashValue="aUMzNkPKgbxFXg2/RkaAbWZljalPJ+fNW7i1Xc7sVSELVU7DnEZy4ZERJyKzZeiDjfCFBnwN4gbcf88kgTYAKA==" saltValue="QwcOyQrOPhRKkBLOT7edRw==" spinCount="100000" sheet="1"/>
  <autoFilter ref="E1:G57" xr:uid="{00000000-0009-0000-0000-000001000000}">
    <filterColumn colId="0">
      <filters blank="1">
        <filter val="1,00"/>
        <filter val="1,04"/>
        <filter val="120,00"/>
        <filter val="14,40"/>
        <filter val="15,00"/>
        <filter val="150,00"/>
        <filter val="17,00"/>
        <filter val="2,00"/>
        <filter val="20,00"/>
        <filter val="30,00"/>
        <filter val="32,00"/>
        <filter val="4.050,00"/>
        <filter val="5,00"/>
        <filter val="50,00"/>
        <filter val="54,00"/>
        <filter val="71,00"/>
        <filter val="količina"/>
      </filters>
    </filterColumn>
  </autoFilter>
  <dataConsolidate/>
  <mergeCells count="12">
    <mergeCell ref="B49:D49"/>
    <mergeCell ref="B53:D53"/>
    <mergeCell ref="F57:G57"/>
    <mergeCell ref="B4:G4"/>
    <mergeCell ref="B6:D6"/>
    <mergeCell ref="B12:D12"/>
    <mergeCell ref="B13:D13"/>
    <mergeCell ref="B22:D22"/>
    <mergeCell ref="B29:D29"/>
    <mergeCell ref="B36:D36"/>
    <mergeCell ref="B45:D45"/>
    <mergeCell ref="B46:D46"/>
  </mergeCells>
  <conditionalFormatting sqref="F8">
    <cfRule type="cellIs" dxfId="164" priority="26" operator="lessThanOrEqual">
      <formula>0</formula>
    </cfRule>
  </conditionalFormatting>
  <conditionalFormatting sqref="F9">
    <cfRule type="cellIs" dxfId="163" priority="25" operator="lessThanOrEqual">
      <formula>0</formula>
    </cfRule>
  </conditionalFormatting>
  <conditionalFormatting sqref="F10">
    <cfRule type="cellIs" dxfId="162" priority="24" operator="lessThanOrEqual">
      <formula>0</formula>
    </cfRule>
  </conditionalFormatting>
  <conditionalFormatting sqref="F15">
    <cfRule type="cellIs" dxfId="161" priority="23" operator="lessThanOrEqual">
      <formula>0</formula>
    </cfRule>
  </conditionalFormatting>
  <conditionalFormatting sqref="F20">
    <cfRule type="cellIs" dxfId="160" priority="22" operator="lessThanOrEqual">
      <formula>0</formula>
    </cfRule>
  </conditionalFormatting>
  <conditionalFormatting sqref="F19">
    <cfRule type="cellIs" dxfId="159" priority="21" operator="lessThanOrEqual">
      <formula>0</formula>
    </cfRule>
  </conditionalFormatting>
  <conditionalFormatting sqref="F18">
    <cfRule type="cellIs" dxfId="158" priority="20" operator="lessThanOrEqual">
      <formula>0</formula>
    </cfRule>
  </conditionalFormatting>
  <conditionalFormatting sqref="F17">
    <cfRule type="cellIs" dxfId="157" priority="19" operator="lessThanOrEqual">
      <formula>0</formula>
    </cfRule>
  </conditionalFormatting>
  <conditionalFormatting sqref="F16">
    <cfRule type="cellIs" dxfId="156" priority="18" operator="lessThanOrEqual">
      <formula>0</formula>
    </cfRule>
  </conditionalFormatting>
  <conditionalFormatting sqref="F24">
    <cfRule type="cellIs" dxfId="155" priority="17" operator="lessThanOrEqual">
      <formula>0</formula>
    </cfRule>
  </conditionalFormatting>
  <conditionalFormatting sqref="F25">
    <cfRule type="cellIs" dxfId="154" priority="16" operator="lessThanOrEqual">
      <formula>0</formula>
    </cfRule>
  </conditionalFormatting>
  <conditionalFormatting sqref="F27">
    <cfRule type="cellIs" dxfId="153" priority="15" operator="lessThanOrEqual">
      <formula>0</formula>
    </cfRule>
  </conditionalFormatting>
  <conditionalFormatting sqref="F26">
    <cfRule type="cellIs" dxfId="152" priority="14" operator="lessThanOrEqual">
      <formula>0</formula>
    </cfRule>
  </conditionalFormatting>
  <conditionalFormatting sqref="F31">
    <cfRule type="cellIs" dxfId="151" priority="13" operator="lessThanOrEqual">
      <formula>0</formula>
    </cfRule>
  </conditionalFormatting>
  <conditionalFormatting sqref="F32">
    <cfRule type="cellIs" dxfId="150" priority="12" operator="lessThanOrEqual">
      <formula>0</formula>
    </cfRule>
  </conditionalFormatting>
  <conditionalFormatting sqref="F33">
    <cfRule type="cellIs" dxfId="149" priority="11" operator="lessThanOrEqual">
      <formula>0</formula>
    </cfRule>
  </conditionalFormatting>
  <conditionalFormatting sqref="F34">
    <cfRule type="cellIs" dxfId="148" priority="10" operator="lessThanOrEqual">
      <formula>0</formula>
    </cfRule>
  </conditionalFormatting>
  <conditionalFormatting sqref="F38">
    <cfRule type="cellIs" dxfId="147" priority="9" operator="lessThanOrEqual">
      <formula>0</formula>
    </cfRule>
  </conditionalFormatting>
  <conditionalFormatting sqref="F39">
    <cfRule type="cellIs" dxfId="146" priority="8" operator="lessThanOrEqual">
      <formula>0</formula>
    </cfRule>
  </conditionalFormatting>
  <conditionalFormatting sqref="F40">
    <cfRule type="cellIs" dxfId="145" priority="7" operator="lessThanOrEqual">
      <formula>0</formula>
    </cfRule>
  </conditionalFormatting>
  <conditionalFormatting sqref="F41">
    <cfRule type="cellIs" dxfId="144" priority="6" operator="lessThanOrEqual">
      <formula>0</formula>
    </cfRule>
  </conditionalFormatting>
  <conditionalFormatting sqref="F42">
    <cfRule type="cellIs" dxfId="143" priority="5" operator="lessThanOrEqual">
      <formula>0</formula>
    </cfRule>
  </conditionalFormatting>
  <conditionalFormatting sqref="F43">
    <cfRule type="cellIs" dxfId="142" priority="4" operator="lessThanOrEqual">
      <formula>0</formula>
    </cfRule>
  </conditionalFormatting>
  <conditionalFormatting sqref="F48">
    <cfRule type="cellIs" dxfId="141" priority="3" operator="lessThanOrEqual">
      <formula>0</formula>
    </cfRule>
  </conditionalFormatting>
  <conditionalFormatting sqref="F51">
    <cfRule type="cellIs" dxfId="140" priority="2" operator="lessThanOrEqual">
      <formula>0</formula>
    </cfRule>
  </conditionalFormatting>
  <conditionalFormatting sqref="F55">
    <cfRule type="cellIs" dxfId="139" priority="1" operator="lessThanOrEqual">
      <formula>0</formula>
    </cfRule>
  </conditionalFormatting>
  <pageMargins left="0.70866141732283472" right="0.51181102362204722" top="0.74803149606299213" bottom="0.74803149606299213" header="0.31496062992125984" footer="0.31496062992125984"/>
  <pageSetup paperSize="9" orientation="portrait" r:id="rId1"/>
  <headerFooter>
    <oddHeader>&amp;C&amp;"Arial Narrow,Poševno"&amp;10&amp;A</oddHeader>
    <oddFooter>&amp;RStran &amp;P / &amp;N</oddFooter>
  </headerFooter>
  <rowBreaks count="1" manualBreakCount="1">
    <brk id="28"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0AB1D-FB1E-4A3A-AC78-17F73C535AB8}">
  <sheetPr filterMode="1">
    <tabColor theme="3"/>
  </sheetPr>
  <dimension ref="A1:N41"/>
  <sheetViews>
    <sheetView zoomScale="130" zoomScaleNormal="130" zoomScaleSheetLayoutView="110" zoomScalePageLayoutView="120" workbookViewId="0">
      <pane ySplit="2" topLeftCell="A15" activePane="bottomLeft" state="frozen"/>
      <selection activeCell="Q20" sqref="Q20"/>
      <selection pane="bottomLeft" activeCell="F23" sqref="F23"/>
    </sheetView>
  </sheetViews>
  <sheetFormatPr defaultColWidth="9.1796875" defaultRowHeight="13" x14ac:dyDescent="0.3"/>
  <cols>
    <col min="1" max="1" width="2.1796875" style="101" customWidth="1"/>
    <col min="2" max="2" width="6.26953125" style="100" customWidth="1"/>
    <col min="3" max="3" width="5.26953125" style="99" customWidth="1"/>
    <col min="4" max="4" width="45.453125" style="98" customWidth="1"/>
    <col min="5" max="6" width="9.1796875" style="97"/>
    <col min="7" max="7" width="9.7265625" style="97" customWidth="1"/>
    <col min="8" max="8" width="4" style="95" hidden="1" customWidth="1"/>
    <col min="9" max="9" width="8.7265625" style="96" hidden="1" customWidth="1"/>
    <col min="10" max="10" width="9.1796875" style="95"/>
    <col min="11" max="14" width="0" style="95" hidden="1" customWidth="1"/>
    <col min="15" max="16384" width="9.1796875" style="95"/>
  </cols>
  <sheetData>
    <row r="1" spans="1:14" x14ac:dyDescent="0.3">
      <c r="A1" s="139"/>
    </row>
    <row r="2" spans="1:14" x14ac:dyDescent="0.3">
      <c r="B2" s="159" t="s">
        <v>0</v>
      </c>
      <c r="C2" s="159" t="s">
        <v>5</v>
      </c>
      <c r="D2" s="159" t="s">
        <v>1</v>
      </c>
      <c r="E2" s="158" t="s">
        <v>2</v>
      </c>
      <c r="F2" s="158" t="s">
        <v>3</v>
      </c>
      <c r="G2" s="158" t="s">
        <v>4</v>
      </c>
      <c r="I2" s="136" t="s">
        <v>6</v>
      </c>
    </row>
    <row r="3" spans="1:14" x14ac:dyDescent="0.3">
      <c r="B3" s="157"/>
      <c r="C3" s="157"/>
      <c r="D3" s="156"/>
      <c r="E3" s="155"/>
      <c r="F3" s="155"/>
      <c r="G3" s="155"/>
    </row>
    <row r="4" spans="1:14" ht="15.5" x14ac:dyDescent="0.3">
      <c r="B4" s="324" t="s">
        <v>253</v>
      </c>
      <c r="C4" s="324"/>
      <c r="D4" s="324"/>
      <c r="E4" s="324"/>
      <c r="F4" s="324"/>
      <c r="G4" s="324"/>
    </row>
    <row r="5" spans="1:14" ht="15.5" x14ac:dyDescent="0.3">
      <c r="B5" s="132"/>
      <c r="C5" s="132"/>
      <c r="D5" s="132"/>
      <c r="E5" s="110" t="str">
        <f>IF(SUM(E8:E13)=0,0,"")</f>
        <v/>
      </c>
      <c r="F5" s="110"/>
      <c r="G5" s="110">
        <f>IF(REKAPITULACIJA!$F$44=0,"",IF(SUM(G8:G13)=0,0,""))</f>
        <v>0</v>
      </c>
    </row>
    <row r="6" spans="1:14" ht="14" x14ac:dyDescent="0.3">
      <c r="B6" s="325" t="s">
        <v>252</v>
      </c>
      <c r="C6" s="326"/>
      <c r="D6" s="326"/>
      <c r="E6" s="116" t="str">
        <f>IF(SUM(E8:E13)=0,0,"")</f>
        <v/>
      </c>
      <c r="F6" s="116"/>
      <c r="G6" s="115">
        <f>IF(REKAPITULACIJA!$F$44=0,"",IF(SUM(G8:G13)=0,0,""))</f>
        <v>0</v>
      </c>
    </row>
    <row r="7" spans="1:14" x14ac:dyDescent="0.3">
      <c r="E7" s="110" t="str">
        <f>IF(SUM(E8:E13)=0,0,"")</f>
        <v/>
      </c>
      <c r="F7" s="110"/>
      <c r="G7" s="110">
        <f>IF(REKAPITULACIJA!$F$44=0,"",IF(SUM(G8:G13)=0,0,""))</f>
        <v>0</v>
      </c>
    </row>
    <row r="8" spans="1:14" ht="39" x14ac:dyDescent="0.3">
      <c r="B8" s="109" t="s">
        <v>251</v>
      </c>
      <c r="C8" s="108" t="s">
        <v>155</v>
      </c>
      <c r="D8" s="107" t="s">
        <v>250</v>
      </c>
      <c r="E8" s="113">
        <v>845</v>
      </c>
      <c r="F8" s="106">
        <v>0</v>
      </c>
      <c r="G8" s="105">
        <f t="shared" ref="G8:G13" si="0">IF(F8="","",E8*F8)</f>
        <v>0</v>
      </c>
      <c r="I8" s="154">
        <v>5.28</v>
      </c>
    </row>
    <row r="9" spans="1:14" ht="52" x14ac:dyDescent="0.3">
      <c r="B9" s="109" t="s">
        <v>249</v>
      </c>
      <c r="C9" s="108" t="s">
        <v>155</v>
      </c>
      <c r="D9" s="107" t="s">
        <v>248</v>
      </c>
      <c r="E9" s="113">
        <f>+K9</f>
        <v>4238.5</v>
      </c>
      <c r="F9" s="106">
        <v>0</v>
      </c>
      <c r="G9" s="105">
        <f t="shared" si="0"/>
        <v>0</v>
      </c>
      <c r="I9" s="153">
        <v>5.28</v>
      </c>
      <c r="K9" s="95">
        <f>70%*$M$9</f>
        <v>4238.5</v>
      </c>
      <c r="M9" s="95">
        <v>6055</v>
      </c>
      <c r="N9" s="95" t="s">
        <v>247</v>
      </c>
    </row>
    <row r="10" spans="1:14" ht="39" x14ac:dyDescent="0.3">
      <c r="B10" s="109" t="s">
        <v>246</v>
      </c>
      <c r="C10" s="108" t="s">
        <v>155</v>
      </c>
      <c r="D10" s="107" t="s">
        <v>245</v>
      </c>
      <c r="E10" s="113">
        <f>+K10</f>
        <v>1211</v>
      </c>
      <c r="F10" s="106">
        <v>0</v>
      </c>
      <c r="G10" s="105">
        <f t="shared" si="0"/>
        <v>0</v>
      </c>
      <c r="I10" s="152">
        <v>11.22</v>
      </c>
      <c r="K10" s="95">
        <f>20%*$M$9</f>
        <v>1211</v>
      </c>
    </row>
    <row r="11" spans="1:14" ht="39" x14ac:dyDescent="0.3">
      <c r="B11" s="109" t="s">
        <v>244</v>
      </c>
      <c r="C11" s="108" t="s">
        <v>155</v>
      </c>
      <c r="D11" s="107" t="s">
        <v>243</v>
      </c>
      <c r="E11" s="113">
        <f>+K11</f>
        <v>605.5</v>
      </c>
      <c r="F11" s="106">
        <v>0</v>
      </c>
      <c r="G11" s="105">
        <f t="shared" si="0"/>
        <v>0</v>
      </c>
      <c r="I11" s="151">
        <v>11.22</v>
      </c>
      <c r="K11" s="95">
        <f>10%*$M$9</f>
        <v>605.5</v>
      </c>
    </row>
    <row r="12" spans="1:14" ht="52" x14ac:dyDescent="0.3">
      <c r="B12" s="109" t="s">
        <v>242</v>
      </c>
      <c r="C12" s="108" t="s">
        <v>155</v>
      </c>
      <c r="D12" s="107" t="s">
        <v>241</v>
      </c>
      <c r="E12" s="113">
        <f>+K12</f>
        <v>533.4</v>
      </c>
      <c r="F12" s="106">
        <v>0</v>
      </c>
      <c r="G12" s="105">
        <f t="shared" si="0"/>
        <v>0</v>
      </c>
      <c r="I12" s="150">
        <v>8.8000000000000007</v>
      </c>
      <c r="K12" s="95">
        <f>0.7*M12</f>
        <v>533.4</v>
      </c>
      <c r="M12" s="95">
        <f>430+15*2+0.3*270+16*5+7*1.5+261*0.5</f>
        <v>762</v>
      </c>
    </row>
    <row r="13" spans="1:14" ht="52" x14ac:dyDescent="0.3">
      <c r="B13" s="109" t="s">
        <v>240</v>
      </c>
      <c r="C13" s="108" t="s">
        <v>155</v>
      </c>
      <c r="D13" s="107" t="s">
        <v>239</v>
      </c>
      <c r="E13" s="113">
        <f>+K13</f>
        <v>228.6</v>
      </c>
      <c r="F13" s="106">
        <v>0</v>
      </c>
      <c r="G13" s="105">
        <f t="shared" si="0"/>
        <v>0</v>
      </c>
      <c r="I13" s="149">
        <v>11.33</v>
      </c>
      <c r="K13" s="95">
        <f>0.3*M12</f>
        <v>228.6</v>
      </c>
    </row>
    <row r="14" spans="1:14" x14ac:dyDescent="0.3">
      <c r="E14" s="110" t="str">
        <f>IF(SUM(E17:E19)=0,0,"")</f>
        <v/>
      </c>
      <c r="F14" s="293"/>
      <c r="G14" s="110">
        <f>IF(REKAPITULACIJA!$F$44=0,"",IF(SUM(G17:G19)=0,0,""))</f>
        <v>0</v>
      </c>
    </row>
    <row r="15" spans="1:14" ht="14" x14ac:dyDescent="0.3">
      <c r="B15" s="325" t="s">
        <v>238</v>
      </c>
      <c r="C15" s="326"/>
      <c r="D15" s="326"/>
      <c r="E15" s="116" t="str">
        <f>IF(SUM(E17:E19)=0,0,"")</f>
        <v/>
      </c>
      <c r="F15" s="291"/>
      <c r="G15" s="115">
        <f>IF(REKAPITULACIJA!$F$44=0,"",IF(SUM(G17:G19)=0,0,""))</f>
        <v>0</v>
      </c>
    </row>
    <row r="16" spans="1:14" x14ac:dyDescent="0.3">
      <c r="E16" s="110">
        <f>IF(SUM(G17:G19)=0,0,"")</f>
        <v>0</v>
      </c>
      <c r="F16" s="293"/>
      <c r="G16" s="110">
        <f>IF(REKAPITULACIJA!$F$44=0,"",IF(SUM(G17:G19)=0,0,""))</f>
        <v>0</v>
      </c>
    </row>
    <row r="17" spans="1:9" ht="39" x14ac:dyDescent="0.3">
      <c r="B17" s="109" t="s">
        <v>237</v>
      </c>
      <c r="C17" s="108" t="s">
        <v>158</v>
      </c>
      <c r="D17" s="107" t="s">
        <v>236</v>
      </c>
      <c r="E17" s="113">
        <f>0.9*83</f>
        <v>74.7</v>
      </c>
      <c r="F17" s="106">
        <v>0</v>
      </c>
      <c r="G17" s="105">
        <f>IF(F17="","",E17*F17)</f>
        <v>0</v>
      </c>
      <c r="I17" s="119">
        <v>0</v>
      </c>
    </row>
    <row r="18" spans="1:9" ht="26" x14ac:dyDescent="0.3">
      <c r="B18" s="109" t="s">
        <v>235</v>
      </c>
      <c r="C18" s="108" t="s">
        <v>158</v>
      </c>
      <c r="D18" s="145" t="s">
        <v>234</v>
      </c>
      <c r="E18" s="113">
        <v>7200</v>
      </c>
      <c r="F18" s="106">
        <v>0</v>
      </c>
      <c r="G18" s="105">
        <f>IF(F18="","",E18*F18)</f>
        <v>0</v>
      </c>
      <c r="I18" s="119">
        <v>2</v>
      </c>
    </row>
    <row r="19" spans="1:9" ht="26" x14ac:dyDescent="0.3">
      <c r="B19" s="109" t="s">
        <v>233</v>
      </c>
      <c r="C19" s="108" t="s">
        <v>158</v>
      </c>
      <c r="D19" s="145" t="s">
        <v>232</v>
      </c>
      <c r="E19" s="113">
        <v>7600</v>
      </c>
      <c r="F19" s="106">
        <v>0</v>
      </c>
      <c r="G19" s="105">
        <f>IF(F19="","",E19*F19)</f>
        <v>0</v>
      </c>
      <c r="I19" s="95"/>
    </row>
    <row r="20" spans="1:9" x14ac:dyDescent="0.3">
      <c r="E20" s="110" t="str">
        <f>IF(SUM(E23:E23)=0,0,"")</f>
        <v/>
      </c>
      <c r="F20" s="293"/>
      <c r="G20" s="110">
        <f>IF(REKAPITULACIJA!$F$44=0,"",IF(SUM(G23:G23)=0,0,""))</f>
        <v>0</v>
      </c>
    </row>
    <row r="21" spans="1:9" ht="14" x14ac:dyDescent="0.3">
      <c r="B21" s="325" t="s">
        <v>231</v>
      </c>
      <c r="C21" s="326"/>
      <c r="D21" s="326"/>
      <c r="E21" s="116" t="str">
        <f>IF(SUM(E23:E23)=0,0,"")</f>
        <v/>
      </c>
      <c r="F21" s="291"/>
      <c r="G21" s="115">
        <f>IF(REKAPITULACIJA!$F$44=0,"",IF(SUM(G23:G23)=0,0,""))</f>
        <v>0</v>
      </c>
    </row>
    <row r="22" spans="1:9" x14ac:dyDescent="0.3">
      <c r="E22" s="110" t="str">
        <f>IF(SUM(E23:E23)=0,0,"")</f>
        <v/>
      </c>
      <c r="F22" s="293"/>
      <c r="G22" s="110">
        <f>IF(REKAPITULACIJA!$F$44=0,"",IF(SUM(G23:G23)=0,0,""))</f>
        <v>0</v>
      </c>
    </row>
    <row r="23" spans="1:9" s="143" customFormat="1" ht="39" x14ac:dyDescent="0.3">
      <c r="A23" s="148"/>
      <c r="B23" s="147" t="s">
        <v>230</v>
      </c>
      <c r="C23" s="146" t="s">
        <v>158</v>
      </c>
      <c r="D23" s="145" t="s">
        <v>229</v>
      </c>
      <c r="E23" s="113">
        <f>E18*1.2</f>
        <v>8640</v>
      </c>
      <c r="F23" s="106">
        <v>0</v>
      </c>
      <c r="G23" s="113">
        <f>IF(F23="","",E23*F23)</f>
        <v>0</v>
      </c>
      <c r="I23" s="144">
        <v>0</v>
      </c>
    </row>
    <row r="24" spans="1:9" x14ac:dyDescent="0.3">
      <c r="E24" s="142"/>
      <c r="F24" s="293"/>
      <c r="G24" s="110">
        <f>IF(REKAPITULACIJA!$F$44=0,"",IF(SUM(G27:G27)=0,0,""))</f>
        <v>0</v>
      </c>
    </row>
    <row r="25" spans="1:9" ht="14" x14ac:dyDescent="0.3">
      <c r="B25" s="325" t="s">
        <v>228</v>
      </c>
      <c r="C25" s="326"/>
      <c r="D25" s="326"/>
      <c r="E25" s="116" t="str">
        <f>IF(SUM(E27:E27)=0,0,"")</f>
        <v/>
      </c>
      <c r="F25" s="291"/>
      <c r="G25" s="115">
        <f>IF(REKAPITULACIJA!$F$44=0,"",IF(SUM(G27:G27)=0,0,""))</f>
        <v>0</v>
      </c>
    </row>
    <row r="26" spans="1:9" x14ac:dyDescent="0.3">
      <c r="E26" s="110" t="str">
        <f>IF(SUM(E27:E27)=0,0,"")</f>
        <v/>
      </c>
      <c r="F26" s="293"/>
      <c r="G26" s="110">
        <f>IF(REKAPITULACIJA!$F$44=0,"",IF(SUM(G27:G27)=0,0,""))</f>
        <v>0</v>
      </c>
    </row>
    <row r="27" spans="1:9" ht="39" x14ac:dyDescent="0.3">
      <c r="B27" s="109" t="s">
        <v>227</v>
      </c>
      <c r="C27" s="108" t="s">
        <v>155</v>
      </c>
      <c r="D27" s="107" t="s">
        <v>226</v>
      </c>
      <c r="E27" s="113">
        <f>3050-487.62</f>
        <v>2562.38</v>
      </c>
      <c r="F27" s="106">
        <v>0</v>
      </c>
      <c r="G27" s="105">
        <f>IF(F27="","",E27*F27)</f>
        <v>0</v>
      </c>
      <c r="I27" s="104">
        <v>0</v>
      </c>
    </row>
    <row r="28" spans="1:9" x14ac:dyDescent="0.3">
      <c r="E28" s="110" t="str">
        <f>IF(SUM(E31:E32)=0,0,"")</f>
        <v/>
      </c>
      <c r="F28" s="293"/>
      <c r="G28" s="110">
        <f>IF(REKAPITULACIJA!$F$44=0,"",IF(SUM(G31:G32)=0,0,""))</f>
        <v>0</v>
      </c>
    </row>
    <row r="29" spans="1:9" ht="14" x14ac:dyDescent="0.3">
      <c r="B29" s="325" t="s">
        <v>225</v>
      </c>
      <c r="C29" s="326"/>
      <c r="D29" s="326"/>
      <c r="E29" s="116" t="str">
        <f>IF(SUM(E31:E32)=0,0,"")</f>
        <v/>
      </c>
      <c r="F29" s="291"/>
      <c r="G29" s="115">
        <f>IF(REKAPITULACIJA!$F$44=0,"",IF(SUM(G31:G32)=0,0,""))</f>
        <v>0</v>
      </c>
    </row>
    <row r="30" spans="1:9" x14ac:dyDescent="0.3">
      <c r="E30" s="110" t="str">
        <f>IF(SUM(E31:E32)=0,0,"")</f>
        <v/>
      </c>
      <c r="F30" s="293"/>
      <c r="G30" s="110">
        <f>IF(REKAPITULACIJA!$F$44=0,"",IF(SUM(G31:G32)=0,0,""))</f>
        <v>0</v>
      </c>
    </row>
    <row r="31" spans="1:9" ht="39" x14ac:dyDescent="0.3">
      <c r="B31" s="109" t="s">
        <v>224</v>
      </c>
      <c r="C31" s="108" t="s">
        <v>158</v>
      </c>
      <c r="D31" s="107" t="s">
        <v>223</v>
      </c>
      <c r="E31" s="113">
        <f>1100</f>
        <v>1100</v>
      </c>
      <c r="F31" s="106">
        <v>0</v>
      </c>
      <c r="G31" s="105">
        <f>IF(F31="","",E31*F31)</f>
        <v>0</v>
      </c>
      <c r="I31" s="141">
        <v>0</v>
      </c>
    </row>
    <row r="32" spans="1:9" ht="26" x14ac:dyDescent="0.3">
      <c r="B32" s="109" t="s">
        <v>222</v>
      </c>
      <c r="C32" s="108" t="s">
        <v>158</v>
      </c>
      <c r="D32" s="107" t="s">
        <v>221</v>
      </c>
      <c r="E32" s="113">
        <f>E31</f>
        <v>1100</v>
      </c>
      <c r="F32" s="106">
        <v>0</v>
      </c>
      <c r="G32" s="105">
        <f>IF(F32="","",E32*F32)</f>
        <v>0</v>
      </c>
      <c r="I32" s="141">
        <v>0</v>
      </c>
    </row>
    <row r="33" spans="2:9" x14ac:dyDescent="0.3">
      <c r="E33" s="110" t="str">
        <f>IF(SUM(E36:E39)=0,0,"")</f>
        <v/>
      </c>
      <c r="F33" s="293"/>
      <c r="G33" s="110">
        <f>IF(REKAPITULACIJA!$F$44=0,"",IF(SUM(G36:G39)=0,0,""))</f>
        <v>0</v>
      </c>
    </row>
    <row r="34" spans="2:9" ht="14" x14ac:dyDescent="0.3">
      <c r="B34" s="325" t="s">
        <v>220</v>
      </c>
      <c r="C34" s="326"/>
      <c r="D34" s="326"/>
      <c r="E34" s="116" t="str">
        <f>IF(SUM(E36:E39)=0,0,"")</f>
        <v/>
      </c>
      <c r="F34" s="291"/>
      <c r="G34" s="115">
        <f>IF(REKAPITULACIJA!$F$44=0,"",IF(SUM(G36:G39)=0,0,""))</f>
        <v>0</v>
      </c>
    </row>
    <row r="35" spans="2:9" x14ac:dyDescent="0.3">
      <c r="E35" s="110" t="str">
        <f>IF(SUM(E36:E39)=0,0,"")</f>
        <v/>
      </c>
      <c r="F35" s="293"/>
      <c r="G35" s="110">
        <f>IF(REKAPITULACIJA!$F$44=0,"",IF(SUM(G36:G39)=0,0,""))</f>
        <v>0</v>
      </c>
    </row>
    <row r="36" spans="2:9" ht="26" x14ac:dyDescent="0.3">
      <c r="B36" s="109" t="s">
        <v>219</v>
      </c>
      <c r="C36" s="108" t="s">
        <v>212</v>
      </c>
      <c r="D36" s="107" t="s">
        <v>218</v>
      </c>
      <c r="E36" s="113">
        <f>E37+E38+E39</f>
        <v>12866.4756</v>
      </c>
      <c r="F36" s="106">
        <v>0</v>
      </c>
      <c r="G36" s="105">
        <f>IF(F36="","",E36*F36)</f>
        <v>0</v>
      </c>
      <c r="I36" s="118">
        <v>0</v>
      </c>
    </row>
    <row r="37" spans="2:9" ht="39" x14ac:dyDescent="0.3">
      <c r="B37" s="109" t="s">
        <v>217</v>
      </c>
      <c r="C37" s="108" t="s">
        <v>212</v>
      </c>
      <c r="D37" s="107" t="s">
        <v>216</v>
      </c>
      <c r="E37" s="113">
        <f>(E8+E9+E10+E12)*1.8</f>
        <v>12290.22</v>
      </c>
      <c r="F37" s="106">
        <v>0</v>
      </c>
      <c r="G37" s="105">
        <f>IF(F37="","",E37*F37)</f>
        <v>0</v>
      </c>
      <c r="I37" s="119">
        <v>0</v>
      </c>
    </row>
    <row r="38" spans="2:9" ht="39" x14ac:dyDescent="0.3">
      <c r="B38" s="109" t="s">
        <v>215</v>
      </c>
      <c r="C38" s="108" t="s">
        <v>212</v>
      </c>
      <c r="D38" s="107" t="s">
        <v>214</v>
      </c>
      <c r="E38" s="113">
        <f>(('1. PREDDELA'!E31)*0.1+('1. PREDDELA'!E33)*0.04)*2.4</f>
        <v>511.00560000000007</v>
      </c>
      <c r="F38" s="106">
        <v>0</v>
      </c>
      <c r="G38" s="105">
        <f>IF(F38="","",E38*F38)</f>
        <v>0</v>
      </c>
      <c r="I38" s="119">
        <v>0</v>
      </c>
    </row>
    <row r="39" spans="2:9" ht="39" x14ac:dyDescent="0.3">
      <c r="B39" s="109" t="s">
        <v>213</v>
      </c>
      <c r="C39" s="108" t="s">
        <v>212</v>
      </c>
      <c r="D39" s="107" t="s">
        <v>211</v>
      </c>
      <c r="E39" s="113">
        <f>((('1. PREDDELA'!E40*120/1000)+(+'1. PREDDELA'!E38)*170/1000))*2.5</f>
        <v>65.25</v>
      </c>
      <c r="F39" s="106">
        <v>0</v>
      </c>
      <c r="G39" s="105">
        <f>IF(F39="","",E39*F39)</f>
        <v>0</v>
      </c>
      <c r="I39" s="119">
        <v>0</v>
      </c>
    </row>
    <row r="40" spans="2:9" ht="13.5" thickBot="1" x14ac:dyDescent="0.35">
      <c r="B40" s="140"/>
      <c r="I40" s="95"/>
    </row>
    <row r="41" spans="2:9" ht="16" thickBot="1" x14ac:dyDescent="0.35">
      <c r="D41" s="103" t="s">
        <v>210</v>
      </c>
      <c r="E41" s="102"/>
      <c r="F41" s="322" t="str">
        <f>IF(SUM(G8:G39)=0,"",SUM(G8:G39))</f>
        <v/>
      </c>
      <c r="G41" s="323"/>
    </row>
  </sheetData>
  <sheetProtection algorithmName="SHA-512" hashValue="e8bfBRddHbTy4oW7G60EB1FUFrTVfjfEjWddc5NtsWTklzurLYdz0Sg3Xo45gqB6U8C+rzFyzNPDS2svalYnDg==" saltValue="cA/bFxtkQrSzcMnhcDQUxQ==" spinCount="100000" sheet="1"/>
  <autoFilter ref="E1:G41" xr:uid="{00000000-0009-0000-0000-000002000000}">
    <filterColumn colId="0">
      <filters blank="1">
        <filter val="1,00"/>
        <filter val="1.100,00"/>
        <filter val="1.211,00"/>
        <filter val="11.892,06"/>
        <filter val="12.931,23"/>
        <filter val="133,80"/>
        <filter val="3.050,00"/>
        <filter val="312,20"/>
        <filter val="4.238,50"/>
        <filter val="605,50"/>
        <filter val="65,25"/>
        <filter val="7.200,00"/>
        <filter val="7.600,00"/>
        <filter val="74,70"/>
        <filter val="845,00"/>
        <filter val="973,92"/>
        <filter val="količina"/>
      </filters>
    </filterColumn>
  </autoFilter>
  <dataConsolidate/>
  <mergeCells count="8">
    <mergeCell ref="B4:G4"/>
    <mergeCell ref="B6:D6"/>
    <mergeCell ref="B15:D15"/>
    <mergeCell ref="B21:D21"/>
    <mergeCell ref="F41:G41"/>
    <mergeCell ref="B25:D25"/>
    <mergeCell ref="B29:D29"/>
    <mergeCell ref="B34:D34"/>
  </mergeCells>
  <conditionalFormatting sqref="F8">
    <cfRule type="cellIs" dxfId="138" priority="17" operator="lessThanOrEqual">
      <formula>0</formula>
    </cfRule>
  </conditionalFormatting>
  <conditionalFormatting sqref="F9">
    <cfRule type="cellIs" dxfId="137" priority="16" operator="lessThanOrEqual">
      <formula>0</formula>
    </cfRule>
  </conditionalFormatting>
  <conditionalFormatting sqref="F10">
    <cfRule type="cellIs" dxfId="136" priority="15" operator="lessThanOrEqual">
      <formula>0</formula>
    </cfRule>
  </conditionalFormatting>
  <conditionalFormatting sqref="F11">
    <cfRule type="cellIs" dxfId="135" priority="14" operator="lessThanOrEqual">
      <formula>0</formula>
    </cfRule>
  </conditionalFormatting>
  <conditionalFormatting sqref="F12">
    <cfRule type="cellIs" dxfId="134" priority="13" operator="lessThanOrEqual">
      <formula>0</formula>
    </cfRule>
  </conditionalFormatting>
  <conditionalFormatting sqref="F13">
    <cfRule type="cellIs" dxfId="133" priority="12" operator="lessThanOrEqual">
      <formula>0</formula>
    </cfRule>
  </conditionalFormatting>
  <conditionalFormatting sqref="F17">
    <cfRule type="cellIs" dxfId="132" priority="11" operator="lessThanOrEqual">
      <formula>0</formula>
    </cfRule>
  </conditionalFormatting>
  <conditionalFormatting sqref="F18">
    <cfRule type="cellIs" dxfId="131" priority="10" operator="lessThanOrEqual">
      <formula>0</formula>
    </cfRule>
  </conditionalFormatting>
  <conditionalFormatting sqref="F19">
    <cfRule type="cellIs" dxfId="130" priority="9" operator="lessThanOrEqual">
      <formula>0</formula>
    </cfRule>
  </conditionalFormatting>
  <conditionalFormatting sqref="F23">
    <cfRule type="cellIs" dxfId="129" priority="8" operator="lessThanOrEqual">
      <formula>0</formula>
    </cfRule>
  </conditionalFormatting>
  <conditionalFormatting sqref="F27">
    <cfRule type="cellIs" dxfId="128" priority="7" operator="lessThanOrEqual">
      <formula>0</formula>
    </cfRule>
  </conditionalFormatting>
  <conditionalFormatting sqref="F31">
    <cfRule type="cellIs" dxfId="127" priority="6" operator="lessThanOrEqual">
      <formula>0</formula>
    </cfRule>
  </conditionalFormatting>
  <conditionalFormatting sqref="F32">
    <cfRule type="cellIs" dxfId="126" priority="5" operator="lessThanOrEqual">
      <formula>0</formula>
    </cfRule>
  </conditionalFormatting>
  <conditionalFormatting sqref="F36">
    <cfRule type="cellIs" dxfId="125" priority="4" operator="lessThanOrEqual">
      <formula>0</formula>
    </cfRule>
  </conditionalFormatting>
  <conditionalFormatting sqref="F37">
    <cfRule type="cellIs" dxfId="124" priority="3" operator="lessThanOrEqual">
      <formula>0</formula>
    </cfRule>
  </conditionalFormatting>
  <conditionalFormatting sqref="F38">
    <cfRule type="cellIs" dxfId="123" priority="2" operator="lessThanOrEqual">
      <formula>0</formula>
    </cfRule>
  </conditionalFormatting>
  <conditionalFormatting sqref="F39">
    <cfRule type="cellIs" dxfId="122" priority="1" operator="lessThanOrEqual">
      <formula>0</formula>
    </cfRule>
  </conditionalFormatting>
  <pageMargins left="0.70866141732283472" right="0.51181102362204722" top="0.74803149606299213" bottom="0.74803149606299213" header="0.31496062992125984" footer="0.31496062992125984"/>
  <pageSetup paperSize="9" orientation="portrait" r:id="rId1"/>
  <headerFooter>
    <oddHeader>&amp;C&amp;"Arial Narrow,Poševno"&amp;10&amp;A</oddHeader>
    <oddFooter>&amp;RStran &amp;P / &amp;N</oddFooter>
  </headerFooter>
  <rowBreaks count="1" manualBreakCount="1">
    <brk id="28"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43466-666D-46C3-8F65-B30F6FDFBE82}">
  <sheetPr filterMode="1">
    <tabColor theme="3"/>
  </sheetPr>
  <dimension ref="A1:I51"/>
  <sheetViews>
    <sheetView view="pageBreakPreview" zoomScale="130" zoomScaleNormal="115" zoomScaleSheetLayoutView="130" zoomScalePageLayoutView="120" workbookViewId="0">
      <pane ySplit="2" topLeftCell="A3" activePane="bottomLeft" state="frozen"/>
      <selection activeCell="Q20" sqref="Q20"/>
      <selection pane="bottomLeft" activeCell="F14" sqref="F14"/>
    </sheetView>
  </sheetViews>
  <sheetFormatPr defaultColWidth="9.1796875" defaultRowHeight="13" x14ac:dyDescent="0.3"/>
  <cols>
    <col min="1" max="1" width="2.1796875" style="101" customWidth="1"/>
    <col min="2" max="2" width="6.26953125" style="100" customWidth="1"/>
    <col min="3" max="3" width="5.26953125" style="99" customWidth="1"/>
    <col min="4" max="4" width="45.453125" style="98" customWidth="1"/>
    <col min="5" max="6" width="9.1796875" style="97"/>
    <col min="7" max="7" width="9.7265625" style="97" customWidth="1"/>
    <col min="8" max="8" width="4" style="95" customWidth="1"/>
    <col min="9" max="9" width="16.81640625" style="96" hidden="1" customWidth="1"/>
    <col min="10" max="16384" width="9.1796875" style="95"/>
  </cols>
  <sheetData>
    <row r="1" spans="1:9" x14ac:dyDescent="0.3">
      <c r="A1" s="139"/>
    </row>
    <row r="2" spans="1:9" x14ac:dyDescent="0.3">
      <c r="B2" s="159" t="s">
        <v>0</v>
      </c>
      <c r="C2" s="159" t="s">
        <v>5</v>
      </c>
      <c r="D2" s="159" t="s">
        <v>1</v>
      </c>
      <c r="E2" s="158" t="s">
        <v>2</v>
      </c>
      <c r="F2" s="158" t="s">
        <v>3</v>
      </c>
      <c r="G2" s="158" t="s">
        <v>4</v>
      </c>
      <c r="I2" s="136" t="s">
        <v>6</v>
      </c>
    </row>
    <row r="3" spans="1:9" x14ac:dyDescent="0.3">
      <c r="B3" s="157"/>
      <c r="C3" s="157"/>
      <c r="D3" s="156"/>
      <c r="E3" s="155"/>
      <c r="F3" s="155"/>
      <c r="G3" s="155"/>
    </row>
    <row r="4" spans="1:9" ht="15.5" x14ac:dyDescent="0.3">
      <c r="B4" s="324" t="s">
        <v>298</v>
      </c>
      <c r="C4" s="324"/>
      <c r="D4" s="324"/>
      <c r="E4" s="324"/>
      <c r="F4" s="324"/>
      <c r="G4" s="324"/>
    </row>
    <row r="5" spans="1:9" ht="15.5" x14ac:dyDescent="0.3">
      <c r="B5" s="132"/>
      <c r="C5" s="132"/>
      <c r="D5" s="132"/>
      <c r="E5" s="162"/>
      <c r="F5" s="162"/>
      <c r="G5" s="162"/>
    </row>
    <row r="6" spans="1:9" ht="14" x14ac:dyDescent="0.3">
      <c r="B6" s="325" t="s">
        <v>297</v>
      </c>
      <c r="C6" s="326"/>
      <c r="D6" s="326"/>
      <c r="E6" s="116"/>
      <c r="F6" s="116"/>
      <c r="G6" s="115"/>
    </row>
    <row r="7" spans="1:9" x14ac:dyDescent="0.3">
      <c r="B7" s="327" t="s">
        <v>296</v>
      </c>
      <c r="C7" s="327"/>
      <c r="D7" s="327"/>
      <c r="E7" s="114" t="str">
        <f>IF(SUM(E9:E10)=0,0,"")</f>
        <v/>
      </c>
      <c r="F7" s="114"/>
      <c r="G7" s="114">
        <f>IF(REKAPITULACIJA!$F$44=0,"",IF(SUM(G9:G10)=0,0,""))</f>
        <v>0</v>
      </c>
    </row>
    <row r="8" spans="1:9" x14ac:dyDescent="0.3">
      <c r="E8" s="111" t="str">
        <f>IF(SUM(E9:E10)=0,0,"")</f>
        <v/>
      </c>
      <c r="F8" s="111"/>
      <c r="G8" s="111">
        <f>IF(REKAPITULACIJA!$F$44=0,"",IF(SUM(G9:G10)=0,0,""))</f>
        <v>0</v>
      </c>
    </row>
    <row r="9" spans="1:9" ht="39" x14ac:dyDescent="0.3">
      <c r="B9" s="109" t="s">
        <v>295</v>
      </c>
      <c r="C9" s="108" t="s">
        <v>155</v>
      </c>
      <c r="D9" s="107" t="s">
        <v>294</v>
      </c>
      <c r="E9" s="113">
        <f>1525-465.95</f>
        <v>1059.05</v>
      </c>
      <c r="F9" s="106">
        <v>0</v>
      </c>
      <c r="G9" s="105">
        <f>IF(F9="","",E9*F9)</f>
        <v>0</v>
      </c>
      <c r="I9" s="121">
        <v>20</v>
      </c>
    </row>
    <row r="10" spans="1:9" ht="39" x14ac:dyDescent="0.3">
      <c r="B10" s="109" t="s">
        <v>293</v>
      </c>
      <c r="C10" s="108" t="s">
        <v>155</v>
      </c>
      <c r="D10" s="107" t="s">
        <v>292</v>
      </c>
      <c r="E10" s="113">
        <f>(E9)*0.25</f>
        <v>264.76249999999999</v>
      </c>
      <c r="F10" s="106">
        <v>0</v>
      </c>
      <c r="G10" s="105">
        <f>IF(F10="","",E10*F10)</f>
        <v>0</v>
      </c>
      <c r="I10" s="161">
        <v>5</v>
      </c>
    </row>
    <row r="11" spans="1:9" x14ac:dyDescent="0.3">
      <c r="E11" s="110"/>
      <c r="F11" s="110"/>
      <c r="G11" s="110">
        <f>IF(REKAPITULACIJA!$F$44=0,"",IF(SUM(G14:G14)=0,0,""))</f>
        <v>0</v>
      </c>
    </row>
    <row r="12" spans="1:9" x14ac:dyDescent="0.3">
      <c r="B12" s="321" t="s">
        <v>291</v>
      </c>
      <c r="C12" s="321"/>
      <c r="D12" s="321"/>
      <c r="E12" s="111" t="str">
        <f>IF(SUM(E14:E14)=0,0,"")</f>
        <v/>
      </c>
      <c r="F12" s="111"/>
      <c r="G12" s="111">
        <f>IF(REKAPITULACIJA!$F$44=0,"",IF(SUM(G14:G14)=0,0,""))</f>
        <v>0</v>
      </c>
    </row>
    <row r="13" spans="1:9" x14ac:dyDescent="0.3">
      <c r="E13" s="110" t="str">
        <f>IF(SUM(E14:E14)=0,0,"")</f>
        <v/>
      </c>
      <c r="F13" s="110"/>
      <c r="G13" s="110">
        <f>IF(REKAPITULACIJA!$F$44=0,"",IF(SUM(G14:G14)=0,0,""))</f>
        <v>0</v>
      </c>
    </row>
    <row r="14" spans="1:9" ht="78" x14ac:dyDescent="0.3">
      <c r="B14" s="109" t="s">
        <v>290</v>
      </c>
      <c r="C14" s="108" t="s">
        <v>158</v>
      </c>
      <c r="D14" s="107" t="s">
        <v>289</v>
      </c>
      <c r="E14" s="105">
        <f>5450+14+45-1928.81</f>
        <v>3580.19</v>
      </c>
      <c r="F14" s="106">
        <v>0</v>
      </c>
      <c r="G14" s="105">
        <f>IF(F14="","",E14*F14)</f>
        <v>0</v>
      </c>
      <c r="I14" s="112">
        <v>0</v>
      </c>
    </row>
    <row r="15" spans="1:9" x14ac:dyDescent="0.3">
      <c r="E15" s="110"/>
      <c r="F15" s="110"/>
      <c r="G15" s="110"/>
    </row>
    <row r="16" spans="1:9" ht="14" x14ac:dyDescent="0.3">
      <c r="B16" s="325" t="s">
        <v>288</v>
      </c>
      <c r="C16" s="326"/>
      <c r="D16" s="326"/>
      <c r="E16" s="116"/>
      <c r="F16" s="116"/>
      <c r="G16" s="115"/>
    </row>
    <row r="17" spans="2:9" x14ac:dyDescent="0.3">
      <c r="E17" s="110" t="str">
        <f>IF(SUM(E20:E21)=0,0,"")</f>
        <v/>
      </c>
      <c r="F17" s="110"/>
      <c r="G17" s="110">
        <f>IF(REKAPITULACIJA!$F$44=0,"",IF(SUM(G20:G21)=0,0,""))</f>
        <v>0</v>
      </c>
    </row>
    <row r="18" spans="2:9" x14ac:dyDescent="0.3">
      <c r="B18" s="321" t="s">
        <v>287</v>
      </c>
      <c r="C18" s="321"/>
      <c r="D18" s="321"/>
      <c r="E18" s="111" t="str">
        <f>IF(SUM(E20:E21)=0,0,"")</f>
        <v/>
      </c>
      <c r="F18" s="111"/>
      <c r="G18" s="111">
        <f>IF(REKAPITULACIJA!$F$44=0,"",IF(SUM(G20:G21)=0,0,""))</f>
        <v>0</v>
      </c>
    </row>
    <row r="19" spans="2:9" x14ac:dyDescent="0.3">
      <c r="E19" s="110" t="str">
        <f>IF(SUM(E20:E21)=0,0,"")</f>
        <v/>
      </c>
      <c r="F19" s="110"/>
      <c r="G19" s="110">
        <f>IF(REKAPITULACIJA!$F$44=0,"",IF(SUM(G20:G21)=0,0,""))</f>
        <v>0</v>
      </c>
    </row>
    <row r="20" spans="2:9" ht="65" x14ac:dyDescent="0.3">
      <c r="B20" s="109" t="s">
        <v>286</v>
      </c>
      <c r="C20" s="108" t="s">
        <v>158</v>
      </c>
      <c r="D20" s="107" t="s">
        <v>285</v>
      </c>
      <c r="E20" s="113">
        <v>1100</v>
      </c>
      <c r="F20" s="106">
        <v>0</v>
      </c>
      <c r="G20" s="105">
        <f>IF(F20="","",E20*F20)</f>
        <v>0</v>
      </c>
      <c r="I20" s="160">
        <v>10</v>
      </c>
    </row>
    <row r="21" spans="2:9" ht="91" x14ac:dyDescent="0.3">
      <c r="B21" s="109" t="s">
        <v>284</v>
      </c>
      <c r="C21" s="108" t="s">
        <v>158</v>
      </c>
      <c r="D21" s="107" t="s">
        <v>283</v>
      </c>
      <c r="E21" s="105">
        <f>+E14</f>
        <v>3580.19</v>
      </c>
      <c r="F21" s="106">
        <v>0</v>
      </c>
      <c r="G21" s="105">
        <f>IF(F21="","",E21*F21)</f>
        <v>0</v>
      </c>
      <c r="I21" s="160">
        <v>9</v>
      </c>
    </row>
    <row r="22" spans="2:9" ht="39" x14ac:dyDescent="0.3">
      <c r="B22" s="109" t="s">
        <v>282</v>
      </c>
      <c r="C22" s="108" t="s">
        <v>146</v>
      </c>
      <c r="D22" s="107" t="s">
        <v>281</v>
      </c>
      <c r="E22" s="113">
        <v>120</v>
      </c>
      <c r="F22" s="106">
        <v>0</v>
      </c>
      <c r="G22" s="105">
        <f>IF(F22="","",E22*F22)</f>
        <v>0</v>
      </c>
      <c r="I22" s="95"/>
    </row>
    <row r="23" spans="2:9" ht="39" x14ac:dyDescent="0.3">
      <c r="B23" s="109" t="s">
        <v>280</v>
      </c>
      <c r="C23" s="108" t="s">
        <v>146</v>
      </c>
      <c r="D23" s="107" t="s">
        <v>279</v>
      </c>
      <c r="E23" s="113">
        <v>260</v>
      </c>
      <c r="F23" s="106">
        <v>0</v>
      </c>
      <c r="G23" s="105">
        <f>IF(F23="","",E23*F23)</f>
        <v>0</v>
      </c>
      <c r="I23" s="95"/>
    </row>
    <row r="24" spans="2:9" x14ac:dyDescent="0.3">
      <c r="E24" s="110" t="str">
        <f>IF(SUM(E27:E29)=0,0,"")</f>
        <v/>
      </c>
      <c r="F24" s="110"/>
      <c r="G24" s="110">
        <f>IF(REKAPITULACIJA!$F$44=0,"",IF(SUM(G27:G29)=0,0,""))</f>
        <v>0</v>
      </c>
    </row>
    <row r="25" spans="2:9" x14ac:dyDescent="0.3">
      <c r="B25" s="321" t="s">
        <v>278</v>
      </c>
      <c r="C25" s="321"/>
      <c r="D25" s="321"/>
      <c r="E25" s="111" t="str">
        <f>IF(SUM(E27:E29)=0,0,"")</f>
        <v/>
      </c>
      <c r="F25" s="111"/>
      <c r="G25" s="111">
        <f>IF(REKAPITULACIJA!$F$44=0,"",IF(SUM(G27:G29)=0,0,""))</f>
        <v>0</v>
      </c>
    </row>
    <row r="26" spans="2:9" x14ac:dyDescent="0.3">
      <c r="E26" s="110" t="str">
        <f>IF(SUM(E27:E29)=0,0,"")</f>
        <v/>
      </c>
      <c r="F26" s="110"/>
      <c r="G26" s="110">
        <f>IF(REKAPITULACIJA!$F$44=0,"",IF(SUM(G27:G29)=0,0,""))</f>
        <v>0</v>
      </c>
    </row>
    <row r="27" spans="2:9" ht="39" x14ac:dyDescent="0.3">
      <c r="B27" s="109" t="s">
        <v>277</v>
      </c>
      <c r="C27" s="108" t="s">
        <v>158</v>
      </c>
      <c r="D27" s="107" t="s">
        <v>276</v>
      </c>
      <c r="E27" s="113">
        <f>+'1. PREDDELA'!E33</f>
        <v>20</v>
      </c>
      <c r="F27" s="106">
        <v>0</v>
      </c>
      <c r="G27" s="105">
        <f>IF(F27="","",E27*F27)</f>
        <v>0</v>
      </c>
      <c r="I27" s="119">
        <v>0</v>
      </c>
    </row>
    <row r="28" spans="2:9" ht="26" x14ac:dyDescent="0.3">
      <c r="B28" s="109" t="s">
        <v>275</v>
      </c>
      <c r="C28" s="108" t="s">
        <v>158</v>
      </c>
      <c r="D28" s="107" t="s">
        <v>274</v>
      </c>
      <c r="E28" s="113">
        <f>E27</f>
        <v>20</v>
      </c>
      <c r="F28" s="106">
        <v>0</v>
      </c>
      <c r="G28" s="105">
        <f>IF(F28="","",E28*F28)</f>
        <v>0</v>
      </c>
      <c r="I28" s="119">
        <v>0</v>
      </c>
    </row>
    <row r="29" spans="2:9" ht="26" x14ac:dyDescent="0.3">
      <c r="B29" s="109" t="s">
        <v>273</v>
      </c>
      <c r="C29" s="108" t="s">
        <v>146</v>
      </c>
      <c r="D29" s="107" t="s">
        <v>272</v>
      </c>
      <c r="E29" s="113">
        <f>+'1. PREDDELA'!E34</f>
        <v>20</v>
      </c>
      <c r="F29" s="106">
        <v>0</v>
      </c>
      <c r="G29" s="105">
        <f>IF(F29="","",E29*F29)</f>
        <v>0</v>
      </c>
      <c r="I29" s="119">
        <v>0</v>
      </c>
    </row>
    <row r="30" spans="2:9" x14ac:dyDescent="0.3">
      <c r="E30" s="110" t="str">
        <f>IF(SUM(E33:E33)=0,0,"")</f>
        <v/>
      </c>
      <c r="F30" s="110"/>
      <c r="G30" s="110">
        <f>IF(REKAPITULACIJA!$F$44=0,"",IF(SUM(G33:G33)=0,0,""))</f>
        <v>0</v>
      </c>
    </row>
    <row r="31" spans="2:9" ht="14" x14ac:dyDescent="0.3">
      <c r="B31" s="325" t="s">
        <v>271</v>
      </c>
      <c r="C31" s="326"/>
      <c r="D31" s="326"/>
      <c r="E31" s="116" t="str">
        <f>IF(SUM(E33:E33)=0,0,"")</f>
        <v/>
      </c>
      <c r="F31" s="116"/>
      <c r="G31" s="115">
        <f>IF(REKAPITULACIJA!$F$44=0,"",IF(SUM(G33:G33)=0,0,""))</f>
        <v>0</v>
      </c>
    </row>
    <row r="32" spans="2:9" x14ac:dyDescent="0.3">
      <c r="E32" s="110" t="str">
        <f>IF(SUM(E33:E33)=0,0,"")</f>
        <v/>
      </c>
      <c r="F32" s="110"/>
      <c r="G32" s="110">
        <f>IF(REKAPITULACIJA!$F$44=0,"",IF(SUM(G33:G33)=0,0,""))</f>
        <v>0</v>
      </c>
    </row>
    <row r="33" spans="2:9" ht="26" x14ac:dyDescent="0.3">
      <c r="B33" s="109" t="s">
        <v>270</v>
      </c>
      <c r="C33" s="108" t="s">
        <v>158</v>
      </c>
      <c r="D33" s="107" t="s">
        <v>269</v>
      </c>
      <c r="E33" s="113">
        <v>120</v>
      </c>
      <c r="F33" s="106">
        <v>0</v>
      </c>
      <c r="G33" s="105">
        <f>IF(F33="","",E33*F33)</f>
        <v>0</v>
      </c>
      <c r="I33" s="104">
        <v>0</v>
      </c>
    </row>
    <row r="34" spans="2:9" x14ac:dyDescent="0.3">
      <c r="B34" s="140"/>
      <c r="E34" s="111"/>
      <c r="G34" s="111"/>
      <c r="I34" s="95"/>
    </row>
    <row r="35" spans="2:9" ht="14" x14ac:dyDescent="0.3">
      <c r="B35" s="325" t="s">
        <v>268</v>
      </c>
      <c r="C35" s="326"/>
      <c r="D35" s="326"/>
      <c r="E35" s="116"/>
      <c r="F35" s="116"/>
      <c r="G35" s="115"/>
    </row>
    <row r="36" spans="2:9" x14ac:dyDescent="0.3">
      <c r="E36" s="110" t="str">
        <f>IF(SUM(E39:E41)=0,0,"")</f>
        <v/>
      </c>
      <c r="F36" s="110"/>
      <c r="G36" s="110">
        <f>IF(REKAPITULACIJA!$F$44=0,"",IF(SUM(G39:G41)=0,0,""))</f>
        <v>0</v>
      </c>
    </row>
    <row r="37" spans="2:9" x14ac:dyDescent="0.3">
      <c r="B37" s="321" t="s">
        <v>267</v>
      </c>
      <c r="C37" s="321"/>
      <c r="D37" s="321"/>
      <c r="E37" s="111" t="str">
        <f>IF(SUM(E39:E41)=0,0,"")</f>
        <v/>
      </c>
      <c r="F37" s="111"/>
      <c r="G37" s="111">
        <f>IF(REKAPITULACIJA!$F$44=0,"",IF(SUM(G39:G41)=0,0,""))</f>
        <v>0</v>
      </c>
    </row>
    <row r="38" spans="2:9" x14ac:dyDescent="0.3">
      <c r="E38" s="110" t="str">
        <f>IF(SUM(E39:E41)=0,0,"")</f>
        <v/>
      </c>
      <c r="F38" s="110"/>
      <c r="G38" s="110">
        <f>IF(REKAPITULACIJA!$F$44=0,"",IF(SUM(G39:G41)=0,0,""))</f>
        <v>0</v>
      </c>
    </row>
    <row r="39" spans="2:9" ht="39" x14ac:dyDescent="0.3">
      <c r="B39" s="109" t="s">
        <v>266</v>
      </c>
      <c r="C39" s="108" t="s">
        <v>146</v>
      </c>
      <c r="D39" s="107" t="s">
        <v>265</v>
      </c>
      <c r="E39" s="113">
        <f>1095-E40-E41</f>
        <v>963</v>
      </c>
      <c r="F39" s="106">
        <v>0</v>
      </c>
      <c r="G39" s="105">
        <f>IF(F39="","",E39*F39)</f>
        <v>0</v>
      </c>
      <c r="I39" s="120">
        <v>20</v>
      </c>
    </row>
    <row r="40" spans="2:9" ht="39" x14ac:dyDescent="0.3">
      <c r="B40" s="109" t="s">
        <v>264</v>
      </c>
      <c r="C40" s="108" t="s">
        <v>146</v>
      </c>
      <c r="D40" s="107" t="s">
        <v>263</v>
      </c>
      <c r="E40" s="113">
        <v>125</v>
      </c>
      <c r="F40" s="106">
        <v>0</v>
      </c>
      <c r="G40" s="105">
        <f>IF(F40="","",E40*F40)</f>
        <v>0</v>
      </c>
      <c r="I40" s="119">
        <v>0</v>
      </c>
    </row>
    <row r="41" spans="2:9" ht="39" x14ac:dyDescent="0.3">
      <c r="B41" s="109" t="s">
        <v>262</v>
      </c>
      <c r="C41" s="108" t="s">
        <v>146</v>
      </c>
      <c r="D41" s="107" t="s">
        <v>261</v>
      </c>
      <c r="E41" s="113">
        <v>7</v>
      </c>
      <c r="F41" s="106">
        <v>0</v>
      </c>
      <c r="G41" s="105">
        <f>IF(F41="","",E41*F41)</f>
        <v>0</v>
      </c>
      <c r="I41" s="118">
        <v>20</v>
      </c>
    </row>
    <row r="42" spans="2:9" x14ac:dyDescent="0.3">
      <c r="E42" s="110" t="str">
        <f>IF(SUM(E45:E45)=0,0,"")</f>
        <v/>
      </c>
      <c r="F42" s="110"/>
      <c r="G42" s="110">
        <f>IF(REKAPITULACIJA!$F$44=0,"",IF(SUM(G45:G45)=0,0,""))</f>
        <v>0</v>
      </c>
    </row>
    <row r="43" spans="2:9" x14ac:dyDescent="0.3">
      <c r="B43" s="321" t="s">
        <v>260</v>
      </c>
      <c r="C43" s="321"/>
      <c r="D43" s="321"/>
      <c r="E43" s="111" t="str">
        <f>IF(SUM(E45:E45)=0,0,"")</f>
        <v/>
      </c>
      <c r="F43" s="111"/>
      <c r="G43" s="111">
        <f>IF(REKAPITULACIJA!$F$44=0,"",IF(SUM(G45:G45)=0,0,""))</f>
        <v>0</v>
      </c>
    </row>
    <row r="44" spans="2:9" x14ac:dyDescent="0.3">
      <c r="E44" s="110" t="str">
        <f>IF(SUM(E45:E45)=0,0,"")</f>
        <v/>
      </c>
      <c r="F44" s="110"/>
      <c r="G44" s="110">
        <f>IF(REKAPITULACIJA!$F$44=0,"",IF(SUM(G45:G45)=0,0,""))</f>
        <v>0</v>
      </c>
    </row>
    <row r="45" spans="2:9" ht="39" x14ac:dyDescent="0.3">
      <c r="B45" s="109" t="s">
        <v>259</v>
      </c>
      <c r="C45" s="108" t="s">
        <v>146</v>
      </c>
      <c r="D45" s="107" t="s">
        <v>258</v>
      </c>
      <c r="E45" s="113">
        <v>955</v>
      </c>
      <c r="F45" s="106">
        <v>0</v>
      </c>
      <c r="G45" s="105">
        <f>IF(F45="","",E45*F45)</f>
        <v>0</v>
      </c>
      <c r="I45" s="124">
        <v>15</v>
      </c>
    </row>
    <row r="46" spans="2:9" x14ac:dyDescent="0.3">
      <c r="E46" s="110" t="str">
        <f>IF(SUM(E49:E49)=0,0,"")</f>
        <v/>
      </c>
      <c r="F46" s="110"/>
      <c r="G46" s="110">
        <f>IF(REKAPITULACIJA!$F$44=0,"",IF(SUM(G49:G49)=0,0,""))</f>
        <v>0</v>
      </c>
    </row>
    <row r="47" spans="2:9" ht="14" x14ac:dyDescent="0.3">
      <c r="B47" s="325" t="s">
        <v>257</v>
      </c>
      <c r="C47" s="326"/>
      <c r="D47" s="326"/>
      <c r="E47" s="116" t="str">
        <f>IF(SUM(E49:E49)=0,0,"")</f>
        <v/>
      </c>
      <c r="F47" s="116"/>
      <c r="G47" s="115">
        <f>IF(REKAPITULACIJA!$F$44=0,"",IF(SUM(G49:G49)=0,0,""))</f>
        <v>0</v>
      </c>
    </row>
    <row r="48" spans="2:9" x14ac:dyDescent="0.3">
      <c r="E48" s="110" t="str">
        <f>IF(SUM(E49:E49)=0,0,"")</f>
        <v/>
      </c>
      <c r="F48" s="110"/>
      <c r="G48" s="110">
        <f>IF(REKAPITULACIJA!$F$44=0,"",IF(SUM(G49:G49)=0,0,""))</f>
        <v>0</v>
      </c>
    </row>
    <row r="49" spans="2:9" ht="39" x14ac:dyDescent="0.3">
      <c r="B49" s="109" t="s">
        <v>256</v>
      </c>
      <c r="C49" s="108" t="s">
        <v>155</v>
      </c>
      <c r="D49" s="107" t="s">
        <v>255</v>
      </c>
      <c r="E49" s="113">
        <f>530*0.1</f>
        <v>53</v>
      </c>
      <c r="F49" s="106">
        <v>0</v>
      </c>
      <c r="G49" s="105">
        <f>IF(F49="","",E49*F49)</f>
        <v>0</v>
      </c>
      <c r="I49" s="131">
        <v>0</v>
      </c>
    </row>
    <row r="50" spans="2:9" ht="13.5" thickBot="1" x14ac:dyDescent="0.35"/>
    <row r="51" spans="2:9" ht="16" thickBot="1" x14ac:dyDescent="0.35">
      <c r="D51" s="103" t="s">
        <v>254</v>
      </c>
      <c r="E51" s="102"/>
      <c r="F51" s="322" t="str">
        <f>IF(SUM(G9:G49)=0,"",SUM(G9:G49))</f>
        <v/>
      </c>
      <c r="G51" s="323"/>
    </row>
  </sheetData>
  <sheetProtection algorithmName="SHA-512" hashValue="5G4NTdr21WlQP+oHuKAlwMJooSbt6cL0HeN3T5WrbB1SD58VwcpBTAaSu/HNwppypM68d9w3pAZ4BFX1AVIqQQ==" saltValue="N8l4HSZBFGhyCl+kzKjyyA==" spinCount="100000" sheet="1"/>
  <autoFilter ref="E1:G51" xr:uid="{00000000-0009-0000-0000-000003000000}">
    <filterColumn colId="0">
      <filters blank="1">
        <filter val="1.100,00"/>
        <filter val="1.525,00"/>
        <filter val="120,00"/>
        <filter val="125,00"/>
        <filter val="20,00"/>
        <filter val="260,00"/>
        <filter val="381,25"/>
        <filter val="5.509,00"/>
        <filter val="53,00"/>
        <filter val="7,00"/>
        <filter val="955,00"/>
        <filter val="963,00"/>
        <filter val="količina"/>
      </filters>
    </filterColumn>
  </autoFilter>
  <dataConsolidate/>
  <mergeCells count="13">
    <mergeCell ref="B37:D37"/>
    <mergeCell ref="F51:G51"/>
    <mergeCell ref="B25:D25"/>
    <mergeCell ref="B31:D31"/>
    <mergeCell ref="B35:D35"/>
    <mergeCell ref="B43:D43"/>
    <mergeCell ref="B47:D47"/>
    <mergeCell ref="B18:D18"/>
    <mergeCell ref="B4:G4"/>
    <mergeCell ref="B6:D6"/>
    <mergeCell ref="B7:D7"/>
    <mergeCell ref="B16:D16"/>
    <mergeCell ref="B12:D12"/>
  </mergeCells>
  <conditionalFormatting sqref="F9">
    <cfRule type="cellIs" dxfId="121" priority="16" operator="lessThanOrEqual">
      <formula>0</formula>
    </cfRule>
  </conditionalFormatting>
  <conditionalFormatting sqref="F10">
    <cfRule type="cellIs" dxfId="120" priority="15" operator="lessThanOrEqual">
      <formula>0</formula>
    </cfRule>
  </conditionalFormatting>
  <conditionalFormatting sqref="F14">
    <cfRule type="cellIs" dxfId="119" priority="14" operator="lessThanOrEqual">
      <formula>0</formula>
    </cfRule>
  </conditionalFormatting>
  <conditionalFormatting sqref="F20">
    <cfRule type="cellIs" dxfId="118" priority="13" operator="lessThanOrEqual">
      <formula>0</formula>
    </cfRule>
  </conditionalFormatting>
  <conditionalFormatting sqref="F21">
    <cfRule type="cellIs" dxfId="117" priority="12" operator="lessThanOrEqual">
      <formula>0</formula>
    </cfRule>
  </conditionalFormatting>
  <conditionalFormatting sqref="F22">
    <cfRule type="cellIs" dxfId="116" priority="11" operator="lessThanOrEqual">
      <formula>0</formula>
    </cfRule>
  </conditionalFormatting>
  <conditionalFormatting sqref="F23">
    <cfRule type="cellIs" dxfId="115" priority="10" operator="lessThanOrEqual">
      <formula>0</formula>
    </cfRule>
  </conditionalFormatting>
  <conditionalFormatting sqref="F27">
    <cfRule type="cellIs" dxfId="114" priority="9" operator="lessThanOrEqual">
      <formula>0</formula>
    </cfRule>
  </conditionalFormatting>
  <conditionalFormatting sqref="F28">
    <cfRule type="cellIs" dxfId="113" priority="8" operator="lessThanOrEqual">
      <formula>0</formula>
    </cfRule>
  </conditionalFormatting>
  <conditionalFormatting sqref="F29">
    <cfRule type="cellIs" dxfId="112" priority="7" operator="lessThanOrEqual">
      <formula>0</formula>
    </cfRule>
  </conditionalFormatting>
  <conditionalFormatting sqref="F33">
    <cfRule type="cellIs" dxfId="111" priority="6" operator="lessThanOrEqual">
      <formula>0</formula>
    </cfRule>
  </conditionalFormatting>
  <conditionalFormatting sqref="F39">
    <cfRule type="cellIs" dxfId="110" priority="5" operator="lessThanOrEqual">
      <formula>0</formula>
    </cfRule>
  </conditionalFormatting>
  <conditionalFormatting sqref="F40">
    <cfRule type="cellIs" dxfId="109" priority="4" operator="lessThanOrEqual">
      <formula>0</formula>
    </cfRule>
  </conditionalFormatting>
  <conditionalFormatting sqref="F41">
    <cfRule type="cellIs" dxfId="108" priority="3" operator="lessThanOrEqual">
      <formula>0</formula>
    </cfRule>
  </conditionalFormatting>
  <conditionalFormatting sqref="F45">
    <cfRule type="cellIs" dxfId="107" priority="2" operator="lessThanOrEqual">
      <formula>0</formula>
    </cfRule>
  </conditionalFormatting>
  <conditionalFormatting sqref="F49">
    <cfRule type="cellIs" dxfId="106" priority="1" operator="lessThanOrEqual">
      <formula>0</formula>
    </cfRule>
  </conditionalFormatting>
  <pageMargins left="0.70866141732283472" right="0.51181102362204722" top="0.74803149606299213" bottom="0.74803149606299213" header="0.31496062992125984" footer="0.31496062992125984"/>
  <pageSetup paperSize="9" orientation="portrait" r:id="rId1"/>
  <headerFooter>
    <oddHeader>&amp;C&amp;"Arial Narrow,Poševno"&amp;10&amp;A</oddHeader>
    <oddFooter>&amp;RStran &amp;P / &amp;N</oddFooter>
  </headerFooter>
  <rowBreaks count="1" manualBreakCount="1">
    <brk id="24"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BCC45-7B78-405C-82F5-BCA88BC66D74}">
  <sheetPr filterMode="1">
    <tabColor theme="3"/>
  </sheetPr>
  <dimension ref="A1:I58"/>
  <sheetViews>
    <sheetView view="pageBreakPreview" zoomScaleNormal="145" zoomScaleSheetLayoutView="100" zoomScalePageLayoutView="120" workbookViewId="0">
      <pane ySplit="2" topLeftCell="A24" activePane="bottomLeft" state="frozen"/>
      <selection activeCell="Q20" sqref="Q20"/>
      <selection pane="bottomLeft" activeCell="F33" sqref="F33"/>
    </sheetView>
  </sheetViews>
  <sheetFormatPr defaultColWidth="9.1796875" defaultRowHeight="13" x14ac:dyDescent="0.3"/>
  <cols>
    <col min="1" max="1" width="2.1796875" style="101" customWidth="1"/>
    <col min="2" max="2" width="6.26953125" style="100" customWidth="1"/>
    <col min="3" max="3" width="5.26953125" style="99" customWidth="1"/>
    <col min="4" max="4" width="44.7265625" style="98" customWidth="1"/>
    <col min="5" max="6" width="9.1796875" style="97"/>
    <col min="7" max="7" width="9.7265625" style="97" customWidth="1"/>
    <col min="8" max="8" width="3.54296875" style="95" customWidth="1"/>
    <col min="9" max="9" width="8.453125" style="163" hidden="1" customWidth="1"/>
    <col min="10" max="16384" width="9.1796875" style="95"/>
  </cols>
  <sheetData>
    <row r="1" spans="1:9" x14ac:dyDescent="0.3">
      <c r="A1" s="139"/>
    </row>
    <row r="2" spans="1:9" x14ac:dyDescent="0.3">
      <c r="B2" s="159" t="s">
        <v>0</v>
      </c>
      <c r="C2" s="159" t="s">
        <v>5</v>
      </c>
      <c r="D2" s="159" t="s">
        <v>1</v>
      </c>
      <c r="E2" s="158" t="s">
        <v>2</v>
      </c>
      <c r="F2" s="158" t="s">
        <v>3</v>
      </c>
      <c r="G2" s="158" t="s">
        <v>4</v>
      </c>
      <c r="I2" s="177" t="s">
        <v>6</v>
      </c>
    </row>
    <row r="3" spans="1:9" x14ac:dyDescent="0.3">
      <c r="B3" s="157"/>
      <c r="C3" s="157"/>
      <c r="D3" s="156"/>
      <c r="E3" s="155"/>
      <c r="F3" s="155"/>
      <c r="G3" s="155"/>
    </row>
    <row r="4" spans="1:9" ht="15.5" x14ac:dyDescent="0.3">
      <c r="B4" s="324" t="s">
        <v>380</v>
      </c>
      <c r="C4" s="324"/>
      <c r="D4" s="324"/>
      <c r="E4" s="324"/>
      <c r="F4" s="324"/>
      <c r="G4" s="324"/>
    </row>
    <row r="5" spans="1:9" ht="15.5" x14ac:dyDescent="0.3">
      <c r="B5" s="132"/>
      <c r="C5" s="132"/>
      <c r="D5" s="132"/>
      <c r="E5" s="162" t="str">
        <f>IF(SUM(E8:E8)=0,0,"")</f>
        <v/>
      </c>
      <c r="F5" s="162"/>
      <c r="G5" s="162">
        <f>IF(REKAPITULACIJA!$F$44=0,"",IF(SUM(G8:G8)=0,0,""))</f>
        <v>0</v>
      </c>
    </row>
    <row r="6" spans="1:9" ht="14" x14ac:dyDescent="0.3">
      <c r="B6" s="325" t="s">
        <v>379</v>
      </c>
      <c r="C6" s="326"/>
      <c r="D6" s="326"/>
      <c r="E6" s="116" t="str">
        <f>IF(SUM(E8:E8)=0,0,"")</f>
        <v/>
      </c>
      <c r="F6" s="116"/>
      <c r="G6" s="115">
        <f>IF(REKAPITULACIJA!$F$44=0,"",IF(SUM(G8:G8)=0,0,""))</f>
        <v>0</v>
      </c>
    </row>
    <row r="7" spans="1:9" x14ac:dyDescent="0.3">
      <c r="E7" s="176" t="str">
        <f>IF(SUM(E8:E8)=0,0,"")</f>
        <v/>
      </c>
      <c r="F7" s="176"/>
      <c r="G7" s="176">
        <f>IF(REKAPITULACIJA!$F$44=0,"",IF(SUM(G8:G8)=0,0,""))</f>
        <v>0</v>
      </c>
    </row>
    <row r="8" spans="1:9" ht="26" x14ac:dyDescent="0.3">
      <c r="B8" s="109" t="s">
        <v>378</v>
      </c>
      <c r="C8" s="108" t="s">
        <v>146</v>
      </c>
      <c r="D8" s="107" t="s">
        <v>377</v>
      </c>
      <c r="E8" s="105">
        <v>15</v>
      </c>
      <c r="F8" s="106">
        <v>0</v>
      </c>
      <c r="G8" s="105">
        <f>IF(F8="","",E8*F8)</f>
        <v>0</v>
      </c>
      <c r="I8" s="166">
        <v>0</v>
      </c>
    </row>
    <row r="9" spans="1:9" x14ac:dyDescent="0.3">
      <c r="E9" s="110" t="str">
        <f>IF(SUM(E12:E13)=0,0,"")</f>
        <v/>
      </c>
      <c r="F9" s="110"/>
      <c r="G9" s="110">
        <f>IF(REKAPITULACIJA!$F$44=0,"",IF(SUM(G12:G13)=0,0,""))</f>
        <v>0</v>
      </c>
    </row>
    <row r="10" spans="1:9" ht="14" x14ac:dyDescent="0.3">
      <c r="B10" s="325" t="s">
        <v>376</v>
      </c>
      <c r="C10" s="326"/>
      <c r="D10" s="326"/>
      <c r="E10" s="116" t="str">
        <f>IF(SUM(E12:E13)=0,0,"")</f>
        <v/>
      </c>
      <c r="F10" s="116"/>
      <c r="G10" s="115">
        <f>IF(REKAPITULACIJA!$F$44=0,"",IF(SUM(G12:G13)=0,0,""))</f>
        <v>0</v>
      </c>
    </row>
    <row r="11" spans="1:9" x14ac:dyDescent="0.3">
      <c r="E11" s="110" t="str">
        <f>IF(SUM(E12:E13)=0,0,"")</f>
        <v/>
      </c>
      <c r="F11" s="110"/>
      <c r="G11" s="110">
        <f>IF(REKAPITULACIJA!$F$44=0,"",IF(SUM(G12:G13)=0,0,""))</f>
        <v>0</v>
      </c>
    </row>
    <row r="12" spans="1:9" ht="52" x14ac:dyDescent="0.3">
      <c r="B12" s="109" t="s">
        <v>375</v>
      </c>
      <c r="C12" s="108" t="s">
        <v>146</v>
      </c>
      <c r="D12" s="107" t="s">
        <v>374</v>
      </c>
      <c r="E12" s="113">
        <v>270</v>
      </c>
      <c r="F12" s="106">
        <v>0</v>
      </c>
      <c r="G12" s="105">
        <f>IF(F12="","",E12*F12)</f>
        <v>0</v>
      </c>
      <c r="I12" s="175">
        <v>10.199999999999999</v>
      </c>
    </row>
    <row r="13" spans="1:9" ht="39" x14ac:dyDescent="0.3">
      <c r="B13" s="109" t="s">
        <v>373</v>
      </c>
      <c r="C13" s="108" t="s">
        <v>146</v>
      </c>
      <c r="D13" s="107" t="s">
        <v>372</v>
      </c>
      <c r="E13" s="113">
        <f>+E12</f>
        <v>270</v>
      </c>
      <c r="F13" s="106">
        <v>0</v>
      </c>
      <c r="G13" s="105">
        <f>IF(F13="","",E13*F13)</f>
        <v>0</v>
      </c>
      <c r="I13" s="174">
        <v>0</v>
      </c>
    </row>
    <row r="14" spans="1:9" x14ac:dyDescent="0.3">
      <c r="E14" s="110" t="str">
        <f>IF(SUM(E17:E24)=0,0,"")</f>
        <v/>
      </c>
      <c r="F14" s="110"/>
      <c r="G14" s="110">
        <f>IF(REKAPITULACIJA!$F$44=0,"",IF(SUM(G17:G24)=0,0,""))</f>
        <v>0</v>
      </c>
    </row>
    <row r="15" spans="1:9" ht="14" x14ac:dyDescent="0.3">
      <c r="B15" s="325" t="s">
        <v>371</v>
      </c>
      <c r="C15" s="326"/>
      <c r="D15" s="326"/>
      <c r="E15" s="116" t="str">
        <f>IF(SUM(E17:E24)=0,0,"")</f>
        <v/>
      </c>
      <c r="F15" s="116"/>
      <c r="G15" s="115">
        <f>IF(REKAPITULACIJA!$F$44=0,"",IF(SUM(G17:G24)=0,0,""))</f>
        <v>0</v>
      </c>
    </row>
    <row r="16" spans="1:9" x14ac:dyDescent="0.3">
      <c r="E16" s="110" t="str">
        <f>IF(SUM(E17:E24)=0,0,"")</f>
        <v/>
      </c>
      <c r="F16" s="110"/>
      <c r="G16" s="110">
        <f>IF(REKAPITULACIJA!$F$44=0,"",IF(SUM(G17:G24)=0,0,""))</f>
        <v>0</v>
      </c>
    </row>
    <row r="17" spans="1:9" ht="52" x14ac:dyDescent="0.3">
      <c r="B17" s="109" t="s">
        <v>370</v>
      </c>
      <c r="C17" s="108" t="s">
        <v>146</v>
      </c>
      <c r="D17" s="107" t="s">
        <v>369</v>
      </c>
      <c r="E17" s="113">
        <v>117</v>
      </c>
      <c r="F17" s="106">
        <v>0</v>
      </c>
      <c r="G17" s="105">
        <f t="shared" ref="G17:G27" si="0">IF(F17="","",E17*F17)</f>
        <v>0</v>
      </c>
      <c r="I17" s="173">
        <v>40.659999999999997</v>
      </c>
    </row>
    <row r="18" spans="1:9" ht="52" x14ac:dyDescent="0.3">
      <c r="B18" s="109" t="s">
        <v>368</v>
      </c>
      <c r="C18" s="108" t="s">
        <v>146</v>
      </c>
      <c r="D18" s="107" t="s">
        <v>367</v>
      </c>
      <c r="E18" s="113">
        <v>175</v>
      </c>
      <c r="F18" s="106">
        <v>0</v>
      </c>
      <c r="G18" s="105">
        <f t="shared" si="0"/>
        <v>0</v>
      </c>
      <c r="I18" s="173">
        <v>65.02</v>
      </c>
    </row>
    <row r="19" spans="1:9" ht="78" x14ac:dyDescent="0.3">
      <c r="B19" s="109" t="s">
        <v>366</v>
      </c>
      <c r="C19" s="108" t="s">
        <v>146</v>
      </c>
      <c r="D19" s="107" t="s">
        <v>365</v>
      </c>
      <c r="E19" s="113">
        <v>45</v>
      </c>
      <c r="F19" s="106">
        <v>0</v>
      </c>
      <c r="G19" s="105">
        <f t="shared" si="0"/>
        <v>0</v>
      </c>
      <c r="I19" s="164">
        <v>23.16</v>
      </c>
    </row>
    <row r="20" spans="1:9" ht="52" x14ac:dyDescent="0.3">
      <c r="B20" s="109" t="s">
        <v>364</v>
      </c>
      <c r="C20" s="108" t="s">
        <v>146</v>
      </c>
      <c r="D20" s="107" t="s">
        <v>363</v>
      </c>
      <c r="E20" s="113">
        <f>+E19</f>
        <v>45</v>
      </c>
      <c r="F20" s="106">
        <v>0</v>
      </c>
      <c r="G20" s="105">
        <f t="shared" si="0"/>
        <v>0</v>
      </c>
      <c r="I20" s="164">
        <v>3</v>
      </c>
    </row>
    <row r="21" spans="1:9" ht="39" x14ac:dyDescent="0.3">
      <c r="B21" s="109" t="s">
        <v>362</v>
      </c>
      <c r="C21" s="108" t="s">
        <v>146</v>
      </c>
      <c r="D21" s="107" t="s">
        <v>361</v>
      </c>
      <c r="E21" s="113">
        <f>E17+E18</f>
        <v>292</v>
      </c>
      <c r="F21" s="106">
        <v>0</v>
      </c>
      <c r="G21" s="105">
        <f t="shared" si="0"/>
        <v>0</v>
      </c>
      <c r="I21" s="166">
        <v>0</v>
      </c>
    </row>
    <row r="22" spans="1:9" ht="26" x14ac:dyDescent="0.3">
      <c r="B22" s="109" t="s">
        <v>360</v>
      </c>
      <c r="C22" s="108" t="s">
        <v>146</v>
      </c>
      <c r="D22" s="107" t="s">
        <v>359</v>
      </c>
      <c r="E22" s="113">
        <f>+E19</f>
        <v>45</v>
      </c>
      <c r="F22" s="106">
        <v>0</v>
      </c>
      <c r="G22" s="105">
        <f t="shared" si="0"/>
        <v>0</v>
      </c>
      <c r="I22" s="173">
        <v>3.6</v>
      </c>
    </row>
    <row r="23" spans="1:9" ht="26" x14ac:dyDescent="0.3">
      <c r="B23" s="109" t="s">
        <v>358</v>
      </c>
      <c r="C23" s="108" t="s">
        <v>146</v>
      </c>
      <c r="D23" s="107" t="s">
        <v>357</v>
      </c>
      <c r="E23" s="113">
        <f>E17+E18</f>
        <v>292</v>
      </c>
      <c r="F23" s="106">
        <v>0</v>
      </c>
      <c r="G23" s="105">
        <f t="shared" si="0"/>
        <v>0</v>
      </c>
      <c r="I23" s="173">
        <v>3.6</v>
      </c>
    </row>
    <row r="24" spans="1:9" ht="26" x14ac:dyDescent="0.3">
      <c r="B24" s="109" t="s">
        <v>356</v>
      </c>
      <c r="C24" s="108" t="s">
        <v>146</v>
      </c>
      <c r="D24" s="107" t="s">
        <v>355</v>
      </c>
      <c r="E24" s="113">
        <f>E23</f>
        <v>292</v>
      </c>
      <c r="F24" s="106">
        <v>0</v>
      </c>
      <c r="G24" s="105">
        <f t="shared" si="0"/>
        <v>0</v>
      </c>
      <c r="I24" s="164">
        <v>1.04</v>
      </c>
    </row>
    <row r="25" spans="1:9" ht="52" x14ac:dyDescent="0.3">
      <c r="B25" s="109" t="s">
        <v>354</v>
      </c>
      <c r="C25" s="108" t="s">
        <v>146</v>
      </c>
      <c r="D25" s="107" t="s">
        <v>353</v>
      </c>
      <c r="E25" s="105">
        <v>261</v>
      </c>
      <c r="F25" s="106">
        <v>0</v>
      </c>
      <c r="G25" s="105">
        <f t="shared" si="0"/>
        <v>0</v>
      </c>
      <c r="I25" s="95"/>
    </row>
    <row r="26" spans="1:9" s="143" customFormat="1" ht="52" x14ac:dyDescent="0.3">
      <c r="A26" s="148"/>
      <c r="B26" s="147" t="s">
        <v>352</v>
      </c>
      <c r="C26" s="146" t="s">
        <v>155</v>
      </c>
      <c r="D26" s="145" t="s">
        <v>351</v>
      </c>
      <c r="E26" s="113">
        <f>410+261*0.4</f>
        <v>514.4</v>
      </c>
      <c r="F26" s="106">
        <v>0</v>
      </c>
      <c r="G26" s="113">
        <f t="shared" si="0"/>
        <v>0</v>
      </c>
    </row>
    <row r="27" spans="1:9" s="143" customFormat="1" ht="52" x14ac:dyDescent="0.3">
      <c r="A27" s="148"/>
      <c r="B27" s="147" t="s">
        <v>350</v>
      </c>
      <c r="C27" s="146" t="s">
        <v>142</v>
      </c>
      <c r="D27" s="145" t="s">
        <v>349</v>
      </c>
      <c r="E27" s="113">
        <v>15</v>
      </c>
      <c r="F27" s="106">
        <v>0</v>
      </c>
      <c r="G27" s="113">
        <f t="shared" si="0"/>
        <v>0</v>
      </c>
    </row>
    <row r="28" spans="1:9" x14ac:dyDescent="0.3">
      <c r="B28" s="140"/>
      <c r="I28" s="95"/>
    </row>
    <row r="29" spans="1:9" ht="14" x14ac:dyDescent="0.3">
      <c r="B29" s="325" t="s">
        <v>348</v>
      </c>
      <c r="C29" s="326"/>
      <c r="D29" s="326"/>
      <c r="E29" s="116" t="str">
        <f>IF(SUM(E31:E40)=0,0,"")</f>
        <v/>
      </c>
      <c r="F29" s="116"/>
      <c r="G29" s="115">
        <f>IF(REKAPITULACIJA!$F$44=0,"",IF(SUM(G31:G40)=0,0,""))</f>
        <v>0</v>
      </c>
    </row>
    <row r="30" spans="1:9" ht="14" x14ac:dyDescent="0.3">
      <c r="B30" s="172"/>
      <c r="C30" s="172"/>
      <c r="D30" s="172"/>
      <c r="E30" s="171"/>
      <c r="F30" s="171"/>
      <c r="G30" s="171"/>
      <c r="I30" s="96"/>
    </row>
    <row r="31" spans="1:9" ht="52" x14ac:dyDescent="0.3">
      <c r="B31" s="109" t="s">
        <v>347</v>
      </c>
      <c r="C31" s="108" t="s">
        <v>142</v>
      </c>
      <c r="D31" s="107" t="s">
        <v>346</v>
      </c>
      <c r="E31" s="105">
        <v>7</v>
      </c>
      <c r="F31" s="106">
        <v>0</v>
      </c>
      <c r="G31" s="105">
        <f t="shared" ref="G31:G41" si="1">IF(F31="","",E31*F31)</f>
        <v>0</v>
      </c>
      <c r="I31" s="168">
        <v>0</v>
      </c>
    </row>
    <row r="32" spans="1:9" ht="65" x14ac:dyDescent="0.3">
      <c r="B32" s="147" t="s">
        <v>345</v>
      </c>
      <c r="C32" s="146" t="s">
        <v>142</v>
      </c>
      <c r="D32" s="145" t="s">
        <v>344</v>
      </c>
      <c r="E32" s="113">
        <v>15</v>
      </c>
      <c r="F32" s="106">
        <v>0</v>
      </c>
      <c r="G32" s="105">
        <f t="shared" si="1"/>
        <v>0</v>
      </c>
      <c r="I32" s="168">
        <v>0</v>
      </c>
    </row>
    <row r="33" spans="2:9" ht="52" x14ac:dyDescent="0.3">
      <c r="B33" s="147" t="s">
        <v>343</v>
      </c>
      <c r="C33" s="146" t="s">
        <v>142</v>
      </c>
      <c r="D33" s="145" t="s">
        <v>342</v>
      </c>
      <c r="E33" s="113">
        <v>16</v>
      </c>
      <c r="F33" s="106">
        <v>0</v>
      </c>
      <c r="G33" s="105">
        <f t="shared" si="1"/>
        <v>0</v>
      </c>
      <c r="I33" s="168">
        <v>0</v>
      </c>
    </row>
    <row r="34" spans="2:9" ht="65" x14ac:dyDescent="0.3">
      <c r="B34" s="109" t="s">
        <v>341</v>
      </c>
      <c r="C34" s="108" t="s">
        <v>142</v>
      </c>
      <c r="D34" s="107" t="s">
        <v>340</v>
      </c>
      <c r="E34" s="105">
        <v>1</v>
      </c>
      <c r="F34" s="106">
        <v>0</v>
      </c>
      <c r="G34" s="105">
        <f t="shared" si="1"/>
        <v>0</v>
      </c>
      <c r="I34" s="168">
        <v>0</v>
      </c>
    </row>
    <row r="35" spans="2:9" ht="39" x14ac:dyDescent="0.3">
      <c r="B35" s="109" t="s">
        <v>339</v>
      </c>
      <c r="C35" s="108" t="s">
        <v>142</v>
      </c>
      <c r="D35" s="107" t="s">
        <v>338</v>
      </c>
      <c r="E35" s="105">
        <f>+E31</f>
        <v>7</v>
      </c>
      <c r="F35" s="106">
        <v>0</v>
      </c>
      <c r="G35" s="105">
        <f t="shared" si="1"/>
        <v>0</v>
      </c>
      <c r="I35" s="170">
        <v>172</v>
      </c>
    </row>
    <row r="36" spans="2:9" ht="39" x14ac:dyDescent="0.3">
      <c r="B36" s="109" t="s">
        <v>337</v>
      </c>
      <c r="C36" s="108" t="s">
        <v>142</v>
      </c>
      <c r="D36" s="107" t="s">
        <v>336</v>
      </c>
      <c r="E36" s="105">
        <v>6</v>
      </c>
      <c r="F36" s="106">
        <v>0</v>
      </c>
      <c r="G36" s="105">
        <f t="shared" si="1"/>
        <v>0</v>
      </c>
      <c r="I36" s="167">
        <v>0</v>
      </c>
    </row>
    <row r="37" spans="2:9" ht="52" x14ac:dyDescent="0.3">
      <c r="B37" s="109" t="s">
        <v>335</v>
      </c>
      <c r="C37" s="108" t="s">
        <v>142</v>
      </c>
      <c r="D37" s="107" t="s">
        <v>334</v>
      </c>
      <c r="E37" s="113">
        <v>7</v>
      </c>
      <c r="F37" s="106">
        <v>0</v>
      </c>
      <c r="G37" s="105">
        <f t="shared" si="1"/>
        <v>0</v>
      </c>
      <c r="I37" s="170">
        <v>268.8</v>
      </c>
    </row>
    <row r="38" spans="2:9" ht="52" x14ac:dyDescent="0.3">
      <c r="B38" s="109" t="s">
        <v>333</v>
      </c>
      <c r="C38" s="108" t="s">
        <v>142</v>
      </c>
      <c r="D38" s="107" t="s">
        <v>332</v>
      </c>
      <c r="E38" s="113">
        <f>+E33</f>
        <v>16</v>
      </c>
      <c r="F38" s="106">
        <v>0</v>
      </c>
      <c r="G38" s="105">
        <f t="shared" si="1"/>
        <v>0</v>
      </c>
      <c r="I38" s="169">
        <v>286.8</v>
      </c>
    </row>
    <row r="39" spans="2:9" ht="39" x14ac:dyDescent="0.3">
      <c r="B39" s="109" t="s">
        <v>331</v>
      </c>
      <c r="C39" s="108" t="s">
        <v>142</v>
      </c>
      <c r="D39" s="107" t="s">
        <v>330</v>
      </c>
      <c r="E39" s="105">
        <v>8</v>
      </c>
      <c r="F39" s="106">
        <v>0</v>
      </c>
      <c r="G39" s="105">
        <f t="shared" si="1"/>
        <v>0</v>
      </c>
      <c r="I39" s="168">
        <v>0</v>
      </c>
    </row>
    <row r="40" spans="2:9" ht="65" x14ac:dyDescent="0.3">
      <c r="B40" s="109" t="s">
        <v>329</v>
      </c>
      <c r="C40" s="108" t="s">
        <v>142</v>
      </c>
      <c r="D40" s="107" t="s">
        <v>328</v>
      </c>
      <c r="E40" s="113">
        <v>15</v>
      </c>
      <c r="F40" s="106">
        <v>0</v>
      </c>
      <c r="G40" s="105">
        <f t="shared" si="1"/>
        <v>0</v>
      </c>
      <c r="I40" s="168">
        <v>0</v>
      </c>
    </row>
    <row r="41" spans="2:9" ht="26" x14ac:dyDescent="0.3">
      <c r="B41" s="109" t="s">
        <v>327</v>
      </c>
      <c r="C41" s="108" t="s">
        <v>142</v>
      </c>
      <c r="D41" s="107" t="s">
        <v>326</v>
      </c>
      <c r="E41" s="113">
        <v>18</v>
      </c>
      <c r="F41" s="106">
        <v>0</v>
      </c>
      <c r="G41" s="105">
        <f t="shared" si="1"/>
        <v>0</v>
      </c>
      <c r="I41" s="167">
        <v>0</v>
      </c>
    </row>
    <row r="42" spans="2:9" x14ac:dyDescent="0.3">
      <c r="E42" s="110" t="str">
        <f>IF(SUM(E45:E56)=0,0,"")</f>
        <v/>
      </c>
      <c r="F42" s="110"/>
      <c r="G42" s="110">
        <f>IF(REKAPITULACIJA!$F$44=0,"",IF(SUM(G45:G56)=0,0,""))</f>
        <v>0</v>
      </c>
    </row>
    <row r="43" spans="2:9" ht="14" x14ac:dyDescent="0.3">
      <c r="B43" s="325" t="s">
        <v>325</v>
      </c>
      <c r="C43" s="326"/>
      <c r="D43" s="326"/>
      <c r="E43" s="116" t="str">
        <f>IF(SUM(E45:E56)=0,0,"")</f>
        <v/>
      </c>
      <c r="F43" s="116"/>
      <c r="G43" s="115">
        <f>IF(REKAPITULACIJA!$F$44=0,"",IF(SUM(G45:G56)=0,0,""))</f>
        <v>0</v>
      </c>
    </row>
    <row r="44" spans="2:9" x14ac:dyDescent="0.3">
      <c r="E44" s="110" t="str">
        <f>IF(SUM(E45:E56)=0,0,"")</f>
        <v/>
      </c>
      <c r="F44" s="110"/>
      <c r="G44" s="110">
        <f>IF(REKAPITULACIJA!$F$44=0,"",IF(SUM(G45:G56)=0,0,""))</f>
        <v>0</v>
      </c>
    </row>
    <row r="45" spans="2:9" ht="39" x14ac:dyDescent="0.3">
      <c r="B45" s="109" t="s">
        <v>324</v>
      </c>
      <c r="C45" s="108" t="s">
        <v>146</v>
      </c>
      <c r="D45" s="107" t="s">
        <v>323</v>
      </c>
      <c r="E45" s="113">
        <v>20</v>
      </c>
      <c r="F45" s="106">
        <v>0</v>
      </c>
      <c r="G45" s="105">
        <f t="shared" ref="G45:G56" si="2">IF(F45="","",E45*F45)</f>
        <v>0</v>
      </c>
      <c r="I45" s="166">
        <v>0</v>
      </c>
    </row>
    <row r="46" spans="2:9" ht="39" x14ac:dyDescent="0.3">
      <c r="B46" s="109" t="s">
        <v>322</v>
      </c>
      <c r="C46" s="108" t="s">
        <v>146</v>
      </c>
      <c r="D46" s="107" t="s">
        <v>321</v>
      </c>
      <c r="E46" s="105">
        <v>10</v>
      </c>
      <c r="F46" s="106">
        <v>0</v>
      </c>
      <c r="G46" s="105">
        <f t="shared" si="2"/>
        <v>0</v>
      </c>
      <c r="I46" s="166">
        <v>0</v>
      </c>
    </row>
    <row r="47" spans="2:9" ht="39" x14ac:dyDescent="0.3">
      <c r="B47" s="109" t="s">
        <v>320</v>
      </c>
      <c r="C47" s="108" t="s">
        <v>146</v>
      </c>
      <c r="D47" s="107" t="s">
        <v>319</v>
      </c>
      <c r="E47" s="105">
        <v>10</v>
      </c>
      <c r="F47" s="106">
        <v>0</v>
      </c>
      <c r="G47" s="105">
        <f t="shared" si="2"/>
        <v>0</v>
      </c>
      <c r="I47" s="166">
        <v>0</v>
      </c>
    </row>
    <row r="48" spans="2:9" ht="39" x14ac:dyDescent="0.3">
      <c r="B48" s="109" t="s">
        <v>318</v>
      </c>
      <c r="C48" s="108" t="s">
        <v>311</v>
      </c>
      <c r="D48" s="107" t="s">
        <v>317</v>
      </c>
      <c r="E48" s="105">
        <f>+E53</f>
        <v>20</v>
      </c>
      <c r="F48" s="106">
        <v>0</v>
      </c>
      <c r="G48" s="105">
        <f t="shared" si="2"/>
        <v>0</v>
      </c>
      <c r="I48" s="166">
        <v>0</v>
      </c>
    </row>
    <row r="49" spans="2:9" ht="39" x14ac:dyDescent="0.3">
      <c r="B49" s="109" t="s">
        <v>316</v>
      </c>
      <c r="C49" s="108" t="s">
        <v>311</v>
      </c>
      <c r="D49" s="107" t="s">
        <v>315</v>
      </c>
      <c r="E49" s="113">
        <f>+E45</f>
        <v>20</v>
      </c>
      <c r="F49" s="106">
        <v>0</v>
      </c>
      <c r="G49" s="105">
        <f t="shared" si="2"/>
        <v>0</v>
      </c>
      <c r="I49" s="166">
        <v>0</v>
      </c>
    </row>
    <row r="50" spans="2:9" ht="39" x14ac:dyDescent="0.3">
      <c r="B50" s="109" t="s">
        <v>314</v>
      </c>
      <c r="C50" s="108" t="s">
        <v>311</v>
      </c>
      <c r="D50" s="107" t="s">
        <v>313</v>
      </c>
      <c r="E50" s="105">
        <f>+E46</f>
        <v>10</v>
      </c>
      <c r="F50" s="106">
        <v>0</v>
      </c>
      <c r="G50" s="105">
        <f t="shared" si="2"/>
        <v>0</v>
      </c>
      <c r="I50" s="166">
        <v>0</v>
      </c>
    </row>
    <row r="51" spans="2:9" ht="39" x14ac:dyDescent="0.3">
      <c r="B51" s="109" t="s">
        <v>312</v>
      </c>
      <c r="C51" s="108" t="s">
        <v>311</v>
      </c>
      <c r="D51" s="107" t="s">
        <v>310</v>
      </c>
      <c r="E51" s="105">
        <f>+E47</f>
        <v>10</v>
      </c>
      <c r="F51" s="106">
        <v>0</v>
      </c>
      <c r="G51" s="105">
        <f t="shared" si="2"/>
        <v>0</v>
      </c>
      <c r="I51" s="166">
        <v>0</v>
      </c>
    </row>
    <row r="52" spans="2:9" ht="39" x14ac:dyDescent="0.3">
      <c r="B52" s="109" t="s">
        <v>309</v>
      </c>
      <c r="C52" s="108" t="s">
        <v>146</v>
      </c>
      <c r="D52" s="107" t="s">
        <v>308</v>
      </c>
      <c r="E52" s="105">
        <v>55</v>
      </c>
      <c r="F52" s="106">
        <v>0</v>
      </c>
      <c r="G52" s="105">
        <f t="shared" si="2"/>
        <v>0</v>
      </c>
      <c r="I52" s="165">
        <v>0</v>
      </c>
    </row>
    <row r="53" spans="2:9" ht="39" x14ac:dyDescent="0.3">
      <c r="B53" s="109" t="s">
        <v>307</v>
      </c>
      <c r="C53" s="108" t="s">
        <v>146</v>
      </c>
      <c r="D53" s="107" t="s">
        <v>306</v>
      </c>
      <c r="E53" s="105">
        <v>20</v>
      </c>
      <c r="F53" s="106">
        <v>0</v>
      </c>
      <c r="G53" s="105">
        <f t="shared" si="2"/>
        <v>0</v>
      </c>
      <c r="I53" s="165">
        <v>0</v>
      </c>
    </row>
    <row r="54" spans="2:9" ht="39" x14ac:dyDescent="0.3">
      <c r="B54" s="109" t="s">
        <v>305</v>
      </c>
      <c r="C54" s="108" t="s">
        <v>142</v>
      </c>
      <c r="D54" s="107" t="s">
        <v>304</v>
      </c>
      <c r="E54" s="105">
        <v>4</v>
      </c>
      <c r="F54" s="106">
        <v>0</v>
      </c>
      <c r="G54" s="105">
        <f t="shared" si="2"/>
        <v>0</v>
      </c>
      <c r="I54" s="95"/>
    </row>
    <row r="55" spans="2:9" ht="39" x14ac:dyDescent="0.3">
      <c r="B55" s="109" t="s">
        <v>303</v>
      </c>
      <c r="C55" s="108" t="s">
        <v>142</v>
      </c>
      <c r="D55" s="107" t="s">
        <v>302</v>
      </c>
      <c r="E55" s="105">
        <v>5</v>
      </c>
      <c r="F55" s="106">
        <v>0</v>
      </c>
      <c r="G55" s="105">
        <f t="shared" si="2"/>
        <v>0</v>
      </c>
      <c r="I55" s="164">
        <v>120</v>
      </c>
    </row>
    <row r="56" spans="2:9" ht="39" x14ac:dyDescent="0.3">
      <c r="B56" s="109" t="s">
        <v>301</v>
      </c>
      <c r="C56" s="108" t="s">
        <v>142</v>
      </c>
      <c r="D56" s="107" t="s">
        <v>300</v>
      </c>
      <c r="E56" s="105">
        <v>2</v>
      </c>
      <c r="F56" s="106">
        <v>0</v>
      </c>
      <c r="G56" s="105">
        <f t="shared" si="2"/>
        <v>0</v>
      </c>
      <c r="I56" s="164">
        <v>400</v>
      </c>
    </row>
    <row r="57" spans="2:9" ht="13.5" thickBot="1" x14ac:dyDescent="0.35">
      <c r="B57" s="140"/>
      <c r="I57" s="95"/>
    </row>
    <row r="58" spans="2:9" ht="16" thickBot="1" x14ac:dyDescent="0.35">
      <c r="D58" s="103" t="s">
        <v>299</v>
      </c>
      <c r="E58" s="102"/>
      <c r="F58" s="322" t="str">
        <f>IF(SUM(G8:G56)=0,"",SUM(G9:G56))</f>
        <v/>
      </c>
      <c r="G58" s="323"/>
    </row>
  </sheetData>
  <sheetProtection algorithmName="SHA-512" hashValue="sFf+szUSDNqTFYpl+/916cuoGf23u3u+KvYS82Fj+2+uvskfUL7SHOk/ERe3y6oKbQN0zhSV8GL54pBdLfzw2A==" saltValue="dBohfqTKVjuy0V7PYKqdBA==" spinCount="100000" sheet="1"/>
  <autoFilter ref="E1:G58" xr:uid="{00000000-0009-0000-0000-000004000000}">
    <filterColumn colId="0">
      <filters blank="1">
        <filter val="1,00"/>
        <filter val="10,00"/>
        <filter val="117,00"/>
        <filter val="12,00"/>
        <filter val="15,00"/>
        <filter val="16,00"/>
        <filter val="175,00"/>
        <filter val="18,00"/>
        <filter val="2,00"/>
        <filter val="20,00"/>
        <filter val="261,00"/>
        <filter val="270,00"/>
        <filter val="292,00"/>
        <filter val="4,00"/>
        <filter val="410,00"/>
        <filter val="45,00"/>
        <filter val="5,00"/>
        <filter val="55,00"/>
        <filter val="6,00"/>
        <filter val="7,00"/>
        <filter val="8,00"/>
        <filter val="količina"/>
      </filters>
    </filterColumn>
  </autoFilter>
  <dataConsolidate/>
  <mergeCells count="7">
    <mergeCell ref="B4:G4"/>
    <mergeCell ref="F58:G58"/>
    <mergeCell ref="B6:D6"/>
    <mergeCell ref="B10:D10"/>
    <mergeCell ref="B15:D15"/>
    <mergeCell ref="B29:D29"/>
    <mergeCell ref="B43:D43"/>
  </mergeCells>
  <conditionalFormatting sqref="F8">
    <cfRule type="cellIs" dxfId="105" priority="11" operator="lessThanOrEqual">
      <formula>0</formula>
    </cfRule>
  </conditionalFormatting>
  <conditionalFormatting sqref="F12">
    <cfRule type="cellIs" dxfId="104" priority="10" operator="lessThanOrEqual">
      <formula>0</formula>
    </cfRule>
  </conditionalFormatting>
  <conditionalFormatting sqref="F13">
    <cfRule type="cellIs" dxfId="103" priority="9" operator="lessThanOrEqual">
      <formula>0</formula>
    </cfRule>
  </conditionalFormatting>
  <conditionalFormatting sqref="F17">
    <cfRule type="cellIs" dxfId="102" priority="8" operator="lessThanOrEqual">
      <formula>0</formula>
    </cfRule>
  </conditionalFormatting>
  <conditionalFormatting sqref="F18">
    <cfRule type="cellIs" dxfId="101" priority="7" operator="lessThanOrEqual">
      <formula>0</formula>
    </cfRule>
  </conditionalFormatting>
  <conditionalFormatting sqref="F19">
    <cfRule type="cellIs" dxfId="100" priority="6" operator="lessThanOrEqual">
      <formula>0</formula>
    </cfRule>
  </conditionalFormatting>
  <conditionalFormatting sqref="F20">
    <cfRule type="cellIs" dxfId="99" priority="5" operator="lessThanOrEqual">
      <formula>0</formula>
    </cfRule>
  </conditionalFormatting>
  <conditionalFormatting sqref="F21">
    <cfRule type="cellIs" dxfId="98" priority="4" operator="lessThanOrEqual">
      <formula>0</formula>
    </cfRule>
  </conditionalFormatting>
  <conditionalFormatting sqref="F22:F27">
    <cfRule type="cellIs" dxfId="97" priority="3" operator="lessThanOrEqual">
      <formula>0</formula>
    </cfRule>
  </conditionalFormatting>
  <conditionalFormatting sqref="F31:F41">
    <cfRule type="cellIs" dxfId="96" priority="2" operator="lessThanOrEqual">
      <formula>0</formula>
    </cfRule>
  </conditionalFormatting>
  <conditionalFormatting sqref="F45:F56">
    <cfRule type="cellIs" dxfId="95" priority="1" operator="lessThanOrEqual">
      <formula>0</formula>
    </cfRule>
  </conditionalFormatting>
  <pageMargins left="0.70866141732283472" right="0.51181102362204722" top="0.74803149606299213" bottom="0.74803149606299213" header="0.31496062992125984" footer="0.31496062992125984"/>
  <pageSetup paperSize="9" orientation="portrait" r:id="rId1"/>
  <headerFooter>
    <oddHeader>&amp;C&amp;"Arial Narrow,Poševno"&amp;10&amp;A</oddHeader>
    <oddFooter>&amp;RStran &amp;P / &amp;N</oddFooter>
  </headerFooter>
  <rowBreaks count="1" manualBreakCount="1">
    <brk id="42"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72FED-95C8-4FAF-97D7-8862DAC84B09}">
  <sheetPr filterMode="1">
    <tabColor theme="3"/>
  </sheetPr>
  <dimension ref="A1:I21"/>
  <sheetViews>
    <sheetView view="pageBreakPreview" zoomScaleNormal="100" zoomScaleSheetLayoutView="100" zoomScalePageLayoutView="120" workbookViewId="0">
      <pane ySplit="2" topLeftCell="A3" activePane="bottomLeft" state="frozen"/>
      <selection activeCell="Q20" sqref="Q20"/>
      <selection pane="bottomLeft" activeCell="F18" sqref="F18"/>
    </sheetView>
  </sheetViews>
  <sheetFormatPr defaultColWidth="9.1796875" defaultRowHeight="13" x14ac:dyDescent="0.3"/>
  <cols>
    <col min="1" max="1" width="2.1796875" style="101" customWidth="1"/>
    <col min="2" max="2" width="6.26953125" style="100" customWidth="1"/>
    <col min="3" max="3" width="5.26953125" style="99" customWidth="1"/>
    <col min="4" max="4" width="45.453125" style="98" customWidth="1"/>
    <col min="5" max="5" width="9.1796875" style="178"/>
    <col min="6" max="6" width="9.1796875" style="97"/>
    <col min="7" max="7" width="9.7265625" style="97" customWidth="1"/>
    <col min="8" max="8" width="4" style="95" customWidth="1"/>
    <col min="9" max="9" width="16.81640625" style="96" hidden="1" customWidth="1"/>
    <col min="10" max="16384" width="9.1796875" style="95"/>
  </cols>
  <sheetData>
    <row r="1" spans="1:9" x14ac:dyDescent="0.3">
      <c r="A1" s="139"/>
    </row>
    <row r="2" spans="1:9" x14ac:dyDescent="0.3">
      <c r="B2" s="159" t="s">
        <v>0</v>
      </c>
      <c r="C2" s="159" t="s">
        <v>5</v>
      </c>
      <c r="D2" s="159" t="s">
        <v>1</v>
      </c>
      <c r="E2" s="183" t="s">
        <v>2</v>
      </c>
      <c r="F2" s="158" t="s">
        <v>3</v>
      </c>
      <c r="G2" s="158" t="s">
        <v>4</v>
      </c>
      <c r="I2" s="136" t="s">
        <v>6</v>
      </c>
    </row>
    <row r="3" spans="1:9" x14ac:dyDescent="0.3">
      <c r="B3" s="157"/>
      <c r="C3" s="157"/>
      <c r="D3" s="156"/>
      <c r="E3" s="182"/>
      <c r="F3" s="155"/>
      <c r="G3" s="155"/>
    </row>
    <row r="4" spans="1:9" ht="15.5" x14ac:dyDescent="0.3">
      <c r="B4" s="324" t="s">
        <v>7</v>
      </c>
      <c r="C4" s="324"/>
      <c r="D4" s="324"/>
      <c r="E4" s="328"/>
      <c r="F4" s="324"/>
      <c r="G4" s="324"/>
    </row>
    <row r="5" spans="1:9" ht="15.5" x14ac:dyDescent="0.3">
      <c r="B5" s="132"/>
      <c r="C5" s="132"/>
      <c r="D5" s="132"/>
      <c r="E5" s="181" t="str">
        <f>IF(SUM(E8:E9)=0,0,"")</f>
        <v/>
      </c>
      <c r="F5" s="176"/>
      <c r="G5" s="176">
        <f>IF(REKAPITULACIJA!$F$44=0,"",IF(SUM(G8:G9)=0,0,""))</f>
        <v>0</v>
      </c>
    </row>
    <row r="6" spans="1:9" ht="14" x14ac:dyDescent="0.3">
      <c r="B6" s="325" t="s">
        <v>396</v>
      </c>
      <c r="C6" s="326"/>
      <c r="D6" s="326"/>
      <c r="E6" s="180" t="str">
        <f>IF(SUM(E8:E9)=0,0,"")</f>
        <v/>
      </c>
      <c r="F6" s="116"/>
      <c r="G6" s="115">
        <f>IF(REKAPITULACIJA!$F$44=0,"",IF(SUM(G8:G9)=0,0,""))</f>
        <v>0</v>
      </c>
    </row>
    <row r="7" spans="1:9" x14ac:dyDescent="0.3">
      <c r="E7" s="181" t="str">
        <f>IF(SUM(E8:E9)=0,0,"")</f>
        <v/>
      </c>
      <c r="F7" s="176"/>
      <c r="G7" s="176">
        <f>IF(REKAPITULACIJA!$F$44=0,"",IF(SUM(G8:G9)=0,0,""))</f>
        <v>0</v>
      </c>
    </row>
    <row r="8" spans="1:9" ht="39" x14ac:dyDescent="0.3">
      <c r="B8" s="109" t="s">
        <v>395</v>
      </c>
      <c r="C8" s="108" t="s">
        <v>158</v>
      </c>
      <c r="D8" s="107" t="s">
        <v>394</v>
      </c>
      <c r="E8" s="113">
        <v>75</v>
      </c>
      <c r="F8" s="106">
        <v>0</v>
      </c>
      <c r="G8" s="105">
        <f>IF(F8="","",E8*F8)</f>
        <v>0</v>
      </c>
      <c r="I8" s="96">
        <v>5</v>
      </c>
    </row>
    <row r="9" spans="1:9" ht="39" x14ac:dyDescent="0.3">
      <c r="B9" s="109" t="s">
        <v>393</v>
      </c>
      <c r="C9" s="108" t="s">
        <v>158</v>
      </c>
      <c r="D9" s="107" t="s">
        <v>392</v>
      </c>
      <c r="E9" s="113">
        <v>300</v>
      </c>
      <c r="F9" s="106">
        <v>0</v>
      </c>
      <c r="G9" s="105">
        <f>IF(F9="","",E9*F9)</f>
        <v>0</v>
      </c>
      <c r="I9" s="96">
        <v>8</v>
      </c>
    </row>
    <row r="10" spans="1:9" x14ac:dyDescent="0.3">
      <c r="E10" s="142" t="str">
        <f>IF(SUM(E13:E14)=0,0,"")</f>
        <v/>
      </c>
      <c r="F10" s="110"/>
      <c r="G10" s="110">
        <f>IF(REKAPITULACIJA!$F$44=0,"",IF(SUM(G13:G14)=0,0,""))</f>
        <v>0</v>
      </c>
    </row>
    <row r="11" spans="1:9" ht="14" x14ac:dyDescent="0.3">
      <c r="B11" s="325" t="s">
        <v>391</v>
      </c>
      <c r="C11" s="326"/>
      <c r="D11" s="326"/>
      <c r="E11" s="180" t="str">
        <f>IF(SUM(E13:E14)=0,0,"")</f>
        <v/>
      </c>
      <c r="F11" s="116"/>
      <c r="G11" s="115">
        <f>IF(REKAPITULACIJA!$F$44=0,"",IF(SUM(G13:G14)=0,0,""))</f>
        <v>0</v>
      </c>
    </row>
    <row r="12" spans="1:9" x14ac:dyDescent="0.3">
      <c r="E12" s="142" t="str">
        <f>IF(SUM(E13:E14)=0,0,"")</f>
        <v/>
      </c>
      <c r="F12" s="110"/>
      <c r="G12" s="110">
        <f>IF(REKAPITULACIJA!$F$44=0,"",IF(SUM(G13:G14)=0,0,""))</f>
        <v>0</v>
      </c>
    </row>
    <row r="13" spans="1:9" ht="52" x14ac:dyDescent="0.3">
      <c r="B13" s="109" t="s">
        <v>390</v>
      </c>
      <c r="C13" s="108" t="s">
        <v>389</v>
      </c>
      <c r="D13" s="107" t="s">
        <v>388</v>
      </c>
      <c r="E13" s="113">
        <v>4055</v>
      </c>
      <c r="F13" s="106">
        <v>0</v>
      </c>
      <c r="G13" s="105">
        <f>IF(F13="","",E13*F13)</f>
        <v>0</v>
      </c>
      <c r="I13" s="96">
        <v>2.5</v>
      </c>
    </row>
    <row r="14" spans="1:9" ht="39" x14ac:dyDescent="0.3">
      <c r="B14" s="109" t="s">
        <v>387</v>
      </c>
      <c r="C14" s="108" t="s">
        <v>142</v>
      </c>
      <c r="D14" s="107" t="s">
        <v>386</v>
      </c>
      <c r="E14" s="113">
        <v>25</v>
      </c>
      <c r="F14" s="106">
        <v>0</v>
      </c>
      <c r="G14" s="105">
        <f>IF(F14="","",E14*F14)</f>
        <v>0</v>
      </c>
      <c r="I14" s="96">
        <v>0</v>
      </c>
    </row>
    <row r="15" spans="1:9" x14ac:dyDescent="0.3">
      <c r="E15" s="142" t="str">
        <f>IF(SUM(E18:E19)=0,0,"")</f>
        <v/>
      </c>
      <c r="F15" s="110"/>
      <c r="G15" s="110">
        <f>IF(REKAPITULACIJA!$F$44=0,"",IF(SUM(G18:G19)=0,0,""))</f>
        <v>0</v>
      </c>
    </row>
    <row r="16" spans="1:9" ht="14" x14ac:dyDescent="0.3">
      <c r="B16" s="325" t="s">
        <v>385</v>
      </c>
      <c r="C16" s="326"/>
      <c r="D16" s="326"/>
      <c r="E16" s="180" t="str">
        <f>IF(SUM(E18:E19)=0,0,"")</f>
        <v/>
      </c>
      <c r="F16" s="116"/>
      <c r="G16" s="115">
        <f>IF(REKAPITULACIJA!$F$44=0,"",IF(SUM(G18:G19)=0,0,""))</f>
        <v>0</v>
      </c>
    </row>
    <row r="17" spans="2:9" x14ac:dyDescent="0.3">
      <c r="E17" s="142" t="str">
        <f>IF(SUM(E18:E19)=0,0,"")</f>
        <v/>
      </c>
      <c r="F17" s="110"/>
      <c r="G17" s="110">
        <f>IF(REKAPITULACIJA!$F$44=0,"",IF(SUM(G18:G19)=0,0,""))</f>
        <v>0</v>
      </c>
    </row>
    <row r="18" spans="2:9" ht="52" x14ac:dyDescent="0.3">
      <c r="B18" s="109" t="s">
        <v>384</v>
      </c>
      <c r="C18" s="108" t="s">
        <v>155</v>
      </c>
      <c r="D18" s="107" t="s">
        <v>383</v>
      </c>
      <c r="E18" s="113">
        <v>26</v>
      </c>
      <c r="F18" s="106">
        <v>0</v>
      </c>
      <c r="G18" s="105">
        <f>IF(F18="","",E18*F18)</f>
        <v>0</v>
      </c>
      <c r="I18" s="96">
        <v>0</v>
      </c>
    </row>
    <row r="19" spans="2:9" ht="65" x14ac:dyDescent="0.3">
      <c r="B19" s="109" t="s">
        <v>382</v>
      </c>
      <c r="C19" s="108" t="s">
        <v>155</v>
      </c>
      <c r="D19" s="107" t="s">
        <v>381</v>
      </c>
      <c r="E19" s="113">
        <v>30</v>
      </c>
      <c r="F19" s="106">
        <v>0</v>
      </c>
      <c r="G19" s="105">
        <f>IF(F19="","",E19*F19)</f>
        <v>0</v>
      </c>
      <c r="I19" s="96">
        <v>0</v>
      </c>
    </row>
    <row r="20" spans="2:9" ht="13.5" thickBot="1" x14ac:dyDescent="0.35"/>
    <row r="21" spans="2:9" ht="16" thickBot="1" x14ac:dyDescent="0.35">
      <c r="D21" s="103" t="s">
        <v>8</v>
      </c>
      <c r="E21" s="179"/>
      <c r="F21" s="322" t="str">
        <f>IF(SUM(G8:G19)=0,"",SUM(G8:G19))</f>
        <v/>
      </c>
      <c r="G21" s="323"/>
    </row>
  </sheetData>
  <sheetProtection algorithmName="SHA-512" hashValue="i5QxL4bPYKUF+kPuvbw0GulfX/fhqTrSQWtxCuNElwRXZgfDq1uIWCm35Tqg1YBDtRyZICrhTaDxoF6megJHcw==" saltValue="8hxyRTX8x/671eRLbbx63w==" spinCount="100000" sheet="1"/>
  <autoFilter ref="E1:G21" xr:uid="{00000000-0009-0000-0000-000005000000}">
    <filterColumn colId="0">
      <filters blank="1">
        <filter val="18,00"/>
        <filter val="2.855,00"/>
        <filter val="26,00"/>
        <filter val="30,00"/>
        <filter val="300,00"/>
        <filter val="75,00"/>
        <filter val="količina"/>
      </filters>
    </filterColumn>
  </autoFilter>
  <dataConsolidate/>
  <mergeCells count="5">
    <mergeCell ref="B4:G4"/>
    <mergeCell ref="B11:D11"/>
    <mergeCell ref="B6:D6"/>
    <mergeCell ref="B16:D16"/>
    <mergeCell ref="F21:G21"/>
  </mergeCells>
  <conditionalFormatting sqref="F8:F9">
    <cfRule type="cellIs" dxfId="94" priority="3" operator="lessThanOrEqual">
      <formula>0</formula>
    </cfRule>
  </conditionalFormatting>
  <conditionalFormatting sqref="F13:F14">
    <cfRule type="cellIs" dxfId="93" priority="2" operator="lessThanOrEqual">
      <formula>0</formula>
    </cfRule>
  </conditionalFormatting>
  <conditionalFormatting sqref="F18:F19">
    <cfRule type="cellIs" dxfId="92" priority="1" operator="lessThanOrEqual">
      <formula>0</formula>
    </cfRule>
  </conditionalFormatting>
  <pageMargins left="0.70866141732283472" right="0.51181102362204722" top="0.74803149606299213" bottom="0.74803149606299213" header="0.31496062992125984" footer="0.31496062992125984"/>
  <pageSetup paperSize="9" orientation="portrait" r:id="rId1"/>
  <headerFooter>
    <oddHeader>&amp;C&amp;"Arial Narrow,Poševno"&amp;10&amp;A</oddHeader>
    <oddFooter>&amp;RStran &amp;P /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52DC3-AAC5-4A67-92F4-67D2AEC0E951}">
  <sheetPr filterMode="1">
    <tabColor theme="3"/>
  </sheetPr>
  <dimension ref="A1:I25"/>
  <sheetViews>
    <sheetView view="pageBreakPreview" zoomScaleNormal="145" zoomScaleSheetLayoutView="100" zoomScalePageLayoutView="120" workbookViewId="0">
      <pane ySplit="2" topLeftCell="A3" activePane="bottomLeft" state="frozen"/>
      <selection activeCell="Q20" sqref="Q20"/>
      <selection pane="bottomLeft" activeCell="F17" sqref="F17"/>
    </sheetView>
  </sheetViews>
  <sheetFormatPr defaultColWidth="9.1796875" defaultRowHeight="13" x14ac:dyDescent="0.3"/>
  <cols>
    <col min="1" max="1" width="2.1796875" style="101" customWidth="1"/>
    <col min="2" max="2" width="6.26953125" style="100" customWidth="1"/>
    <col min="3" max="3" width="5.26953125" style="99" customWidth="1"/>
    <col min="4" max="4" width="45.453125" style="98" customWidth="1"/>
    <col min="5" max="6" width="9.1796875" style="97"/>
    <col min="7" max="7" width="9.7265625" style="97" customWidth="1"/>
    <col min="8" max="8" width="4" style="95" customWidth="1"/>
    <col min="9" max="9" width="16.81640625" style="184" hidden="1" customWidth="1"/>
    <col min="10" max="16384" width="9.1796875" style="95"/>
  </cols>
  <sheetData>
    <row r="1" spans="1:9" x14ac:dyDescent="0.3">
      <c r="A1" s="139"/>
    </row>
    <row r="2" spans="1:9" x14ac:dyDescent="0.3">
      <c r="B2" s="159" t="s">
        <v>0</v>
      </c>
      <c r="C2" s="159" t="s">
        <v>5</v>
      </c>
      <c r="D2" s="159" t="s">
        <v>1</v>
      </c>
      <c r="E2" s="158" t="s">
        <v>2</v>
      </c>
      <c r="F2" s="158" t="s">
        <v>3</v>
      </c>
      <c r="G2" s="158" t="s">
        <v>4</v>
      </c>
      <c r="I2" s="185" t="s">
        <v>6</v>
      </c>
    </row>
    <row r="3" spans="1:9" x14ac:dyDescent="0.3">
      <c r="B3" s="157"/>
      <c r="C3" s="157"/>
      <c r="D3" s="156"/>
      <c r="E3" s="155"/>
      <c r="F3" s="155"/>
      <c r="G3" s="155"/>
    </row>
    <row r="4" spans="1:9" ht="15.5" x14ac:dyDescent="0.3">
      <c r="B4" s="324" t="s">
        <v>421</v>
      </c>
      <c r="C4" s="324"/>
      <c r="D4" s="324"/>
      <c r="E4" s="324"/>
      <c r="F4" s="324"/>
      <c r="G4" s="324"/>
    </row>
    <row r="5" spans="1:9" ht="15.5" x14ac:dyDescent="0.3">
      <c r="B5" s="132"/>
      <c r="C5" s="132"/>
      <c r="D5" s="132"/>
      <c r="E5" s="162" t="str">
        <f>IF(SUM(E8:E13)=0,0,"")</f>
        <v/>
      </c>
      <c r="F5" s="162"/>
      <c r="G5" s="162">
        <f>IF(REKAPITULACIJA!$F$44=0,"",IF(SUM(G8:G13)=0,0,""))</f>
        <v>0</v>
      </c>
    </row>
    <row r="6" spans="1:9" ht="14" x14ac:dyDescent="0.3">
      <c r="B6" s="325" t="s">
        <v>420</v>
      </c>
      <c r="C6" s="326"/>
      <c r="D6" s="326"/>
      <c r="E6" s="116" t="str">
        <f>IF(SUM(E8:E13)=0,0,"")</f>
        <v/>
      </c>
      <c r="F6" s="116"/>
      <c r="G6" s="115">
        <f>IF(REKAPITULACIJA!$F$44=0,"",IF(SUM(G8:G13)=0,0,""))</f>
        <v>0</v>
      </c>
    </row>
    <row r="7" spans="1:9" x14ac:dyDescent="0.3">
      <c r="E7" s="176" t="str">
        <f>IF(SUM(E8:E13)=0,0,"")</f>
        <v/>
      </c>
      <c r="F7" s="176"/>
      <c r="G7" s="176">
        <f>IF(REKAPITULACIJA!$F$44=0,"",IF(SUM(G8:G13)=0,0,""))</f>
        <v>0</v>
      </c>
    </row>
    <row r="8" spans="1:9" ht="39" x14ac:dyDescent="0.3">
      <c r="B8" s="109" t="s">
        <v>419</v>
      </c>
      <c r="C8" s="108" t="s">
        <v>142</v>
      </c>
      <c r="D8" s="107" t="s">
        <v>418</v>
      </c>
      <c r="E8" s="113">
        <v>5</v>
      </c>
      <c r="F8" s="106">
        <v>0</v>
      </c>
      <c r="G8" s="105">
        <f t="shared" ref="G8:G13" si="0">IF(F8="","",E8*F8)</f>
        <v>0</v>
      </c>
      <c r="I8" s="184">
        <v>30</v>
      </c>
    </row>
    <row r="9" spans="1:9" ht="39" x14ac:dyDescent="0.3">
      <c r="B9" s="109" t="s">
        <v>417</v>
      </c>
      <c r="C9" s="108" t="s">
        <v>142</v>
      </c>
      <c r="D9" s="107" t="s">
        <v>416</v>
      </c>
      <c r="E9" s="113">
        <v>5</v>
      </c>
      <c r="F9" s="106">
        <v>0</v>
      </c>
      <c r="G9" s="105">
        <f t="shared" si="0"/>
        <v>0</v>
      </c>
      <c r="I9" s="184">
        <v>0</v>
      </c>
    </row>
    <row r="10" spans="1:9" ht="52" x14ac:dyDescent="0.3">
      <c r="B10" s="109" t="s">
        <v>415</v>
      </c>
      <c r="C10" s="108" t="s">
        <v>142</v>
      </c>
      <c r="D10" s="107" t="s">
        <v>414</v>
      </c>
      <c r="E10" s="113">
        <v>1</v>
      </c>
      <c r="F10" s="106">
        <v>0</v>
      </c>
      <c r="G10" s="105">
        <f t="shared" si="0"/>
        <v>0</v>
      </c>
      <c r="I10" s="184">
        <v>0</v>
      </c>
    </row>
    <row r="11" spans="1:9" ht="52" x14ac:dyDescent="0.3">
      <c r="B11" s="109" t="s">
        <v>413</v>
      </c>
      <c r="C11" s="108" t="s">
        <v>142</v>
      </c>
      <c r="D11" s="107" t="s">
        <v>412</v>
      </c>
      <c r="E11" s="113">
        <v>2</v>
      </c>
      <c r="F11" s="106">
        <v>0</v>
      </c>
      <c r="G11" s="105">
        <f t="shared" si="0"/>
        <v>0</v>
      </c>
      <c r="I11" s="184">
        <v>125</v>
      </c>
    </row>
    <row r="12" spans="1:9" ht="52" x14ac:dyDescent="0.3">
      <c r="B12" s="109" t="s">
        <v>411</v>
      </c>
      <c r="C12" s="108" t="s">
        <v>142</v>
      </c>
      <c r="D12" s="107" t="s">
        <v>410</v>
      </c>
      <c r="E12" s="113">
        <v>2</v>
      </c>
      <c r="F12" s="106">
        <v>0</v>
      </c>
      <c r="G12" s="105">
        <f t="shared" si="0"/>
        <v>0</v>
      </c>
      <c r="I12" s="184">
        <v>0</v>
      </c>
    </row>
    <row r="13" spans="1:9" ht="52" x14ac:dyDescent="0.3">
      <c r="B13" s="109" t="s">
        <v>409</v>
      </c>
      <c r="C13" s="108" t="s">
        <v>142</v>
      </c>
      <c r="D13" s="107" t="s">
        <v>408</v>
      </c>
      <c r="E13" s="113">
        <v>1</v>
      </c>
      <c r="F13" s="106">
        <v>0</v>
      </c>
      <c r="G13" s="105">
        <f t="shared" si="0"/>
        <v>0</v>
      </c>
      <c r="I13" s="184">
        <v>150</v>
      </c>
    </row>
    <row r="14" spans="1:9" x14ac:dyDescent="0.3">
      <c r="E14" s="110" t="str">
        <f>IF(SUM(E17:E19)=0,0,"")</f>
        <v/>
      </c>
      <c r="F14" s="110"/>
      <c r="G14" s="110">
        <f>IF(REKAPITULACIJA!$F$44=0,"",IF(SUM(G17:G19)=0,0,""))</f>
        <v>0</v>
      </c>
    </row>
    <row r="15" spans="1:9" ht="14" x14ac:dyDescent="0.3">
      <c r="B15" s="325" t="s">
        <v>407</v>
      </c>
      <c r="C15" s="326"/>
      <c r="D15" s="326"/>
      <c r="E15" s="116" t="str">
        <f>IF(SUM(E17:E19)=0,0,"")</f>
        <v/>
      </c>
      <c r="F15" s="116"/>
      <c r="G15" s="115">
        <f>IF(REKAPITULACIJA!$F$44=0,"",IF(SUM(G17:G19)=0,0,""))</f>
        <v>0</v>
      </c>
    </row>
    <row r="16" spans="1:9" x14ac:dyDescent="0.3">
      <c r="E16" s="110" t="str">
        <f>IF(SUM(E17:E19)=0,0,"")</f>
        <v/>
      </c>
      <c r="F16" s="110"/>
      <c r="G16" s="110">
        <f>IF(REKAPITULACIJA!$F$44=0,"",IF(SUM(G17:G19)=0,0,""))</f>
        <v>0</v>
      </c>
    </row>
    <row r="17" spans="1:9" ht="65" x14ac:dyDescent="0.3">
      <c r="B17" s="109" t="s">
        <v>406</v>
      </c>
      <c r="C17" s="108" t="s">
        <v>146</v>
      </c>
      <c r="D17" s="107" t="s">
        <v>405</v>
      </c>
      <c r="E17" s="113">
        <v>15</v>
      </c>
      <c r="F17" s="106">
        <v>0</v>
      </c>
      <c r="G17" s="105">
        <f>IF(F17="","",E17*F17)</f>
        <v>0</v>
      </c>
      <c r="I17" s="184">
        <v>0</v>
      </c>
    </row>
    <row r="18" spans="1:9" ht="65" x14ac:dyDescent="0.3">
      <c r="B18" s="109" t="s">
        <v>404</v>
      </c>
      <c r="C18" s="108" t="s">
        <v>146</v>
      </c>
      <c r="D18" s="107" t="s">
        <v>403</v>
      </c>
      <c r="E18" s="113">
        <v>9</v>
      </c>
      <c r="F18" s="106">
        <v>0</v>
      </c>
      <c r="G18" s="105">
        <f>IF(F18="","",E18*F18)</f>
        <v>0</v>
      </c>
      <c r="I18" s="184">
        <v>2.5</v>
      </c>
    </row>
    <row r="19" spans="1:9" ht="78" x14ac:dyDescent="0.3">
      <c r="B19" s="109" t="s">
        <v>402</v>
      </c>
      <c r="C19" s="108" t="s">
        <v>158</v>
      </c>
      <c r="D19" s="107" t="s">
        <v>401</v>
      </c>
      <c r="E19" s="113">
        <v>45</v>
      </c>
      <c r="F19" s="106">
        <v>0</v>
      </c>
      <c r="G19" s="105">
        <f>IF(F19="","",E19*F19)</f>
        <v>0</v>
      </c>
      <c r="I19" s="184">
        <v>15</v>
      </c>
    </row>
    <row r="20" spans="1:9" x14ac:dyDescent="0.3">
      <c r="E20" s="110" t="str">
        <f>IF(SUM(E23:E23)=0,0,"")</f>
        <v/>
      </c>
      <c r="F20" s="110"/>
      <c r="G20" s="110">
        <f>IF(REKAPITULACIJA!$F$44=0,"",IF(SUM(G23:G23)=0,0,""))</f>
        <v>0</v>
      </c>
    </row>
    <row r="21" spans="1:9" ht="14" x14ac:dyDescent="0.3">
      <c r="B21" s="325" t="s">
        <v>400</v>
      </c>
      <c r="C21" s="326"/>
      <c r="D21" s="326"/>
      <c r="E21" s="116" t="str">
        <f>IF(SUM(E23:E23)=0,0,"")</f>
        <v/>
      </c>
      <c r="F21" s="116"/>
      <c r="G21" s="115">
        <f>IF(REKAPITULACIJA!$F$44=0,"",IF(SUM(G23:G23)=0,0,""))</f>
        <v>0</v>
      </c>
    </row>
    <row r="22" spans="1:9" x14ac:dyDescent="0.3">
      <c r="E22" s="110" t="str">
        <f>IF(SUM(E23:E23)=0,0,"")</f>
        <v/>
      </c>
      <c r="F22" s="110"/>
      <c r="G22" s="110">
        <f>IF(REKAPITULACIJA!$F$44=0,"",IF(SUM(G23:G23)=0,0,""))</f>
        <v>0</v>
      </c>
    </row>
    <row r="23" spans="1:9" s="143" customFormat="1" ht="26" x14ac:dyDescent="0.3">
      <c r="A23" s="148"/>
      <c r="B23" s="147" t="s">
        <v>399</v>
      </c>
      <c r="C23" s="146" t="s">
        <v>146</v>
      </c>
      <c r="D23" s="145" t="s">
        <v>398</v>
      </c>
      <c r="E23" s="113">
        <v>107</v>
      </c>
      <c r="F23" s="106">
        <v>0</v>
      </c>
      <c r="G23" s="113">
        <f>IF(F23="","",E23*F23)</f>
        <v>0</v>
      </c>
      <c r="I23" s="184">
        <v>0</v>
      </c>
    </row>
    <row r="24" spans="1:9" ht="13.5" thickBot="1" x14ac:dyDescent="0.35">
      <c r="I24" s="95"/>
    </row>
    <row r="25" spans="1:9" ht="16" thickBot="1" x14ac:dyDescent="0.35">
      <c r="D25" s="103" t="s">
        <v>397</v>
      </c>
      <c r="E25" s="102"/>
      <c r="F25" s="322" t="str">
        <f>IF(SUM(G8:G23)=0,"",SUM(G8:G23))</f>
        <v/>
      </c>
      <c r="G25" s="323"/>
    </row>
  </sheetData>
  <sheetProtection algorithmName="SHA-512" hashValue="ztKGjzOOyRXFss7wIr46pIe/uRCaP5lsesBMisaI/6xe3DgsuGdSHwbeVYQVm87LF0YIbDQROcxuaRdNlkKTHg==" saltValue="ew9G1g75FwqCcUllhGthyw==" spinCount="100000" sheet="1"/>
  <autoFilter ref="E1:G25" xr:uid="{00000000-0009-0000-0000-000006000000}">
    <filterColumn colId="0">
      <filters blank="1">
        <filter val="1,00"/>
        <filter val="107,00"/>
        <filter val="15,00"/>
        <filter val="2,00"/>
        <filter val="45,00"/>
        <filter val="5,00"/>
        <filter val="9,00"/>
        <filter val="količina"/>
      </filters>
    </filterColumn>
  </autoFilter>
  <dataConsolidate/>
  <mergeCells count="5">
    <mergeCell ref="F25:G25"/>
    <mergeCell ref="B4:G4"/>
    <mergeCell ref="B6:D6"/>
    <mergeCell ref="B15:D15"/>
    <mergeCell ref="B21:D21"/>
  </mergeCells>
  <conditionalFormatting sqref="F8:F13">
    <cfRule type="cellIs" dxfId="91" priority="3" operator="lessThanOrEqual">
      <formula>0</formula>
    </cfRule>
  </conditionalFormatting>
  <conditionalFormatting sqref="F17:F19">
    <cfRule type="cellIs" dxfId="90" priority="2" operator="lessThanOrEqual">
      <formula>0</formula>
    </cfRule>
  </conditionalFormatting>
  <conditionalFormatting sqref="F23">
    <cfRule type="cellIs" dxfId="89" priority="1" operator="lessThanOrEqual">
      <formula>0</formula>
    </cfRule>
  </conditionalFormatting>
  <pageMargins left="0.70866141732283472" right="0.51181102362204722" top="0.74803149606299213" bottom="0.74803149606299213" header="0.31496062992125984" footer="0.31496062992125984"/>
  <pageSetup paperSize="9" orientation="portrait" r:id="rId1"/>
  <headerFooter>
    <oddHeader>&amp;C&amp;"Arial Narrow,Poševno"&amp;10&amp;A</oddHeader>
    <oddFooter>&amp;RStran &amp;P /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22</vt:i4>
      </vt:variant>
      <vt:variant>
        <vt:lpstr>Imenovani obsegi</vt:lpstr>
      </vt:variant>
      <vt:variant>
        <vt:i4>308</vt:i4>
      </vt:variant>
    </vt:vector>
  </HeadingPairs>
  <TitlesOfParts>
    <vt:vector size="330" baseType="lpstr">
      <vt:lpstr>REKAPITULACIJA cesti, vodovod</vt:lpstr>
      <vt:lpstr>Zahteve naročnika</vt:lpstr>
      <vt:lpstr>REKAPITULACIJA</vt:lpstr>
      <vt:lpstr>1. PREDDELA</vt:lpstr>
      <vt:lpstr>2. ZEMELJSKA DELA</vt:lpstr>
      <vt:lpstr>3. VOZIŠČNE KONSTRUKCIJE</vt:lpstr>
      <vt:lpstr>4. ODVODNJAVANJE</vt:lpstr>
      <vt:lpstr>5. GRADBENA IN OBRTNIŠKA DE (2)</vt:lpstr>
      <vt:lpstr>6. OPREMA CEST</vt:lpstr>
      <vt:lpstr>7. TUJE STORITVE</vt:lpstr>
      <vt:lpstr>REKAPITULACIJA (2)</vt:lpstr>
      <vt:lpstr>1. PREDDELA (2)</vt:lpstr>
      <vt:lpstr>2. ZEMELJSKA DELA (2)</vt:lpstr>
      <vt:lpstr>3. VOZIŠČNE KONSTRUKCIJE (2)</vt:lpstr>
      <vt:lpstr>4. ODVODNJAVANJE (2)</vt:lpstr>
      <vt:lpstr>5. GRADBENA IN OBRTNIŠKA DE (3)</vt:lpstr>
      <vt:lpstr>6. OPREMA CEST (2)</vt:lpstr>
      <vt:lpstr>7. TUJE STORITVE (2)</vt:lpstr>
      <vt:lpstr>Rekapitulacija (3)</vt:lpstr>
      <vt:lpstr>Cevovod</vt:lpstr>
      <vt:lpstr>4. Popis dokumentacija, nadzor</vt:lpstr>
      <vt:lpstr>5. GRADBENA IN OBRTNIŠKA DELA</vt:lpstr>
      <vt:lpstr>'1. PREDDELA'!_1.1_Geodetska_dela</vt:lpstr>
      <vt:lpstr>'1. PREDDELA (2)'!_1.1_Geodetska_dela</vt:lpstr>
      <vt:lpstr>'2. ZEMELJSKA DELA'!_1.1_Geodetska_dela</vt:lpstr>
      <vt:lpstr>'2. ZEMELJSKA DELA (2)'!_1.1_Geodetska_dela</vt:lpstr>
      <vt:lpstr>'3. VOZIŠČNE KONSTRUKCIJE'!_1.1_Geodetska_dela</vt:lpstr>
      <vt:lpstr>'3. VOZIŠČNE KONSTRUKCIJE (2)'!_1.1_Geodetska_dela</vt:lpstr>
      <vt:lpstr>'4. ODVODNJAVANJE'!_1.1_Geodetska_dela</vt:lpstr>
      <vt:lpstr>'4. ODVODNJAVANJE (2)'!_1.1_Geodetska_dela</vt:lpstr>
      <vt:lpstr>'5. GRADBENA IN OBRTNIŠKA DE (2)'!_1.1_Geodetska_dela</vt:lpstr>
      <vt:lpstr>'5. GRADBENA IN OBRTNIŠKA DE (3)'!_1.1_Geodetska_dela</vt:lpstr>
      <vt:lpstr>'6. OPREMA CEST'!_1.1_Geodetska_dela</vt:lpstr>
      <vt:lpstr>'6. OPREMA CEST (2)'!_1.1_Geodetska_dela</vt:lpstr>
      <vt:lpstr>'7. TUJE STORITVE'!_1.1_Geodetska_dela</vt:lpstr>
      <vt:lpstr>'7. TUJE STORITVE (2)'!_1.1_Geodetska_dela</vt:lpstr>
      <vt:lpstr>'1. PREDDELA'!_1.2_Čiščenje_terena</vt:lpstr>
      <vt:lpstr>'1. PREDDELA (2)'!_1.2_Čiščenje_terena</vt:lpstr>
      <vt:lpstr>'2. ZEMELJSKA DELA'!_1.2_Čiščenje_terena</vt:lpstr>
      <vt:lpstr>'2. ZEMELJSKA DELA (2)'!_1.2_Čiščenje_terena</vt:lpstr>
      <vt:lpstr>'3. VOZIŠČNE KONSTRUKCIJE'!_1.2_Čiščenje_terena</vt:lpstr>
      <vt:lpstr>'3. VOZIŠČNE KONSTRUKCIJE (2)'!_1.2_Čiščenje_terena</vt:lpstr>
      <vt:lpstr>'4. ODVODNJAVANJE'!_1.2_Čiščenje_terena</vt:lpstr>
      <vt:lpstr>'4. ODVODNJAVANJE (2)'!_1.2_Čiščenje_terena</vt:lpstr>
      <vt:lpstr>'5. GRADBENA IN OBRTNIŠKA DE (2)'!_1.2_Čiščenje_terena</vt:lpstr>
      <vt:lpstr>'5. GRADBENA IN OBRTNIŠKA DE (3)'!_1.2_Čiščenje_terena</vt:lpstr>
      <vt:lpstr>'6. OPREMA CEST'!_1.2_Čiščenje_terena</vt:lpstr>
      <vt:lpstr>'6. OPREMA CEST (2)'!_1.2_Čiščenje_terena</vt:lpstr>
      <vt:lpstr>'7. TUJE STORITVE'!_1.2_Čiščenje_terena</vt:lpstr>
      <vt:lpstr>'7. TUJE STORITVE (2)'!_1.2_Čiščenje_terena</vt:lpstr>
      <vt:lpstr>'1. PREDDELA'!_1.3_Ostala_preddela</vt:lpstr>
      <vt:lpstr>'1. PREDDELA (2)'!_1.3_Ostala_preddela</vt:lpstr>
      <vt:lpstr>'2. ZEMELJSKA DELA'!_1.3_Ostala_preddela</vt:lpstr>
      <vt:lpstr>'2. ZEMELJSKA DELA (2)'!_1.3_Ostala_preddela</vt:lpstr>
      <vt:lpstr>'3. VOZIŠČNE KONSTRUKCIJE'!_1.3_Ostala_preddela</vt:lpstr>
      <vt:lpstr>'3. VOZIŠČNE KONSTRUKCIJE (2)'!_1.3_Ostala_preddela</vt:lpstr>
      <vt:lpstr>'4. ODVODNJAVANJE'!_1.3_Ostala_preddela</vt:lpstr>
      <vt:lpstr>'4. ODVODNJAVANJE (2)'!_1.3_Ostala_preddela</vt:lpstr>
      <vt:lpstr>'5. GRADBENA IN OBRTNIŠKA DE (2)'!_1.3_Ostala_preddela</vt:lpstr>
      <vt:lpstr>'5. GRADBENA IN OBRTNIŠKA DE (3)'!_1.3_Ostala_preddela</vt:lpstr>
      <vt:lpstr>'6. OPREMA CEST'!_1.3_Ostala_preddela</vt:lpstr>
      <vt:lpstr>'6. OPREMA CEST (2)'!_1.3_Ostala_preddela</vt:lpstr>
      <vt:lpstr>'7. TUJE STORITVE'!_1.3_Ostala_preddela</vt:lpstr>
      <vt:lpstr>'7. TUJE STORITVE (2)'!_1.3_Ostala_preddela</vt:lpstr>
      <vt:lpstr>'1. PREDDELA'!_1_preddela_1</vt:lpstr>
      <vt:lpstr>'1. PREDDELA (2)'!_1_preddela_1</vt:lpstr>
      <vt:lpstr>'2. ZEMELJSKA DELA'!_1_preddela_1</vt:lpstr>
      <vt:lpstr>'2. ZEMELJSKA DELA (2)'!_1_preddela_1</vt:lpstr>
      <vt:lpstr>'3. VOZIŠČNE KONSTRUKCIJE'!_1_preddela_1</vt:lpstr>
      <vt:lpstr>'3. VOZIŠČNE KONSTRUKCIJE (2)'!_1_preddela_1</vt:lpstr>
      <vt:lpstr>'4. ODVODNJAVANJE'!_1_preddela_1</vt:lpstr>
      <vt:lpstr>'4. ODVODNJAVANJE (2)'!_1_preddela_1</vt:lpstr>
      <vt:lpstr>'5. GRADBENA IN OBRTNIŠKA DE (2)'!_1_preddela_1</vt:lpstr>
      <vt:lpstr>'5. GRADBENA IN OBRTNIŠKA DE (3)'!_1_preddela_1</vt:lpstr>
      <vt:lpstr>'5. GRADBENA IN OBRTNIŠKA DELA'!_1_preddela_1</vt:lpstr>
      <vt:lpstr>'6. OPREMA CEST'!_1_preddela_1</vt:lpstr>
      <vt:lpstr>'6. OPREMA CEST (2)'!_1_preddela_1</vt:lpstr>
      <vt:lpstr>'7. TUJE STORITVE'!_1_preddela_1</vt:lpstr>
      <vt:lpstr>'7. TUJE STORITVE (2)'!_1_preddela_1</vt:lpstr>
      <vt:lpstr>'2. ZEMELJSKA DELA'!_2.1_Izkopi</vt:lpstr>
      <vt:lpstr>'2. ZEMELJSKA DELA (2)'!_2.1_Izkopi</vt:lpstr>
      <vt:lpstr>'3. VOZIŠČNE KONSTRUKCIJE'!_2.1_Izkopi</vt:lpstr>
      <vt:lpstr>'3. VOZIŠČNE KONSTRUKCIJE (2)'!_2.1_Izkopi</vt:lpstr>
      <vt:lpstr>'4. ODVODNJAVANJE'!_2.1_Izkopi</vt:lpstr>
      <vt:lpstr>'4. ODVODNJAVANJE (2)'!_2.1_Izkopi</vt:lpstr>
      <vt:lpstr>'5. GRADBENA IN OBRTNIŠKA DE (2)'!_2.1_Izkopi</vt:lpstr>
      <vt:lpstr>'5. GRADBENA IN OBRTNIŠKA DE (3)'!_2.1_Izkopi</vt:lpstr>
      <vt:lpstr>'6. OPREMA CEST'!_2.1_Izkopi</vt:lpstr>
      <vt:lpstr>'6. OPREMA CEST (2)'!_2.1_Izkopi</vt:lpstr>
      <vt:lpstr>'7. TUJE STORITVE'!_2.1_Izkopi</vt:lpstr>
      <vt:lpstr>'7. TUJE STORITVE (2)'!_2.1_Izkopi</vt:lpstr>
      <vt:lpstr>'2. ZEMELJSKA DELA'!_2.2_Planum_tal</vt:lpstr>
      <vt:lpstr>'2. ZEMELJSKA DELA (2)'!_2.2_Planum_tal</vt:lpstr>
      <vt:lpstr>'3. VOZIŠČNE KONSTRUKCIJE'!_2.2_Planum_tal</vt:lpstr>
      <vt:lpstr>'3. VOZIŠČNE KONSTRUKCIJE (2)'!_2.2_Planum_tal</vt:lpstr>
      <vt:lpstr>'4. ODVODNJAVANJE'!_2.2_Planum_tal</vt:lpstr>
      <vt:lpstr>'4. ODVODNJAVANJE (2)'!_2.2_Planum_tal</vt:lpstr>
      <vt:lpstr>'5. GRADBENA IN OBRTNIŠKA DE (2)'!_2.2_Planum_tal</vt:lpstr>
      <vt:lpstr>'5. GRADBENA IN OBRTNIŠKA DE (3)'!_2.2_Planum_tal</vt:lpstr>
      <vt:lpstr>'6. OPREMA CEST'!_2.2_Planum_tal</vt:lpstr>
      <vt:lpstr>'6. OPREMA CEST (2)'!_2.2_Planum_tal</vt:lpstr>
      <vt:lpstr>'7. TUJE STORITVE'!_2.2_Planum_tal</vt:lpstr>
      <vt:lpstr>'7. TUJE STORITVE (2)'!_2.2_Planum_tal</vt:lpstr>
      <vt:lpstr>'2. ZEMELJSKA DELA'!_2.3_ločilne_drenažne_filterske_plasti</vt:lpstr>
      <vt:lpstr>'2. ZEMELJSKA DELA (2)'!_2.3_ločilne_drenažne_filterske_plasti</vt:lpstr>
      <vt:lpstr>'3. VOZIŠČNE KONSTRUKCIJE'!_2.3_ločilne_drenažne_filterske_plasti</vt:lpstr>
      <vt:lpstr>'3. VOZIŠČNE KONSTRUKCIJE (2)'!_2.3_ločilne_drenažne_filterske_plasti</vt:lpstr>
      <vt:lpstr>'4. ODVODNJAVANJE'!_2.3_ločilne_drenažne_filterske_plasti</vt:lpstr>
      <vt:lpstr>'4. ODVODNJAVANJE (2)'!_2.3_ločilne_drenažne_filterske_plasti</vt:lpstr>
      <vt:lpstr>'5. GRADBENA IN OBRTNIŠKA DE (2)'!_2.3_ločilne_drenažne_filterske_plasti</vt:lpstr>
      <vt:lpstr>'5. GRADBENA IN OBRTNIŠKA DE (3)'!_2.3_ločilne_drenažne_filterske_plasti</vt:lpstr>
      <vt:lpstr>'6. OPREMA CEST'!_2.3_ločilne_drenažne_filterske_plasti</vt:lpstr>
      <vt:lpstr>'6. OPREMA CEST (2)'!_2.3_ločilne_drenažne_filterske_plasti</vt:lpstr>
      <vt:lpstr>'7. TUJE STORITVE'!_2.3_ločilne_drenažne_filterske_plasti</vt:lpstr>
      <vt:lpstr>'7. TUJE STORITVE (2)'!_2.3_ločilne_drenažne_filterske_plasti</vt:lpstr>
      <vt:lpstr>'2. ZEMELJSKA DELA'!_2.4_Nasipi_zasipi_posteljica</vt:lpstr>
      <vt:lpstr>'2. ZEMELJSKA DELA (2)'!_2.4_Nasipi_zasipi_posteljica</vt:lpstr>
      <vt:lpstr>'3. VOZIŠČNE KONSTRUKCIJE'!_2.4_Nasipi_zasipi_posteljica</vt:lpstr>
      <vt:lpstr>'3. VOZIŠČNE KONSTRUKCIJE (2)'!_2.4_Nasipi_zasipi_posteljica</vt:lpstr>
      <vt:lpstr>'4. ODVODNJAVANJE'!_2.4_Nasipi_zasipi_posteljica</vt:lpstr>
      <vt:lpstr>'4. ODVODNJAVANJE (2)'!_2.4_Nasipi_zasipi_posteljica</vt:lpstr>
      <vt:lpstr>'5. GRADBENA IN OBRTNIŠKA DE (2)'!_2.4_Nasipi_zasipi_posteljica</vt:lpstr>
      <vt:lpstr>'5. GRADBENA IN OBRTNIŠKA DE (3)'!_2.4_Nasipi_zasipi_posteljica</vt:lpstr>
      <vt:lpstr>'6. OPREMA CEST'!_2.4_Nasipi_zasipi_posteljica</vt:lpstr>
      <vt:lpstr>'6. OPREMA CEST (2)'!_2.4_Nasipi_zasipi_posteljica</vt:lpstr>
      <vt:lpstr>'7. TUJE STORITVE'!_2.4_Nasipi_zasipi_posteljica</vt:lpstr>
      <vt:lpstr>'7. TUJE STORITVE (2)'!_2.4_Nasipi_zasipi_posteljica</vt:lpstr>
      <vt:lpstr>'2. ZEMELJSKA DELA'!_2.5_Brežine_zelenice</vt:lpstr>
      <vt:lpstr>'2. ZEMELJSKA DELA (2)'!_2.5_Brežine_zelenice</vt:lpstr>
      <vt:lpstr>'3. VOZIŠČNE KONSTRUKCIJE'!_2.5_Brežine_zelenice</vt:lpstr>
      <vt:lpstr>'3. VOZIŠČNE KONSTRUKCIJE (2)'!_2.5_Brežine_zelenice</vt:lpstr>
      <vt:lpstr>'4. ODVODNJAVANJE'!_2.5_Brežine_zelenice</vt:lpstr>
      <vt:lpstr>'4. ODVODNJAVANJE (2)'!_2.5_Brežine_zelenice</vt:lpstr>
      <vt:lpstr>'5. GRADBENA IN OBRTNIŠKA DE (2)'!_2.5_Brežine_zelenice</vt:lpstr>
      <vt:lpstr>'5. GRADBENA IN OBRTNIŠKA DE (3)'!_2.5_Brežine_zelenice</vt:lpstr>
      <vt:lpstr>'6. OPREMA CEST'!_2.5_Brežine_zelenice</vt:lpstr>
      <vt:lpstr>'6. OPREMA CEST (2)'!_2.5_Brežine_zelenice</vt:lpstr>
      <vt:lpstr>'7. TUJE STORITVE'!_2.5_Brežine_zelenice</vt:lpstr>
      <vt:lpstr>'7. TUJE STORITVE (2)'!_2.5_Brežine_zelenice</vt:lpstr>
      <vt:lpstr>'2. ZEMELJSKA DELA'!_2.9_prevozi_razprostiranje_materiala</vt:lpstr>
      <vt:lpstr>'2. ZEMELJSKA DELA (2)'!_2.9_prevozi_razprostiranje_materiala</vt:lpstr>
      <vt:lpstr>'3. VOZIŠČNE KONSTRUKCIJE'!_2.9_prevozi_razprostiranje_materiala</vt:lpstr>
      <vt:lpstr>'3. VOZIŠČNE KONSTRUKCIJE (2)'!_2.9_prevozi_razprostiranje_materiala</vt:lpstr>
      <vt:lpstr>'4. ODVODNJAVANJE'!_2.9_prevozi_razprostiranje_materiala</vt:lpstr>
      <vt:lpstr>'4. ODVODNJAVANJE (2)'!_2.9_prevozi_razprostiranje_materiala</vt:lpstr>
      <vt:lpstr>'5. GRADBENA IN OBRTNIŠKA DE (2)'!_2.9_prevozi_razprostiranje_materiala</vt:lpstr>
      <vt:lpstr>'5. GRADBENA IN OBRTNIŠKA DE (3)'!_2.9_prevozi_razprostiranje_materiala</vt:lpstr>
      <vt:lpstr>'6. OPREMA CEST'!_2.9_prevozi_razprostiranje_materiala</vt:lpstr>
      <vt:lpstr>'6. OPREMA CEST (2)'!_2.9_prevozi_razprostiranje_materiala</vt:lpstr>
      <vt:lpstr>'7. TUJE STORITVE'!_2.9_prevozi_razprostiranje_materiala</vt:lpstr>
      <vt:lpstr>'7. TUJE STORITVE (2)'!_2.9_prevozi_razprostiranje_materiala</vt:lpstr>
      <vt:lpstr>'3. VOZIŠČNE KONSTRUKCIJE'!_3.1_Nosilne_plasti</vt:lpstr>
      <vt:lpstr>'3. VOZIŠČNE KONSTRUKCIJE (2)'!_3.1_Nosilne_plasti</vt:lpstr>
      <vt:lpstr>'4. ODVODNJAVANJE'!_3.1_Nosilne_plasti</vt:lpstr>
      <vt:lpstr>'4. ODVODNJAVANJE (2)'!_3.1_Nosilne_plasti</vt:lpstr>
      <vt:lpstr>'5. GRADBENA IN OBRTNIŠKA DE (2)'!_3.1_Nosilne_plasti</vt:lpstr>
      <vt:lpstr>'5. GRADBENA IN OBRTNIŠKA DE (3)'!_3.1_Nosilne_plasti</vt:lpstr>
      <vt:lpstr>'6. OPREMA CEST'!_3.1_Nosilne_plasti</vt:lpstr>
      <vt:lpstr>'6. OPREMA CEST (2)'!_3.1_Nosilne_plasti</vt:lpstr>
      <vt:lpstr>'7. TUJE STORITVE'!_3.1_Nosilne_plasti</vt:lpstr>
      <vt:lpstr>'7. TUJE STORITVE (2)'!_3.1_Nosilne_plasti</vt:lpstr>
      <vt:lpstr>'3. VOZIŠČNE KONSTRUKCIJE'!_3.2_Obrabne_plasti</vt:lpstr>
      <vt:lpstr>'3. VOZIŠČNE KONSTRUKCIJE (2)'!_3.2_Obrabne_plasti</vt:lpstr>
      <vt:lpstr>'4. ODVODNJAVANJE'!_3.2_Obrabne_plasti</vt:lpstr>
      <vt:lpstr>'4. ODVODNJAVANJE (2)'!_3.2_Obrabne_plasti</vt:lpstr>
      <vt:lpstr>'5. GRADBENA IN OBRTNIŠKA DE (2)'!_3.2_Obrabne_plasti</vt:lpstr>
      <vt:lpstr>'5. GRADBENA IN OBRTNIŠKA DE (3)'!_3.2_Obrabne_plasti</vt:lpstr>
      <vt:lpstr>'6. OPREMA CEST'!_3.2_Obrabne_plasti</vt:lpstr>
      <vt:lpstr>'6. OPREMA CEST (2)'!_3.2_Obrabne_plasti</vt:lpstr>
      <vt:lpstr>'7. TUJE STORITVE'!_3.2_Obrabne_plasti</vt:lpstr>
      <vt:lpstr>'7. TUJE STORITVE (2)'!_3.2_Obrabne_plasti</vt:lpstr>
      <vt:lpstr>'3. VOZIŠČNE KONSTRUKCIJE'!_3.4_Tlakovane_obrabne_plasti</vt:lpstr>
      <vt:lpstr>'3. VOZIŠČNE KONSTRUKCIJE (2)'!_3.4_Tlakovane_obrabne_plasti</vt:lpstr>
      <vt:lpstr>'4. ODVODNJAVANJE'!_3.4_Tlakovane_obrabne_plasti</vt:lpstr>
      <vt:lpstr>'4. ODVODNJAVANJE (2)'!_3.4_Tlakovane_obrabne_plasti</vt:lpstr>
      <vt:lpstr>'5. GRADBENA IN OBRTNIŠKA DE (2)'!_3.4_Tlakovane_obrabne_plasti</vt:lpstr>
      <vt:lpstr>'5. GRADBENA IN OBRTNIŠKA DE (3)'!_3.4_Tlakovane_obrabne_plasti</vt:lpstr>
      <vt:lpstr>'6. OPREMA CEST'!_3.4_Tlakovane_obrabne_plasti</vt:lpstr>
      <vt:lpstr>'6. OPREMA CEST (2)'!_3.4_Tlakovane_obrabne_plasti</vt:lpstr>
      <vt:lpstr>'7. TUJE STORITVE'!_3.4_Tlakovane_obrabne_plasti</vt:lpstr>
      <vt:lpstr>'7. TUJE STORITVE (2)'!_3.4_Tlakovane_obrabne_plasti</vt:lpstr>
      <vt:lpstr>'3. VOZIŠČNE KONSTRUKCIJE'!_3.5_Robni_elementi_vozišč</vt:lpstr>
      <vt:lpstr>'3. VOZIŠČNE KONSTRUKCIJE (2)'!_3.5_Robni_elementi_vozišč</vt:lpstr>
      <vt:lpstr>'4. ODVODNJAVANJE'!_3.5_Robni_elementi_vozišč</vt:lpstr>
      <vt:lpstr>'4. ODVODNJAVANJE (2)'!_3.5_Robni_elementi_vozišč</vt:lpstr>
      <vt:lpstr>'5. GRADBENA IN OBRTNIŠKA DE (2)'!_3.5_Robni_elementi_vozišč</vt:lpstr>
      <vt:lpstr>'5. GRADBENA IN OBRTNIŠKA DE (3)'!_3.5_Robni_elementi_vozišč</vt:lpstr>
      <vt:lpstr>'6. OPREMA CEST'!_3.5_Robni_elementi_vozišč</vt:lpstr>
      <vt:lpstr>'6. OPREMA CEST (2)'!_3.5_Robni_elementi_vozišč</vt:lpstr>
      <vt:lpstr>'7. TUJE STORITVE'!_3.5_Robni_elementi_vozišč</vt:lpstr>
      <vt:lpstr>'7. TUJE STORITVE (2)'!_3.5_Robni_elementi_vozišč</vt:lpstr>
      <vt:lpstr>'4. ODVODNJAVANJE'!_4.1_Površinsko_odvodnjavanje</vt:lpstr>
      <vt:lpstr>'5. GRADBENA IN OBRTNIŠKA DE (2)'!_4.1_Površinsko_odvodnjavanje</vt:lpstr>
      <vt:lpstr>'6. OPREMA CEST'!_4.1_Površinsko_odvodnjavanje</vt:lpstr>
      <vt:lpstr>'7. TUJE STORITVE'!_4.1_Površinsko_odvodnjavanje</vt:lpstr>
      <vt:lpstr>'4. ODVODNJAVANJE'!_4.2_Drenaže</vt:lpstr>
      <vt:lpstr>'5. GRADBENA IN OBRTNIŠKA DE (2)'!_4.2_Drenaže</vt:lpstr>
      <vt:lpstr>'6. OPREMA CEST'!_4.2_Drenaže</vt:lpstr>
      <vt:lpstr>'7. TUJE STORITVE'!_4.2_Drenaže</vt:lpstr>
      <vt:lpstr>'4. ODVODNJAVANJE'!_4.3_Kanalizacija</vt:lpstr>
      <vt:lpstr>'4. ODVODNJAVANJE (2)'!_4.3_Kanalizacija</vt:lpstr>
      <vt:lpstr>'5. GRADBENA IN OBRTNIŠKA DE (2)'!_4.3_Kanalizacija</vt:lpstr>
      <vt:lpstr>'5. GRADBENA IN OBRTNIŠKA DE (3)'!_4.3_Kanalizacija</vt:lpstr>
      <vt:lpstr>'6. OPREMA CEST'!_4.3_Kanalizacija</vt:lpstr>
      <vt:lpstr>'6. OPREMA CEST (2)'!_4.3_Kanalizacija</vt:lpstr>
      <vt:lpstr>'7. TUJE STORITVE'!_4.3_Kanalizacija</vt:lpstr>
      <vt:lpstr>'7. TUJE STORITVE (2)'!_4.3_Kanalizacija</vt:lpstr>
      <vt:lpstr>'4. ODVODNJAVANJE'!_4.4_Jaški</vt:lpstr>
      <vt:lpstr>'4. ODVODNJAVANJE (2)'!_4.4_Jaški</vt:lpstr>
      <vt:lpstr>'5. GRADBENA IN OBRTNIŠKA DE (2)'!_4.4_Jaški</vt:lpstr>
      <vt:lpstr>'5. GRADBENA IN OBRTNIŠKA DE (3)'!_4.4_Jaški</vt:lpstr>
      <vt:lpstr>'6. OPREMA CEST'!_4.4_Jaški</vt:lpstr>
      <vt:lpstr>'6. OPREMA CEST (2)'!_4.4_Jaški</vt:lpstr>
      <vt:lpstr>'7. TUJE STORITVE'!_4.4_Jaški</vt:lpstr>
      <vt:lpstr>'7. TUJE STORITVE (2)'!_4.4_Jaški</vt:lpstr>
      <vt:lpstr>'4. ODVODNJAVANJE'!_4.5_Prepusti</vt:lpstr>
      <vt:lpstr>'5. GRADBENA IN OBRTNIŠKA DE (2)'!_4.5_Prepusti</vt:lpstr>
      <vt:lpstr>'6. OPREMA CEST'!_4.5_Prepusti</vt:lpstr>
      <vt:lpstr>'7. TUJE STORITVE'!_4.5_Prepusti</vt:lpstr>
      <vt:lpstr>'5. GRADBENA IN OBRTNIŠKA DE (2)'!_5.1_Tesarska_dela</vt:lpstr>
      <vt:lpstr>'5. GRADBENA IN OBRTNIŠKA DE (3)'!_5.1_Tesarska_dela</vt:lpstr>
      <vt:lpstr>'6. OPREMA CEST'!_5.1_Tesarska_dela</vt:lpstr>
      <vt:lpstr>'6. OPREMA CEST (2)'!_5.1_Tesarska_dela</vt:lpstr>
      <vt:lpstr>'7. TUJE STORITVE'!_5.1_Tesarska_dela</vt:lpstr>
      <vt:lpstr>'7. TUJE STORITVE (2)'!_5.1_Tesarska_dela</vt:lpstr>
      <vt:lpstr>'5. GRADBENA IN OBRTNIŠKA DE (2)'!_5.2_Dela_z_jeklom</vt:lpstr>
      <vt:lpstr>'5. GRADBENA IN OBRTNIŠKA DE (3)'!_5.2_Dela_z_jeklom</vt:lpstr>
      <vt:lpstr>'6. OPREMA CEST'!_5.2_Dela_z_jeklom</vt:lpstr>
      <vt:lpstr>'6. OPREMA CEST (2)'!_5.2_Dela_z_jeklom</vt:lpstr>
      <vt:lpstr>'7. TUJE STORITVE'!_5.2_Dela_z_jeklom</vt:lpstr>
      <vt:lpstr>'7. TUJE STORITVE (2)'!_5.2_Dela_z_jeklom</vt:lpstr>
      <vt:lpstr>'5. GRADBENA IN OBRTNIŠKA DE (2)'!_5.3_Dela_z_cementnim_betonom</vt:lpstr>
      <vt:lpstr>'5. GRADBENA IN OBRTNIŠKA DE (3)'!_5.3_Dela_z_cementnim_betonom</vt:lpstr>
      <vt:lpstr>'6. OPREMA CEST'!_5.3_Dela_z_cementnim_betonom</vt:lpstr>
      <vt:lpstr>'6. OPREMA CEST (2)'!_5.3_Dela_z_cementnim_betonom</vt:lpstr>
      <vt:lpstr>'7. TUJE STORITVE'!_5.3_Dela_z_cementnim_betonom</vt:lpstr>
      <vt:lpstr>'7. TUJE STORITVE (2)'!_5.3_Dela_z_cementnim_betonom</vt:lpstr>
      <vt:lpstr>'6. OPREMA CEST'!_6.1_Pokončna_oprema_cest</vt:lpstr>
      <vt:lpstr>'6. OPREMA CEST (2)'!_6.1_Pokončna_oprema_cest</vt:lpstr>
      <vt:lpstr>'7. TUJE STORITVE'!_6.1_Pokončna_oprema_cest</vt:lpstr>
      <vt:lpstr>'7. TUJE STORITVE (2)'!_6.1_Pokončna_oprema_cest</vt:lpstr>
      <vt:lpstr>'6. OPREMA CEST'!_6.2_Označbe_na_voziščihž</vt:lpstr>
      <vt:lpstr>'7. TUJE STORITVE'!_6.2_Označbe_na_voziščihž</vt:lpstr>
      <vt:lpstr>'6. OPREMA CEST'!_6.4_Oprema_za_zavarovanje_prometa</vt:lpstr>
      <vt:lpstr>'6. OPREMA CEST (2)'!_6.4_Oprema_za_zavarovanje_prometa</vt:lpstr>
      <vt:lpstr>'7. TUJE STORITVE'!_6.4_Oprema_za_zavarovanje_prometa</vt:lpstr>
      <vt:lpstr>'7. TUJE STORITVE (2)'!_6.4_Oprema_za_zavarovanje_prometa</vt:lpstr>
      <vt:lpstr>'7. TUJE STORITVE'!_7.2_Elektroenergetski_vodi</vt:lpstr>
      <vt:lpstr>'7. TUJE STORITVE (2)'!_7.2_Elektroenergetski_vodi</vt:lpstr>
      <vt:lpstr>'7. TUJE STORITVE'!_7.3_Telekomunikacijske_naprave</vt:lpstr>
      <vt:lpstr>'7. TUJE STORITVE (2)'!_7.3_Telekomunikacijske_naprave</vt:lpstr>
      <vt:lpstr>'7. TUJE STORITVE'!_7.5_Javna_razsvetljava</vt:lpstr>
      <vt:lpstr>'7. TUJE STORITVE (2)'!_7.5_Javna_razsvetljava</vt:lpstr>
      <vt:lpstr>'7. TUJE STORITVE'!_7.6_vodovod</vt:lpstr>
      <vt:lpstr>'7. TUJE STORITVE (2)'!_7.6_vodovod</vt:lpstr>
      <vt:lpstr>'1. PREDDELA'!Čiščenje_terena_1.2</vt:lpstr>
      <vt:lpstr>'1. PREDDELA (2)'!Čiščenje_terena_1.2</vt:lpstr>
      <vt:lpstr>'2. ZEMELJSKA DELA'!Čiščenje_terena_1.2</vt:lpstr>
      <vt:lpstr>'2. ZEMELJSKA DELA (2)'!Čiščenje_terena_1.2</vt:lpstr>
      <vt:lpstr>'3. VOZIŠČNE KONSTRUKCIJE'!Čiščenje_terena_1.2</vt:lpstr>
      <vt:lpstr>'3. VOZIŠČNE KONSTRUKCIJE (2)'!Čiščenje_terena_1.2</vt:lpstr>
      <vt:lpstr>'4. ODVODNJAVANJE'!Čiščenje_terena_1.2</vt:lpstr>
      <vt:lpstr>'4. ODVODNJAVANJE (2)'!Čiščenje_terena_1.2</vt:lpstr>
      <vt:lpstr>'5. GRADBENA IN OBRTNIŠKA DE (2)'!Čiščenje_terena_1.2</vt:lpstr>
      <vt:lpstr>'5. GRADBENA IN OBRTNIŠKA DE (3)'!Čiščenje_terena_1.2</vt:lpstr>
      <vt:lpstr>'6. OPREMA CEST'!Čiščenje_terena_1.2</vt:lpstr>
      <vt:lpstr>'6. OPREMA CEST (2)'!Čiščenje_terena_1.2</vt:lpstr>
      <vt:lpstr>'7. TUJE STORITVE'!Čiščenje_terena_1.2</vt:lpstr>
      <vt:lpstr>'7. TUJE STORITVE (2)'!Čiščenje_terena_1.2</vt:lpstr>
      <vt:lpstr>'1. PREDDELA'!Geodetska_dela_1.1</vt:lpstr>
      <vt:lpstr>'1. PREDDELA (2)'!Geodetska_dela_1.1</vt:lpstr>
      <vt:lpstr>'2. ZEMELJSKA DELA'!Geodetska_dela_1.1</vt:lpstr>
      <vt:lpstr>'2. ZEMELJSKA DELA (2)'!Geodetska_dela_1.1</vt:lpstr>
      <vt:lpstr>'3. VOZIŠČNE KONSTRUKCIJE'!Geodetska_dela_1.1</vt:lpstr>
      <vt:lpstr>'3. VOZIŠČNE KONSTRUKCIJE (2)'!Geodetska_dela_1.1</vt:lpstr>
      <vt:lpstr>'4. ODVODNJAVANJE'!Geodetska_dela_1.1</vt:lpstr>
      <vt:lpstr>'4. ODVODNJAVANJE (2)'!Geodetska_dela_1.1</vt:lpstr>
      <vt:lpstr>'5. GRADBENA IN OBRTNIŠKA DE (2)'!Geodetska_dela_1.1</vt:lpstr>
      <vt:lpstr>'5. GRADBENA IN OBRTNIŠKA DE (3)'!Geodetska_dela_1.1</vt:lpstr>
      <vt:lpstr>'6. OPREMA CEST'!Geodetska_dela_1.1</vt:lpstr>
      <vt:lpstr>'6. OPREMA CEST (2)'!Geodetska_dela_1.1</vt:lpstr>
      <vt:lpstr>'7. TUJE STORITVE'!Geodetska_dela_1.1</vt:lpstr>
      <vt:lpstr>'7. TUJE STORITVE (2)'!Geodetska_dela_1.1</vt:lpstr>
      <vt:lpstr>'1. PREDDELA'!Ostala_preddela_1.3</vt:lpstr>
      <vt:lpstr>'1. PREDDELA (2)'!Ostala_preddela_1.3</vt:lpstr>
      <vt:lpstr>'2. ZEMELJSKA DELA'!Ostala_preddela_1.3</vt:lpstr>
      <vt:lpstr>'2. ZEMELJSKA DELA (2)'!Ostala_preddela_1.3</vt:lpstr>
      <vt:lpstr>'3. VOZIŠČNE KONSTRUKCIJE'!Ostala_preddela_1.3</vt:lpstr>
      <vt:lpstr>'3. VOZIŠČNE KONSTRUKCIJE (2)'!Ostala_preddela_1.3</vt:lpstr>
      <vt:lpstr>'4. ODVODNJAVANJE'!Ostala_preddela_1.3</vt:lpstr>
      <vt:lpstr>'4. ODVODNJAVANJE (2)'!Ostala_preddela_1.3</vt:lpstr>
      <vt:lpstr>'5. GRADBENA IN OBRTNIŠKA DE (2)'!Ostala_preddela_1.3</vt:lpstr>
      <vt:lpstr>'5. GRADBENA IN OBRTNIŠKA DE (3)'!Ostala_preddela_1.3</vt:lpstr>
      <vt:lpstr>'6. OPREMA CEST'!Ostala_preddela_1.3</vt:lpstr>
      <vt:lpstr>'6. OPREMA CEST (2)'!Ostala_preddela_1.3</vt:lpstr>
      <vt:lpstr>'7. TUJE STORITVE'!Ostala_preddela_1.3</vt:lpstr>
      <vt:lpstr>'7. TUJE STORITVE (2)'!Ostala_preddela_1.3</vt:lpstr>
      <vt:lpstr>'2. ZEMELJSKA DELA'!Področje_tiskanja</vt:lpstr>
      <vt:lpstr>'2. ZEMELJSKA DELA (2)'!Področje_tiskanja</vt:lpstr>
      <vt:lpstr>'4. Popis dokumentacija, nadzor'!Področje_tiskanja</vt:lpstr>
      <vt:lpstr>'5. GRADBENA IN OBRTNIŠKA DE (2)'!Področje_tiskanja</vt:lpstr>
      <vt:lpstr>'5. GRADBENA IN OBRTNIŠKA DE (3)'!Področje_tiskanja</vt:lpstr>
      <vt:lpstr>'5. GRADBENA IN OBRTNIŠKA DELA'!Področje_tiskanja</vt:lpstr>
      <vt:lpstr>Cevovod!Področje_tiskanja</vt:lpstr>
      <vt:lpstr>REKAPITULACIJA!Področje_tiskanja</vt:lpstr>
      <vt:lpstr>'REKAPITULACIJA (2)'!Področje_tiskanja</vt:lpstr>
      <vt:lpstr>'Rekapitulacija (3)'!Področje_tiskanja</vt:lpstr>
      <vt:lpstr>'REKAPITULACIJA cesti, vodovod'!Področje_tiskanja</vt:lpstr>
      <vt:lpstr>'Zahteve naročnika'!Področje_tiskanja</vt:lpstr>
      <vt:lpstr>'1. PREDDELA'!Tiskanje_naslovov</vt:lpstr>
      <vt:lpstr>'1. PREDDELA (2)'!Tiskanje_naslovov</vt:lpstr>
      <vt:lpstr>'2. ZEMELJSKA DELA'!Tiskanje_naslovov</vt:lpstr>
      <vt:lpstr>'2. ZEMELJSKA DELA (2)'!Tiskanje_naslovov</vt:lpstr>
      <vt:lpstr>'3. VOZIŠČNE KONSTRUKCIJE'!Tiskanje_naslovov</vt:lpstr>
      <vt:lpstr>'3. VOZIŠČNE KONSTRUKCIJE (2)'!Tiskanje_naslovov</vt:lpstr>
      <vt:lpstr>'4. ODVODNJAVANJE'!Tiskanje_naslovov</vt:lpstr>
      <vt:lpstr>'4. ODVODNJAVANJE (2)'!Tiskanje_naslovov</vt:lpstr>
      <vt:lpstr>'5. GRADBENA IN OBRTNIŠKA DE (2)'!Tiskanje_naslovov</vt:lpstr>
      <vt:lpstr>'5. GRADBENA IN OBRTNIŠKA DE (3)'!Tiskanje_naslovov</vt:lpstr>
      <vt:lpstr>'5. GRADBENA IN OBRTNIŠKA DELA'!Tiskanje_naslovov</vt:lpstr>
      <vt:lpstr>'6. OPREMA CEST'!Tiskanje_naslovov</vt:lpstr>
      <vt:lpstr>'6. OPREMA CEST (2)'!Tiskanje_naslovov</vt:lpstr>
      <vt:lpstr>'7. TUJE STORITVE'!Tiskanje_naslovov</vt:lpstr>
      <vt:lpstr>'7. TUJE STORITVE (2)'!Tiskanje_naslovov</vt:lpstr>
      <vt:lpstr>Cevovod!Tiskanje_naslovov</vt:lpstr>
      <vt:lpstr>'Rekapitulacija (3)'!Tiskanje_naslovov</vt:lpstr>
      <vt:lpstr>'6. OPREMA CEST'!za_zavarovanje_prometa</vt:lpstr>
      <vt:lpstr>'6. OPREMA CEST (2)'!za_zavarovanje_prometa</vt:lpstr>
      <vt:lpstr>'7. TUJE STORITVE'!za_zavarovanje_prometa</vt:lpstr>
      <vt:lpstr>'7. TUJE STORITVE (2)'!za_zavarovanje_prometa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student</dc:creator>
  <cp:lastModifiedBy>Marko Košir</cp:lastModifiedBy>
  <cp:lastPrinted>2018-04-24T18:14:21Z</cp:lastPrinted>
  <dcterms:created xsi:type="dcterms:W3CDTF">2010-07-30T11:24:43Z</dcterms:created>
  <dcterms:modified xsi:type="dcterms:W3CDTF">2021-11-04T09:44:34Z</dcterms:modified>
</cp:coreProperties>
</file>