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mc:AlternateContent xmlns:mc="http://schemas.openxmlformats.org/markup-compatibility/2006">
    <mc:Choice Requires="x15">
      <x15ac:absPath xmlns:x15ac="http://schemas.microsoft.com/office/spreadsheetml/2010/11/ac" url="X:\JAVNI RAZPISI 2021\18 430-21-2021 Kolesarska pot Medvode in brv - 2 sklopa\Za objava\"/>
    </mc:Choice>
  </mc:AlternateContent>
  <xr:revisionPtr revIDLastSave="0" documentId="13_ncr:1_{103289C3-60BD-48F5-AE71-944E8E718089}" xr6:coauthVersionLast="47" xr6:coauthVersionMax="47" xr10:uidLastSave="{00000000-0000-0000-0000-000000000000}"/>
  <bookViews>
    <workbookView xWindow="11190" yWindow="2360" windowWidth="24070" windowHeight="14870" xr2:uid="{00000000-000D-0000-FFFF-FFFF00000000}"/>
  </bookViews>
  <sheets>
    <sheet name="Rekapitulacija" sheetId="1" r:id="rId1"/>
    <sheet name="A. Brv" sheetId="2" r:id="rId2"/>
    <sheet name="B. Tehnologija metoda 1" sheetId="3" r:id="rId3"/>
    <sheet name="C. Tehnologija metoda 2" sheetId="4" r:id="rId4"/>
  </sheets>
  <definedNames>
    <definedName name="A">#REF!</definedName>
    <definedName name="abcd">#REF!</definedName>
    <definedName name="AS">#REF!</definedName>
    <definedName name="B">#REF!</definedName>
    <definedName name="hhh">#REF!</definedName>
    <definedName name="M">#REF!</definedName>
    <definedName name="odv">#REF!</definedName>
    <definedName name="odve">#REF!</definedName>
    <definedName name="pmo">#REF!</definedName>
    <definedName name="POPIS">#REF!</definedName>
    <definedName name="prd">#REF!</definedName>
    <definedName name="Print_Titles" localSheetId="1">'A. Brv'!$1:$1</definedName>
    <definedName name="Print_Titles" localSheetId="2">'B. Tehnologija metoda 1'!$1:$1</definedName>
    <definedName name="Print_Titles" localSheetId="3">'C. Tehnologija metoda 2'!$1:$1</definedName>
    <definedName name="tst">#REF!</definedName>
    <definedName name="vzk">#REF!</definedName>
    <definedName name="zmd">#REF!</definedName>
  </definedNames>
  <calcPr calcId="181029"/>
</workbook>
</file>

<file path=xl/calcChain.xml><?xml version="1.0" encoding="utf-8"?>
<calcChain xmlns="http://schemas.openxmlformats.org/spreadsheetml/2006/main">
  <c r="G9" i="4" l="1"/>
  <c r="B9" i="4"/>
  <c r="G8" i="4"/>
  <c r="G7" i="4"/>
  <c r="E26" i="1" s="1"/>
  <c r="G4" i="4"/>
  <c r="G3" i="4"/>
  <c r="G2" i="4"/>
  <c r="E25" i="1" s="1"/>
  <c r="G86" i="3"/>
  <c r="G83" i="3" s="1"/>
  <c r="E22" i="1" s="1"/>
  <c r="G84" i="3"/>
  <c r="G80" i="3"/>
  <c r="B80" i="3"/>
  <c r="G78" i="3"/>
  <c r="B78" i="3"/>
  <c r="G76" i="3"/>
  <c r="B76" i="3"/>
  <c r="G74" i="3"/>
  <c r="B74" i="3"/>
  <c r="G72" i="3"/>
  <c r="B72" i="3"/>
  <c r="G70" i="3"/>
  <c r="B70" i="3"/>
  <c r="G68" i="3"/>
  <c r="B68" i="3"/>
  <c r="G66" i="3"/>
  <c r="B66" i="3"/>
  <c r="G64" i="3"/>
  <c r="G63" i="3" s="1"/>
  <c r="B64" i="3"/>
  <c r="G60" i="3"/>
  <c r="G59" i="3" s="1"/>
  <c r="G58" i="3" s="1"/>
  <c r="E21" i="1" s="1"/>
  <c r="B60" i="3"/>
  <c r="G55" i="3"/>
  <c r="B55" i="3"/>
  <c r="G53" i="3"/>
  <c r="G50" i="3" s="1"/>
  <c r="G51" i="3"/>
  <c r="G47" i="3"/>
  <c r="B47" i="3"/>
  <c r="G45" i="3"/>
  <c r="B45" i="3"/>
  <c r="G43" i="3"/>
  <c r="G41" i="3"/>
  <c r="G40" i="3" s="1"/>
  <c r="G35" i="3" s="1"/>
  <c r="E20" i="1" s="1"/>
  <c r="G37" i="3"/>
  <c r="G36" i="3"/>
  <c r="G32" i="3"/>
  <c r="B32" i="3"/>
  <c r="G31" i="3"/>
  <c r="G28" i="3"/>
  <c r="G26" i="3"/>
  <c r="G24" i="3"/>
  <c r="G23" i="3"/>
  <c r="G21" i="3"/>
  <c r="G20" i="3" s="1"/>
  <c r="G17" i="3"/>
  <c r="G16" i="3"/>
  <c r="G13" i="3"/>
  <c r="G12" i="3" s="1"/>
  <c r="G9" i="3"/>
  <c r="G8" i="3"/>
  <c r="G4" i="3"/>
  <c r="G3" i="3"/>
  <c r="G2" i="3"/>
  <c r="E18" i="1" s="1"/>
  <c r="G324" i="2"/>
  <c r="G323" i="2"/>
  <c r="B323" i="2"/>
  <c r="G321" i="2"/>
  <c r="B321" i="2"/>
  <c r="G319" i="2"/>
  <c r="G318" i="2"/>
  <c r="G317" i="2"/>
  <c r="B317" i="2"/>
  <c r="B315" i="2"/>
  <c r="B313" i="2"/>
  <c r="G311" i="2"/>
  <c r="B311" i="2"/>
  <c r="G309" i="2"/>
  <c r="B309" i="2"/>
  <c r="G307" i="2"/>
  <c r="B307" i="2"/>
  <c r="G305" i="2"/>
  <c r="G303" i="2"/>
  <c r="G301" i="2"/>
  <c r="G299" i="2"/>
  <c r="G298" i="2" s="1"/>
  <c r="G296" i="2"/>
  <c r="B296" i="2"/>
  <c r="G295" i="2"/>
  <c r="B295" i="2"/>
  <c r="G294" i="2"/>
  <c r="B294" i="2"/>
  <c r="G293" i="2"/>
  <c r="B293" i="2"/>
  <c r="G292" i="2"/>
  <c r="B292" i="2"/>
  <c r="G291" i="2"/>
  <c r="B291" i="2"/>
  <c r="G290" i="2"/>
  <c r="B290" i="2"/>
  <c r="G289" i="2"/>
  <c r="G288" i="2" s="1"/>
  <c r="E14" i="1" s="1"/>
  <c r="B289" i="2"/>
  <c r="G286" i="2"/>
  <c r="B286" i="2"/>
  <c r="G285" i="2"/>
  <c r="B285" i="2"/>
  <c r="G284" i="2"/>
  <c r="B284" i="2"/>
  <c r="G283" i="2"/>
  <c r="B283" i="2"/>
  <c r="G282" i="2"/>
  <c r="B282" i="2"/>
  <c r="G281" i="2"/>
  <c r="B281" i="2"/>
  <c r="G280" i="2"/>
  <c r="B280" i="2"/>
  <c r="G279" i="2"/>
  <c r="B279" i="2"/>
  <c r="G278" i="2"/>
  <c r="B278" i="2"/>
  <c r="G277" i="2"/>
  <c r="B277" i="2"/>
  <c r="G276" i="2"/>
  <c r="B276" i="2"/>
  <c r="G275" i="2"/>
  <c r="B275" i="2"/>
  <c r="G274" i="2"/>
  <c r="B274" i="2"/>
  <c r="G273" i="2"/>
  <c r="B273" i="2"/>
  <c r="G272" i="2"/>
  <c r="B272" i="2"/>
  <c r="G271" i="2"/>
  <c r="B271" i="2"/>
  <c r="G270" i="2"/>
  <c r="G269" i="2" s="1"/>
  <c r="E13" i="1" s="1"/>
  <c r="B270" i="2"/>
  <c r="G267" i="2"/>
  <c r="B267" i="2"/>
  <c r="G266" i="2"/>
  <c r="G265" i="2" s="1"/>
  <c r="E12" i="1" s="1"/>
  <c r="B266" i="2"/>
  <c r="G263" i="2"/>
  <c r="B263" i="2"/>
  <c r="G262" i="2"/>
  <c r="B262" i="2"/>
  <c r="G261" i="2"/>
  <c r="B261" i="2"/>
  <c r="G260" i="2"/>
  <c r="B260" i="2"/>
  <c r="G259" i="2"/>
  <c r="B259" i="2"/>
  <c r="G258" i="2"/>
  <c r="B258" i="2"/>
  <c r="G257" i="2"/>
  <c r="G254" i="2"/>
  <c r="B254" i="2"/>
  <c r="G253" i="2"/>
  <c r="B253" i="2"/>
  <c r="G251" i="2"/>
  <c r="B251" i="2"/>
  <c r="G249" i="2"/>
  <c r="B249" i="2"/>
  <c r="G247" i="2"/>
  <c r="B247" i="2"/>
  <c r="G245" i="2"/>
  <c r="B245" i="2"/>
  <c r="G243" i="2"/>
  <c r="B243" i="2"/>
  <c r="G241" i="2"/>
  <c r="B241" i="2"/>
  <c r="G239" i="2"/>
  <c r="B239" i="2"/>
  <c r="G237" i="2"/>
  <c r="B237" i="2"/>
  <c r="G235" i="2"/>
  <c r="B235" i="2"/>
  <c r="G233" i="2"/>
  <c r="B233" i="2"/>
  <c r="B232" i="2"/>
  <c r="B231" i="2"/>
  <c r="G230" i="2"/>
  <c r="G228" i="2"/>
  <c r="B228" i="2"/>
  <c r="G226" i="2"/>
  <c r="B226" i="2"/>
  <c r="G224" i="2"/>
  <c r="G223" i="2" s="1"/>
  <c r="G222" i="2" s="1"/>
  <c r="E10" i="1" s="1"/>
  <c r="G219" i="2"/>
  <c r="G218" i="2"/>
  <c r="G215" i="2"/>
  <c r="B215" i="2"/>
  <c r="E213" i="2"/>
  <c r="G213" i="2" s="1"/>
  <c r="B213" i="2"/>
  <c r="G211" i="2"/>
  <c r="B211" i="2"/>
  <c r="G209" i="2"/>
  <c r="B209" i="2"/>
  <c r="G207" i="2"/>
  <c r="B207" i="2"/>
  <c r="G205" i="2"/>
  <c r="B205" i="2"/>
  <c r="G204" i="2"/>
  <c r="B204" i="2"/>
  <c r="G203" i="2"/>
  <c r="B203" i="2"/>
  <c r="G202" i="2"/>
  <c r="B202" i="2"/>
  <c r="G201" i="2"/>
  <c r="B201" i="2"/>
  <c r="G199" i="2"/>
  <c r="B199" i="2"/>
  <c r="G197" i="2"/>
  <c r="B197" i="2"/>
  <c r="G195" i="2"/>
  <c r="B195" i="2"/>
  <c r="G191" i="2"/>
  <c r="G190" i="2"/>
  <c r="G187" i="2"/>
  <c r="G185" i="2"/>
  <c r="B185" i="2"/>
  <c r="G183" i="2"/>
  <c r="G181" i="2"/>
  <c r="G179" i="2"/>
  <c r="B179" i="2"/>
  <c r="G177" i="2"/>
  <c r="B177" i="2"/>
  <c r="G175" i="2"/>
  <c r="G173" i="2"/>
  <c r="G171" i="2"/>
  <c r="G169" i="2"/>
  <c r="G165" i="2"/>
  <c r="B165" i="2"/>
  <c r="G163" i="2"/>
  <c r="B163" i="2"/>
  <c r="G161" i="2"/>
  <c r="G159" i="2"/>
  <c r="G155" i="2"/>
  <c r="B155" i="2"/>
  <c r="G153" i="2"/>
  <c r="B153" i="2"/>
  <c r="G151" i="2"/>
  <c r="B151" i="2"/>
  <c r="G149" i="2"/>
  <c r="G147" i="2"/>
  <c r="G145" i="2"/>
  <c r="B145" i="2"/>
  <c r="G143" i="2"/>
  <c r="B143" i="2"/>
  <c r="G141" i="2"/>
  <c r="B141" i="2"/>
  <c r="G139" i="2"/>
  <c r="B139" i="2"/>
  <c r="G137" i="2"/>
  <c r="G135" i="2"/>
  <c r="G133" i="2"/>
  <c r="B133" i="2"/>
  <c r="G131" i="2"/>
  <c r="G126" i="2"/>
  <c r="G124" i="2"/>
  <c r="G123" i="2" s="1"/>
  <c r="G120" i="2"/>
  <c r="G119" i="2" s="1"/>
  <c r="B120" i="2"/>
  <c r="G115" i="2"/>
  <c r="G114" i="2"/>
  <c r="G111" i="2"/>
  <c r="B111" i="2"/>
  <c r="G109" i="2"/>
  <c r="B109" i="2"/>
  <c r="G107" i="2"/>
  <c r="B107" i="2"/>
  <c r="G105" i="2"/>
  <c r="B105" i="2"/>
  <c r="G103" i="2"/>
  <c r="B103" i="2"/>
  <c r="G101" i="2"/>
  <c r="B101" i="2"/>
  <c r="G99" i="2"/>
  <c r="G95" i="2"/>
  <c r="G93" i="2"/>
  <c r="G91" i="2"/>
  <c r="G90" i="2" s="1"/>
  <c r="G87" i="2"/>
  <c r="G84" i="2" s="1"/>
  <c r="G85" i="2"/>
  <c r="G80" i="2"/>
  <c r="B80" i="2"/>
  <c r="G79" i="2"/>
  <c r="G76" i="2"/>
  <c r="G74" i="2"/>
  <c r="G72" i="2"/>
  <c r="G70" i="2"/>
  <c r="G68" i="2"/>
  <c r="G66" i="2"/>
  <c r="G62" i="2"/>
  <c r="G60" i="2"/>
  <c r="G58" i="2"/>
  <c r="G56" i="2"/>
  <c r="G54" i="2"/>
  <c r="G52" i="2"/>
  <c r="G48" i="2"/>
  <c r="G46" i="2"/>
  <c r="G45" i="2" s="1"/>
  <c r="G42" i="2"/>
  <c r="G41" i="2" s="1"/>
  <c r="G38" i="2"/>
  <c r="G37" i="2" s="1"/>
  <c r="G34" i="2"/>
  <c r="G32" i="2"/>
  <c r="G30" i="2"/>
  <c r="G28" i="2"/>
  <c r="G24" i="2"/>
  <c r="B24" i="2"/>
  <c r="G22" i="2"/>
  <c r="G20" i="2"/>
  <c r="G19" i="2"/>
  <c r="G15" i="2"/>
  <c r="G13" i="2"/>
  <c r="G11" i="2"/>
  <c r="G7" i="2"/>
  <c r="G5" i="2"/>
  <c r="G4" i="2"/>
  <c r="C26" i="1"/>
  <c r="D26" i="1" s="1"/>
  <c r="B26" i="1"/>
  <c r="C25" i="1"/>
  <c r="D25" i="1" s="1"/>
  <c r="B25" i="1"/>
  <c r="C22" i="1"/>
  <c r="D22" i="1" s="1"/>
  <c r="B22" i="1"/>
  <c r="C21" i="1"/>
  <c r="D21" i="1" s="1"/>
  <c r="B21" i="1"/>
  <c r="C20" i="1"/>
  <c r="D20" i="1" s="1"/>
  <c r="B20" i="1"/>
  <c r="C19" i="1"/>
  <c r="D19" i="1" s="1"/>
  <c r="B19" i="1"/>
  <c r="C18" i="1"/>
  <c r="D18" i="1" s="1"/>
  <c r="B18" i="1"/>
  <c r="D15" i="1"/>
  <c r="C15" i="1"/>
  <c r="B15" i="1"/>
  <c r="D14" i="1"/>
  <c r="C14" i="1"/>
  <c r="B14" i="1"/>
  <c r="D13" i="1"/>
  <c r="C13" i="1"/>
  <c r="B13" i="1"/>
  <c r="D12" i="1"/>
  <c r="C12" i="1"/>
  <c r="B12" i="1"/>
  <c r="E11" i="1"/>
  <c r="D11" i="1"/>
  <c r="C11" i="1"/>
  <c r="B11" i="1"/>
  <c r="D10" i="1"/>
  <c r="C10" i="1"/>
  <c r="B10" i="1"/>
  <c r="D9" i="1"/>
  <c r="C9" i="1"/>
  <c r="B9" i="1"/>
  <c r="D8" i="1"/>
  <c r="C8" i="1"/>
  <c r="B8" i="1"/>
  <c r="D7" i="1"/>
  <c r="C7" i="1"/>
  <c r="B7" i="1"/>
  <c r="D6" i="1"/>
  <c r="C6" i="1"/>
  <c r="B6" i="1"/>
  <c r="D5" i="1"/>
  <c r="C5" i="1"/>
  <c r="B5" i="1"/>
  <c r="G194" i="2" l="1"/>
  <c r="G168" i="2"/>
  <c r="G158" i="2"/>
  <c r="G130" i="2"/>
  <c r="G98" i="2"/>
  <c r="G83" i="2" s="1"/>
  <c r="E7" i="1" s="1"/>
  <c r="G65" i="2"/>
  <c r="G51" i="2"/>
  <c r="G27" i="2"/>
  <c r="G18" i="2"/>
  <c r="G2" i="2" s="1"/>
  <c r="E5" i="1" s="1"/>
  <c r="G10" i="2"/>
  <c r="G3" i="2"/>
  <c r="E24" i="1"/>
  <c r="G118" i="2"/>
  <c r="E8" i="1" s="1"/>
  <c r="E15" i="1"/>
  <c r="G256" i="2"/>
  <c r="E17" i="1"/>
  <c r="G7" i="3"/>
  <c r="E19" i="1" s="1"/>
  <c r="G129" i="2" l="1"/>
  <c r="E9" i="1" s="1"/>
  <c r="G26" i="2"/>
  <c r="E6" i="1" s="1"/>
  <c r="E4" i="1" l="1"/>
  <c r="E28" i="1" s="1"/>
  <c r="E34" i="1" l="1"/>
  <c r="E35" i="1"/>
  <c r="E36" i="1" s="1"/>
  <c r="E29" i="1"/>
  <c r="E30" i="1" s="1"/>
  <c r="E31" i="1" l="1"/>
  <c r="E32" i="1" s="1"/>
  <c r="E37" i="1"/>
  <c r="E38" i="1" s="1"/>
</calcChain>
</file>

<file path=xl/sharedStrings.xml><?xml version="1.0" encoding="utf-8"?>
<sst xmlns="http://schemas.openxmlformats.org/spreadsheetml/2006/main" count="923" uniqueCount="450">
  <si>
    <t>Sklop 2: Brv čez Savo</t>
  </si>
  <si>
    <t>Rekapitulacija</t>
  </si>
  <si>
    <t>A</t>
  </si>
  <si>
    <t>Konstrukcija brvi čez Savo</t>
  </si>
  <si>
    <t>B</t>
  </si>
  <si>
    <t>Tehnologija gradnje 1: premik glavnega razpona na končno lokacijo z vlečenjem</t>
  </si>
  <si>
    <t>C</t>
  </si>
  <si>
    <t>Tehnologija gradnje 2: premik glavnega razpona na končno lokacijo z dvigalom</t>
  </si>
  <si>
    <t>A + B</t>
  </si>
  <si>
    <t>Nepredvidena dela 10 %</t>
  </si>
  <si>
    <t>Skupaj</t>
  </si>
  <si>
    <t>DDV 22 %</t>
  </si>
  <si>
    <t>Skupaj z DDV</t>
  </si>
  <si>
    <t>A + C</t>
  </si>
  <si>
    <t>Zap. št.</t>
  </si>
  <si>
    <t>Šifra
PIS</t>
  </si>
  <si>
    <t>Vrsta del</t>
  </si>
  <si>
    <t>Enota</t>
  </si>
  <si>
    <t>Količina</t>
  </si>
  <si>
    <t>Cena/enoto
v EUR</t>
  </si>
  <si>
    <t>Vrednost
v EUR</t>
  </si>
  <si>
    <t>1</t>
  </si>
  <si>
    <t>PREDDELA</t>
  </si>
  <si>
    <t>1.1</t>
  </si>
  <si>
    <t>Geodetska dela</t>
  </si>
  <si>
    <t>S11313</t>
  </si>
  <si>
    <t xml:space="preserve">Postavitev in zavarovanje profilov za zakoličbo objekta s površino nad 100 m2 </t>
  </si>
  <si>
    <t>KOS</t>
  </si>
  <si>
    <t>S11323</t>
  </si>
  <si>
    <t xml:space="preserve">Določitev in preverjanje položajev, višin in smeri pri gradnji objekta s površino nad 500 m2 </t>
  </si>
  <si>
    <t>Opomba:</t>
  </si>
  <si>
    <t>* za kompletno konstrukcijo 524,5 m2 (sovprežna preklada z ločno konstrukcijo=376,9 m2 + AB preklada=147,6 m2);</t>
  </si>
  <si>
    <t>S11231</t>
  </si>
  <si>
    <t xml:space="preserve">Postavitev in zavarovanje prečnega profila za komunalne vode v ravninskem terenu </t>
  </si>
  <si>
    <t>m</t>
  </si>
  <si>
    <t>* geodetska zakoličba kabelske trase za osvetlitev brvi;</t>
  </si>
  <si>
    <t>1.2</t>
  </si>
  <si>
    <t xml:space="preserve"> Čiščenje terena</t>
  </si>
  <si>
    <t>S12131</t>
  </si>
  <si>
    <t xml:space="preserve">Odstranitev grmovja in dreves z debli premera do 10 cm ter vej na redko porasli površini - ročno </t>
  </si>
  <si>
    <t>M2</t>
  </si>
  <si>
    <t>* vključno z razrezom, nakladanjem na kamion in odvozom na trajno deponijo oz. obrat za predelavo (z vsemi stroški trajne deponije/predelave);</t>
  </si>
  <si>
    <t>S12151</t>
  </si>
  <si>
    <t xml:space="preserve">Posek in odstranitev drevesa z deblom premera 11 do 30 cm ter odstranitev vej </t>
  </si>
  <si>
    <t>S12161</t>
  </si>
  <si>
    <t xml:space="preserve">Odstranitev panja s premerom 11 do 30 cm z odvozom na deponijo na razdaljo do 100 m </t>
  </si>
  <si>
    <t>1.3</t>
  </si>
  <si>
    <t>Ostala preddela</t>
  </si>
  <si>
    <t>S13252</t>
  </si>
  <si>
    <t xml:space="preserve">Črpanje vode za zavarovanje gradbene jame, od 6 do 15 l/s </t>
  </si>
  <si>
    <t>URA</t>
  </si>
  <si>
    <t>S13311</t>
  </si>
  <si>
    <t xml:space="preserve">Organizacija gradbišča - postavitev začasnih objektov </t>
  </si>
  <si>
    <t>* za kompletno izvedbo po shemi organizacije gradbišča, ki jo izdela izvajalec in potrdi naročnik, vključno z vzdrževanjem in morebitnimi vmesnimi premiki/spremembami med izvajanjem;
* utrjevanje terena za dostop z mehanizacijo je zajeto v ločeni postavki;</t>
  </si>
  <si>
    <t>S13312</t>
  </si>
  <si>
    <t xml:space="preserve">Organizacija gradbišča - odstranitev začasnih objektov </t>
  </si>
  <si>
    <t>* za kompletno vse objekte po končani gradnji za vzpostavitev končnega stanja po načrtu;</t>
  </si>
  <si>
    <t>Izvedba vseh potrebnih začasnih ukrepov za zaščito voda in neposredne okolice pred negativnimi vplivi gradnje, po zahtevah iz soglasij h gradnji in glede na predvideno tehnologijo izvajanja s strani izvajalca. V postavki zajeti vse potrebne stroške izvedbe začasnih ukrepov, vzdrževanja za ves čas gradnje in odstranitev ukrepov po končani izvedbi.</t>
  </si>
  <si>
    <t>KPL</t>
  </si>
  <si>
    <t>2</t>
  </si>
  <si>
    <t>ZEMELJSKA DELA</t>
  </si>
  <si>
    <t>2.1</t>
  </si>
  <si>
    <t>Izkopi</t>
  </si>
  <si>
    <t>S21113</t>
  </si>
  <si>
    <t xml:space="preserve">Površinski izkop plodne zemljine - 1. kategorije - strojno z odrivom do 100 m </t>
  </si>
  <si>
    <t>M3</t>
  </si>
  <si>
    <t>* deb. ca. 15cm, za kasnejšo uporabo pri izvedbi humuziranja;</t>
  </si>
  <si>
    <t>S21233</t>
  </si>
  <si>
    <t xml:space="preserve">Široki izkop zrnate kamnine - 3. kategorije - strojno z odrivom do 100 m </t>
  </si>
  <si>
    <t>* z odrivom ali odvozom na gradb.deponijo za kasnejši zasip;</t>
  </si>
  <si>
    <t>S21353</t>
  </si>
  <si>
    <t xml:space="preserve">Izkop vezljive zemljine/zrnate kamnine - 3. kategorije za temelje, kanalske rove, prepuste, jaške in drenaže,  širine 1,1 do 2,0 m in globine do 1,0 m - ročno, planiranje dna ročno </t>
  </si>
  <si>
    <t>* z odvozom na gradbiščno deponijo za kasnejši zasip; točkovni izkop za opornika v oseh 3 in 4;</t>
  </si>
  <si>
    <t>S21624</t>
  </si>
  <si>
    <t xml:space="preserve">Izkop vezljive zemljine/zrnate kamnine - 3. kategorije za temelje širine nad 2 m in globine 1,1 do 2,0 m, strojno </t>
  </si>
  <si>
    <t>* z odvozom na gradbiščno deponijo za kasnejši zasip; za temeljni gredi opornikov v oseh 1 in 2</t>
  </si>
  <si>
    <t>2.2</t>
  </si>
  <si>
    <t>Planum temeljnih tal</t>
  </si>
  <si>
    <t>S22112</t>
  </si>
  <si>
    <t xml:space="preserve">Ureditev planuma temeljnih tal vezljive zemljine - 3. kategorije </t>
  </si>
  <si>
    <t>* pod temeljnima gredama nad piloti v oseh 1 in 2 ter pod temeljem v osi 5;</t>
  </si>
  <si>
    <t>2.3</t>
  </si>
  <si>
    <t>Ločilne, drenažne in filtrske plasti ter delovni plato</t>
  </si>
  <si>
    <t>S23511</t>
  </si>
  <si>
    <t xml:space="preserve">Izdelava umetnega otoka za vgrajevanje temeljev, kolov ali vodnjakov za objekt in odstranitev po zaključenem  delu </t>
  </si>
  <si>
    <t>* za izvajanje pilotov;</t>
  </si>
  <si>
    <t>2.4</t>
  </si>
  <si>
    <t>Nasipi, zasipi, klini, posteljice in glinasti naboj</t>
  </si>
  <si>
    <t>S24111</t>
  </si>
  <si>
    <t xml:space="preserve">Vgraditev nasipa iz vezljive zemljine - 3. kategorije </t>
  </si>
  <si>
    <t>* z zemeljskim materialom od izkopa, vključno z nakladanjem in dovozom z začasne deponije ter komprimiranjem;</t>
  </si>
  <si>
    <t>S24325</t>
  </si>
  <si>
    <t xml:space="preserve">Izdelava klina iz zrnate kamnine - 3. kategorije z dobavo iz kamnoloma </t>
  </si>
  <si>
    <t>* za opornikom in krilnimi zidovi v osi 1 in za temeljem v osi 5;</t>
  </si>
  <si>
    <t>2.5</t>
  </si>
  <si>
    <t>Brežine in zelenice</t>
  </si>
  <si>
    <t>S25121</t>
  </si>
  <si>
    <t xml:space="preserve">Humuziranje brežine z valjanjem, v debelini do 15 cm - ročno </t>
  </si>
  <si>
    <t>* vključno z nakladanjem in dovozom humusa iz  začasne deponije;</t>
  </si>
  <si>
    <t>S25122</t>
  </si>
  <si>
    <t xml:space="preserve">Humuziranje brežine z valjanjem, v debelini do 15 cm - strojno </t>
  </si>
  <si>
    <t>S25141</t>
  </si>
  <si>
    <t xml:space="preserve">Humuziranje zelenice z valjanjem, v debelini do 15 cm - ročno </t>
  </si>
  <si>
    <t>S25142</t>
  </si>
  <si>
    <t xml:space="preserve">Humuziranje zelenice z valjanjem, v debelini do 15 cm - strojno </t>
  </si>
  <si>
    <t>S25151</t>
  </si>
  <si>
    <t xml:space="preserve">Doplačilo za zatravitev s semenom </t>
  </si>
  <si>
    <t>* semena avtohtone vrste travne mešanice (suha setev);</t>
  </si>
  <si>
    <t>S25182</t>
  </si>
  <si>
    <t xml:space="preserve">Zasaditev raznih drevesnih in grmovnih vrst na brežini, visokih 40 do 80 cm </t>
  </si>
  <si>
    <t>* vključno z izkopom in zasipom z rastno zemljo/humusom sadilnih jam, oporami sadik in vzdrževanjem do 1.leta;
* vegetacija po dogovoru s projektantom;</t>
  </si>
  <si>
    <t>2.6</t>
  </si>
  <si>
    <t>2.7</t>
  </si>
  <si>
    <t>Koli in vodnjaki</t>
  </si>
  <si>
    <t>S27113</t>
  </si>
  <si>
    <t xml:space="preserve">Izdelava uvrtanih kolov iz ojačenega cementnega betona, sistema Benotto, premera 100 cm, izkop v vezljivi  zemljini/zrnati kamnini, dolžine do 10 m </t>
  </si>
  <si>
    <t>M1</t>
  </si>
  <si>
    <t>* kompletna izvedba pilotov  Lsv=6m (2 kosa; L=6,8 m), z zakoličbo in dovozom/odvozom ter premiki mehanizacije;
* beton C30/37 XC2, približno 0,8m3/m1; 
* armatura zajeta v ločeni postavki;</t>
  </si>
  <si>
    <t>S27115</t>
  </si>
  <si>
    <t xml:space="preserve">Izdelava uvrtanih kolov iz ojačenega cementnega betona, sistema Benotto, premera 120 cm, izkop v vezljivi  zemljini/zrnati kamnini, dolžine do 10 m </t>
  </si>
  <si>
    <t>* kompletna izvedba pilotov za krajne opornike  Lsv=8 m (4 kosi; L=8,8 m), z zakoličbo in dovozom/odvozom ter premiki mehanizacije;
* beton C30/37 XC2, približno 1,15 m3/m1; 
* armatura zajeta v ločeni postavki;</t>
  </si>
  <si>
    <t>S52222</t>
  </si>
  <si>
    <t xml:space="preserve">Dobava in postavitev rebrastih žic iz visokovrednega naravno trdega jekla B St 500 S s premerom do 12 mm, za  srednje zahtevno ojačitev </t>
  </si>
  <si>
    <t>KG</t>
  </si>
  <si>
    <t>* kvaliteta jekla B 500 B;
* armatura pilotov;
* masa palic je nominalna (brez reber) v skladu s SIST EN 10080;</t>
  </si>
  <si>
    <t>S52216</t>
  </si>
  <si>
    <t xml:space="preserve">Dobava in postavitev rebrastih palic iz visokovrednega naravno trdega jekla B St 420 S s premerom 14 mm in  večjim, za srednje zahtevno ojačitev </t>
  </si>
  <si>
    <t>S27163</t>
  </si>
  <si>
    <t xml:space="preserve">Obsekanje uvrtanih kolov iz ojačenega cementnega betona, premera 100 cm </t>
  </si>
  <si>
    <t>* višine približno 80 cm</t>
  </si>
  <si>
    <t>S27165</t>
  </si>
  <si>
    <t xml:space="preserve">Obsekanje uvrtanih kolov iz ojačenega cementnega betona, premera 120 cm </t>
  </si>
  <si>
    <t>2.9</t>
  </si>
  <si>
    <t>Prevozi, razprostiranje in ureditev deponij materiala</t>
  </si>
  <si>
    <t>Nakladanje odvečnega materiala od izkopa na kamion in odvoz v trajno deponijo</t>
  </si>
  <si>
    <t>* vključno z vsemi stroški trajne deponije;
* upoštevana je tudi količina izkopanega materiala pri izvedbi pilotov in koeficient povečanja prostornine zemljine 1,25;</t>
  </si>
  <si>
    <t>3</t>
  </si>
  <si>
    <t>VOZIŠČNE KONSTRUKCIJE</t>
  </si>
  <si>
    <t xml:space="preserve">3.1 </t>
  </si>
  <si>
    <t xml:space="preserve"> 3.1 </t>
  </si>
  <si>
    <t>Nosilne plasti</t>
  </si>
  <si>
    <t>S31132</t>
  </si>
  <si>
    <t xml:space="preserve">Izdelava nevezane nosilne plasti enakomerno zrnatega drobljenca iz kamnine v debelini 21 do 30 cm </t>
  </si>
  <si>
    <t>* TD 0-32 z dobavo iz kamnoloma, d= 25cm;
* v območju izven prekl.konstr. (pod cementno stabilizacijo);</t>
  </si>
  <si>
    <t>S31213</t>
  </si>
  <si>
    <t xml:space="preserve">Izdelava s cementom vezane (stabilizirane) nosilne plasti gramoza v debelini 20 cm </t>
  </si>
  <si>
    <t>* v območju izven prekladne konstrukcije;</t>
  </si>
  <si>
    <t>3.2</t>
  </si>
  <si>
    <t xml:space="preserve"> 3.2 </t>
  </si>
  <si>
    <t>Vezane nosilne in obrabne plasti z bitumenskimi vezivi</t>
  </si>
  <si>
    <t>S31453</t>
  </si>
  <si>
    <t>Izdelava nosilne plasti bitumizirane zmesi AC 16 base B50/70 A4 v debelini 5 cm</t>
  </si>
  <si>
    <t>* v območju izven prekladne konstrukcije v dolžini 4 m od osi 1 in 5;</t>
  </si>
  <si>
    <t>S32242</t>
  </si>
  <si>
    <t>Izdelava obrabne in zaporne plasti bitumizirane zmesi AC 8 surf B70/100 A5 v debelini 3 cm</t>
  </si>
  <si>
    <t>S32497</t>
  </si>
  <si>
    <t>Pobrizg s polimerno bitumensko emulzijo 0,31 do 0,50 kg/m2</t>
  </si>
  <si>
    <t>3.3</t>
  </si>
  <si>
    <t>3.7</t>
  </si>
  <si>
    <t>Drugi zaključni povozni tlaki</t>
  </si>
  <si>
    <t>S55214</t>
  </si>
  <si>
    <t xml:space="preserve">Peskanje cementnobetonskih ali jeklenih površin z zbiranjem abraziva in odvozom na deponijo, površina  horizontalna ali nagnjena do 20 st. glede na horizontalo, posamične površine nad 10,0 m2 </t>
  </si>
  <si>
    <t>* priprava površine preklade za nanos finalnega tlaka;
* odstranjevanje slabo oprijetetih plasti, umazanije, masti, olj in cementne kožice do odprte teksture;
* robna območja se dodatno obdela ročno s strojno opremo;
* vse prašne delce in slabo sprijet material se odstrani z industrijskim sesalcem;
* odtržna trdnost podlage ne sme biti manjša od 1,5 MPa;
* tlačna trdnost podlage ne sme biti manjša od 25 MPa;
* vsebnost vlage v podlagi največ 4 ut. % po metodi CM;
* temperatura podlage in okolice mora ob vgradnji presegati 10 °C ter mora biti vsaj 3 °C nad točko rosišča;</t>
  </si>
  <si>
    <t xml:space="preserve">Nanos brezbarvnega dvokomponentnega temeljnega premaza z nizko stopnjo viskoznosti na osnovi epoksidnih smol.
Izdelek: Sikafloor-161 ali enakovredno
Ševilo nanosov: 1
Poraba: ~0,4 kg/m²
Svež premaz se posuje z 1 kg/m² kremenčevega peska 0,4-0,8 mm.
 </t>
  </si>
  <si>
    <t>* premaz mora biti skladen s SIST EN 1504-2 in SIST EN 13813;</t>
  </si>
  <si>
    <t xml:space="preserve">Obdelava poškodb v podlagi kot so udrtine od udarcev, poroznost in vrzeli globine do 2 mm z epoksidno malto z dodatkom kremenčevega peska 0,1-0,3 mm v masnem razmerju 1:0,7.
Izdelek: Sikafloor-161 ali enakovredno
Ševilo nanosov: 1
Poraba: ~0,9 kg/m²/mm
Svež premaz se posuje z 1 kg/m² kremenčevega peska 0,4-0,8 mm.
 </t>
  </si>
  <si>
    <t>* material mora biti primeren za uporabo kot temeljni premaz;
* premaz mora biti skladen s SIST EN 1504-2 in SIST EN 13813;</t>
  </si>
  <si>
    <t xml:space="preserve">Obdelava poškodb v podlagi kot so udrtine od udarcev, poroznost in vrzeli globine do 3 mm z epoksidno malto z dodatkom kremenčevega peska 0,1-0,3 mm v masnem razmerju 1:0,9.
Izdelek: Sikafloor-161 ali enakovredno
Ševilo nanosov: 1
Poraba: ~0,8 kg/m²/mm
Svež premaz se posuje z 1 kg/m² kremenčevega peska 0,4-0,8 mm.
 </t>
  </si>
  <si>
    <t xml:space="preserve">Obdelava poškodb v podlagi kot so udrtine od udarcev, poroznost in vrzeli globine do 5 mm z epoksidno malto z dodatkom kremenčevega peska 0,1-0,3 mm v masnem razmerju 1:1,1.
Izdelek: Sikafloor-161 ali enakovredno
Ševilo nanosov: 1
Poraba: ~0,7 kg/m²/mm
Svež premaz se posuje z 1 kg/m² kremenčevega peska 0,4-0,8 mm.
 </t>
  </si>
  <si>
    <t>Nanos obrabnega sloja iz dvokomponentne barvne samorazlivne PUR smole brez topil s polnilom iz kremenčevega peska F 34 (0,06-0,3 mm) v masnem razmerju 1:0,5. Nanos mora omogočati premoščanje razpok do temperature -20 °C in mora biti vodotesen ter odporen na mehanske in kemične vplive.
Izdelek: Sikafloor-376 ali enakovredno
Najmanjša debelina plasti: 4 mm
Število nanosov: 2
Poraba: ~1.8–2.0 kg/m² pripravljene mešanice
Svež premaz se v presežku posuje s kremenčevim peskom  0,7–1,2 mm (~6,0–8,0 kg/m²). Odvečen pesek se po strjevanju nanosa odstrani z industrijskim sesalcem.
Obrabna plast mora zagotavljati odpornost proti zdrsu: vrednost PTV v skladu s SIST EN 13036-4 večja od 70.
Barva: v sivem odtenku, izbor potrjuje projektant.</t>
  </si>
  <si>
    <t>* premaz mora biti skladen s SIST EN 1504-2 in SIST EN 13813;
* zaradi vzdolžnega naklona preklade do 4 % se obrabni sloj nanaša v več plasteh do končne debeline;</t>
  </si>
  <si>
    <t>Nanos  tesnilnega sloja iz vodotesnega dvokomponentnega nesvetlečega barvnega poliuretanskega premaza, ki ne porumeni. Nanos mora biti žilavo-elastičen, barvno stabilen in odporen na mehanske in kemične vplive.
Izdelek: Sikafloor-359 N ali enakovredno
Število nanosov: 1-2
Poraba: ~0,7-0,9 kg/m²
Barva: v sivem odtenku, izbor potrjuje projektant.</t>
  </si>
  <si>
    <t>* premaz mora biti skladen s SIST EN 1504-2 in SIST EN 13813;
* trdota po Shoru D v skladu z DIN 53505:  ~60 (7 dni, 23 °C,  RH 50 %);
* odpornost proti površinski obrabi v skladu z DIN 53109: ~160 mg (CS 10/1000/1000, 7 dni, 23 °C);</t>
  </si>
  <si>
    <t>3.4</t>
  </si>
  <si>
    <t>3.6</t>
  </si>
  <si>
    <t>Bankine</t>
  </si>
  <si>
    <t>S36111</t>
  </si>
  <si>
    <t>Izdelava bankine iz gramoza ali naravno zdrobljenega kamnitega materiala, široke od 0,50 m do 1,25 m</t>
  </si>
  <si>
    <t>* v območju izven prekladne konstrukcije (v dolžini 4 m od osi 1 in 5), širine 75-80 cm;
* vključno z izvedbo pobrizga s polimerno modificirano bitumensko emulzijo;</t>
  </si>
  <si>
    <t>4</t>
  </si>
  <si>
    <t>ODVODNJAVANJE</t>
  </si>
  <si>
    <t>4.1</t>
  </si>
  <si>
    <t>Površinsko odvodnjavanje</t>
  </si>
  <si>
    <t>Dobava in vgradnja kompletne linijske povozne kanalete s povozno LTŽ rešetko, vključno s pripadajočimi zaključki in fazonskimi kosi ter obbetoniranjem po detajlu proizvajalca (beton C25/30, XC2).
Kanaleta iz umetne mase (PEHD) s kovinskim okvirjem za litoželezno rešetko z vzdolžnimi rebri Hauraton Recyfix PRO 150 tip 01 (ali enakovredno). Razred obremenitve C 250, s KTL zaščito proti oksidaciji, Š/V 212/210 mm.
Rešetka ob prehodu vozila ali pešča ne sme povzročati hrupa.
Kanaleta mora biti  na konceh zaključena s tipskimi zapornimi elementi in vsemi potrebnimi fazonskimi kosi.
Kanaleta ima vgrajen PEHD peskolov Hauraton RECYFIX PRO 150 (ali enakovredno)  z litoželezno longitudinalno rešetko s KTL zaščito, razred obremenitve C 250, EN 1433, D/Š/V 500/213/515 mm, s plastičnim vedrom.</t>
  </si>
  <si>
    <t>* obračun za kompletno linijsko kanaleto s peskolovom in rešetko dolžine 3,5 m po zgornjem opisu;
* vključno s pritrdilnim materialom;
* na krajnem elementu se izdela povezavo za iztok v drenažo s PVC cevjo DN 150, L=1m;</t>
  </si>
  <si>
    <t>4.2</t>
  </si>
  <si>
    <t>Globinsko odvodnjavanje - drenaže</t>
  </si>
  <si>
    <t>S42115</t>
  </si>
  <si>
    <t xml:space="preserve">Izdelava vzdolžne in prečne drenaže, globoke do 1,0 m, na planumu izkopa, z gibljivimi plastičnimi cevmi  premera 20 cm </t>
  </si>
  <si>
    <t>* za dreniranje linijske kanalete, cev perforirana po celotnem obodu, v dolžini 2x10 m;</t>
  </si>
  <si>
    <t>S42215</t>
  </si>
  <si>
    <t xml:space="preserve">Izdelava vzdolžne in prečne drenaže, globoke do 1,0 m, iz zmesi kamnitih zrn, obvite z geosintetikom, na  planumu izkopa </t>
  </si>
  <si>
    <t>* za dreniranje linijske kanalete, presek drenaže približno 0,3 m3/m1 v dolžini 2x10 m;</t>
  </si>
  <si>
    <t>5</t>
  </si>
  <si>
    <t>GRADBENA IN OBRTNIŠKA DELA</t>
  </si>
  <si>
    <t>5.1</t>
  </si>
  <si>
    <t>Tesarska dela</t>
  </si>
  <si>
    <t>S51211</t>
  </si>
  <si>
    <t xml:space="preserve">Izdelava podprtega opaža za ravne temelje </t>
  </si>
  <si>
    <t>* temeljni gredi nad piloti za opornik v oseh 1 in 2, točkovni temelj v osi 5</t>
  </si>
  <si>
    <t>Izdelava podprtega opaža za pravokoten podpornik, polnega prereza, visok do 1,5 m</t>
  </si>
  <si>
    <t>* opaž za podpornik v osi 5 (tlorisni dimenziji 3,0 x 4,5 m);</t>
  </si>
  <si>
    <t>S51311</t>
  </si>
  <si>
    <t xml:space="preserve">Izdelava podprtega opaža za raven zid, visok do 2 m </t>
  </si>
  <si>
    <t>* vključno z doplačilom za razred vidne površine betona VB4;
* opaž za opornik (38,4 m2) in krilne zidove v osi 1 (2x9,55 m2);</t>
  </si>
  <si>
    <t>S51431</t>
  </si>
  <si>
    <t xml:space="preserve">Izdelava opaža za okrogel steber, visok do 2 m </t>
  </si>
  <si>
    <t>* vključno z doplačilom za razred vidne površine betona VB3;
* opaž za stebra v osi 3 in 4 (nad piloti), premera D=60 cm;</t>
  </si>
  <si>
    <t>Izdelava opaža za AB okvir po načrtu, vključno z doplačilom za vidno površino betona razreda VB4 in s podpiranjem ter opiranjem do višine 4 m1.
AB okvir je sestavljen iz:
- dveh poševnih stebrov (skupna površina opaža 33,6 m2, z zunanjima polkrožnima zaključkoma r=85 cm v dolžini 2x 3,75 m: doplačilo za polkrožni opaž 20,0 m2);
- greda med stebroma (skupna površina opaža 23,1m2, z zunanjima zaokroženima zaključkoma prehoda na stebra: doplačilo za ločni opaž 1,6 m2);</t>
  </si>
  <si>
    <t>* obračun opaža za kompleten AB okvir v osi 2;</t>
  </si>
  <si>
    <t>Izdelava podprtega opaža dna prekladne plošče trapezne oblike s podpiranjem višine do 2 m, plošča v tlosisu v radiju, vključno z doplačilom za vidno površino betona VB4</t>
  </si>
  <si>
    <t>* prekladna plošče med osema 3 in 5, z vzdolžnim nagibom, po načrtu;</t>
  </si>
  <si>
    <t>Izdelava podprtega opaža dna prekladne plošče trapezne oblike s podpiranjem višine 2,1 do 4 m, plošča v tlosisu v radiju, vključno z doplačilom za vidno površino betona VB4</t>
  </si>
  <si>
    <t>* del prekladne plošče med osema 2 in 3 z vzdolžnim nagibom, po načrtu;</t>
  </si>
  <si>
    <t>Izdelava podprtega opaža dna prekladne plošče trapezne oblike s podpiranjem višine do 2 m, plošča v tlorisu v premi, vključno z doplačilom za vidno površino betona VB4</t>
  </si>
  <si>
    <t>S51631</t>
  </si>
  <si>
    <t xml:space="preserve">Izdelava podprtega opaža za bočne stranice ravnih plošč </t>
  </si>
  <si>
    <t>* vključno z dopl. za vidno površino betona, razred VB4;</t>
  </si>
  <si>
    <t>S51661</t>
  </si>
  <si>
    <t xml:space="preserve">Izdelava opaža za bočne stranice ločne plošče </t>
  </si>
  <si>
    <t>Dobava in vgradnja letvice iz umetne mase s pritrditvijo na opaž za izvedbo minimalnega zaokroženja vogalov, vključno s kasnejšo previdno odstranitvijo letvice po vgradnji betona  (izvedba po detajlu iz načrta)</t>
  </si>
  <si>
    <t>* zaokrožitev (3-5 mm), zgornji rob prekladne plošče med osema 2 in 5:
- rob v loku: 60 m1;
- raven rob: 9,0 m1;</t>
  </si>
  <si>
    <t>Dobava in vgradnja trikotne letvice iz umetne mase s pritrditvijo na opaž za izvedbo posnetega roba vogalov ali izvedbo odkapne rege, vključno s kasnejšo previdno odstranitvijo letvice po vgradnji betona  (izvedba po detajlu iz načrta)</t>
  </si>
  <si>
    <t>* trikotna odkapna rega s krakoma do 15x15mm, na dnu prekladne plošče med osema 2-5:
- rob v loku: 60 m1;
- raven rob: 9,0 m1;</t>
  </si>
  <si>
    <t>Dobava in vgradnja trikotne letvice iz lesa ali umetne mase s pritrditvijo na opaž ali z opiranjem, za izvedbo robnega prehoda na višinskem preskoku (na zgornji strani prekladne AB plošče), vključno s kasnejšo previdno odstranitvijo letvice po vgradnji betona  (izvedba po detajlu iz načrta)</t>
  </si>
  <si>
    <t>* trikotna odkapna rega s krakoma do 40x40mm, na vrhu prekladne plošče med osema 1 in 5:
- v ločni liniji: 60 m1;
- v ravni liniji: 175,0 m1;</t>
  </si>
  <si>
    <t>5.2</t>
  </si>
  <si>
    <t>Dela z jeklom za ojačitev</t>
  </si>
  <si>
    <t>* kvaliteta jekla B 500 B;
* armatura pilotov je upoštevana pri postavki za pilote in ni zajeta v tej postavki;
* masa palic je nominalna (brez reber) v skladu s SIST EN 10080;</t>
  </si>
  <si>
    <r>
      <t>Dobava in montaža pozicijske mehanske spojnice s prilagodljivo dolžino s polno nosilnostjo v tlaku in nategu za armaturno palico Ø</t>
    </r>
    <r>
      <rPr>
        <sz val="9.9"/>
        <rFont val="Calibri"/>
        <family val="2"/>
        <charset val="238"/>
        <scheme val="minor"/>
      </rPr>
      <t>32 mm
Izdelek: nVent Lenton EL32P13L ali enakovredno</t>
    </r>
  </si>
  <si>
    <t>* vključno z vrezovanjem navojev za obe armaturni palici;
* vključno s plastičnimi zaščitnimi čepi;</t>
  </si>
  <si>
    <r>
      <t>Dobava in montaža pozicijske mehanske spojnice s prilagodljivo dolžino s polno nosilnostjo v tlaku in nategu za armaturno palico Ø</t>
    </r>
    <r>
      <rPr>
        <sz val="9.9"/>
        <rFont val="Calibri"/>
        <family val="2"/>
        <charset val="238"/>
        <scheme val="minor"/>
      </rPr>
      <t>20 mm
Izdelek: nVent Lenton EL20P13L ali enakovredno</t>
    </r>
  </si>
  <si>
    <t>5.3</t>
  </si>
  <si>
    <t>Dela s cementnim betonom</t>
  </si>
  <si>
    <t>S53155</t>
  </si>
  <si>
    <t xml:space="preserve">Dobava in vgraditev podložnega cementnega betona C16/20 v prerez nad 0,15 m3/m2 </t>
  </si>
  <si>
    <t>* pod temeljnima gredama za opornika v oseh 1 in 2, pod temeljem v osi 5, d=15cm;</t>
  </si>
  <si>
    <t>S53341</t>
  </si>
  <si>
    <t xml:space="preserve">Dobava in vgraditev ojačenega cementnega betona C30/37 v točkovne temelje ali temeljne blazine </t>
  </si>
  <si>
    <t>* vključno z doplačilom za razred izpostavljenosti XC2 in vodotesnost PV-I;
* temeljna greda za opornika v oseh 1 in 2 (nad piloti), točkovni temelj v osi 5; prerez nad 0,5m3/m2-m1;</t>
  </si>
  <si>
    <t>S53347</t>
  </si>
  <si>
    <t xml:space="preserve">Dobava in vgraditev ojačenega cementnega betona C30/37 v stene opornikov, krilnih zidov, kril in vmesnih  podpor </t>
  </si>
  <si>
    <t>* vključno z doplačilom za razred izpostavljenosti XC4, XD1, XF3, vodotesnost PV-II in razred vidne površine betona VB4;
* opornik in krilni zidovi v osi 1;</t>
  </si>
  <si>
    <t>S53254</t>
  </si>
  <si>
    <t xml:space="preserve">Dobava in vgraditev ojačenega cementnega betona C30/37 v prerez nad 0,50 m3/m2-m1 </t>
  </si>
  <si>
    <t>* vključno z doplačilom za razred izpostavljenosti XC4, XD1, XF3 in vodotesnost PV-II;
* stena opornika v osi 5;</t>
  </si>
  <si>
    <t xml:space="preserve">Dobava in vgraditev ojačenega cementnega betona C50/60 v stebre pravokotnega ali okroglega prereza </t>
  </si>
  <si>
    <t>* vključno z doplačilom za razred izpostavljenosti XC4, XD1, XF3, vodotesnost PV-II in razred vidne površine betona VB4;
* stebra v oseh 3 in 4 (nad piloti), premera D=60cm ;</t>
  </si>
  <si>
    <r>
      <t>Dobava in vgraditev ojačenega cementnega betona</t>
    </r>
    <r>
      <rPr>
        <sz val="9"/>
        <rFont val="Calibri"/>
        <family val="2"/>
        <charset val="238"/>
        <scheme val="minor"/>
      </rPr>
      <t xml:space="preserve"> C50/60</t>
    </r>
    <r>
      <rPr>
        <sz val="9"/>
        <color indexed="64"/>
        <rFont val="Calibri"/>
        <family val="2"/>
        <charset val="238"/>
        <scheme val="minor"/>
      </rPr>
      <t xml:space="preserve"> v stebre pravokotnega ali okroglega prereza </t>
    </r>
  </si>
  <si>
    <t>* vključno z doplačilom za razred izpostaljenosti XC4, XD1, XF3, vodotesnost PV-II in razred vidnega betona VB4;
* AB okvir (po načrtu): poševna stebra (2 kosa nad pilotno gredo, zunanji robovi polkrožne oblike r=85cm), z ojačitvijo prekladne konstrukcije (nosilec);</t>
  </si>
  <si>
    <t>S53431</t>
  </si>
  <si>
    <t xml:space="preserve">Dobava in vgraditev ojačenega cementnega betona C40/50 v prekladno konstrukcijo tipa polne plošče </t>
  </si>
  <si>
    <t>* vključno z doplačilom za razred izpostavljenosti XC4, XD1, XF3 in razred vidnega betona VB4 ter zagladitvijo zgornje površine (za predviden epoksidni tlak);
* prekladna plošča od osi 2 do 5, debeline 40-60 cm;</t>
  </si>
  <si>
    <t>S53436</t>
  </si>
  <si>
    <t>Dobava in vgraditev ojačenega cementnega betona C40/50 v plošče</t>
  </si>
  <si>
    <t>* vključno z doplačilom  za razred izpostavljenosti XC4, XD1, XF3;
* sovprežna preklada od osi 1 do 2 (na trapezni pločevini), A=0,12-0,20 m3/m2;</t>
  </si>
  <si>
    <t>Doplačilo (pri betoniranju prekladne in sovprežne plošče) za višinsko nivelacijo in fino zagladitev betonske površine na prekladi</t>
  </si>
  <si>
    <t>* za izvedbo voziščnega tlaka (večplastni epoksidni nanos);
- AB preklada: 157,5m2;
- sovprežna preklada.: 354,5m2;</t>
  </si>
  <si>
    <t>S55971</t>
  </si>
  <si>
    <t>Zaščita površine cementnega betona z impregnacijskim premazom
Izdelek: Sikagard-700 S ali enakovredno</t>
  </si>
  <si>
    <t>* hidrofobno, impregnirno sredstvo na osnovi siloksana za zagotavljanje trajne vodoodbojnost, pri čemer mora biti omogočena difuzija vodne pare v obe smeri;
* nanos na vidne površine betonov razredov VB3 in VB4 (podpore v oseh 1, 2 in 3, bočne površine dostopne rampe, spodnja površina dostopne rampe od podpore v osi 2 do polovice razdalje med osema 3 in 4);</t>
  </si>
  <si>
    <t>5.4</t>
  </si>
  <si>
    <t>5.8</t>
  </si>
  <si>
    <t>Ključavničarska dela</t>
  </si>
  <si>
    <t>S58821</t>
  </si>
  <si>
    <t xml:space="preserve">Dobava in vgraditev merilnih čepov, vključno z navezavo na veljavno nivelmansko mrežo </t>
  </si>
  <si>
    <t>* 10 kosov na AB elementih;
* 8 kosov na jeklenih elementih</t>
  </si>
  <si>
    <t>5.5</t>
  </si>
  <si>
    <t>Ključavničarska dela: varnostna ograja</t>
  </si>
  <si>
    <t>Dobava in montaža stebričkov varnostne ograje
Stebrički izdelani iz poligonalne jeklene pločevine S 355 J2+N v skladu s SIST EN 10025-3. Vključno z idelavo lukenj za pritrjevanje držala ograje in lukenj za napeljavo nosilnih vrvi. Robove se pobrusi (minimalna zaokrožitev). 
Zaščita proti koroziji: C5.08 vh v skladu s SIST EN ISO 12944. Barva:  v sivem odtenku, npr. RAL 7035, ki ga po predložitvi vzorcev izbere projektant v sodelovanju z naročnikom.
Montaža: pritrjevanje prek sidrne plošče na predhodno vgrajena sidra.</t>
  </si>
  <si>
    <t>* vključno z rezanjem in varjenjem ter obdelavo zvarov;
* masa posameznega kosa 12,55 kg</t>
  </si>
  <si>
    <t>Podlivanje stebričkov varnostne ograje z nabrekajočo zalivno malto na osnovi cementa s kompenziranim krčenjem.
Tlačna trdnost ob obremenitvi konstrukcije najmanj 50 MPa.
Izdelek: SikaGrout 311 ali enakovredno</t>
  </si>
  <si>
    <t>* pod sidrno ploščo dimenzij 150x150 mm v debelini do 10 mm;
* vključno z opaženjem robov;</t>
  </si>
  <si>
    <t>Dobava in montaža vmesnih držal za spodnjo nosilno vrv varnostne ograje
Uho, privarjeno na sirdrno ploščico iz jeklene pločevine S 355 J2+N v skladu s SIST EN 10025-3. Robove se pobrusi (minimalna zaokrožitev). 
Zaščita proti koroziji: C5.08 vh v skladu s SIST EN ISO 12944. Barva:  v sivem odtenku, npr. RAL 7035, ki ga po predložitvi vzorcev izbere projektant v sodelovanju z naročnikom.
Montaža: pritrjevanje prek sidrne plošče na predhodno vgrajena sidra, brez podlivanja.</t>
  </si>
  <si>
    <t>* vključno z rezanjem in varjenjem ter obdelavo zvarov;
* masa posameznega kosa 0,373 kg</t>
  </si>
  <si>
    <t>Dobava, montaža in kasnejša odstranitev šablon za vgradnjo sider za stebričke varnostne ograje
Pločevina 150/150/2 mm iz jekla S 235 JR z luknjami za navojne palice M12, teža posameznega kosa 0,355 kg.</t>
  </si>
  <si>
    <t>Dobava, montaža in kasnejša odstranitev šablon za vgradnjo sider za vmesna držala spodnje nosilne vrvi varnostne ograje
Pločevina 34,1/80/2 mm iz jekla S 235 JR z luknjami za navojne palice M8, teža posameznega kosa 0,043 kg.</t>
  </si>
  <si>
    <t>Dobava in montaža side za stebričke varnostne ograje
Navojna palica M12 v skladu z DIN 976 s klobučasto matico v skladu z DIN 1587 s pripadajočo podložko. Dodatno običajna šestroba matica v skladu z DIN 934 s pripadajočo podložko za pritrjevanje na šablono. Efektivna globina sidranja 120 mm.
Material: A4-70 v skladu s SIST EN ISO 3506
Montaža: vgradnja pred zalivanjem betona s pomočjo šablone.</t>
  </si>
  <si>
    <t>Dobava in montaža side za stebričke varnostne ograje
Navojna palica M8 v skladu z DIN 976 s klobučasto matico v skladu z DIN 1587 s pripadajočo podložko. Dodatno običajna šestroba matica v skladu z DIN 934 s pripadajočo podložko za pritrjevanje na šablono. Efektivna globina sidranja 60 mm.
Material: A4-70 v skladu s SIST EN ISO 3506
Montaža: vgradnja pred zalivanjem betona s pomočjo šablone.</t>
  </si>
  <si>
    <t>Dobava in montaža mrežnega polnila varnostne ograje
Premer vrvi 1,5 mm, odprtine dimenzij 40x74,76 mm romboidne oblike, vodoravna postavitev, skupaj 2x5 segmentov dolžine do 30 m. Razdalja med spodnjo in zgornjo nosilno vrvjo 1.056 mm. Nerjaveče jeko 1.4401 v skladu s SIST EN 10088-3.
Izdelek: Jakob Sleeveless Webnet 20260-0150-040 z zaključki H24/H24</t>
  </si>
  <si>
    <t>* vključno z napenjanjem na spodnjo in zgornjo nosilno vrv, ki poteka skozi okenca mreže, ter stranski nosilni vrvi;
* vključno s pritrdilnim materialom (obodno vrvjo z zaključki) na navpičnih robovih na koncu posameznih segmentov;</t>
  </si>
  <si>
    <t>Dobava in montaža nosilnih vrvi varnostne ograje
Vrv 1x19, premer 8 mm, nosilnost 5 2,7kN, Skupaj 2x2x5 segmentov dolžine do 30 m. Nerjaveče jeko 1.4401 v skladu s SIST EN 10088-3.
Izdelek: Jakob Stainless steel strand 1x19, 8 mm, 10810-0800 (z varjenimi zaključki, 20800-4031)</t>
  </si>
  <si>
    <t>* vključno z napenjanjem (7 kN);</t>
  </si>
  <si>
    <t>Dobava in montaža napenjalk M10 za nosilne vrvi
Nerjaveče jeko 1.4401 v skladu s SIST EN 10088-3.
Izdelek: Jakob Turnbuckle with VISSLINE external thread ends M10 (30829-0800-16)</t>
  </si>
  <si>
    <t>Dobava in vilic z napenjalko M10 za nosilne vrvi varnostne ograje
Projektna nosilnost 24,6 kN. Nerjaveče jeko 1.4401 v skladu s SIST EN 10088-3.
Izdelek: Jakob Turnbuckle with clevis swaged VISSLINE, M10 (30870-0800-15)</t>
  </si>
  <si>
    <t>Dobava zaščitnih tulcev za nosilne vrvi varnostne ograje premera 8 mm, dolžina manšete 15 mm
Nerjaveče jeko 1.4401 v skladu s SIST EN 10088-3.
Izdelek: Jakob Sleeve 30864-0813-15</t>
  </si>
  <si>
    <t>* na vseh vmesnih držalih vrvi;
* vključno z lepljenjem;</t>
  </si>
  <si>
    <t>Dobava in montaža držala na varnostni ograji
Širina 120 mm, iz krivljene pločevine debeline 3 mm, teža osnovnega profila 6,52 kg/m.
Vključno z držali za nosilne vrvi, pritrdišči za svetilke, pritrdišči na mestih stebričkov s podložnim materialom in vijaki ter dilatacijami. 
Držalo iz nerjavečega jekla 1.4401 v skladu s SIST EN 10088-3. Vijaki iz nerjavečega jekla A4 v skladu SIST EN ISO 3506-1
Obdelava: brušeno/krtačeno.</t>
  </si>
  <si>
    <t>* raven del: 175 m1;
* ukrivljen del: 60 m1;</t>
  </si>
  <si>
    <t>5.9</t>
  </si>
  <si>
    <t>Zaščitna dela</t>
  </si>
  <si>
    <t>S59833</t>
  </si>
  <si>
    <t>Zatesnitev mejnih površin - stikov, širokih do 15 mm in globokih do 4 cm, s predhodnim premazom bližnjih  površin in zapolnitvijo z zmesjo iz umetnih organskih snovi
Izdelek: Sikaflex 406 KC ali enakovredno</t>
  </si>
  <si>
    <t>m1</t>
  </si>
  <si>
    <t>* zatesnitev stika širine 5 -8 mm med vzdolžnima nosilcema UPE 400 in betonom na zgornjem robu sovprežne preklade;
* zatesnitev stika širine 5 -8 mm med konci lokov in betonom;
* vključno s pripravo utora;</t>
  </si>
  <si>
    <t>6</t>
  </si>
  <si>
    <t>JEKLENA KONSTRUKCIJA GLAVNEGA RAZPONA</t>
  </si>
  <si>
    <t>6.1</t>
  </si>
  <si>
    <t>Predhodna in pripravljalna dela za izdelavo in montažo</t>
  </si>
  <si>
    <t>S23411</t>
  </si>
  <si>
    <t xml:space="preserve">Izdelava delovnega platoja iz kamnolomske jalovine v debelini 30 cm </t>
  </si>
  <si>
    <t>* plato na levem bregu za sestavljanje predizdelanih segmentov jekelne konstrukcije glavnega razpona, vključno z odstranitvijo po zaključenem delu;
* tlorisna površina približno 100,0x8,0 m;</t>
  </si>
  <si>
    <t>Izdelava začasnih AB točkovnih temeljev na delovnem platoju, vključno z odstranitvijo in odvozom na trajno deponijo ter z vsemi stroški javne deponije</t>
  </si>
  <si>
    <t>* 12 kosov pod nosilcema preklade;
* 4 kosi pod ležišči loka;</t>
  </si>
  <si>
    <t>Dobava,  montaža in odstranitev začasnih razpiral in okvirjev, potrebnih v času sestavljanja jeklene konstrukcije glavnega razpona na delovnem platoju</t>
  </si>
  <si>
    <t>6.2</t>
  </si>
  <si>
    <t xml:space="preserve">Izdelava in montaža jeklene konstrukcije glavnega razpona </t>
  </si>
  <si>
    <t>Določila za izvajanje jeklene konstrukcije:
* Segmenti konstrukcije se izdelajo v delavnici, in sicer v gabaritih, ki omogočajo transport po cesti. Končna montaža z varjenjem se izvaja na delovnem platoju na levem bregu Save v neposredni bližini končne lokacije.
* Razred izvedbe EXC3 v skladu s SIST EN 1090-2.
* Tolerance: Razred 2 v skladu SIST EN 1090-2
* Zaščita proti koroziji: C5.08 vh v skladu s SIST EN ISO 12944 (ne velja za dele iz nerjavečega jekla).
* Deli jeklene konstrukcije, ki se vgrajujejo v armiranobetonske elemente, morajo biti brez protikorozijske zaščite.
* Vrsta in obseg neporušnih preiskav zvarov morata biti v skladu s SIST EN 1090-2. Za zvare se zahteva razred izvedbe B v skladu s SIST EN ISO 5817.</t>
  </si>
  <si>
    <r>
      <t xml:space="preserve">Opombe k postavkam za izvajanje jeklene konstrukcije:
* Vsi stroški, ki nastanejo z dokazovanjem kvalitete izvedbe so stvar izvajalca in morajo biti vključeni v ceno izvedbe. Glej tudi sklop </t>
    </r>
    <r>
      <rPr>
        <i/>
        <sz val="9"/>
        <rFont val="Calibri"/>
        <family val="2"/>
        <charset val="238"/>
        <scheme val="minor"/>
      </rPr>
      <t>7.5 Preskus, nadzor in tehnična dokumentacija</t>
    </r>
    <r>
      <rPr>
        <sz val="9"/>
        <rFont val="Calibri"/>
        <family val="2"/>
        <charset val="238"/>
        <scheme val="minor"/>
      </rPr>
      <t>.
* V ceni izvedbe jeklenih delov konstrukcije je treba upoštevati dejstvo, da se protikorozijska zaščita deloma izvaja na delovnem platoju na levem bregu.</t>
    </r>
  </si>
  <si>
    <t>Dobava in izdelava jeklene preklade:
- ukrivljena vzdolžna nosilca UPE 400 z ravnim začetnim in zaključnim delom (približno  11.800 kg);
- prečniki: varjen T profili višine 18 cm in širine 17 cm (približno 9.860 kg);
- natezna vez med obema lokoma, HEB 260 z ojačitvami in priključki (približno 1.400 kg);
- pločevine (približno 4.800 kg);
- dodatki na maso: 1% za zvare (skupaj približno 300 kg);
Jekleni profili S 355 J2+N v skladu s SIST EN 10025-3. Čelne pločevine S 355 J2+N+Z15 v skladu s SIST EN 10025-3. Konstrukcija je v celoti varjena, brez vijačnih spojev.
Zaščita proti koroziji: C5.08 vh v skladu s SIST EN ISO 12944. Barva:  v sivem odtenku, npr. RAL 7024, ki ga po predložitvi vzorcev izbere projektant v sodelovanju z naročnikom.
Montaža: predizdelani segmenti preklade polne širine 4,50 m se sestavijo in zvarijo v celoto v začasni delavnici na delovnem platoju na levem bregu.</t>
  </si>
  <si>
    <t>* premik izdelane konstrukcije na končno mesto je zajet v ločeni postavki;
* v ceni upoštevati tudi stroške, razvidne iz postavk 6.2.1 (Določila za izvajanje jeklene konstrukcije) in 6.2.2 (Opombe k postavkam za izvajanje jeklene konstrukcije);</t>
  </si>
  <si>
    <t xml:space="preserve">Dobava in izdelava ločnega dela jeklene konstrukcije glavnega razpona:
- loka iz vroče valjanih cevi CHS 406,4x12,5, CHS 406,4x10,0 in 406,4x6,3 (približno 17.900 kg);
- prečne povezave med lokoma iz vroče valjanih cevi RHS 400x200x10 (približno 2.590 kg);
- pločevine (približno 112,8 kg);
- dodatki na maso: 1% za zvare (skupaj približno 210 kg);
Jekleni profili S 355 J2+N v skladu s SIST EN 10025-3. Čelne pločevine S 355 J2+N+Z15 v skladu s SIST EN 10025-3. Konstrukcija je v celoti varjena, brez vijačnih spojev.
Zaščita proti koroziji: C5.08 vh v skladu s SIST EN ISO 12944. Barva:  v sivem odtenku, npr. RAL 7024, ki ga po predložitvi vzorcev izbere projektant v sodelovanju z naročnikom.
Montaža: predizdelani segmenti se sestavijo in zvarijo v celoto v začasni delavnici na delovnem platoju na levem bregu.
</t>
  </si>
  <si>
    <t>Dobava, montaža in napenjanje vešalk M30 iz nerjavnega jekla S 520 v skladu s SIST EN 10088-3, polirano do stopnje N3 v skladu s SIST EN ISO 4287, vključno s priključki in vsemi fazonskimi deli v skladu s sistemskimi detajli proizvajalca, vključno z izolacijskimi podložkami in manšetami za sidrišča (preprečitev napetostne korozije)
2 x L = 5.799 mm, 2 x L = 6.239 mm, 2 x L = 8.036 mm, 2 x L = 8.374 mm, 2 x L = 8.658 mm, 2 x L = 9.406 mm, 2 x L = 9.857 mm, 2 x L = 10.091 mm, 2 x L = 10.914 mm, 2 x L = 11.210 mm, 2 x L = 11.311 mm, 2 x L = 11.362 mm, 2 x L = 11.892 mm, 2 x L = 11.953 mm, 2 x L = 12.006 mm, 2 x L = 12.116 mm
Projektna natezna nosilnost 257 kN, meja tečenja fy = 520 MPa, natezna trdnost fu = 690 MPa. 
Vilica z moznikom in zaščito proti odvitju levo in desno, napenjalka z zaščito proti odvitju
Izdelek: Macalloy S 520  Stainless Steel M36 ali enakovredno</t>
  </si>
  <si>
    <t>* premik izdelane konstrukcije na končno mesto je zajet v ločeni postavki;
* povezava med lokom in preklado;</t>
  </si>
  <si>
    <t>Dobava, montaža in napenjanje vešalk M36 iz nerjavnega jekla S 520 v skladu s SIST EN 10088-3, polirano do stopnje N3 v skladu s SIST EN ISO 4287, vključno s priključki in vsemi fazonskimi deli v skladu s sistemskimi detajli proizvajalca, vključno z izolacijskimi podložkami in manšetami za sidrišča (preprečitev napetostne korozije)
2 x L = 3.203 mm, 2 x L = 3.720 mm
Projektna natezna nosilnost 376 kN, meja tečenja fy = 520 MPa, natezna trdnost fu = 690 MPa. 
Vilica z moznikom in zaščito proti odvitju levo in desno, napenjalka z zaščito proti odvitju
Izdelek: Macalloy S 520  Stainless Steel M36 ali enakovredno</t>
  </si>
  <si>
    <t>Dobava in montaža natezne vezi z vilicami M85 in osnovnim elementom iz cevi CHS 244,5/16, največja nosilnost v tlaku 1395,3 kN
2 x L = 6.216 mm, 2 x L = 6.246 mm
Vilica z moznikom in zaščito proti odvitju levo in desno.
Vključno s tovarniško izvedeno protikorozijsko zaščito razreda C5.08 vh v skladu s SIST EN ISO 12944. Barva:  v sivem odtenku, npr. RAL 7024, ki ga po predložitvi vzorcev izbere projektant v sodelovanju z naročnikom.
Izdelek: Macalloy Architectural Compression Strut M85 ali enakovredno</t>
  </si>
  <si>
    <t>* premik izdelane konstrukcije na končno mesto je zajet v ločeni postavki;
* vodoravna povezava med nosilcema preklade in sidrišči loka</t>
  </si>
  <si>
    <r>
      <t xml:space="preserve">Strižni čepi </t>
    </r>
    <r>
      <rPr>
        <sz val="9"/>
        <rFont val="Calibri"/>
        <family val="2"/>
        <charset val="238"/>
      </rPr>
      <t>ø</t>
    </r>
    <r>
      <rPr>
        <sz val="9"/>
        <rFont val="Calibri"/>
        <family val="2"/>
        <charset val="238"/>
        <scheme val="minor"/>
      </rPr>
      <t>19x125 mm z glavo, S 235 J2+C450 v skladu s SIST EN 1994-1-1, varjenje v skladu s SIST EN ISO 14555</t>
    </r>
  </si>
  <si>
    <t>* dobava in varjenje, vključno s potrošnim materialom;
* za sovprežno preklado glavnega razpona;</t>
  </si>
  <si>
    <r>
      <t xml:space="preserve">Strižni čepi </t>
    </r>
    <r>
      <rPr>
        <sz val="9"/>
        <rFont val="Calibri"/>
        <family val="2"/>
        <charset val="238"/>
      </rPr>
      <t>ø</t>
    </r>
    <r>
      <rPr>
        <sz val="9"/>
        <rFont val="Calibri"/>
        <family val="2"/>
        <charset val="238"/>
        <scheme val="minor"/>
      </rPr>
      <t>25x100 mm z glavo, S 235 J2+C450 v skladu s SIST EN 1994-1-1, varjenje v skladu s SIST EN ISO 14555</t>
    </r>
  </si>
  <si>
    <t>* dobava in varjenje, vključno s potrošnim materialom;
* za sidranje vzdolžnih nosilcev preklade;</t>
  </si>
  <si>
    <t>Dobava in vgradnja sider M30 8.8 dolžine 900 mm
Izdelek: HIT-HY 200 + HIT-V (8.8) M30 ali enakovredno</t>
  </si>
  <si>
    <t>* za sidrišča loka;
* luknje v čelnih pločevinah morajo biti zapolnjene;
* 2 matici in 2 podložki na sidro;</t>
  </si>
  <si>
    <t>Dobava, rezanje in montaža jeklene profilirane pločevine za sovprežno AB ploščo z vsemi zaključki, izrezovanjem lukenj za strižne čepe, pritrjevanjem, tesnjenjem in drugimi potrebnimi elementi
Izdelek: Tata ComFloor 51+ ali enakovredno
Profil 51/150/1,20 (SIST EN 10346 S280GD+Z275) v pozitivni legi čez najmanj tri polja. Meja tečenja fy = 350 MPa. Vroče cinkana, spodnja stran dodatno barvana za doseganje razreda zaščite C5.08 vh v skladu s SIST EN ISO 12944.
Barva:  v sivem odtenku, npr. RAL 7024, ki ga po predložitvi vzorcev izbere projektant v sodelovanju z naročnikom.</t>
  </si>
  <si>
    <t>* za sovprežno preklado me osema 1 in 2 (LxB= 81,73x4,47 m);
* obračun po neto površini montirane pločevine brez upoštevanja preklopov;</t>
  </si>
  <si>
    <t>Dobava, rezanje in montaža zaključkov trapezne pločevine
Razred zaščite C5.08 vh v skladu s SIST EN ISO 12944.
Barva:  v sivem odtenku, npr. RAL 7024, ki ga po predložitvi vzorcev izbere projektant v sodelovanju z naročnikom.</t>
  </si>
  <si>
    <t>* robni opaž iz jeklene pločevine vzdolž obeh nosilcev preklade;</t>
  </si>
  <si>
    <t>Podlivanje ležišč loka z nabrekajočo zalivno malto na osnovi cementa s kompenziranim krčenjem.
Tlačna trdnost ob obremenitvi konstrukcije najmanj 50 MPa.
Izdelek: SikaGrout 312 ali enakovredno</t>
  </si>
  <si>
    <t>Injektiranje pod natezno vezjo med lokoma z nabrekajočo zalivno malto na osnovi cementa s kompenziranim krčenjem.
Tlačna trdnost ob obremenitvi konstrukcije najmanj 50 MPa.
Izdelek: SikaGrout 312 ali enakovredno</t>
  </si>
  <si>
    <t>7</t>
  </si>
  <si>
    <t>TUJE STORITVE</t>
  </si>
  <si>
    <t>7.1</t>
  </si>
  <si>
    <t>Strelovodna in katodna zaščita</t>
  </si>
  <si>
    <t>Izvedba ozemljitve, ozemljitveni trak Rf 30x3,5 mm, dobava in polaganje v izkopan jarek ali v opaž</t>
  </si>
  <si>
    <t>Izvedba spojev ozemljitvenega traku s kovinskimi deli (ograja, ločna konstrukcija), komplet z varjenjem ali vijačenjem in antikorozijsko zaščito</t>
  </si>
  <si>
    <t>Izvedba spojev ozemljitvenega traku z armaturnim jeklom pilotov in temeljev</t>
  </si>
  <si>
    <t>Izvedba spojev ozemljitvenega traku sponka KON1-Rf</t>
  </si>
  <si>
    <t>Izvedba galvanskih povezav z galvanizirano pletenico 16mm2 in vijačnimi spoji M10, komplet vrtanje, vijačenje, antikorozijska zaščita</t>
  </si>
  <si>
    <t>Dokazila za opremo, transportni stroški, zavarovanje, drobni material, ostala manjša dela in drugo.</t>
  </si>
  <si>
    <t>7.2</t>
  </si>
  <si>
    <t>7.5</t>
  </si>
  <si>
    <t>Svetlobna oprema brvi</t>
  </si>
  <si>
    <t>Dobava in montaža kompletnega LED svetila Strle Svetila TRATTO WALL 300 - GH1533.BGXO300EL, 1533.FKX.O. Ohišje iz ekstrudiranega aluminija (EN AW-6060 T5) in litega aluminija (EN AB 44100), visoka odpornost proti oksidaciji. 1 x 3,5 W LED 3000 K CRI&gt;85 300 lm. Dimenzije: L/Š/V 330/32/37 mm. Pritrdilni element na ohišju.</t>
  </si>
  <si>
    <t>Dobava in montaža kompletnega LED napajalnika Strle Svetila Mean Well XLG-150-24-A. Napetost 24 V, nazivni tok 8,3 A, nazivna moč 199,2 W. Dimenzije L/Š/V 180/63/35,5 mm.</t>
  </si>
  <si>
    <t>7.3</t>
  </si>
  <si>
    <t>Cevna kabelska kanalizacija</t>
  </si>
  <si>
    <t>Dobava materiala in izdelava cevne kabelske kanalizacije preseka 1x iz PVC trde ali STF mehke cevi 75 mm, dobava in polaganje PVC opozorilnega traku, izkop v zem. III. - IV. Ktg.,  v povozni površini (pločniki, kolesarske steze, manj obremenjene prometne površine), presek KK tip C, širina kanala 0,275m, globina kanala 0,975m, zaščita cevi z peskom, zasip kanala z izkopanim materialom uterjenim po slojih, nakladanje viška materiala in odvoz na stalno deponijo je obračunan ločeno, čiščenje trase</t>
  </si>
  <si>
    <t>Dobava materiala in izdelava cevne kabelske kanalizacije preseka 1x iz PVC trde ali STF mehke cevi 75 mm, dobava in polaganje PVC opozorilnega traku, izkop v zem. III. - IV. Ktg.,  v povozni površini (pločniki, kolesarske steze, manj obremenjene prometne površine), presek KK tip C, širina kanala 0,275m, globina kanala 0,975m, zaščita cevi z peskom, zasip kanala z tamponom uterjenim po slojih, nakladanje viška materiala in odvoz na stalno deponijo je obračunan ločeno, čiščenje trase</t>
  </si>
  <si>
    <t>Dobava materiala in izdelava cevne kabelske kanalizacije preseka 1x iz PVC trde ali STF mehke cevi 50mm, dobava in polaganje PVC opozorilnega traku, izkop v zem. III. - IV. Ktg.,  v povozni površini (pločniki, kolesarske steze, manj obremenjene prometne površine), presek KK tip C, širina kanala 0,250m, globina kanala 0,90m, zaščita cevi z peskom, zasip kanala z tamponom uterjenim po slojih, nakladanje viška materiala in odvoz na stalno deponijo je obračunan ločeno, čiščenje trase</t>
  </si>
  <si>
    <t xml:space="preserve">Odstranjevanje obstoječih granitnih kock v pasu predvidenega jarka elektro kabelske kanalizacije v širini 0,5 m. </t>
  </si>
  <si>
    <t>Odstranjevanje in nakladanje ruševin pri odstranjevanju granitnih kock, podložnega betona pod granitnimi kockami ali pod robniki ipd.</t>
  </si>
  <si>
    <t xml:space="preserve">Ponovno polaganje obstoječih granitnih kock na pusti beton v pasu predvidenega jarka elektro kabelske kanalizacije v širini 0,5 m. </t>
  </si>
  <si>
    <t>Dobava in polaganje pustega betona C16/20 pod granitnimi kockami.</t>
  </si>
  <si>
    <t>Dobava materiala in izdelava kabelskega jaška BCØ40cm, izkop v zem. III. - IV. ktg., v nepovozni površini, v skladu z grafično prilogo in specifikacijo materiala, nakladanje viška materiala in odvoz na stalno deponijo, čiščenje terena. + LTŽ pokrov 125 KN</t>
  </si>
  <si>
    <t>Dobava in polaganje INOX ozemljitvenega valjanca 30×3,5mm, komplet z vsemi potrebnimi čepnimi podporami, sponkami, vijačenjem na pokrove jaškov, varjenjem na armaturo in povezavami z vodniki P/F 35mm2, komplet za kabelski jašek</t>
  </si>
  <si>
    <t>Izdelava 1-cevnega uvoda (1x75mm) v  steno KJ z obdelavo odprtine.</t>
  </si>
  <si>
    <t>Izdelava 1-cevnega uvoda (1x50mm) v  steno KJ z obdelavo odprtine.</t>
  </si>
  <si>
    <t xml:space="preserve">Izdelava zatesnitev kabelskih cevi (samo za cestno razsvetljavo) v jaških s stekleno volno in zaključni sloj z lepilom za ploščice        </t>
  </si>
  <si>
    <t>Izdelava izkopa  v zem. III. - IV. kategorije. Za vgradnjo betonskega postavka dim: 400×300×1000 mm, dobava pustega betona C16/20  in izdlava podložne plošče dim: 600×500×100 mm</t>
  </si>
  <si>
    <t xml:space="preserve">Dobava materiala, izdelava opaža in izdelava betonskega podstavka za INOX prostostoječo omaro dim: 400x300×200 mm, beton C25/30, XC4/XD3/XF4, na zgornji strani je predvidena ena rebrasta gibljiva cev  1×75 mm, ki so speljane v jašek KJ JR 2. Dim podstavka 400×300×1000 mm. Ob cevi je potrebno pustiti izvod INOX valjanca. </t>
  </si>
  <si>
    <t xml:space="preserve">Izdelava potencialnega obroča okoli INOX elektro omar približno 0,5 m od temelja. Dobava in vgradnja INOX ozemljitvenega valjanca 30×3,5 mm in križne sponke. V ceno je zajet tudi izkop za položitev valjanca na globini 0,8 m.  </t>
  </si>
  <si>
    <t>Dobava in izvedba križnih spojev INOX valjanca, triploščna križna sponka  INOX 58×58mm</t>
  </si>
  <si>
    <t xml:space="preserve">Dobava in polaganje INOX valjanca 30×3,5 mm v odprt rov EKK. </t>
  </si>
  <si>
    <t>7.4</t>
  </si>
  <si>
    <t>Javna razsvetljava</t>
  </si>
  <si>
    <t xml:space="preserve">Dobava in uvlačenje kabla NYY-J 5×10 mm². Povezava med obstoječim kandelabrom in novo prostostoječo INOX omarico. </t>
  </si>
  <si>
    <t>Dobava in montaža kabelskega zaključka nazivne napetosti 1 kV za kabel NYY-J 5×10 mm².</t>
  </si>
  <si>
    <t>Dobava in priključitev kabla FG16OR16 3x 2,5 mm² (povezava med napajalnikom in svetilko na mostu)</t>
  </si>
  <si>
    <t>Dobava in montaža INOX prostostoječe omarice dim: 400×300×200 mm na betonski podstavek</t>
  </si>
  <si>
    <t xml:space="preserve">Dobava in montaža inštaklacijskega odklopnika B10A na DIN letev. </t>
  </si>
  <si>
    <t>Dobava in montaža prenapetostnega odvodnika (PROTEC B2S® 12,5kA/275 (10/350)</t>
  </si>
  <si>
    <t xml:space="preserve">Pritrdilni in vezni material za pritrditev kabla v ročaju ograje na mostu. </t>
  </si>
  <si>
    <t>Dobava in montaža cev črna TEAFLEX 12 UV odporna, notranji, premer 12 mm.</t>
  </si>
  <si>
    <t>7.9</t>
  </si>
  <si>
    <t>Preskus, nadzor in tehnična dokumentacija</t>
  </si>
  <si>
    <t>S79121</t>
  </si>
  <si>
    <t>Izvedba dinamičnega preskusa pilota</t>
  </si>
  <si>
    <t>* za AB uvrtane pilote D=100 cm (2 kosa), D=120 cm (4 kosi);</t>
  </si>
  <si>
    <t>S79351</t>
  </si>
  <si>
    <t>Preizkus zveznosti pilota</t>
  </si>
  <si>
    <t>Geotehnični nadzor</t>
  </si>
  <si>
    <t>* nadzor pri zemeljskih delih s strani geologa/geotehnika z ugotavljanjem dejanskega stanja in primerjava s projektno predvidenim stanjem ter podajanjem ustreznih navodil za izvedbo ter z izdelavo končnega poročila;
* predvidenih približno 30 ur</t>
  </si>
  <si>
    <t>S79321</t>
  </si>
  <si>
    <t xml:space="preserve">Arheološki nadzor po programu </t>
  </si>
  <si>
    <t>* predvidenih približno 30 ur</t>
  </si>
  <si>
    <t>Preizkus odpornost tlaka proti zdrsu v skladu s SIST EN 13036-4, vključno z izdelavo poročila.</t>
  </si>
  <si>
    <t>* za pohodno/povozno površino brvi;</t>
  </si>
  <si>
    <t>Izvedba meritev ozemljitvene upornosti in galvanskih povezav, vključno z izdelavo merilnega poročila</t>
  </si>
  <si>
    <t>* strelovodna in katodna zaščita;</t>
  </si>
  <si>
    <t>Meritve svetlobnotehničnih parametrov z izdelavo poročila</t>
  </si>
  <si>
    <t>* osvetlitev brvi;</t>
  </si>
  <si>
    <t>Meritve električnih lastnosti z izdelavo poročila</t>
  </si>
  <si>
    <t>Elaborat za vpis v kataster gospodarske javne infrastrukture</t>
  </si>
  <si>
    <t>* osvetlitev brvi;
* vključno z geodetskim posnetkom;</t>
  </si>
  <si>
    <t>Elaborat za vpis v BCP</t>
  </si>
  <si>
    <t>S79513</t>
  </si>
  <si>
    <t>Delavniški načrt jeklene konstrukcije</t>
  </si>
  <si>
    <t>S79361</t>
  </si>
  <si>
    <t xml:space="preserve">Zunanja kontrola kakovosti </t>
  </si>
  <si>
    <t>* kontrola izdelave in montaže jeklene konstrukcije;</t>
  </si>
  <si>
    <t>Projektantske in inženirske storitve</t>
  </si>
  <si>
    <t xml:space="preserve">* Postavka vključuje:
- dodatne računske kontrole vmesnih stanj;
- spremljavo in kontrolo deformacij v času gradnje;
- načrt varjenja, vključno z WPS in WPAR v skladu s SIST EN ISO 15614;
- načrt kontrole in dokaza zavrov;
- načrt protikorozijske zaščite;
- načrt transporta, premikov in deponiranja jeklene konstrukcije;
- načrt tehnologije gradnje, vključno z načrti začasnih konstrukcij;
- predhodna in končna dokazila o kvaliteti izvedbe;
</t>
  </si>
  <si>
    <t>Meritve vibracij, vklučno z izdelavo naknadnih računskih analiz in poročila</t>
  </si>
  <si>
    <t>S79515</t>
  </si>
  <si>
    <t xml:space="preserve">Izdelava projektne dokumentacije za vzdrževanje in obratovanje </t>
  </si>
  <si>
    <t>S13211</t>
  </si>
  <si>
    <t xml:space="preserve">Pripravljalna dela </t>
  </si>
  <si>
    <t>*utrjevanje terena za dostop z mehanizacijo;</t>
  </si>
  <si>
    <t>* z odvozom na gradbiščno deponijo za kasnejši zasip;
* točkovni izkop za začasno sidrno gredo;</t>
  </si>
  <si>
    <t>* pod začasno sidrno gredo;</t>
  </si>
  <si>
    <t>* z zemeljskim materialom od izkopa, vključno z nakladanjem in dovozom z začasne deponije ter komprimiranjem;
* v območju začasne sidrne grede;</t>
  </si>
  <si>
    <t>S27112</t>
  </si>
  <si>
    <t xml:space="preserve">Izdelava uvrtanih kolov iz ojačenega cementnega betona, sistema Benotto, premera 80 cm, izkop v vezljivi  zemljini/zrnati kamnini, dolžine do 10 m </t>
  </si>
  <si>
    <t>* kompletna izvedba pilotov  Lsv=6m (2kos; L=6,8m), z zakoličbo in dovozom/odvozom ter premiki mehanizacije;
* beton C30/37 XC2, približno 0,51 m3/m1; 
* armatura zajeta v ločeni postavki;</t>
  </si>
  <si>
    <t>* kvaliteta jekla B 500 B;
* armatura pilotov;</t>
  </si>
  <si>
    <t>S27162</t>
  </si>
  <si>
    <t xml:space="preserve">Obsekanje uvrtanih kolov iz ojačenega cementnega betona, premera 80 cm </t>
  </si>
  <si>
    <t>Razprostiranje odvečnega materiala</t>
  </si>
  <si>
    <t>* začasna pilotna greda na levem breguz utori za sidrišča za dva prednapeta kabla in nagnjeno ploskvijo za namestitev sidrišč sider;</t>
  </si>
  <si>
    <t>* kvaliteta jekla B 500 B;
* armatura pilotov je upoštevana pri postavki za pilote in ni zajeta v tej postavki;</t>
  </si>
  <si>
    <r>
      <t>Dobava in montaža mehanske spojnice s polno nosilnostjo v tlaku in nategu za armaturno palico Ø</t>
    </r>
    <r>
      <rPr>
        <sz val="9.9"/>
        <rFont val="Calibri"/>
        <family val="2"/>
        <charset val="238"/>
        <scheme val="minor"/>
      </rPr>
      <t>14 mm
Izdelek: nVent Lenton EL14A12 ali enakovredno</t>
    </r>
  </si>
  <si>
    <r>
      <t>Dobava in montaža mehanske spojnice s polno nosilnostjo v tlaku in nategu za armaturno palico Ø</t>
    </r>
    <r>
      <rPr>
        <sz val="9.9"/>
        <rFont val="Calibri"/>
        <family val="2"/>
        <charset val="238"/>
        <scheme val="minor"/>
      </rPr>
      <t>25 mm
Izdelek: nVent Lenton EL25A12 ali enakovredno</t>
    </r>
  </si>
  <si>
    <t>* pod začasno sidrno gredo na levem bregu</t>
  </si>
  <si>
    <t>* vključno z doplačilom za razred izpostavljenosti XC2;
* začasna sidrna greda na levem bregu;
* prerez nad 0,5m3/m2-m1</t>
  </si>
  <si>
    <t>Rušenje posameznega AB elementa, vključno z nakladanjem in odvozom na trajno deponijo z vsemi stroški javne deponije</t>
  </si>
  <si>
    <t>* trajna odstranitev AB začasne sidrne grede;</t>
  </si>
  <si>
    <t>Predhodna in pripravljalna dela za izdelavo in montažo prekladne konstrukcije</t>
  </si>
  <si>
    <t>Vrtanje vrtine, dobava, vgraditev, paličnih geotehničnih sider dolžine 18 m
Izdelek: DYWIDAG R51-800(R51N) ali enakovredno</t>
  </si>
  <si>
    <t>* sidranje jeklenega menjalnika v osi 1 in začasne sidrne grede na levem bregu za potrebe sidranja jeklenih kablov pri izvajanju montaže;
* vključno z izvedbo podložnih pločevin;
* vključno s kasnejšim odrezom (skrajšanjem);</t>
  </si>
  <si>
    <t>Premik konstrukcije glavnega razpona na podpore</t>
  </si>
  <si>
    <t>Dobava in montaža jeklenih deviatorjev (4 kosi) in sani (2 kosa) za izvedbo premika predizdelane jeklene konstrukcije glavnega razpona brvi na končno lokacijo. 
Pločevine: 1.060 kg
Dodatek 2 % za zvare: 20kg</t>
  </si>
  <si>
    <t>* vključno z demontažo in odvozom na trajno deponijo z vsemi stroški javne deponije;</t>
  </si>
  <si>
    <t>Dobava in montaža jeklenega menjalnika v osi 1 za izvedbo premika predizdelane jeklene konstrukcije brvi na končno lokacijo. 
Pločevine in profili: 4.195 kg
Dodatek 2 % za zvare: 84kg</t>
  </si>
  <si>
    <t>Dobava in montaža vijakov  ISO 4014 - M16 x 270 - 8.8, vključno s pripadajočo matico  ISO 4032 - M16  - 8 in podložkama EN ISO 7089 - 16 - 200 HV</t>
  </si>
  <si>
    <t>* varovala na saneh;</t>
  </si>
  <si>
    <t>Dobava in montaža vijakov  ISO 4014 - M30 x 80 - 8.8, vključno s pripadajočo matico  ISO 4032 - M30  - 8 in podložkama EN ISO 7089 - 30 - 200 HV</t>
  </si>
  <si>
    <t>* za pritrjevanje sani na sidrišče loka;</t>
  </si>
  <si>
    <t>Dobava in montaža sider Hilti HST3 M16, efektivna globina sidranja 160 mm</t>
  </si>
  <si>
    <t>* sidranje deviatorjev;</t>
  </si>
  <si>
    <t>Dobava in montaža sider Hilti HST3 M16, efektivna globina sidranja 140 mm</t>
  </si>
  <si>
    <t xml:space="preserve">Dobava kablov za prednapenjanje s sidrišči z montažo na deviatorje, nameščene na podporah v oseh 1 in 2, za vlečenje konstrukcije glavnega razpona
13-vrvna kabla EN 10138-3-Y1860S7-15,7 s sidrišči, 15,4kg/m1, prerez ene vrvi 150 mm2.
Sidrišča: 2x na jeklenem menjalniku v osi 1, 2x na začasni AB sidrni gredi na levem bregu.
</t>
  </si>
  <si>
    <t>*predvidena 2 kabla, vsak dolžine približno 100 m;
* vključno z demontažo in odvozom na trajno deponijo z vsemi stroški javne deponije;</t>
  </si>
  <si>
    <t>Dobava in montaža pomožnih konstrukcij, potrebnih za izvedbo premika konstrukcije glavnega razpona z začasnega delovnega platoja na kabla za vlečenje</t>
  </si>
  <si>
    <t>Izvedba premika glavnega razpona brvi skupne mase približno 54 t z vlečenjem po prednapetih kablih.</t>
  </si>
  <si>
    <t>* Postavka vključuje:
- stroške vlečnih in varovalnih vrvi ter pomožnega materiala
- stroške dvigal za dvig konstrukcije na prenapete kable in pridržanje konstrukcije na levem bregu
- stroške osebja za upravljanje dvigal, izvedbo dviga in osebja za izvedbo vlečenja
- z dvigom in vlečenjem povezane inženirske storitve, vključno z oceno tveganja in načrtom dviga oziroma vlečenja
- stroške dovoljenj,  transporta opreme in morebitnih spremljevalnih vozil
- zavarovanje tovora (bremena)
- standardno opremo za dvige (radijske zveze, razpore, vrvi, kljuke, blokade ipd.)
- opremo za nadzor prečnega nagiba konstrukcije med vlečenjem (libela)</t>
  </si>
  <si>
    <t>Izvedba geotehničnih preizkusov
Na vsakem bregu se pred izvedbo sider izvede po dva celovita preizkusa ustreznosti sider: skupno 4 testna sidra. Izvlečni/natezni preizkus se izvede v skladu z določili SIST EN 14490:2010 in EN ISO 22477-5:2018, metoda 3, in sicer do sile 500 kN.
Ostala sidra morajo biti preverjena z odobritvenim preizkusom, ki se izvede na silo 500 kN.
6 sider se opremi z merilci sidrnih sil (merska sidra), ki omogočajo spremljavo med montažo brvi. Lokacijo merskih sider se določi v času gradnje. Potrdi jo projektant.</t>
  </si>
  <si>
    <t>* glej  tudi tehnično poročilo;</t>
  </si>
  <si>
    <t>* za AB uvrtane pilote D=80 cm (2 kosa) pod začasno sidrno gredo na levem bregu;</t>
  </si>
  <si>
    <t>Namestitev glavnega ločnega razpona brvi na podpori v oseh 1 in 2 s pomočjo dvigala</t>
  </si>
  <si>
    <t>* Postavka vključuje: 
- dostavo in sestavljanje glavnega dvigala Liebherr LR 1600/2 (SLDB) 
- dostavo in sestavljanje pomožnega dvigala Liebherr LTM 1200-5.1 (mobilno dvigalo, 200 t)
- dostavo in nameščanje temeljne blazine iz lesenih pragov za raznos obtežbe glavnega dvigala
- demontažo in demobilizacijo glavnega dvigala Liebherr LR 1600/2 (SLDB)
- demontažo in demobilizacijo pomožnega dvigala Liebherr LTM 1200-5.1 (mobilno dvigalo, 200 t)
- odstranitev in demobilizacijo lesenih pragov za raznos obtežbe glavnega dvigala
- stroške osebja za upravljanje dvigal in izvedbo dviga
- z dvigom povezane inženirske storitve, vključno z oceno tveganja in načrtom dviga
- stroške dovoljenj,  transporta dvigal in spremljevalnih vozil
- zavarovanje tovora (bremena)
- standardno opremo za dvige (radijske zveze, razpore, vrvi, kljuke, blokade ipd.)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</si>
</sst>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 _S_I_T_-;\-* #,##0.00\ _S_I_T_-;_-* &quot;-&quot;??\ _S_I_T_-;_-@_-"/>
    <numFmt numFmtId="165" formatCode="#,##0.00\ [$EUR]"/>
    <numFmt numFmtId="166" formatCode="0000"/>
  </numFmts>
  <fonts count="23" x14ac:knownFonts="1">
    <font>
      <sz val="10"/>
      <color theme="1"/>
      <name val="Arial CE"/>
    </font>
    <font>
      <u/>
      <sz val="10"/>
      <color indexed="4"/>
      <name val="Arial"/>
      <family val="2"/>
      <charset val="238"/>
    </font>
    <font>
      <sz val="10"/>
      <name val="Arial"/>
      <family val="2"/>
      <charset val="238"/>
    </font>
    <font>
      <sz val="11"/>
      <color theme="1"/>
      <name val="Calibri"/>
      <family val="2"/>
      <charset val="238"/>
      <scheme val="minor"/>
    </font>
    <font>
      <sz val="12"/>
      <color indexed="24"/>
      <name val="Times New Roman"/>
      <family val="1"/>
      <charset val="238"/>
    </font>
    <font>
      <sz val="10"/>
      <name val="Arial CE"/>
    </font>
    <font>
      <sz val="10"/>
      <name val="Calibri"/>
      <family val="2"/>
      <charset val="238"/>
      <scheme val="minor"/>
    </font>
    <font>
      <sz val="16"/>
      <name val="Calibri"/>
      <family val="2"/>
      <charset val="238"/>
      <scheme val="minor"/>
    </font>
    <font>
      <b/>
      <sz val="16"/>
      <name val="Calibri"/>
      <family val="2"/>
      <charset val="238"/>
      <scheme val="minor"/>
    </font>
    <font>
      <b/>
      <sz val="10"/>
      <name val="Calibri"/>
      <family val="2"/>
      <charset val="238"/>
      <scheme val="minor"/>
    </font>
    <font>
      <sz val="9"/>
      <name val="Calibri"/>
      <family val="2"/>
      <charset val="238"/>
      <scheme val="minor"/>
    </font>
    <font>
      <b/>
      <i/>
      <sz val="9"/>
      <color theme="1"/>
      <name val="Calibri"/>
      <family val="2"/>
      <charset val="238"/>
      <scheme val="minor"/>
    </font>
    <font>
      <b/>
      <sz val="9"/>
      <color theme="1"/>
      <name val="Calibri"/>
      <family val="2"/>
      <charset val="238"/>
      <scheme val="minor"/>
    </font>
    <font>
      <sz val="9"/>
      <color indexed="64"/>
      <name val="Calibri"/>
      <family val="2"/>
      <charset val="238"/>
      <scheme val="minor"/>
    </font>
    <font>
      <b/>
      <sz val="9"/>
      <color indexed="64"/>
      <name val="Calibri"/>
      <family val="2"/>
      <charset val="238"/>
      <scheme val="minor"/>
    </font>
    <font>
      <b/>
      <sz val="9"/>
      <name val="Calibri"/>
      <family val="2"/>
      <charset val="238"/>
      <scheme val="minor"/>
    </font>
    <font>
      <sz val="9"/>
      <color rgb="FF0070C0"/>
      <name val="Calibri"/>
      <family val="2"/>
      <charset val="238"/>
      <scheme val="minor"/>
    </font>
    <font>
      <sz val="9"/>
      <color indexed="2"/>
      <name val="Calibri"/>
      <family val="2"/>
      <charset val="238"/>
      <scheme val="minor"/>
    </font>
    <font>
      <sz val="9"/>
      <color theme="1"/>
      <name val="Calibri"/>
      <family val="2"/>
      <charset val="238"/>
      <scheme val="minor"/>
    </font>
    <font>
      <b/>
      <i/>
      <sz val="9"/>
      <name val="Calibri"/>
      <family val="2"/>
      <charset val="238"/>
      <scheme val="minor"/>
    </font>
    <font>
      <sz val="9.9"/>
      <name val="Calibri"/>
      <family val="2"/>
      <charset val="238"/>
      <scheme val="minor"/>
    </font>
    <font>
      <i/>
      <sz val="9"/>
      <name val="Calibri"/>
      <family val="2"/>
      <charset val="238"/>
      <scheme val="minor"/>
    </font>
    <font>
      <sz val="9"/>
      <name val="Calibri"/>
      <family val="2"/>
      <charset val="238"/>
    </font>
  </fonts>
  <fills count="3">
    <fill>
      <patternFill patternType="none"/>
    </fill>
    <fill>
      <patternFill patternType="gray125"/>
    </fill>
    <fill>
      <patternFill patternType="solid">
        <fgColor theme="0" tint="-0.14999847407452621"/>
        <bgColor indexed="64"/>
      </patternFill>
    </fill>
  </fills>
  <borders count="63">
    <border>
      <left/>
      <right/>
      <top/>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theme="1"/>
      </left>
      <right/>
      <top/>
      <bottom style="hair">
        <color theme="1"/>
      </bottom>
      <diagonal/>
    </border>
    <border>
      <left/>
      <right/>
      <top/>
      <bottom style="hair">
        <color theme="1"/>
      </bottom>
      <diagonal/>
    </border>
    <border>
      <left/>
      <right style="thin">
        <color theme="1"/>
      </right>
      <top/>
      <bottom style="hair">
        <color theme="1"/>
      </bottom>
      <diagonal/>
    </border>
    <border>
      <left style="thin">
        <color theme="1"/>
      </left>
      <right/>
      <top style="hair">
        <color theme="1"/>
      </top>
      <bottom style="hair">
        <color theme="1"/>
      </bottom>
      <diagonal/>
    </border>
    <border>
      <left/>
      <right/>
      <top style="hair">
        <color theme="1"/>
      </top>
      <bottom style="hair">
        <color theme="1"/>
      </bottom>
      <diagonal/>
    </border>
    <border>
      <left/>
      <right style="thin">
        <color theme="1"/>
      </right>
      <top style="hair">
        <color theme="1"/>
      </top>
      <bottom style="hair">
        <color theme="1"/>
      </bottom>
      <diagonal/>
    </border>
    <border>
      <left style="thin">
        <color theme="1"/>
      </left>
      <right/>
      <top style="hair">
        <color theme="1"/>
      </top>
      <bottom style="thin">
        <color theme="1"/>
      </bottom>
      <diagonal/>
    </border>
    <border>
      <left/>
      <right/>
      <top style="hair">
        <color theme="1"/>
      </top>
      <bottom style="thin">
        <color theme="1"/>
      </bottom>
      <diagonal/>
    </border>
    <border>
      <left/>
      <right style="thin">
        <color theme="1"/>
      </right>
      <top style="hair">
        <color theme="1"/>
      </top>
      <bottom style="thin">
        <color theme="1"/>
      </bottom>
      <diagonal/>
    </border>
    <border>
      <left style="thin">
        <color theme="1"/>
      </left>
      <right/>
      <top style="thin">
        <color theme="1"/>
      </top>
      <bottom style="hair">
        <color theme="1"/>
      </bottom>
      <diagonal/>
    </border>
    <border>
      <left/>
      <right/>
      <top style="thin">
        <color theme="1"/>
      </top>
      <bottom style="hair">
        <color theme="1"/>
      </bottom>
      <diagonal/>
    </border>
    <border>
      <left/>
      <right style="thin">
        <color theme="1"/>
      </right>
      <top style="thin">
        <color theme="1"/>
      </top>
      <bottom style="hair">
        <color theme="1"/>
      </bottom>
      <diagonal/>
    </border>
    <border>
      <left style="thin">
        <color theme="1"/>
      </left>
      <right/>
      <top style="hair">
        <color theme="1"/>
      </top>
      <bottom/>
      <diagonal/>
    </border>
    <border>
      <left/>
      <right/>
      <top style="hair">
        <color theme="1"/>
      </top>
      <bottom/>
      <diagonal/>
    </border>
    <border>
      <left/>
      <right style="thin">
        <color theme="1"/>
      </right>
      <top style="hair">
        <color theme="1"/>
      </top>
      <bottom/>
      <diagonal/>
    </border>
    <border>
      <left style="thin">
        <color theme="1"/>
      </left>
      <right style="hair">
        <color theme="1"/>
      </right>
      <top style="thin">
        <color theme="1"/>
      </top>
      <bottom style="thin">
        <color theme="1"/>
      </bottom>
      <diagonal/>
    </border>
    <border>
      <left style="hair">
        <color theme="1"/>
      </left>
      <right style="hair">
        <color theme="1"/>
      </right>
      <top style="thin">
        <color theme="1"/>
      </top>
      <bottom style="thin">
        <color theme="1"/>
      </bottom>
      <diagonal/>
    </border>
    <border>
      <left style="hair">
        <color theme="1"/>
      </left>
      <right/>
      <top style="thin">
        <color theme="1"/>
      </top>
      <bottom style="thin">
        <color theme="1"/>
      </bottom>
      <diagonal/>
    </border>
    <border>
      <left style="hair">
        <color theme="1"/>
      </left>
      <right style="thin">
        <color theme="1"/>
      </right>
      <top style="thin">
        <color theme="1"/>
      </top>
      <bottom style="thin">
        <color theme="1"/>
      </bottom>
      <diagonal/>
    </border>
    <border>
      <left style="thin">
        <color theme="1"/>
      </left>
      <right style="hair">
        <color theme="1"/>
      </right>
      <top/>
      <bottom style="hair">
        <color theme="1"/>
      </bottom>
      <diagonal/>
    </border>
    <border>
      <left style="hair">
        <color theme="1"/>
      </left>
      <right style="hair">
        <color theme="1"/>
      </right>
      <top/>
      <bottom style="hair">
        <color theme="1"/>
      </bottom>
      <diagonal/>
    </border>
    <border>
      <left style="hair">
        <color theme="1"/>
      </left>
      <right/>
      <top/>
      <bottom style="hair">
        <color theme="1"/>
      </bottom>
      <diagonal/>
    </border>
    <border>
      <left style="thin">
        <color indexed="64"/>
      </left>
      <right style="hair">
        <color theme="1"/>
      </right>
      <top style="thin">
        <color indexed="64"/>
      </top>
      <bottom style="hair">
        <color theme="1"/>
      </bottom>
      <diagonal/>
    </border>
    <border>
      <left style="hair">
        <color theme="1"/>
      </left>
      <right style="thin">
        <color theme="1"/>
      </right>
      <top style="thin">
        <color theme="1"/>
      </top>
      <bottom style="hair">
        <color theme="1"/>
      </bottom>
      <diagonal/>
    </border>
    <border>
      <left style="hair">
        <color theme="1"/>
      </left>
      <right style="thin">
        <color theme="1"/>
      </right>
      <top/>
      <bottom style="hair">
        <color theme="1"/>
      </bottom>
      <diagonal/>
    </border>
    <border>
      <left style="thin">
        <color indexed="64"/>
      </left>
      <right style="hair">
        <color theme="1"/>
      </right>
      <top style="hair">
        <color theme="1"/>
      </top>
      <bottom style="thin">
        <color indexed="64"/>
      </bottom>
      <diagonal/>
    </border>
    <border>
      <left style="hair">
        <color theme="1"/>
      </left>
      <right style="hair">
        <color theme="1"/>
      </right>
      <top style="hair">
        <color theme="1"/>
      </top>
      <bottom style="thin">
        <color indexed="64"/>
      </bottom>
      <diagonal/>
    </border>
    <border>
      <left style="hair">
        <color theme="1"/>
      </left>
      <right/>
      <top style="hair">
        <color theme="1"/>
      </top>
      <bottom style="thin">
        <color indexed="64"/>
      </bottom>
      <diagonal/>
    </border>
    <border>
      <left style="hair">
        <color theme="1"/>
      </left>
      <right style="thin">
        <color theme="1"/>
      </right>
      <top style="hair">
        <color theme="1"/>
      </top>
      <bottom style="thin">
        <color theme="1"/>
      </bottom>
      <diagonal/>
    </border>
    <border>
      <left style="thin">
        <color theme="1"/>
      </left>
      <right style="hair">
        <color theme="1"/>
      </right>
      <top style="hair">
        <color theme="1"/>
      </top>
      <bottom/>
      <diagonal/>
    </border>
    <border>
      <left style="hair">
        <color theme="1"/>
      </left>
      <right style="hair">
        <color theme="1"/>
      </right>
      <top style="hair">
        <color theme="1"/>
      </top>
      <bottom/>
      <diagonal/>
    </border>
    <border>
      <left style="hair">
        <color theme="1"/>
      </left>
      <right/>
      <top style="hair">
        <color theme="1"/>
      </top>
      <bottom/>
      <diagonal/>
    </border>
    <border>
      <left style="hair">
        <color theme="1"/>
      </left>
      <right style="thin">
        <color theme="1"/>
      </right>
      <top style="hair">
        <color theme="1"/>
      </top>
      <bottom/>
      <diagonal/>
    </border>
    <border>
      <left style="thin">
        <color theme="1"/>
      </left>
      <right style="hair">
        <color theme="1"/>
      </right>
      <top/>
      <bottom/>
      <diagonal/>
    </border>
    <border>
      <left style="hair">
        <color theme="1"/>
      </left>
      <right style="hair">
        <color theme="1"/>
      </right>
      <top/>
      <bottom/>
      <diagonal/>
    </border>
    <border>
      <left style="hair">
        <color theme="1"/>
      </left>
      <right/>
      <top/>
      <bottom/>
      <diagonal/>
    </border>
    <border>
      <left style="hair">
        <color theme="1"/>
      </left>
      <right style="thin">
        <color theme="1"/>
      </right>
      <top/>
      <bottom/>
      <diagonal/>
    </border>
    <border>
      <left style="thin">
        <color theme="1"/>
      </left>
      <right style="hair">
        <color theme="1"/>
      </right>
      <top/>
      <bottom style="thin">
        <color theme="1"/>
      </bottom>
      <diagonal/>
    </border>
    <border>
      <left style="hair">
        <color theme="1"/>
      </left>
      <right style="hair">
        <color theme="1"/>
      </right>
      <top/>
      <bottom style="thin">
        <color theme="1"/>
      </bottom>
      <diagonal/>
    </border>
    <border>
      <left style="hair">
        <color theme="1"/>
      </left>
      <right/>
      <top/>
      <bottom style="thin">
        <color theme="1"/>
      </bottom>
      <diagonal/>
    </border>
    <border>
      <left style="hair">
        <color theme="1"/>
      </left>
      <right style="thin">
        <color theme="1"/>
      </right>
      <top/>
      <bottom style="thin">
        <color theme="1"/>
      </bottom>
      <diagonal/>
    </border>
    <border>
      <left style="hair">
        <color theme="1"/>
      </left>
      <right style="hair">
        <color theme="1"/>
      </right>
      <top style="thin">
        <color theme="1"/>
      </top>
      <bottom style="hair">
        <color theme="1"/>
      </bottom>
      <diagonal/>
    </border>
    <border>
      <left style="thin">
        <color theme="1"/>
      </left>
      <right style="hair">
        <color theme="1"/>
      </right>
      <top style="thin">
        <color theme="1"/>
      </top>
      <bottom/>
      <diagonal/>
    </border>
    <border>
      <left style="hair">
        <color theme="1"/>
      </left>
      <right style="thin">
        <color theme="1"/>
      </right>
      <top style="thin">
        <color theme="1"/>
      </top>
      <bottom/>
      <diagonal/>
    </border>
    <border>
      <left style="hair">
        <color theme="1"/>
      </left>
      <right/>
      <top style="thin">
        <color theme="1"/>
      </top>
      <bottom style="hair">
        <color theme="1"/>
      </bottom>
      <diagonal/>
    </border>
    <border>
      <left style="hair">
        <color theme="1"/>
      </left>
      <right style="hair">
        <color theme="1"/>
      </right>
      <top style="thin">
        <color theme="1"/>
      </top>
      <bottom/>
      <diagonal/>
    </border>
    <border>
      <left style="hair">
        <color theme="1"/>
      </left>
      <right/>
      <top style="thin">
        <color theme="1"/>
      </top>
      <bottom/>
      <diagonal/>
    </border>
    <border>
      <left/>
      <right style="hair">
        <color theme="1"/>
      </right>
      <top style="thin">
        <color theme="1"/>
      </top>
      <bottom/>
      <diagonal/>
    </border>
    <border>
      <left/>
      <right style="hair">
        <color theme="1"/>
      </right>
      <top/>
      <bottom style="hair">
        <color theme="1"/>
      </bottom>
      <diagonal/>
    </border>
    <border>
      <left/>
      <right style="hair">
        <color theme="1"/>
      </right>
      <top style="hair">
        <color theme="1"/>
      </top>
      <bottom/>
      <diagonal/>
    </border>
    <border>
      <left/>
      <right style="hair">
        <color theme="1"/>
      </right>
      <top/>
      <bottom style="thin">
        <color indexed="64"/>
      </bottom>
      <diagonal/>
    </border>
    <border>
      <left/>
      <right style="hair">
        <color theme="1"/>
      </right>
      <top/>
      <bottom/>
      <diagonal/>
    </border>
    <border>
      <left/>
      <right style="hair">
        <color theme="1"/>
      </right>
      <top style="thin">
        <color theme="1"/>
      </top>
      <bottom style="thin">
        <color theme="1"/>
      </bottom>
      <diagonal/>
    </border>
    <border>
      <left style="thin">
        <color theme="1"/>
      </left>
      <right style="hair">
        <color theme="1"/>
      </right>
      <top style="hair">
        <color theme="1"/>
      </top>
      <bottom style="hair">
        <color theme="1"/>
      </bottom>
      <diagonal/>
    </border>
    <border>
      <left style="hair">
        <color theme="1"/>
      </left>
      <right style="hair">
        <color theme="1"/>
      </right>
      <top style="hair">
        <color theme="1"/>
      </top>
      <bottom style="hair">
        <color theme="1"/>
      </bottom>
      <diagonal/>
    </border>
    <border>
      <left style="hair">
        <color theme="1"/>
      </left>
      <right style="thin">
        <color theme="1"/>
      </right>
      <top style="hair">
        <color theme="1"/>
      </top>
      <bottom style="hair">
        <color theme="1"/>
      </bottom>
      <diagonal/>
    </border>
    <border>
      <left/>
      <right style="hair">
        <color theme="1"/>
      </right>
      <top style="hair">
        <color theme="1"/>
      </top>
      <bottom style="hair">
        <color theme="1"/>
      </bottom>
      <diagonal/>
    </border>
    <border>
      <left style="hair">
        <color theme="1"/>
      </left>
      <right/>
      <top style="hair">
        <color theme="1"/>
      </top>
      <bottom style="hair">
        <color theme="1"/>
      </bottom>
      <diagonal/>
    </border>
    <border>
      <left/>
      <right style="hair">
        <color theme="1"/>
      </right>
      <top style="hair">
        <color theme="1"/>
      </top>
      <bottom style="thin">
        <color indexed="64"/>
      </bottom>
      <diagonal/>
    </border>
  </borders>
  <cellStyleXfs count="11">
    <xf numFmtId="0" fontId="0" fillId="0" borderId="0"/>
    <xf numFmtId="0" fontId="1" fillId="0" borderId="0" applyNumberFormat="0" applyFill="0" applyBorder="0">
      <alignment vertical="top"/>
    </xf>
    <xf numFmtId="0" fontId="2" fillId="0" borderId="0"/>
    <xf numFmtId="0" fontId="3" fillId="0" borderId="0"/>
    <xf numFmtId="0" fontId="2" fillId="0" borderId="0"/>
    <xf numFmtId="0" fontId="2" fillId="0" borderId="0"/>
    <xf numFmtId="0" fontId="3" fillId="0" borderId="0"/>
    <xf numFmtId="0" fontId="4" fillId="0" borderId="0"/>
    <xf numFmtId="0" fontId="4" fillId="0" borderId="0"/>
    <xf numFmtId="9" fontId="2" fillId="0" borderId="0" applyFont="0" applyFill="0" applyBorder="0"/>
    <xf numFmtId="164" fontId="5" fillId="0" borderId="0" applyFont="0" applyFill="0" applyBorder="0"/>
  </cellStyleXfs>
  <cellXfs count="307">
    <xf numFmtId="0" fontId="0" fillId="0" borderId="0" xfId="0"/>
    <xf numFmtId="0" fontId="6" fillId="0" borderId="0" xfId="0" applyFont="1"/>
    <xf numFmtId="2" fontId="6" fillId="0" borderId="0" xfId="0" applyNumberFormat="1" applyFont="1"/>
    <xf numFmtId="0" fontId="7" fillId="0" borderId="0" xfId="0" applyFont="1"/>
    <xf numFmtId="2" fontId="7" fillId="0" borderId="0" xfId="0" applyNumberFormat="1" applyFont="1"/>
    <xf numFmtId="0" fontId="6" fillId="0" borderId="0" xfId="0" applyFont="1" applyAlignment="1">
      <alignment vertical="center"/>
    </xf>
    <xf numFmtId="0" fontId="8" fillId="0" borderId="0" xfId="0" applyFont="1" applyAlignment="1">
      <alignment vertical="center"/>
    </xf>
    <xf numFmtId="2" fontId="6" fillId="0" borderId="0" xfId="0" applyNumberFormat="1" applyFont="1" applyAlignment="1">
      <alignment vertical="center"/>
    </xf>
    <xf numFmtId="0" fontId="9" fillId="2" borderId="1" xfId="0" applyFont="1" applyFill="1" applyBorder="1" applyAlignment="1">
      <alignment vertical="center"/>
    </xf>
    <xf numFmtId="0" fontId="9" fillId="2" borderId="2" xfId="0" applyFont="1" applyFill="1" applyBorder="1" applyAlignment="1">
      <alignment vertical="center"/>
    </xf>
    <xf numFmtId="165" fontId="9" fillId="2" borderId="3" xfId="0" applyNumberFormat="1" applyFont="1" applyFill="1" applyBorder="1" applyAlignment="1">
      <alignment vertical="center"/>
    </xf>
    <xf numFmtId="0" fontId="6" fillId="0" borderId="4" xfId="0" applyFont="1" applyBorder="1" applyAlignment="1">
      <alignment vertical="center"/>
    </xf>
    <xf numFmtId="49" fontId="6" fillId="0" borderId="5" xfId="0" applyNumberFormat="1" applyFont="1" applyBorder="1" applyAlignment="1">
      <alignment vertical="center"/>
    </xf>
    <xf numFmtId="0" fontId="6" fillId="0" borderId="5" xfId="0" applyFont="1" applyBorder="1" applyAlignment="1">
      <alignment vertical="center"/>
    </xf>
    <xf numFmtId="165" fontId="6" fillId="0" borderId="6" xfId="0" applyNumberFormat="1" applyFont="1" applyBorder="1" applyAlignment="1">
      <alignment vertical="center"/>
    </xf>
    <xf numFmtId="49" fontId="6" fillId="0" borderId="0" xfId="0" applyNumberFormat="1" applyFont="1" applyAlignment="1">
      <alignment vertical="center"/>
    </xf>
    <xf numFmtId="0" fontId="6" fillId="0" borderId="7" xfId="0" applyFont="1" applyBorder="1" applyAlignment="1">
      <alignment vertical="center"/>
    </xf>
    <xf numFmtId="49" fontId="6" fillId="0" borderId="8" xfId="0" applyNumberFormat="1" applyFont="1" applyBorder="1" applyAlignment="1">
      <alignment vertical="center"/>
    </xf>
    <xf numFmtId="0" fontId="6" fillId="0" borderId="8" xfId="0" applyFont="1" applyBorder="1" applyAlignment="1">
      <alignment vertical="center"/>
    </xf>
    <xf numFmtId="165" fontId="6" fillId="0" borderId="9" xfId="0" applyNumberFormat="1" applyFont="1" applyBorder="1" applyAlignment="1">
      <alignment vertical="center"/>
    </xf>
    <xf numFmtId="0" fontId="6" fillId="0" borderId="10" xfId="0" applyFont="1" applyBorder="1" applyAlignment="1">
      <alignment vertical="center"/>
    </xf>
    <xf numFmtId="49" fontId="6" fillId="0" borderId="11" xfId="0" applyNumberFormat="1" applyFont="1" applyBorder="1" applyAlignment="1">
      <alignment vertical="center"/>
    </xf>
    <xf numFmtId="0" fontId="6" fillId="0" borderId="11" xfId="0" applyFont="1" applyBorder="1" applyAlignment="1">
      <alignment vertical="center"/>
    </xf>
    <xf numFmtId="165" fontId="6" fillId="0" borderId="12" xfId="0" applyNumberFormat="1" applyFont="1" applyBorder="1" applyAlignment="1">
      <alignment vertical="center"/>
    </xf>
    <xf numFmtId="0" fontId="6" fillId="0" borderId="13" xfId="0" applyFont="1" applyBorder="1" applyAlignment="1">
      <alignment vertical="center"/>
    </xf>
    <xf numFmtId="0" fontId="6" fillId="0" borderId="14" xfId="0" applyFont="1" applyBorder="1" applyAlignment="1">
      <alignment vertical="center"/>
    </xf>
    <xf numFmtId="165" fontId="6" fillId="0" borderId="15" xfId="0" applyNumberFormat="1" applyFont="1" applyBorder="1" applyAlignment="1">
      <alignment vertical="center"/>
    </xf>
    <xf numFmtId="0" fontId="6" fillId="0" borderId="16" xfId="0" applyFont="1" applyBorder="1" applyAlignment="1">
      <alignment vertical="center"/>
    </xf>
    <xf numFmtId="0" fontId="6" fillId="0" borderId="17" xfId="0" applyFont="1" applyBorder="1" applyAlignment="1">
      <alignment vertical="center"/>
    </xf>
    <xf numFmtId="165" fontId="6" fillId="0" borderId="18" xfId="0" applyNumberFormat="1" applyFont="1" applyBorder="1" applyAlignment="1">
      <alignment vertical="center"/>
    </xf>
    <xf numFmtId="0" fontId="9" fillId="0" borderId="1" xfId="0" applyFont="1" applyBorder="1" applyAlignment="1">
      <alignment vertical="center"/>
    </xf>
    <xf numFmtId="0" fontId="9" fillId="0" borderId="2" xfId="0" applyFont="1" applyBorder="1" applyAlignment="1">
      <alignment vertical="center"/>
    </xf>
    <xf numFmtId="165" fontId="9" fillId="0" borderId="3" xfId="0" applyNumberFormat="1" applyFont="1" applyBorder="1" applyAlignment="1">
      <alignment vertical="center"/>
    </xf>
    <xf numFmtId="0" fontId="10" fillId="0" borderId="0" xfId="0" applyFont="1"/>
    <xf numFmtId="49" fontId="10" fillId="0" borderId="0" xfId="0" applyNumberFormat="1" applyFont="1" applyAlignment="1">
      <alignment horizontal="left" vertical="top"/>
    </xf>
    <xf numFmtId="0" fontId="10" fillId="0" borderId="0" xfId="0" applyFont="1" applyAlignment="1">
      <alignment horizontal="left" vertical="top"/>
    </xf>
    <xf numFmtId="49" fontId="10" fillId="0" borderId="0" xfId="0" applyNumberFormat="1" applyFont="1" applyAlignment="1">
      <alignment horizontal="left" vertical="top" wrapText="1"/>
    </xf>
    <xf numFmtId="49" fontId="10" fillId="0" borderId="0" xfId="0" applyNumberFormat="1" applyFont="1" applyAlignment="1">
      <alignment horizontal="center"/>
    </xf>
    <xf numFmtId="4" fontId="10" fillId="0" borderId="0" xfId="0" applyNumberFormat="1" applyFont="1" applyAlignment="1">
      <alignment horizontal="center"/>
    </xf>
    <xf numFmtId="4" fontId="10" fillId="0" borderId="0" xfId="0" applyNumberFormat="1" applyFont="1" applyAlignment="1">
      <alignment horizontal="right"/>
    </xf>
    <xf numFmtId="0" fontId="11" fillId="0" borderId="0" xfId="0" applyFont="1" applyAlignment="1">
      <alignment horizontal="center" vertical="center"/>
    </xf>
    <xf numFmtId="49" fontId="11" fillId="2" borderId="19" xfId="0" applyNumberFormat="1" applyFont="1" applyFill="1" applyBorder="1" applyAlignment="1">
      <alignment horizontal="left" vertical="top" wrapText="1"/>
    </xf>
    <xf numFmtId="0" fontId="11" fillId="2" borderId="20" xfId="0" applyFont="1" applyFill="1" applyBorder="1" applyAlignment="1">
      <alignment horizontal="left" vertical="top" wrapText="1"/>
    </xf>
    <xf numFmtId="49" fontId="11" fillId="2" borderId="21" xfId="0" applyNumberFormat="1" applyFont="1" applyFill="1" applyBorder="1" applyAlignment="1">
      <alignment horizontal="left" vertical="top" wrapText="1"/>
    </xf>
    <xf numFmtId="49" fontId="11" fillId="2" borderId="19" xfId="0" applyNumberFormat="1" applyFont="1" applyFill="1" applyBorder="1" applyAlignment="1">
      <alignment horizontal="center" vertical="top" wrapText="1"/>
    </xf>
    <xf numFmtId="4" fontId="11" fillId="2" borderId="22" xfId="0" applyNumberFormat="1" applyFont="1" applyFill="1" applyBorder="1" applyAlignment="1">
      <alignment horizontal="center" vertical="top" wrapText="1"/>
    </xf>
    <xf numFmtId="4" fontId="11" fillId="2" borderId="22" xfId="0" applyNumberFormat="1" applyFont="1" applyFill="1" applyBorder="1" applyAlignment="1">
      <alignment horizontal="right" vertical="center" wrapText="1"/>
    </xf>
    <xf numFmtId="0" fontId="12" fillId="0" borderId="0" xfId="0" applyFont="1"/>
    <xf numFmtId="49" fontId="12" fillId="2" borderId="23" xfId="0" applyNumberFormat="1" applyFont="1" applyFill="1" applyBorder="1" applyAlignment="1">
      <alignment horizontal="left" vertical="top"/>
    </xf>
    <xf numFmtId="0" fontId="12" fillId="2" borderId="24" xfId="0" applyFont="1" applyFill="1" applyBorder="1" applyAlignment="1">
      <alignment horizontal="left" vertical="top"/>
    </xf>
    <xf numFmtId="49" fontId="12" fillId="2" borderId="25" xfId="0" applyNumberFormat="1" applyFont="1" applyFill="1" applyBorder="1" applyAlignment="1">
      <alignment horizontal="left" vertical="top" wrapText="1"/>
    </xf>
    <xf numFmtId="49" fontId="12" fillId="2" borderId="26" xfId="0" applyNumberFormat="1" applyFont="1" applyFill="1" applyBorder="1" applyAlignment="1">
      <alignment horizontal="center"/>
    </xf>
    <xf numFmtId="4" fontId="12" fillId="2" borderId="27" xfId="0" applyNumberFormat="1" applyFont="1" applyFill="1" applyBorder="1" applyAlignment="1">
      <alignment horizontal="center"/>
    </xf>
    <xf numFmtId="4" fontId="12" fillId="2" borderId="28" xfId="0" applyNumberFormat="1" applyFont="1" applyFill="1" applyBorder="1" applyAlignment="1">
      <alignment horizontal="right"/>
    </xf>
    <xf numFmtId="49" fontId="12" fillId="2" borderId="29" xfId="0" applyNumberFormat="1" applyFont="1" applyFill="1" applyBorder="1" applyAlignment="1">
      <alignment horizontal="left" vertical="top"/>
    </xf>
    <xf numFmtId="0" fontId="12" fillId="2" borderId="30" xfId="0" applyFont="1" applyFill="1" applyBorder="1" applyAlignment="1">
      <alignment horizontal="left" vertical="top"/>
    </xf>
    <xf numFmtId="49" fontId="12" fillId="2" borderId="31" xfId="0" applyNumberFormat="1" applyFont="1" applyFill="1" applyBorder="1" applyAlignment="1">
      <alignment horizontal="left" vertical="top" wrapText="1"/>
    </xf>
    <xf numFmtId="49" fontId="12" fillId="2" borderId="29" xfId="0" applyNumberFormat="1" applyFont="1" applyFill="1" applyBorder="1" applyAlignment="1">
      <alignment horizontal="center"/>
    </xf>
    <xf numFmtId="4" fontId="12" fillId="2" borderId="32" xfId="0" applyNumberFormat="1" applyFont="1" applyFill="1" applyBorder="1" applyAlignment="1">
      <alignment horizontal="center"/>
    </xf>
    <xf numFmtId="4" fontId="12" fillId="2" borderId="32" xfId="0" applyNumberFormat="1" applyFont="1" applyFill="1" applyBorder="1" applyAlignment="1">
      <alignment horizontal="right"/>
    </xf>
    <xf numFmtId="166" fontId="10" fillId="0" borderId="23" xfId="0" applyNumberFormat="1" applyFont="1" applyBorder="1" applyAlignment="1">
      <alignment horizontal="left" vertical="top"/>
    </xf>
    <xf numFmtId="0" fontId="10" fillId="0" borderId="24" xfId="0" applyFont="1" applyBorder="1" applyAlignment="1">
      <alignment horizontal="left" vertical="top"/>
    </xf>
    <xf numFmtId="0" fontId="13" fillId="0" borderId="25" xfId="0" applyFont="1" applyBorder="1" applyAlignment="1">
      <alignment vertical="top" wrapText="1"/>
    </xf>
    <xf numFmtId="49" fontId="10" fillId="0" borderId="26" xfId="0" applyNumberFormat="1" applyFont="1" applyBorder="1" applyAlignment="1">
      <alignment horizontal="center" vertical="top"/>
    </xf>
    <xf numFmtId="4" fontId="10" fillId="0" borderId="27" xfId="0" applyNumberFormat="1" applyFont="1" applyBorder="1" applyAlignment="1">
      <alignment horizontal="center" vertical="top"/>
    </xf>
    <xf numFmtId="4" fontId="10" fillId="0" borderId="28" xfId="0" applyNumberFormat="1" applyFont="1" applyBorder="1" applyAlignment="1">
      <alignment horizontal="right" vertical="top"/>
    </xf>
    <xf numFmtId="166" fontId="10" fillId="0" borderId="33" xfId="0" applyNumberFormat="1" applyFont="1" applyBorder="1" applyAlignment="1">
      <alignment horizontal="left" vertical="top"/>
    </xf>
    <xf numFmtId="0" fontId="10" fillId="0" borderId="34" xfId="0" applyFont="1" applyBorder="1" applyAlignment="1">
      <alignment horizontal="left" vertical="top"/>
    </xf>
    <xf numFmtId="0" fontId="13" fillId="0" borderId="35" xfId="0" applyFont="1" applyBorder="1" applyAlignment="1">
      <alignment vertical="top" wrapText="1"/>
    </xf>
    <xf numFmtId="49" fontId="10" fillId="0" borderId="33" xfId="0" applyNumberFormat="1" applyFont="1" applyBorder="1" applyAlignment="1">
      <alignment horizontal="center" vertical="top"/>
    </xf>
    <xf numFmtId="4" fontId="10" fillId="0" borderId="36" xfId="0" applyNumberFormat="1" applyFont="1" applyBorder="1" applyAlignment="1">
      <alignment horizontal="center" vertical="top"/>
    </xf>
    <xf numFmtId="4" fontId="10" fillId="0" borderId="36" xfId="0" applyNumberFormat="1" applyFont="1" applyBorder="1" applyAlignment="1">
      <alignment horizontal="right" vertical="top"/>
    </xf>
    <xf numFmtId="49" fontId="10" fillId="0" borderId="23" xfId="0" applyNumberFormat="1" applyFont="1" applyBorder="1" applyAlignment="1">
      <alignment horizontal="left" vertical="top"/>
    </xf>
    <xf numFmtId="49" fontId="10" fillId="0" borderId="25" xfId="0" applyNumberFormat="1" applyFont="1" applyBorder="1" applyAlignment="1">
      <alignment horizontal="left" vertical="top" wrapText="1"/>
    </xf>
    <xf numFmtId="49" fontId="10" fillId="0" borderId="23" xfId="0" applyNumberFormat="1" applyFont="1" applyBorder="1" applyAlignment="1">
      <alignment horizontal="center" vertical="top"/>
    </xf>
    <xf numFmtId="4" fontId="10" fillId="0" borderId="28" xfId="0" applyNumberFormat="1" applyFont="1" applyBorder="1" applyAlignment="1">
      <alignment horizontal="center" vertical="top"/>
    </xf>
    <xf numFmtId="166" fontId="10" fillId="0" borderId="37" xfId="0" applyNumberFormat="1" applyFont="1" applyBorder="1" applyAlignment="1">
      <alignment horizontal="left" vertical="top"/>
    </xf>
    <xf numFmtId="0" fontId="10" fillId="0" borderId="38" xfId="0" applyFont="1" applyBorder="1" applyAlignment="1">
      <alignment horizontal="left" vertical="top"/>
    </xf>
    <xf numFmtId="0" fontId="10" fillId="0" borderId="39" xfId="0" applyFont="1" applyBorder="1" applyAlignment="1">
      <alignment vertical="top" wrapText="1"/>
    </xf>
    <xf numFmtId="49" fontId="10" fillId="0" borderId="37" xfId="0" applyNumberFormat="1" applyFont="1" applyBorder="1" applyAlignment="1">
      <alignment horizontal="center" vertical="top"/>
    </xf>
    <xf numFmtId="4" fontId="10" fillId="0" borderId="40" xfId="0" applyNumberFormat="1" applyFont="1" applyBorder="1" applyAlignment="1">
      <alignment horizontal="center" vertical="top"/>
    </xf>
    <xf numFmtId="4" fontId="10" fillId="0" borderId="40" xfId="0" applyNumberFormat="1" applyFont="1" applyBorder="1" applyAlignment="1">
      <alignment horizontal="right" vertical="top"/>
    </xf>
    <xf numFmtId="49" fontId="10" fillId="0" borderId="41" xfId="0" applyNumberFormat="1" applyFont="1" applyBorder="1" applyAlignment="1">
      <alignment horizontal="left" vertical="top"/>
    </xf>
    <xf numFmtId="0" fontId="10" fillId="0" borderId="42" xfId="0" applyFont="1" applyBorder="1" applyAlignment="1">
      <alignment horizontal="left" vertical="top"/>
    </xf>
    <xf numFmtId="49" fontId="10" fillId="0" borderId="43" xfId="0" applyNumberFormat="1" applyFont="1" applyBorder="1" applyAlignment="1">
      <alignment horizontal="left" vertical="top" wrapText="1"/>
    </xf>
    <xf numFmtId="49" fontId="10" fillId="0" borderId="41" xfId="0" applyNumberFormat="1" applyFont="1" applyBorder="1" applyAlignment="1">
      <alignment horizontal="center" vertical="top"/>
    </xf>
    <xf numFmtId="4" fontId="10" fillId="0" borderId="44" xfId="0" applyNumberFormat="1" applyFont="1" applyBorder="1" applyAlignment="1">
      <alignment horizontal="center" vertical="top"/>
    </xf>
    <xf numFmtId="4" fontId="10" fillId="0" borderId="44" xfId="0" applyNumberFormat="1" applyFont="1" applyBorder="1" applyAlignment="1">
      <alignment horizontal="right" vertical="top"/>
    </xf>
    <xf numFmtId="49" fontId="10" fillId="0" borderId="2" xfId="0" applyNumberFormat="1" applyFont="1" applyBorder="1" applyAlignment="1">
      <alignment horizontal="left" vertical="top"/>
    </xf>
    <xf numFmtId="0" fontId="10" fillId="0" borderId="2" xfId="0" applyFont="1" applyBorder="1" applyAlignment="1">
      <alignment horizontal="left" vertical="top"/>
    </xf>
    <xf numFmtId="49" fontId="10" fillId="0" borderId="2" xfId="0" applyNumberFormat="1" applyFont="1" applyBorder="1" applyAlignment="1">
      <alignment horizontal="left" vertical="top" wrapText="1"/>
    </xf>
    <xf numFmtId="49" fontId="10" fillId="0" borderId="2" xfId="0" applyNumberFormat="1" applyFont="1" applyBorder="1" applyAlignment="1">
      <alignment horizontal="center"/>
    </xf>
    <xf numFmtId="4" fontId="10" fillId="0" borderId="2" xfId="0" applyNumberFormat="1" applyFont="1" applyBorder="1" applyAlignment="1">
      <alignment horizontal="center"/>
    </xf>
    <xf numFmtId="4" fontId="10" fillId="0" borderId="2" xfId="0" applyNumberFormat="1" applyFont="1" applyBorder="1" applyAlignment="1">
      <alignment horizontal="right"/>
    </xf>
    <xf numFmtId="49" fontId="12" fillId="2" borderId="19" xfId="0" applyNumberFormat="1" applyFont="1" applyFill="1" applyBorder="1" applyAlignment="1">
      <alignment horizontal="left" vertical="top"/>
    </xf>
    <xf numFmtId="0" fontId="12" fillId="2" borderId="20" xfId="0" applyFont="1" applyFill="1" applyBorder="1" applyAlignment="1">
      <alignment horizontal="left" vertical="top"/>
    </xf>
    <xf numFmtId="0" fontId="14" fillId="2" borderId="21" xfId="0" applyFont="1" applyFill="1" applyBorder="1" applyAlignment="1">
      <alignment vertical="top" wrapText="1"/>
    </xf>
    <xf numFmtId="49" fontId="12" fillId="2" borderId="19" xfId="0" applyNumberFormat="1" applyFont="1" applyFill="1" applyBorder="1" applyAlignment="1">
      <alignment horizontal="center"/>
    </xf>
    <xf numFmtId="4" fontId="12" fillId="2" borderId="22" xfId="0" applyNumberFormat="1" applyFont="1" applyFill="1" applyBorder="1" applyAlignment="1">
      <alignment horizontal="center"/>
    </xf>
    <xf numFmtId="4" fontId="12" fillId="2" borderId="22" xfId="0" applyNumberFormat="1" applyFont="1" applyFill="1" applyBorder="1" applyAlignment="1">
      <alignment horizontal="right"/>
    </xf>
    <xf numFmtId="0" fontId="13" fillId="0" borderId="38" xfId="0" applyFont="1" applyBorder="1" applyAlignment="1">
      <alignment horizontal="left" vertical="top" wrapText="1"/>
    </xf>
    <xf numFmtId="0" fontId="13" fillId="0" borderId="39" xfId="0" applyFont="1" applyBorder="1" applyAlignment="1">
      <alignment vertical="top" wrapText="1"/>
    </xf>
    <xf numFmtId="0" fontId="13" fillId="0" borderId="34" xfId="0" applyFont="1" applyBorder="1" applyAlignment="1">
      <alignment horizontal="left" vertical="top" wrapText="1"/>
    </xf>
    <xf numFmtId="166" fontId="10" fillId="0" borderId="41" xfId="0" applyNumberFormat="1" applyFont="1" applyBorder="1" applyAlignment="1">
      <alignment horizontal="left" vertical="top"/>
    </xf>
    <xf numFmtId="0" fontId="14" fillId="2" borderId="22" xfId="0" applyFont="1" applyFill="1" applyBorder="1" applyAlignment="1">
      <alignment vertical="top" wrapText="1"/>
    </xf>
    <xf numFmtId="0" fontId="13" fillId="0" borderId="24" xfId="0" applyFont="1" applyBorder="1" applyAlignment="1">
      <alignment horizontal="left" vertical="top" wrapText="1"/>
    </xf>
    <xf numFmtId="166" fontId="10" fillId="0" borderId="29" xfId="0" applyNumberFormat="1" applyFont="1" applyBorder="1" applyAlignment="1">
      <alignment horizontal="left" vertical="top"/>
    </xf>
    <xf numFmtId="0" fontId="10" fillId="0" borderId="30" xfId="0" applyFont="1" applyBorder="1" applyAlignment="1">
      <alignment horizontal="left" vertical="top"/>
    </xf>
    <xf numFmtId="49" fontId="10" fillId="0" borderId="31" xfId="0" applyNumberFormat="1" applyFont="1" applyBorder="1" applyAlignment="1">
      <alignment horizontal="left" vertical="top" wrapText="1"/>
    </xf>
    <xf numFmtId="49" fontId="10" fillId="0" borderId="29" xfId="0" applyNumberFormat="1" applyFont="1" applyBorder="1" applyAlignment="1">
      <alignment horizontal="center" vertical="top"/>
    </xf>
    <xf numFmtId="4" fontId="10" fillId="0" borderId="32" xfId="0" applyNumberFormat="1" applyFont="1" applyBorder="1" applyAlignment="1">
      <alignment horizontal="center" vertical="top"/>
    </xf>
    <xf numFmtId="4" fontId="10" fillId="0" borderId="32" xfId="0" applyNumberFormat="1" applyFont="1" applyBorder="1" applyAlignment="1">
      <alignment horizontal="right" vertical="top"/>
    </xf>
    <xf numFmtId="49" fontId="12" fillId="2" borderId="26" xfId="0" applyNumberFormat="1" applyFont="1" applyFill="1" applyBorder="1" applyAlignment="1">
      <alignment horizontal="left" vertical="top"/>
    </xf>
    <xf numFmtId="0" fontId="12" fillId="2" borderId="45" xfId="0" applyFont="1" applyFill="1" applyBorder="1" applyAlignment="1">
      <alignment horizontal="left" vertical="top"/>
    </xf>
    <xf numFmtId="49" fontId="12" fillId="2" borderId="27" xfId="0" applyNumberFormat="1" applyFont="1" applyFill="1" applyBorder="1" applyAlignment="1">
      <alignment horizontal="left" vertical="top" wrapText="1"/>
    </xf>
    <xf numFmtId="4" fontId="12" fillId="2" borderId="27" xfId="0" applyNumberFormat="1" applyFont="1" applyFill="1" applyBorder="1" applyAlignment="1">
      <alignment horizontal="right"/>
    </xf>
    <xf numFmtId="49" fontId="12" fillId="2" borderId="32" xfId="0" applyNumberFormat="1" applyFont="1" applyFill="1" applyBorder="1" applyAlignment="1">
      <alignment horizontal="left" vertical="top" wrapText="1"/>
    </xf>
    <xf numFmtId="0" fontId="10" fillId="0" borderId="34" xfId="0" applyFont="1" applyBorder="1" applyAlignment="1">
      <alignment horizontal="left" vertical="top" wrapText="1"/>
    </xf>
    <xf numFmtId="0" fontId="10" fillId="0" borderId="35" xfId="0" applyFont="1" applyBorder="1" applyAlignment="1">
      <alignment vertical="top" wrapText="1"/>
    </xf>
    <xf numFmtId="0" fontId="10" fillId="0" borderId="38" xfId="0" applyFont="1" applyBorder="1" applyAlignment="1">
      <alignment horizontal="left" vertical="top" wrapText="1"/>
    </xf>
    <xf numFmtId="49" fontId="15" fillId="2" borderId="22" xfId="0" applyNumberFormat="1" applyFont="1" applyFill="1" applyBorder="1" applyAlignment="1">
      <alignment horizontal="left" vertical="top"/>
    </xf>
    <xf numFmtId="0" fontId="13" fillId="0" borderId="40" xfId="0" applyFont="1" applyBorder="1" applyAlignment="1">
      <alignment vertical="top" wrapText="1"/>
    </xf>
    <xf numFmtId="0" fontId="13" fillId="0" borderId="28" xfId="0" applyFont="1" applyBorder="1" applyAlignment="1">
      <alignment vertical="top" wrapText="1"/>
    </xf>
    <xf numFmtId="0" fontId="13" fillId="0" borderId="36" xfId="0" applyFont="1" applyBorder="1" applyAlignment="1">
      <alignment vertical="top" wrapText="1"/>
    </xf>
    <xf numFmtId="4" fontId="16" fillId="0" borderId="0" xfId="0" applyNumberFormat="1" applyFont="1"/>
    <xf numFmtId="0" fontId="13" fillId="0" borderId="44" xfId="0" applyFont="1" applyBorder="1" applyAlignment="1">
      <alignment vertical="top" wrapText="1"/>
    </xf>
    <xf numFmtId="0" fontId="18" fillId="0" borderId="34" xfId="0" applyFont="1" applyBorder="1" applyAlignment="1">
      <alignment horizontal="left" vertical="top"/>
    </xf>
    <xf numFmtId="49" fontId="10" fillId="0" borderId="39" xfId="0" applyNumberFormat="1" applyFont="1" applyBorder="1" applyAlignment="1">
      <alignment horizontal="left" vertical="top" wrapText="1"/>
    </xf>
    <xf numFmtId="0" fontId="14" fillId="2" borderId="27" xfId="0" applyFont="1" applyFill="1" applyBorder="1" applyAlignment="1">
      <alignment vertical="top"/>
    </xf>
    <xf numFmtId="0" fontId="14" fillId="2" borderId="32" xfId="0" applyFont="1" applyFill="1" applyBorder="1" applyAlignment="1">
      <alignment vertical="top" wrapText="1"/>
    </xf>
    <xf numFmtId="166" fontId="13" fillId="0" borderId="37" xfId="0" applyNumberFormat="1" applyFont="1" applyBorder="1" applyAlignment="1">
      <alignment horizontal="left" vertical="top"/>
    </xf>
    <xf numFmtId="49" fontId="10" fillId="0" borderId="46" xfId="0" applyNumberFormat="1" applyFont="1" applyBorder="1" applyAlignment="1">
      <alignment horizontal="center" vertical="top"/>
    </xf>
    <xf numFmtId="4" fontId="10" fillId="0" borderId="47" xfId="0" applyNumberFormat="1" applyFont="1" applyBorder="1" applyAlignment="1">
      <alignment horizontal="center" vertical="top"/>
    </xf>
    <xf numFmtId="4" fontId="10" fillId="0" borderId="47" xfId="0" applyNumberFormat="1" applyFont="1" applyBorder="1" applyAlignment="1">
      <alignment horizontal="right" vertical="top"/>
    </xf>
    <xf numFmtId="166" fontId="14" fillId="0" borderId="23" xfId="0" applyNumberFormat="1" applyFont="1" applyBorder="1" applyAlignment="1">
      <alignment horizontal="left" vertical="top"/>
    </xf>
    <xf numFmtId="49" fontId="12" fillId="0" borderId="23" xfId="0" applyNumberFormat="1" applyFont="1" applyBorder="1" applyAlignment="1">
      <alignment horizontal="center" vertical="top"/>
    </xf>
    <xf numFmtId="4" fontId="12" fillId="0" borderId="28" xfId="0" applyNumberFormat="1" applyFont="1" applyBorder="1" applyAlignment="1">
      <alignment horizontal="center" vertical="top"/>
    </xf>
    <xf numFmtId="4" fontId="12" fillId="0" borderId="28" xfId="0" applyNumberFormat="1" applyFont="1" applyBorder="1" applyAlignment="1">
      <alignment horizontal="right" vertical="top"/>
    </xf>
    <xf numFmtId="166" fontId="13" fillId="0" borderId="33" xfId="0" applyNumberFormat="1" applyFont="1" applyBorder="1" applyAlignment="1">
      <alignment horizontal="left" vertical="top"/>
    </xf>
    <xf numFmtId="0" fontId="14" fillId="2" borderId="22" xfId="0" applyFont="1" applyFill="1" applyBorder="1" applyAlignment="1">
      <alignment vertical="top"/>
    </xf>
    <xf numFmtId="0" fontId="10" fillId="0" borderId="39" xfId="0" applyFont="1" applyBorder="1" applyAlignment="1">
      <alignment horizontal="justify" vertical="top" wrapText="1"/>
    </xf>
    <xf numFmtId="166" fontId="10" fillId="0" borderId="2" xfId="0" applyNumberFormat="1" applyFont="1" applyBorder="1" applyAlignment="1">
      <alignment horizontal="left" vertical="top"/>
    </xf>
    <xf numFmtId="49" fontId="10" fillId="0" borderId="2" xfId="0" applyNumberFormat="1" applyFont="1" applyBorder="1" applyAlignment="1">
      <alignment horizontal="center" vertical="top"/>
    </xf>
    <xf numFmtId="4" fontId="10" fillId="0" borderId="2" xfId="0" applyNumberFormat="1" applyFont="1" applyBorder="1" applyAlignment="1">
      <alignment horizontal="center" vertical="top"/>
    </xf>
    <xf numFmtId="4" fontId="10" fillId="0" borderId="2" xfId="0" applyNumberFormat="1" applyFont="1" applyBorder="1" applyAlignment="1">
      <alignment horizontal="right" vertical="top"/>
    </xf>
    <xf numFmtId="49" fontId="15" fillId="2" borderId="48" xfId="0" applyNumberFormat="1" applyFont="1" applyFill="1" applyBorder="1" applyAlignment="1">
      <alignment horizontal="left" vertical="top"/>
    </xf>
    <xf numFmtId="0" fontId="10" fillId="0" borderId="24" xfId="0" applyFont="1" applyBorder="1" applyAlignment="1">
      <alignment horizontal="left" vertical="top" wrapText="1"/>
    </xf>
    <xf numFmtId="0" fontId="10" fillId="0" borderId="25" xfId="0" applyFont="1" applyBorder="1" applyAlignment="1">
      <alignment vertical="top" wrapText="1"/>
    </xf>
    <xf numFmtId="0" fontId="10" fillId="0" borderId="42" xfId="0" applyFont="1" applyBorder="1" applyAlignment="1">
      <alignment horizontal="left" vertical="top" wrapText="1"/>
    </xf>
    <xf numFmtId="0" fontId="10" fillId="0" borderId="43" xfId="0" applyFont="1" applyBorder="1" applyAlignment="1">
      <alignment vertical="top" wrapText="1"/>
    </xf>
    <xf numFmtId="0" fontId="10" fillId="0" borderId="0" xfId="0" applyFont="1" applyAlignment="1">
      <alignment horizontal="left" wrapText="1"/>
    </xf>
    <xf numFmtId="0" fontId="14" fillId="2" borderId="32" xfId="0" applyFont="1" applyFill="1" applyBorder="1"/>
    <xf numFmtId="0" fontId="14" fillId="2" borderId="22" xfId="0" applyFont="1" applyFill="1" applyBorder="1"/>
    <xf numFmtId="166" fontId="10" fillId="0" borderId="46" xfId="0" applyNumberFormat="1" applyFont="1" applyBorder="1" applyAlignment="1">
      <alignment horizontal="left" vertical="top"/>
    </xf>
    <xf numFmtId="0" fontId="10" fillId="0" borderId="49" xfId="0" applyFont="1" applyBorder="1" applyAlignment="1">
      <alignment horizontal="left" vertical="top" wrapText="1"/>
    </xf>
    <xf numFmtId="0" fontId="10" fillId="0" borderId="50" xfId="0" applyFont="1" applyBorder="1" applyAlignment="1">
      <alignment vertical="top" wrapText="1"/>
    </xf>
    <xf numFmtId="49" fontId="10" fillId="0" borderId="35" xfId="0" applyNumberFormat="1" applyFont="1" applyBorder="1" applyAlignment="1">
      <alignment horizontal="left" vertical="top" wrapText="1"/>
    </xf>
    <xf numFmtId="0" fontId="10" fillId="0" borderId="47" xfId="0" applyFont="1" applyBorder="1" applyAlignment="1">
      <alignment vertical="top" wrapText="1"/>
    </xf>
    <xf numFmtId="49" fontId="10" fillId="0" borderId="28" xfId="0" applyNumberFormat="1" applyFont="1" applyBorder="1" applyAlignment="1">
      <alignment horizontal="left" vertical="top" wrapText="1"/>
    </xf>
    <xf numFmtId="0" fontId="10" fillId="0" borderId="36" xfId="0" applyFont="1" applyBorder="1" applyAlignment="1">
      <alignment vertical="top" wrapText="1"/>
    </xf>
    <xf numFmtId="49" fontId="10" fillId="0" borderId="40" xfId="0" applyNumberFormat="1" applyFont="1" applyBorder="1" applyAlignment="1">
      <alignment horizontal="left" vertical="top" wrapText="1"/>
    </xf>
    <xf numFmtId="49" fontId="10" fillId="0" borderId="44" xfId="0" applyNumberFormat="1" applyFont="1" applyBorder="1" applyAlignment="1">
      <alignment horizontal="left" vertical="top" wrapText="1"/>
    </xf>
    <xf numFmtId="49" fontId="10" fillId="0" borderId="36" xfId="0" applyNumberFormat="1" applyFont="1" applyBorder="1" applyAlignment="1">
      <alignment horizontal="left" vertical="top" wrapText="1"/>
    </xf>
    <xf numFmtId="49" fontId="12" fillId="2" borderId="56" xfId="0" applyNumberFormat="1" applyFont="1" applyFill="1" applyBorder="1" applyAlignment="1">
      <alignment horizontal="center"/>
    </xf>
    <xf numFmtId="0" fontId="10" fillId="0" borderId="49" xfId="0" applyFont="1" applyBorder="1" applyAlignment="1">
      <alignment horizontal="left" vertical="top"/>
    </xf>
    <xf numFmtId="49" fontId="10" fillId="0" borderId="47" xfId="0" applyNumberFormat="1" applyFont="1" applyBorder="1" applyAlignment="1">
      <alignment horizontal="left" vertical="top" wrapText="1"/>
    </xf>
    <xf numFmtId="166" fontId="10" fillId="0" borderId="11" xfId="0" applyNumberFormat="1" applyFont="1" applyBorder="1" applyAlignment="1">
      <alignment horizontal="left" vertical="top"/>
    </xf>
    <xf numFmtId="0" fontId="10" fillId="0" borderId="11" xfId="0" applyFont="1" applyBorder="1" applyAlignment="1">
      <alignment horizontal="left" vertical="top"/>
    </xf>
    <xf numFmtId="49" fontId="10" fillId="0" borderId="11" xfId="0" applyNumberFormat="1" applyFont="1" applyBorder="1" applyAlignment="1">
      <alignment horizontal="left" vertical="top" wrapText="1"/>
    </xf>
    <xf numFmtId="49" fontId="10" fillId="0" borderId="11" xfId="0" applyNumberFormat="1" applyFont="1" applyBorder="1" applyAlignment="1">
      <alignment horizontal="center" vertical="top"/>
    </xf>
    <xf numFmtId="4" fontId="10" fillId="0" borderId="11" xfId="0" applyNumberFormat="1" applyFont="1" applyBorder="1" applyAlignment="1">
      <alignment horizontal="center" vertical="top"/>
    </xf>
    <xf numFmtId="4" fontId="10" fillId="0" borderId="11" xfId="0" applyNumberFormat="1" applyFont="1" applyBorder="1" applyAlignment="1">
      <alignment horizontal="right" vertical="top"/>
    </xf>
    <xf numFmtId="166" fontId="10" fillId="0" borderId="57" xfId="0" applyNumberFormat="1" applyFont="1" applyBorder="1" applyAlignment="1">
      <alignment horizontal="left" vertical="top"/>
    </xf>
    <xf numFmtId="0" fontId="10" fillId="0" borderId="58" xfId="0" applyFont="1" applyBorder="1" applyAlignment="1">
      <alignment horizontal="left" vertical="top"/>
    </xf>
    <xf numFmtId="49" fontId="10" fillId="0" borderId="57" xfId="0" applyNumberFormat="1" applyFont="1" applyBorder="1" applyAlignment="1">
      <alignment horizontal="center" vertical="top"/>
    </xf>
    <xf numFmtId="4" fontId="10" fillId="0" borderId="59" xfId="0" applyNumberFormat="1" applyFont="1" applyBorder="1" applyAlignment="1">
      <alignment horizontal="center" vertical="top"/>
    </xf>
    <xf numFmtId="4" fontId="10" fillId="0" borderId="59" xfId="0" applyNumberFormat="1" applyFont="1" applyBorder="1" applyAlignment="1">
      <alignment horizontal="right" vertical="top"/>
    </xf>
    <xf numFmtId="49" fontId="10" fillId="0" borderId="59" xfId="0" applyNumberFormat="1" applyFont="1" applyBorder="1" applyAlignment="1">
      <alignment horizontal="left" vertical="top" wrapText="1"/>
    </xf>
    <xf numFmtId="49" fontId="12" fillId="2" borderId="30" xfId="0" applyNumberFormat="1" applyFont="1" applyFill="1" applyBorder="1" applyAlignment="1">
      <alignment horizontal="left" vertical="top"/>
    </xf>
    <xf numFmtId="49" fontId="12" fillId="2" borderId="32" xfId="0" applyNumberFormat="1" applyFont="1" applyFill="1" applyBorder="1" applyAlignment="1">
      <alignment horizontal="left" vertical="top"/>
    </xf>
    <xf numFmtId="0" fontId="13" fillId="0" borderId="49" xfId="0" applyFont="1" applyBorder="1" applyAlignment="1">
      <alignment horizontal="left" vertical="top" wrapText="1"/>
    </xf>
    <xf numFmtId="0" fontId="13" fillId="0" borderId="47" xfId="0" applyFont="1" applyBorder="1" applyAlignment="1">
      <alignment vertical="top" wrapText="1"/>
    </xf>
    <xf numFmtId="166" fontId="10" fillId="0" borderId="19" xfId="0" applyNumberFormat="1" applyFont="1" applyBorder="1" applyAlignment="1">
      <alignment horizontal="left" vertical="top"/>
    </xf>
    <xf numFmtId="0" fontId="13" fillId="0" borderId="20" xfId="0" applyFont="1" applyBorder="1" applyAlignment="1">
      <alignment horizontal="left" vertical="top" wrapText="1"/>
    </xf>
    <xf numFmtId="0" fontId="13" fillId="0" borderId="22" xfId="0" applyFont="1" applyBorder="1" applyAlignment="1">
      <alignment vertical="top" wrapText="1"/>
    </xf>
    <xf numFmtId="49" fontId="10" fillId="0" borderId="19" xfId="0" applyNumberFormat="1" applyFont="1" applyBorder="1" applyAlignment="1">
      <alignment horizontal="center" vertical="top"/>
    </xf>
    <xf numFmtId="4" fontId="10" fillId="0" borderId="22" xfId="0" applyNumberFormat="1" applyFont="1" applyBorder="1" applyAlignment="1">
      <alignment horizontal="center" vertical="top"/>
    </xf>
    <xf numFmtId="49" fontId="12" fillId="0" borderId="0" xfId="0" applyNumberFormat="1" applyFont="1" applyAlignment="1">
      <alignment horizontal="left" vertical="top"/>
    </xf>
    <xf numFmtId="49" fontId="12" fillId="2" borderId="20" xfId="0" applyNumberFormat="1" applyFont="1" applyFill="1" applyBorder="1" applyAlignment="1">
      <alignment horizontal="left" vertical="top"/>
    </xf>
    <xf numFmtId="4" fontId="10" fillId="0" borderId="27" xfId="0" applyNumberFormat="1" applyFont="1" applyBorder="1" applyAlignment="1">
      <alignment horizontal="right" vertical="top"/>
    </xf>
    <xf numFmtId="49" fontId="10" fillId="0" borderId="61" xfId="0" applyNumberFormat="1" applyFont="1" applyBorder="1" applyAlignment="1">
      <alignment horizontal="left" vertical="top" wrapText="1"/>
    </xf>
    <xf numFmtId="49" fontId="10" fillId="0" borderId="32" xfId="0" applyNumberFormat="1" applyFont="1" applyBorder="1" applyAlignment="1">
      <alignment horizontal="left" vertical="top" wrapText="1"/>
    </xf>
    <xf numFmtId="49" fontId="10" fillId="2" borderId="26" xfId="0" applyNumberFormat="1" applyFont="1" applyFill="1" applyBorder="1" applyAlignment="1">
      <alignment horizontal="center"/>
    </xf>
    <xf numFmtId="4" fontId="10" fillId="2" borderId="27" xfId="0" applyNumberFormat="1" applyFont="1" applyFill="1" applyBorder="1" applyAlignment="1">
      <alignment horizontal="center"/>
    </xf>
    <xf numFmtId="166" fontId="10" fillId="0" borderId="26" xfId="0" applyNumberFormat="1" applyFont="1" applyBorder="1" applyAlignment="1">
      <alignment horizontal="left" vertical="top"/>
    </xf>
    <xf numFmtId="0" fontId="10" fillId="0" borderId="45" xfId="0" applyFont="1" applyBorder="1" applyAlignment="1">
      <alignment horizontal="left" vertical="top"/>
    </xf>
    <xf numFmtId="49" fontId="10" fillId="0" borderId="27" xfId="0" applyNumberFormat="1" applyFont="1" applyBorder="1" applyAlignment="1">
      <alignment horizontal="left" vertical="top" wrapText="1"/>
    </xf>
    <xf numFmtId="49" fontId="10" fillId="0" borderId="0" xfId="0" applyNumberFormat="1" applyFont="1" applyAlignment="1">
      <alignment horizontal="center" vertical="top"/>
    </xf>
    <xf numFmtId="4" fontId="10" fillId="0" borderId="0" xfId="0" applyNumberFormat="1" applyFont="1" applyAlignment="1">
      <alignment horizontal="center" vertical="top"/>
    </xf>
    <xf numFmtId="4" fontId="10" fillId="0" borderId="0" xfId="0" applyNumberFormat="1" applyFont="1" applyAlignment="1">
      <alignment horizontal="right" vertical="top"/>
    </xf>
    <xf numFmtId="0" fontId="14" fillId="2" borderId="21" xfId="0" applyFont="1" applyFill="1" applyBorder="1"/>
    <xf numFmtId="49" fontId="10" fillId="0" borderId="48" xfId="0" applyNumberFormat="1" applyFont="1" applyBorder="1" applyAlignment="1">
      <alignment horizontal="left" vertical="top" wrapText="1"/>
    </xf>
    <xf numFmtId="0" fontId="10" fillId="0" borderId="58" xfId="0" applyFont="1" applyBorder="1" applyAlignment="1">
      <alignment horizontal="left" vertical="top" wrapText="1"/>
    </xf>
    <xf numFmtId="0" fontId="10" fillId="0" borderId="59" xfId="0" applyFont="1" applyBorder="1" applyAlignment="1">
      <alignment vertical="top" wrapText="1"/>
    </xf>
    <xf numFmtId="0" fontId="10" fillId="0" borderId="30" xfId="0" applyFont="1" applyBorder="1" applyAlignment="1">
      <alignment horizontal="left" vertical="top" wrapText="1"/>
    </xf>
    <xf numFmtId="0" fontId="10" fillId="0" borderId="32" xfId="0" applyFont="1" applyBorder="1" applyAlignment="1">
      <alignment vertical="top" wrapText="1"/>
    </xf>
    <xf numFmtId="0" fontId="19" fillId="0" borderId="0" xfId="0" applyFont="1" applyAlignment="1">
      <alignment horizontal="center" vertical="center"/>
    </xf>
    <xf numFmtId="49" fontId="19" fillId="2" borderId="19" xfId="0" applyNumberFormat="1" applyFont="1" applyFill="1" applyBorder="1" applyAlignment="1">
      <alignment horizontal="left" vertical="top" wrapText="1"/>
    </xf>
    <xf numFmtId="0" fontId="19" fillId="2" borderId="20" xfId="0" applyFont="1" applyFill="1" applyBorder="1" applyAlignment="1">
      <alignment horizontal="left" vertical="top" wrapText="1"/>
    </xf>
    <xf numFmtId="49" fontId="19" fillId="2" borderId="21" xfId="0" applyNumberFormat="1" applyFont="1" applyFill="1" applyBorder="1" applyAlignment="1">
      <alignment horizontal="left" vertical="top" wrapText="1"/>
    </xf>
    <xf numFmtId="49" fontId="19" fillId="2" borderId="19" xfId="0" applyNumberFormat="1" applyFont="1" applyFill="1" applyBorder="1" applyAlignment="1">
      <alignment horizontal="center" vertical="top" wrapText="1"/>
    </xf>
    <xf numFmtId="4" fontId="19" fillId="2" borderId="22" xfId="0" applyNumberFormat="1" applyFont="1" applyFill="1" applyBorder="1" applyAlignment="1">
      <alignment horizontal="center" vertical="top" wrapText="1"/>
    </xf>
    <xf numFmtId="4" fontId="19" fillId="2" borderId="22" xfId="0" applyNumberFormat="1" applyFont="1" applyFill="1" applyBorder="1" applyAlignment="1">
      <alignment horizontal="right" vertical="center" wrapText="1"/>
    </xf>
    <xf numFmtId="0" fontId="15" fillId="0" borderId="0" xfId="0" applyFont="1"/>
    <xf numFmtId="49" fontId="15" fillId="2" borderId="23" xfId="0" applyNumberFormat="1" applyFont="1" applyFill="1" applyBorder="1" applyAlignment="1">
      <alignment horizontal="left" vertical="top"/>
    </xf>
    <xf numFmtId="0" fontId="15" fillId="2" borderId="24" xfId="0" applyFont="1" applyFill="1" applyBorder="1" applyAlignment="1">
      <alignment horizontal="left" vertical="top"/>
    </xf>
    <xf numFmtId="49" fontId="15" fillId="2" borderId="25" xfId="0" applyNumberFormat="1" applyFont="1" applyFill="1" applyBorder="1" applyAlignment="1">
      <alignment horizontal="left" vertical="top" wrapText="1"/>
    </xf>
    <xf numFmtId="49" fontId="15" fillId="2" borderId="26" xfId="0" applyNumberFormat="1" applyFont="1" applyFill="1" applyBorder="1" applyAlignment="1">
      <alignment horizontal="center"/>
    </xf>
    <xf numFmtId="4" fontId="15" fillId="2" borderId="27" xfId="0" applyNumberFormat="1" applyFont="1" applyFill="1" applyBorder="1" applyAlignment="1">
      <alignment horizontal="center"/>
    </xf>
    <xf numFmtId="4" fontId="15" fillId="2" borderId="28" xfId="0" applyNumberFormat="1" applyFont="1" applyFill="1" applyBorder="1" applyAlignment="1">
      <alignment horizontal="right"/>
    </xf>
    <xf numFmtId="49" fontId="15" fillId="2" borderId="26" xfId="0" applyNumberFormat="1" applyFont="1" applyFill="1" applyBorder="1" applyAlignment="1">
      <alignment horizontal="left" vertical="top"/>
    </xf>
    <xf numFmtId="0" fontId="15" fillId="2" borderId="45" xfId="0" applyFont="1" applyFill="1" applyBorder="1" applyAlignment="1">
      <alignment horizontal="left" vertical="top"/>
    </xf>
    <xf numFmtId="49" fontId="15" fillId="2" borderId="27" xfId="0" applyNumberFormat="1" applyFont="1" applyFill="1" applyBorder="1" applyAlignment="1">
      <alignment horizontal="left" vertical="top" wrapText="1"/>
    </xf>
    <xf numFmtId="4" fontId="15" fillId="2" borderId="27" xfId="0" applyNumberFormat="1" applyFont="1" applyFill="1" applyBorder="1" applyAlignment="1">
      <alignment horizontal="right"/>
    </xf>
    <xf numFmtId="49" fontId="15" fillId="2" borderId="29" xfId="0" applyNumberFormat="1" applyFont="1" applyFill="1" applyBorder="1" applyAlignment="1">
      <alignment horizontal="left" vertical="top"/>
    </xf>
    <xf numFmtId="0" fontId="15" fillId="2" borderId="30" xfId="0" applyFont="1" applyFill="1" applyBorder="1" applyAlignment="1">
      <alignment horizontal="left" vertical="top"/>
    </xf>
    <xf numFmtId="49" fontId="15" fillId="2" borderId="32" xfId="0" applyNumberFormat="1" applyFont="1" applyFill="1" applyBorder="1" applyAlignment="1">
      <alignment horizontal="left" vertical="top" wrapText="1"/>
    </xf>
    <xf numFmtId="49" fontId="15" fillId="2" borderId="29" xfId="0" applyNumberFormat="1" applyFont="1" applyFill="1" applyBorder="1" applyAlignment="1">
      <alignment horizontal="center"/>
    </xf>
    <xf numFmtId="4" fontId="15" fillId="2" borderId="32" xfId="0" applyNumberFormat="1" applyFont="1" applyFill="1" applyBorder="1" applyAlignment="1">
      <alignment horizontal="center"/>
    </xf>
    <xf numFmtId="4" fontId="15" fillId="2" borderId="32" xfId="0" applyNumberFormat="1" applyFont="1" applyFill="1" applyBorder="1" applyAlignment="1">
      <alignment horizontal="right"/>
    </xf>
    <xf numFmtId="49" fontId="15" fillId="2" borderId="19" xfId="0" applyNumberFormat="1" applyFont="1" applyFill="1" applyBorder="1" applyAlignment="1">
      <alignment horizontal="left" vertical="top"/>
    </xf>
    <xf numFmtId="0" fontId="15" fillId="2" borderId="20" xfId="0" applyFont="1" applyFill="1" applyBorder="1" applyAlignment="1">
      <alignment horizontal="left" vertical="top"/>
    </xf>
    <xf numFmtId="0" fontId="15" fillId="2" borderId="22" xfId="0" applyFont="1" applyFill="1" applyBorder="1" applyAlignment="1">
      <alignment vertical="top" wrapText="1"/>
    </xf>
    <xf numFmtId="49" fontId="15" fillId="2" borderId="19" xfId="0" applyNumberFormat="1" applyFont="1" applyFill="1" applyBorder="1" applyAlignment="1">
      <alignment horizontal="center"/>
    </xf>
    <xf numFmtId="4" fontId="15" fillId="2" borderId="22" xfId="0" applyNumberFormat="1" applyFont="1" applyFill="1" applyBorder="1" applyAlignment="1">
      <alignment horizontal="center"/>
    </xf>
    <xf numFmtId="4" fontId="15" fillId="2" borderId="22" xfId="0" applyNumberFormat="1" applyFont="1" applyFill="1" applyBorder="1" applyAlignment="1">
      <alignment horizontal="right"/>
    </xf>
    <xf numFmtId="4" fontId="10" fillId="0" borderId="0" xfId="0" applyNumberFormat="1" applyFont="1"/>
    <xf numFmtId="0" fontId="15" fillId="2" borderId="21" xfId="0" applyFont="1" applyFill="1" applyBorder="1" applyAlignment="1">
      <alignment vertical="top" wrapText="1"/>
    </xf>
    <xf numFmtId="0" fontId="15" fillId="2" borderId="27" xfId="0" applyFont="1" applyFill="1" applyBorder="1" applyAlignment="1">
      <alignment vertical="top"/>
    </xf>
    <xf numFmtId="0" fontId="15" fillId="2" borderId="32" xfId="0" applyFont="1" applyFill="1" applyBorder="1"/>
    <xf numFmtId="0" fontId="15" fillId="2" borderId="22" xfId="0" applyFont="1" applyFill="1" applyBorder="1"/>
    <xf numFmtId="0" fontId="15" fillId="2" borderId="20" xfId="0" applyFont="1" applyFill="1" applyBorder="1"/>
    <xf numFmtId="49" fontId="15" fillId="2" borderId="20" xfId="0" applyNumberFormat="1" applyFont="1" applyFill="1" applyBorder="1" applyAlignment="1">
      <alignment horizontal="center"/>
    </xf>
    <xf numFmtId="4" fontId="15" fillId="2" borderId="21" xfId="0" applyNumberFormat="1" applyFont="1" applyFill="1" applyBorder="1" applyAlignment="1">
      <alignment horizontal="center"/>
    </xf>
    <xf numFmtId="0" fontId="10" fillId="0" borderId="49" xfId="0" applyFont="1" applyBorder="1" applyAlignment="1">
      <alignment vertical="top" wrapText="1"/>
    </xf>
    <xf numFmtId="49" fontId="10" fillId="0" borderId="49" xfId="0" applyNumberFormat="1" applyFont="1" applyBorder="1" applyAlignment="1">
      <alignment horizontal="center" vertical="top"/>
    </xf>
    <xf numFmtId="4" fontId="10" fillId="0" borderId="50" xfId="0" applyNumberFormat="1" applyFont="1" applyBorder="1" applyAlignment="1">
      <alignment horizontal="center" vertical="top"/>
    </xf>
    <xf numFmtId="49" fontId="10" fillId="0" borderId="24" xfId="0" applyNumberFormat="1" applyFont="1" applyBorder="1" applyAlignment="1">
      <alignment horizontal="left" vertical="top" wrapText="1"/>
    </xf>
    <xf numFmtId="49" fontId="10" fillId="0" borderId="24" xfId="0" applyNumberFormat="1" applyFont="1" applyBorder="1" applyAlignment="1">
      <alignment horizontal="center" vertical="top"/>
    </xf>
    <xf numFmtId="4" fontId="10" fillId="0" borderId="25" xfId="0" applyNumberFormat="1" applyFont="1" applyBorder="1" applyAlignment="1">
      <alignment horizontal="center" vertical="top"/>
    </xf>
    <xf numFmtId="0" fontId="10" fillId="0" borderId="34" xfId="0" applyFont="1" applyBorder="1" applyAlignment="1">
      <alignment vertical="top" wrapText="1"/>
    </xf>
    <xf numFmtId="49" fontId="10" fillId="0" borderId="34" xfId="0" applyNumberFormat="1" applyFont="1" applyBorder="1" applyAlignment="1">
      <alignment horizontal="center" vertical="top"/>
    </xf>
    <xf numFmtId="4" fontId="10" fillId="0" borderId="35" xfId="0" applyNumberFormat="1" applyFont="1" applyBorder="1" applyAlignment="1">
      <alignment horizontal="center" vertical="top"/>
    </xf>
    <xf numFmtId="49" fontId="10" fillId="0" borderId="52" xfId="0" applyNumberFormat="1" applyFont="1" applyBorder="1" applyAlignment="1">
      <alignment horizontal="center" vertical="top"/>
    </xf>
    <xf numFmtId="49" fontId="10" fillId="0" borderId="34" xfId="0" applyNumberFormat="1" applyFont="1" applyBorder="1" applyAlignment="1">
      <alignment horizontal="left" vertical="top" wrapText="1"/>
    </xf>
    <xf numFmtId="49" fontId="10" fillId="0" borderId="42" xfId="0" applyNumberFormat="1" applyFont="1" applyBorder="1" applyAlignment="1">
      <alignment horizontal="left" vertical="top" wrapText="1"/>
    </xf>
    <xf numFmtId="49" fontId="10" fillId="0" borderId="42" xfId="0" applyNumberFormat="1" applyFont="1" applyBorder="1" applyAlignment="1">
      <alignment horizontal="center" vertical="top"/>
    </xf>
    <xf numFmtId="4" fontId="10" fillId="0" borderId="43" xfId="0" applyNumberFormat="1" applyFont="1" applyBorder="1" applyAlignment="1">
      <alignment horizontal="center" vertical="top"/>
    </xf>
    <xf numFmtId="49" fontId="15" fillId="2" borderId="30" xfId="0" applyNumberFormat="1" applyFont="1" applyFill="1" applyBorder="1" applyAlignment="1">
      <alignment horizontal="left" vertical="top"/>
    </xf>
    <xf numFmtId="49" fontId="15" fillId="2" borderId="32" xfId="0" applyNumberFormat="1" applyFont="1" applyFill="1" applyBorder="1" applyAlignment="1">
      <alignment horizontal="left" vertical="top"/>
    </xf>
    <xf numFmtId="49" fontId="15" fillId="0" borderId="17" xfId="0" applyNumberFormat="1" applyFont="1" applyBorder="1" applyAlignment="1">
      <alignment horizontal="left" vertical="top"/>
    </xf>
    <xf numFmtId="0" fontId="10" fillId="0" borderId="17" xfId="0" applyFont="1" applyBorder="1" applyAlignment="1">
      <alignment horizontal="left" vertical="top"/>
    </xf>
    <xf numFmtId="49" fontId="10" fillId="0" borderId="17" xfId="0" applyNumberFormat="1" applyFont="1" applyBorder="1" applyAlignment="1">
      <alignment horizontal="left" vertical="top" wrapText="1"/>
    </xf>
    <xf numFmtId="49" fontId="10" fillId="0" borderId="17" xfId="0" applyNumberFormat="1" applyFont="1" applyBorder="1" applyAlignment="1">
      <alignment horizontal="center"/>
    </xf>
    <xf numFmtId="4" fontId="10" fillId="0" borderId="17" xfId="0" applyNumberFormat="1" applyFont="1" applyBorder="1" applyAlignment="1">
      <alignment horizontal="center"/>
    </xf>
    <xf numFmtId="4" fontId="10" fillId="0" borderId="17" xfId="0" applyNumberFormat="1" applyFont="1" applyBorder="1" applyAlignment="1">
      <alignment horizontal="right"/>
    </xf>
    <xf numFmtId="49" fontId="15" fillId="2" borderId="20" xfId="0" applyNumberFormat="1" applyFont="1" applyFill="1" applyBorder="1" applyAlignment="1">
      <alignment horizontal="left" vertical="top"/>
    </xf>
    <xf numFmtId="4" fontId="10" fillId="0" borderId="5" xfId="0" applyNumberFormat="1" applyFont="1" applyBorder="1"/>
    <xf numFmtId="49" fontId="11" fillId="2" borderId="20" xfId="0" applyNumberFormat="1" applyFont="1" applyFill="1" applyBorder="1" applyAlignment="1">
      <alignment horizontal="left" vertical="top" wrapText="1"/>
    </xf>
    <xf numFmtId="49" fontId="12" fillId="0" borderId="17" xfId="0" applyNumberFormat="1" applyFont="1" applyBorder="1" applyAlignment="1">
      <alignment horizontal="left" vertical="top"/>
    </xf>
    <xf numFmtId="49" fontId="10" fillId="0" borderId="17" xfId="0" applyNumberFormat="1" applyFont="1" applyBorder="1" applyAlignment="1">
      <alignment horizontal="left" vertical="top"/>
    </xf>
    <xf numFmtId="49" fontId="10" fillId="0" borderId="42" xfId="0" applyNumberFormat="1" applyFont="1" applyBorder="1" applyAlignment="1">
      <alignment horizontal="left" vertical="top"/>
    </xf>
    <xf numFmtId="4" fontId="10" fillId="0" borderId="23" xfId="0" applyNumberFormat="1" applyFont="1" applyBorder="1" applyAlignment="1" applyProtection="1">
      <alignment horizontal="right" vertical="top"/>
      <protection locked="0"/>
    </xf>
    <xf numFmtId="4" fontId="11" fillId="2" borderId="19" xfId="0" applyNumberFormat="1" applyFont="1" applyFill="1" applyBorder="1" applyAlignment="1" applyProtection="1">
      <alignment horizontal="right" vertical="center" wrapText="1"/>
      <protection locked="0"/>
    </xf>
    <xf numFmtId="4" fontId="12" fillId="2" borderId="23" xfId="0" applyNumberFormat="1" applyFont="1" applyFill="1" applyBorder="1" applyAlignment="1" applyProtection="1">
      <alignment horizontal="right"/>
      <protection locked="0"/>
    </xf>
    <xf numFmtId="4" fontId="12" fillId="2" borderId="29" xfId="0" applyNumberFormat="1" applyFont="1" applyFill="1" applyBorder="1" applyAlignment="1" applyProtection="1">
      <alignment horizontal="right"/>
      <protection locked="0"/>
    </xf>
    <xf numFmtId="4" fontId="10" fillId="0" borderId="41" xfId="0" applyNumberFormat="1" applyFont="1" applyBorder="1" applyAlignment="1" applyProtection="1">
      <alignment horizontal="right" vertical="top"/>
      <protection locked="0"/>
    </xf>
    <xf numFmtId="4" fontId="10" fillId="0" borderId="2" xfId="0" applyNumberFormat="1" applyFont="1" applyBorder="1" applyAlignment="1" applyProtection="1">
      <alignment horizontal="right"/>
      <protection locked="0"/>
    </xf>
    <xf numFmtId="4" fontId="12" fillId="2" borderId="19" xfId="0" applyNumberFormat="1" applyFont="1" applyFill="1" applyBorder="1" applyAlignment="1" applyProtection="1">
      <alignment horizontal="right"/>
      <protection locked="0"/>
    </xf>
    <xf numFmtId="4" fontId="10" fillId="0" borderId="37" xfId="0" applyNumberFormat="1" applyFont="1" applyBorder="1" applyAlignment="1" applyProtection="1">
      <alignment horizontal="right" vertical="top"/>
      <protection locked="0"/>
    </xf>
    <xf numFmtId="4" fontId="12" fillId="2" borderId="26" xfId="0" applyNumberFormat="1" applyFont="1" applyFill="1" applyBorder="1" applyAlignment="1" applyProtection="1">
      <alignment horizontal="right"/>
      <protection locked="0"/>
    </xf>
    <xf numFmtId="4" fontId="17" fillId="0" borderId="23" xfId="0" applyNumberFormat="1" applyFont="1" applyBorder="1" applyAlignment="1" applyProtection="1">
      <alignment horizontal="right" vertical="top"/>
      <protection locked="0"/>
    </xf>
    <xf numFmtId="4" fontId="17" fillId="0" borderId="29" xfId="0" applyNumberFormat="1" applyFont="1" applyBorder="1" applyAlignment="1" applyProtection="1">
      <alignment horizontal="right" vertical="top"/>
      <protection locked="0"/>
    </xf>
    <xf numFmtId="4" fontId="10" fillId="0" borderId="0" xfId="0" applyNumberFormat="1" applyFont="1" applyAlignment="1" applyProtection="1">
      <alignment horizontal="right"/>
      <protection locked="0"/>
    </xf>
    <xf numFmtId="4" fontId="12" fillId="0" borderId="23" xfId="0" applyNumberFormat="1" applyFont="1" applyBorder="1" applyAlignment="1" applyProtection="1">
      <alignment horizontal="right" vertical="top"/>
      <protection locked="0"/>
    </xf>
    <xf numFmtId="4" fontId="10" fillId="0" borderId="2" xfId="0" applyNumberFormat="1" applyFont="1" applyBorder="1" applyAlignment="1" applyProtection="1">
      <alignment horizontal="right" vertical="top"/>
      <protection locked="0"/>
    </xf>
    <xf numFmtId="4" fontId="10" fillId="0" borderId="52" xfId="0" applyNumberFormat="1" applyFont="1" applyBorder="1" applyAlignment="1" applyProtection="1">
      <alignment horizontal="right" vertical="top"/>
      <protection locked="0"/>
    </xf>
    <xf numFmtId="4" fontId="10" fillId="0" borderId="54" xfId="0" applyNumberFormat="1" applyFont="1" applyBorder="1" applyAlignment="1" applyProtection="1">
      <alignment horizontal="right" vertical="top"/>
      <protection locked="0"/>
    </xf>
    <xf numFmtId="4" fontId="10" fillId="0" borderId="55" xfId="0" applyNumberFormat="1" applyFont="1" applyBorder="1" applyAlignment="1" applyProtection="1">
      <alignment horizontal="right" vertical="top"/>
      <protection locked="0"/>
    </xf>
    <xf numFmtId="4" fontId="10" fillId="0" borderId="11" xfId="0" applyNumberFormat="1" applyFont="1" applyBorder="1" applyAlignment="1" applyProtection="1">
      <alignment horizontal="right" vertical="top"/>
      <protection locked="0"/>
    </xf>
    <xf numFmtId="4" fontId="10" fillId="0" borderId="53" xfId="0" applyNumberFormat="1" applyFont="1" applyBorder="1" applyAlignment="1" applyProtection="1">
      <alignment horizontal="right" vertical="top"/>
      <protection locked="0"/>
    </xf>
    <xf numFmtId="4" fontId="10" fillId="0" borderId="26" xfId="0" applyNumberFormat="1" applyFont="1" applyBorder="1" applyAlignment="1" applyProtection="1">
      <alignment horizontal="right" vertical="top"/>
      <protection locked="0"/>
    </xf>
    <xf numFmtId="4" fontId="10" fillId="0" borderId="57" xfId="0" applyNumberFormat="1" applyFont="1" applyBorder="1" applyAlignment="1" applyProtection="1">
      <alignment horizontal="right" vertical="top"/>
      <protection locked="0"/>
    </xf>
    <xf numFmtId="4" fontId="10" fillId="0" borderId="33" xfId="0" applyNumberFormat="1" applyFont="1" applyBorder="1" applyAlignment="1" applyProtection="1">
      <alignment horizontal="right" vertical="top"/>
      <protection locked="0"/>
    </xf>
    <xf numFmtId="4" fontId="10" fillId="0" borderId="62" xfId="0" applyNumberFormat="1" applyFont="1" applyBorder="1" applyAlignment="1" applyProtection="1">
      <alignment horizontal="right" vertical="top"/>
      <protection locked="0"/>
    </xf>
    <xf numFmtId="4" fontId="10" fillId="2" borderId="26" xfId="0" applyNumberFormat="1" applyFont="1" applyFill="1" applyBorder="1" applyAlignment="1" applyProtection="1">
      <alignment horizontal="right"/>
      <protection locked="0"/>
    </xf>
    <xf numFmtId="4" fontId="10" fillId="0" borderId="29" xfId="0" applyNumberFormat="1" applyFont="1" applyBorder="1" applyAlignment="1" applyProtection="1">
      <alignment horizontal="right" vertical="top"/>
      <protection locked="0"/>
    </xf>
    <xf numFmtId="4" fontId="10" fillId="0" borderId="0" xfId="0" applyNumberFormat="1" applyFont="1" applyAlignment="1" applyProtection="1">
      <alignment horizontal="center" vertical="top"/>
      <protection locked="0"/>
    </xf>
    <xf numFmtId="4" fontId="10" fillId="0" borderId="60" xfId="0" applyNumberFormat="1" applyFont="1" applyBorder="1" applyAlignment="1" applyProtection="1">
      <alignment horizontal="right" vertical="top"/>
      <protection locked="0"/>
    </xf>
    <xf numFmtId="4" fontId="19" fillId="2" borderId="19" xfId="0" applyNumberFormat="1" applyFont="1" applyFill="1" applyBorder="1" applyAlignment="1" applyProtection="1">
      <alignment horizontal="right" vertical="center" wrapText="1"/>
      <protection locked="0"/>
    </xf>
    <xf numFmtId="4" fontId="15" fillId="2" borderId="23" xfId="0" applyNumberFormat="1" applyFont="1" applyFill="1" applyBorder="1" applyAlignment="1" applyProtection="1">
      <alignment horizontal="right"/>
      <protection locked="0"/>
    </xf>
    <xf numFmtId="4" fontId="15" fillId="2" borderId="26" xfId="0" applyNumberFormat="1" applyFont="1" applyFill="1" applyBorder="1" applyAlignment="1" applyProtection="1">
      <alignment horizontal="right"/>
      <protection locked="0"/>
    </xf>
    <xf numFmtId="4" fontId="15" fillId="2" borderId="29" xfId="0" applyNumberFormat="1" applyFont="1" applyFill="1" applyBorder="1" applyAlignment="1" applyProtection="1">
      <alignment horizontal="right"/>
      <protection locked="0"/>
    </xf>
    <xf numFmtId="4" fontId="10" fillId="0" borderId="46" xfId="0" applyNumberFormat="1" applyFont="1" applyBorder="1" applyAlignment="1" applyProtection="1">
      <alignment horizontal="right" vertical="top"/>
      <protection locked="0"/>
    </xf>
    <xf numFmtId="4" fontId="15" fillId="2" borderId="19" xfId="0" applyNumberFormat="1" applyFont="1" applyFill="1" applyBorder="1" applyAlignment="1" applyProtection="1">
      <alignment horizontal="right"/>
      <protection locked="0"/>
    </xf>
    <xf numFmtId="4" fontId="10" fillId="0" borderId="51" xfId="0" applyNumberFormat="1" applyFont="1" applyBorder="1" applyAlignment="1" applyProtection="1">
      <alignment horizontal="right" vertical="top"/>
      <protection locked="0"/>
    </xf>
    <xf numFmtId="4" fontId="10" fillId="0" borderId="17" xfId="0" applyNumberFormat="1" applyFont="1" applyBorder="1" applyAlignment="1" applyProtection="1">
      <alignment horizontal="right"/>
      <protection locked="0"/>
    </xf>
  </cellXfs>
  <cellStyles count="11">
    <cellStyle name="Hiperpovezava 2" xfId="1" xr:uid="{00000000-0005-0000-0000-000000000000}"/>
    <cellStyle name="Navadno" xfId="0" builtinId="0"/>
    <cellStyle name="Navadno 2" xfId="2" xr:uid="{00000000-0005-0000-0000-000001000000}"/>
    <cellStyle name="Navadno 3" xfId="3" xr:uid="{00000000-0005-0000-0000-000002000000}"/>
    <cellStyle name="Navadno 5" xfId="4" xr:uid="{00000000-0005-0000-0000-000003000000}"/>
    <cellStyle name="Normal 2" xfId="5" xr:uid="{00000000-0005-0000-0000-000005000000}"/>
    <cellStyle name="Normal 3" xfId="6" xr:uid="{00000000-0005-0000-0000-000006000000}"/>
    <cellStyle name="Normal 4" xfId="7" xr:uid="{00000000-0005-0000-0000-000007000000}"/>
    <cellStyle name="Normal 4 2" xfId="8" xr:uid="{00000000-0005-0000-0000-000008000000}"/>
    <cellStyle name="Percent 2" xfId="9" xr:uid="{00000000-0005-0000-0000-000009000000}"/>
    <cellStyle name="Vejica 2" xfId="10" xr:uid="{00000000-0005-0000-0000-00000A000000}"/>
  </cellStyles>
  <dxfs count="155">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Arial"/>
        <a:cs typeface="Arial"/>
      </a:majorFont>
      <a:minorFont>
        <a:latin typeface="Calibri"/>
        <a:ea typeface="Arial"/>
        <a:cs typeface="Arial"/>
      </a:minorFont>
    </a:fontScheme>
    <a:fmtScheme name="Office">
      <a:fillStyleLst>
        <a:solidFill>
          <a:schemeClr val="phClr"/>
        </a:solidFill>
        <a:gradFill>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gradFill>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gradFill>
        <a:gradFill>
          <a:gsLst>
            <a:gs pos="0">
              <a:schemeClr val="phClr">
                <a:tint val="80000"/>
                <a:satMod val="300000"/>
              </a:schemeClr>
            </a:gs>
            <a:gs pos="100000">
              <a:schemeClr val="phClr">
                <a:shade val="30000"/>
                <a:satMod val="200000"/>
              </a:schemeClr>
            </a:gs>
          </a:gsLst>
          <a:path path="circle"/>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F38"/>
  <sheetViews>
    <sheetView showGridLines="0" showRowColHeaders="0" tabSelected="1" workbookViewId="0">
      <selection activeCell="D9" sqref="D9"/>
    </sheetView>
  </sheetViews>
  <sheetFormatPr defaultColWidth="9.08984375" defaultRowHeight="13" x14ac:dyDescent="0.3"/>
  <cols>
    <col min="1" max="2" width="3.7265625" style="1" bestFit="1" customWidth="1"/>
    <col min="3" max="3" width="40.6328125" style="1" hidden="1" bestFit="1" customWidth="1"/>
    <col min="4" max="4" width="60.90625" style="1" bestFit="1" customWidth="1"/>
    <col min="5" max="5" width="15.1796875" style="2" bestFit="1" customWidth="1"/>
    <col min="6" max="6" width="9.08984375" style="1" bestFit="1"/>
    <col min="7" max="16384" width="9.08984375" style="1"/>
  </cols>
  <sheetData>
    <row r="1" spans="1:6" s="3" customFormat="1" ht="21" x14ac:dyDescent="0.5">
      <c r="A1" s="3" t="s">
        <v>0</v>
      </c>
      <c r="E1" s="4"/>
    </row>
    <row r="2" spans="1:6" s="5" customFormat="1" ht="32" customHeight="1" x14ac:dyDescent="0.25">
      <c r="A2" s="6" t="s">
        <v>1</v>
      </c>
      <c r="E2" s="7"/>
    </row>
    <row r="3" spans="1:6" s="5" customFormat="1" ht="30" customHeight="1" x14ac:dyDescent="0.25">
      <c r="E3" s="7"/>
    </row>
    <row r="4" spans="1:6" s="5" customFormat="1" ht="16" customHeight="1" x14ac:dyDescent="0.25">
      <c r="A4" s="8" t="s">
        <v>2</v>
      </c>
      <c r="B4" s="9"/>
      <c r="C4" s="9"/>
      <c r="D4" s="9" t="s">
        <v>3</v>
      </c>
      <c r="E4" s="10">
        <f>SUM(E5:E15)</f>
        <v>0</v>
      </c>
    </row>
    <row r="5" spans="1:6" s="5" customFormat="1" ht="16" customHeight="1" x14ac:dyDescent="0.25">
      <c r="A5" s="11"/>
      <c r="B5" s="12" t="str">
        <f>'A. Brv'!A2</f>
        <v>1</v>
      </c>
      <c r="C5" s="12" t="str">
        <f>'A. Brv'!C2</f>
        <v>PREDDELA</v>
      </c>
      <c r="D5" s="13" t="str">
        <f t="shared" ref="D5:D15" si="0">UPPER(LEFT(C5,1)) &amp; LOWER(RIGHT(C5,LEN(C5)-1))</f>
        <v>Preddela</v>
      </c>
      <c r="E5" s="14">
        <f>'A. Brv'!G2</f>
        <v>0</v>
      </c>
      <c r="F5" s="15"/>
    </row>
    <row r="6" spans="1:6" s="5" customFormat="1" ht="16" customHeight="1" x14ac:dyDescent="0.25">
      <c r="A6" s="16"/>
      <c r="B6" s="17" t="str">
        <f>'A. Brv'!A26</f>
        <v>2</v>
      </c>
      <c r="C6" s="17" t="str">
        <f>'A. Brv'!C26</f>
        <v>ZEMELJSKA DELA</v>
      </c>
      <c r="D6" s="18" t="str">
        <f t="shared" si="0"/>
        <v>Zemeljska dela</v>
      </c>
      <c r="E6" s="19">
        <f>'A. Brv'!G26</f>
        <v>0</v>
      </c>
      <c r="F6" s="15"/>
    </row>
    <row r="7" spans="1:6" s="5" customFormat="1" ht="16" customHeight="1" x14ac:dyDescent="0.25">
      <c r="A7" s="16"/>
      <c r="B7" s="17" t="str">
        <f>'A. Brv'!A83</f>
        <v>3</v>
      </c>
      <c r="C7" s="17" t="str">
        <f>'A. Brv'!C83</f>
        <v>VOZIŠČNE KONSTRUKCIJE</v>
      </c>
      <c r="D7" s="18" t="str">
        <f t="shared" si="0"/>
        <v>Voziščne konstrukcije</v>
      </c>
      <c r="E7" s="19">
        <f>'A. Brv'!G83</f>
        <v>0</v>
      </c>
      <c r="F7" s="15"/>
    </row>
    <row r="8" spans="1:6" s="5" customFormat="1" ht="16" customHeight="1" x14ac:dyDescent="0.25">
      <c r="A8" s="16"/>
      <c r="B8" s="17" t="str">
        <f>'A. Brv'!A118</f>
        <v>4</v>
      </c>
      <c r="C8" s="17" t="str">
        <f>'A. Brv'!C118</f>
        <v>ODVODNJAVANJE</v>
      </c>
      <c r="D8" s="18" t="str">
        <f t="shared" si="0"/>
        <v>Odvodnjavanje</v>
      </c>
      <c r="E8" s="19">
        <f>'A. Brv'!G118</f>
        <v>0</v>
      </c>
      <c r="F8" s="15"/>
    </row>
    <row r="9" spans="1:6" s="5" customFormat="1" ht="16" customHeight="1" x14ac:dyDescent="0.25">
      <c r="A9" s="16"/>
      <c r="B9" s="17" t="str">
        <f>'A. Brv'!A129</f>
        <v>5</v>
      </c>
      <c r="C9" s="17" t="str">
        <f>'A. Brv'!C129</f>
        <v>GRADBENA IN OBRTNIŠKA DELA</v>
      </c>
      <c r="D9" s="18" t="str">
        <f t="shared" si="0"/>
        <v>Gradbena in obrtniška dela</v>
      </c>
      <c r="E9" s="19">
        <f>'A. Brv'!G129</f>
        <v>0</v>
      </c>
      <c r="F9" s="15"/>
    </row>
    <row r="10" spans="1:6" s="5" customFormat="1" ht="16" customHeight="1" x14ac:dyDescent="0.25">
      <c r="A10" s="16"/>
      <c r="B10" s="17" t="str">
        <f>'A. Brv'!A222</f>
        <v>6</v>
      </c>
      <c r="C10" s="17" t="str">
        <f>'A. Brv'!C222</f>
        <v>JEKLENA KONSTRUKCIJA GLAVNEGA RAZPONA</v>
      </c>
      <c r="D10" s="18" t="str">
        <f t="shared" si="0"/>
        <v>Jeklena konstrukcija glavnega razpona</v>
      </c>
      <c r="E10" s="19">
        <f>'A. Brv'!G222</f>
        <v>0</v>
      </c>
      <c r="F10" s="15"/>
    </row>
    <row r="11" spans="1:6" s="5" customFormat="1" ht="16" customHeight="1" x14ac:dyDescent="0.25">
      <c r="A11" s="16"/>
      <c r="B11" s="17" t="str">
        <f>'A. Brv'!A257</f>
        <v>7.1</v>
      </c>
      <c r="C11" s="17" t="str">
        <f>'A. Brv'!C257</f>
        <v>Strelovodna in katodna zaščita</v>
      </c>
      <c r="D11" s="18" t="str">
        <f t="shared" si="0"/>
        <v>Strelovodna in katodna zaščita</v>
      </c>
      <c r="E11" s="19">
        <f>'A. Brv'!G257</f>
        <v>0</v>
      </c>
      <c r="F11" s="15"/>
    </row>
    <row r="12" spans="1:6" s="5" customFormat="1" ht="16" customHeight="1" x14ac:dyDescent="0.25">
      <c r="A12" s="16"/>
      <c r="B12" s="17" t="str">
        <f>'A. Brv'!A265</f>
        <v>7.2</v>
      </c>
      <c r="C12" s="17" t="str">
        <f>'A. Brv'!C265</f>
        <v>Svetlobna oprema brvi</v>
      </c>
      <c r="D12" s="18" t="str">
        <f t="shared" si="0"/>
        <v>Svetlobna oprema brvi</v>
      </c>
      <c r="E12" s="19">
        <f>'A. Brv'!G265</f>
        <v>0</v>
      </c>
      <c r="F12" s="15"/>
    </row>
    <row r="13" spans="1:6" s="5" customFormat="1" ht="16" customHeight="1" x14ac:dyDescent="0.25">
      <c r="A13" s="16"/>
      <c r="B13" s="17" t="str">
        <f>'A. Brv'!A269</f>
        <v>7.3</v>
      </c>
      <c r="C13" s="17" t="str">
        <f>'A. Brv'!C269</f>
        <v>Cevna kabelska kanalizacija</v>
      </c>
      <c r="D13" s="18" t="str">
        <f t="shared" si="0"/>
        <v>Cevna kabelska kanalizacija</v>
      </c>
      <c r="E13" s="19">
        <f>'A. Brv'!G269</f>
        <v>0</v>
      </c>
      <c r="F13" s="15"/>
    </row>
    <row r="14" spans="1:6" s="5" customFormat="1" ht="16" customHeight="1" x14ac:dyDescent="0.25">
      <c r="A14" s="16"/>
      <c r="B14" s="17" t="str">
        <f>'A. Brv'!A288</f>
        <v>7.4</v>
      </c>
      <c r="C14" s="17" t="str">
        <f>'A. Brv'!C288</f>
        <v>Javna razsvetljava</v>
      </c>
      <c r="D14" s="18" t="str">
        <f t="shared" si="0"/>
        <v>Javna razsvetljava</v>
      </c>
      <c r="E14" s="19">
        <f>'A. Brv'!G288</f>
        <v>0</v>
      </c>
      <c r="F14" s="15"/>
    </row>
    <row r="15" spans="1:6" s="5" customFormat="1" ht="16" customHeight="1" x14ac:dyDescent="0.25">
      <c r="A15" s="20"/>
      <c r="B15" s="21" t="str">
        <f>'A. Brv'!A298</f>
        <v>7.5</v>
      </c>
      <c r="C15" s="21" t="str">
        <f>'A. Brv'!C298</f>
        <v>Preskus, nadzor in tehnična dokumentacija</v>
      </c>
      <c r="D15" s="22" t="str">
        <f t="shared" si="0"/>
        <v>Preskus, nadzor in tehnična dokumentacija</v>
      </c>
      <c r="E15" s="23">
        <f>'A. Brv'!G298</f>
        <v>0</v>
      </c>
      <c r="F15" s="15"/>
    </row>
    <row r="16" spans="1:6" s="5" customFormat="1" ht="30" customHeight="1" x14ac:dyDescent="0.25">
      <c r="E16" s="7"/>
    </row>
    <row r="17" spans="1:5" s="5" customFormat="1" ht="16" customHeight="1" x14ac:dyDescent="0.25">
      <c r="A17" s="8" t="s">
        <v>4</v>
      </c>
      <c r="B17" s="9"/>
      <c r="C17" s="9"/>
      <c r="D17" s="9" t="s">
        <v>5</v>
      </c>
      <c r="E17" s="10">
        <f>SUM(E18:E22)</f>
        <v>0</v>
      </c>
    </row>
    <row r="18" spans="1:5" s="5" customFormat="1" ht="16" customHeight="1" x14ac:dyDescent="0.25">
      <c r="A18" s="24"/>
      <c r="B18" s="25" t="str">
        <f>'B. Tehnologija metoda 1'!A2</f>
        <v>1</v>
      </c>
      <c r="C18" s="25" t="str">
        <f>'B. Tehnologija metoda 1'!C2</f>
        <v>PREDDELA</v>
      </c>
      <c r="D18" s="25" t="str">
        <f t="shared" ref="D18:D26" si="1">UPPER(LEFT(C18,1)) &amp; LOWER(RIGHT(C18,LEN(C18)-1))</f>
        <v>Preddela</v>
      </c>
      <c r="E18" s="26">
        <f>'B. Tehnologija metoda 1'!G2</f>
        <v>0</v>
      </c>
    </row>
    <row r="19" spans="1:5" s="5" customFormat="1" ht="16" customHeight="1" x14ac:dyDescent="0.25">
      <c r="A19" s="16"/>
      <c r="B19" s="18" t="str">
        <f>'B. Tehnologija metoda 1'!A7</f>
        <v>2</v>
      </c>
      <c r="C19" s="18" t="str">
        <f>'B. Tehnologija metoda 1'!C7</f>
        <v>ZEMELJSKA DELA</v>
      </c>
      <c r="D19" s="18" t="str">
        <f t="shared" si="1"/>
        <v>Zemeljska dela</v>
      </c>
      <c r="E19" s="19">
        <f>'B. Tehnologija metoda 1'!G7</f>
        <v>0</v>
      </c>
    </row>
    <row r="20" spans="1:5" s="5" customFormat="1" ht="16" customHeight="1" x14ac:dyDescent="0.25">
      <c r="A20" s="16"/>
      <c r="B20" s="18" t="str">
        <f>'B. Tehnologija metoda 1'!A35</f>
        <v>5</v>
      </c>
      <c r="C20" s="18" t="str">
        <f>'B. Tehnologija metoda 1'!C35</f>
        <v>GRADBENA IN OBRTNIŠKA DELA</v>
      </c>
      <c r="D20" s="18" t="str">
        <f t="shared" si="1"/>
        <v>Gradbena in obrtniška dela</v>
      </c>
      <c r="E20" s="19">
        <f>'B. Tehnologija metoda 1'!G35</f>
        <v>0</v>
      </c>
    </row>
    <row r="21" spans="1:5" s="5" customFormat="1" ht="16" customHeight="1" x14ac:dyDescent="0.25">
      <c r="A21" s="16"/>
      <c r="B21" s="18" t="str">
        <f>'B. Tehnologija metoda 1'!A58</f>
        <v>6</v>
      </c>
      <c r="C21" s="18" t="str">
        <f>'B. Tehnologija metoda 1'!C58</f>
        <v>JEKLENA KONSTRUKCIJA GLAVNEGA RAZPONA</v>
      </c>
      <c r="D21" s="18" t="str">
        <f t="shared" si="1"/>
        <v>Jeklena konstrukcija glavnega razpona</v>
      </c>
      <c r="E21" s="19">
        <f>'B. Tehnologija metoda 1'!G58</f>
        <v>0</v>
      </c>
    </row>
    <row r="22" spans="1:5" s="5" customFormat="1" ht="16" customHeight="1" x14ac:dyDescent="0.25">
      <c r="A22" s="20"/>
      <c r="B22" s="21" t="str">
        <f>'B. Tehnologija metoda 1'!A83</f>
        <v>7.3</v>
      </c>
      <c r="C22" s="21" t="str">
        <f>'B. Tehnologija metoda 1'!C83</f>
        <v>Preskus, nadzor in tehnična dokumentacija</v>
      </c>
      <c r="D22" s="22" t="str">
        <f t="shared" si="1"/>
        <v>Preskus, nadzor in tehnična dokumentacija</v>
      </c>
      <c r="E22" s="23">
        <f>'B. Tehnologija metoda 1'!G83</f>
        <v>0</v>
      </c>
    </row>
    <row r="23" spans="1:5" s="5" customFormat="1" ht="30" customHeight="1" x14ac:dyDescent="0.25">
      <c r="E23" s="7"/>
    </row>
    <row r="24" spans="1:5" s="5" customFormat="1" ht="16" customHeight="1" x14ac:dyDescent="0.25">
      <c r="A24" s="8" t="s">
        <v>6</v>
      </c>
      <c r="B24" s="9"/>
      <c r="C24" s="9"/>
      <c r="D24" s="9" t="s">
        <v>7</v>
      </c>
      <c r="E24" s="10">
        <f>SUM(E25:E26)</f>
        <v>0</v>
      </c>
    </row>
    <row r="25" spans="1:5" s="5" customFormat="1" ht="16" customHeight="1" x14ac:dyDescent="0.25">
      <c r="A25" s="24"/>
      <c r="B25" s="25" t="str">
        <f>'C. Tehnologija metoda 2'!A2</f>
        <v>1</v>
      </c>
      <c r="C25" s="25" t="str">
        <f>'C. Tehnologija metoda 2'!C2</f>
        <v>PREDDELA</v>
      </c>
      <c r="D25" s="25" t="str">
        <f t="shared" si="1"/>
        <v>Preddela</v>
      </c>
      <c r="E25" s="26">
        <f>'C. Tehnologija metoda 2'!G2</f>
        <v>0</v>
      </c>
    </row>
    <row r="26" spans="1:5" s="5" customFormat="1" ht="16" customHeight="1" x14ac:dyDescent="0.25">
      <c r="A26" s="20"/>
      <c r="B26" s="21" t="str">
        <f>'C. Tehnologija metoda 2'!A7</f>
        <v>6</v>
      </c>
      <c r="C26" s="22" t="str">
        <f>'C. Tehnologija metoda 2'!C7</f>
        <v>JEKLENA KONSTRUKCIJA GLAVNEGA RAZPONA</v>
      </c>
      <c r="D26" s="22" t="str">
        <f t="shared" si="1"/>
        <v>Jeklena konstrukcija glavnega razpona</v>
      </c>
      <c r="E26" s="23">
        <f>'C. Tehnologija metoda 2'!G7</f>
        <v>0</v>
      </c>
    </row>
    <row r="27" spans="1:5" s="5" customFormat="1" ht="32" customHeight="1" x14ac:dyDescent="0.25">
      <c r="E27" s="7"/>
    </row>
    <row r="28" spans="1:5" s="5" customFormat="1" ht="16" customHeight="1" x14ac:dyDescent="0.25">
      <c r="A28" s="8" t="s">
        <v>8</v>
      </c>
      <c r="B28" s="9"/>
      <c r="C28" s="9"/>
      <c r="D28" s="9"/>
      <c r="E28" s="10">
        <f>E4+E17</f>
        <v>0</v>
      </c>
    </row>
    <row r="29" spans="1:5" s="5" customFormat="1" ht="16" customHeight="1" x14ac:dyDescent="0.25">
      <c r="A29" s="11" t="s">
        <v>9</v>
      </c>
      <c r="B29" s="13"/>
      <c r="C29" s="13"/>
      <c r="D29" s="13"/>
      <c r="E29" s="14">
        <f>0.1*E28</f>
        <v>0</v>
      </c>
    </row>
    <row r="30" spans="1:5" s="5" customFormat="1" ht="16" customHeight="1" x14ac:dyDescent="0.25">
      <c r="A30" s="16" t="s">
        <v>10</v>
      </c>
      <c r="B30" s="18"/>
      <c r="C30" s="18"/>
      <c r="D30" s="18"/>
      <c r="E30" s="19">
        <f>E28+E29</f>
        <v>0</v>
      </c>
    </row>
    <row r="31" spans="1:5" s="5" customFormat="1" ht="16" customHeight="1" x14ac:dyDescent="0.25">
      <c r="A31" s="27" t="s">
        <v>11</v>
      </c>
      <c r="B31" s="28"/>
      <c r="C31" s="28"/>
      <c r="D31" s="28"/>
      <c r="E31" s="29">
        <f>0.22*E30</f>
        <v>0</v>
      </c>
    </row>
    <row r="32" spans="1:5" s="5" customFormat="1" ht="16" customHeight="1" x14ac:dyDescent="0.25">
      <c r="A32" s="30" t="s">
        <v>12</v>
      </c>
      <c r="B32" s="31"/>
      <c r="C32" s="31"/>
      <c r="D32" s="31"/>
      <c r="E32" s="32">
        <f>E30+E31</f>
        <v>0</v>
      </c>
    </row>
    <row r="33" spans="1:5" s="5" customFormat="1" ht="32" customHeight="1" x14ac:dyDescent="0.25">
      <c r="E33" s="7"/>
    </row>
    <row r="34" spans="1:5" s="5" customFormat="1" ht="16" customHeight="1" x14ac:dyDescent="0.25">
      <c r="A34" s="8" t="s">
        <v>13</v>
      </c>
      <c r="B34" s="9"/>
      <c r="C34" s="9"/>
      <c r="D34" s="9"/>
      <c r="E34" s="10">
        <f>E4+E24</f>
        <v>0</v>
      </c>
    </row>
    <row r="35" spans="1:5" s="5" customFormat="1" ht="16" customHeight="1" x14ac:dyDescent="0.25">
      <c r="A35" s="11" t="s">
        <v>9</v>
      </c>
      <c r="B35" s="13"/>
      <c r="C35" s="13"/>
      <c r="D35" s="13"/>
      <c r="E35" s="14">
        <f>0.1*E34</f>
        <v>0</v>
      </c>
    </row>
    <row r="36" spans="1:5" s="5" customFormat="1" ht="16" customHeight="1" x14ac:dyDescent="0.25">
      <c r="A36" s="16" t="s">
        <v>10</v>
      </c>
      <c r="B36" s="18"/>
      <c r="C36" s="18"/>
      <c r="D36" s="18"/>
      <c r="E36" s="19">
        <f>E34+E35</f>
        <v>0</v>
      </c>
    </row>
    <row r="37" spans="1:5" s="5" customFormat="1" ht="16" customHeight="1" x14ac:dyDescent="0.25">
      <c r="A37" s="27" t="s">
        <v>11</v>
      </c>
      <c r="B37" s="28"/>
      <c r="C37" s="28"/>
      <c r="D37" s="28"/>
      <c r="E37" s="29">
        <f>0.22*E36</f>
        <v>0</v>
      </c>
    </row>
    <row r="38" spans="1:5" s="5" customFormat="1" ht="16" customHeight="1" x14ac:dyDescent="0.25">
      <c r="A38" s="30" t="s">
        <v>12</v>
      </c>
      <c r="B38" s="31"/>
      <c r="C38" s="31"/>
      <c r="D38" s="31"/>
      <c r="E38" s="32">
        <f>E36+E37</f>
        <v>0</v>
      </c>
    </row>
  </sheetData>
  <sheetProtection algorithmName="SHA-512" hashValue="hnUTS75jX1aW94kCoWryqrMb4CVagrEvr6/sNVhXhq9XWTQPVhW5YkkZN3oz4Zkfz+XHbvCPbVGwA/bsdZ1J9Q==" saltValue="YLivPYfGBBFMIAgoxwCXFA==" spinCount="100000" sheet="1" objects="1" scenarios="1"/>
  <pageMargins left="1.1811023622047248" right="0.59055118110236238" top="1.1811023622047248" bottom="1.1811023622047248" header="0.51181102362204722" footer="0.51181102362204722"/>
  <pageSetup paperSize="9" scale="98" orientation="portrait" horizontalDpi="1200" verticalDpi="1200" r:id="rId1"/>
  <headerFooter>
    <oddHeader>&amp;C&amp;"-,Regular"&amp;8Kolesarske poti Medvode - Pirniče - Vikrče
Brv čez Savo</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G324"/>
  <sheetViews>
    <sheetView showGridLines="0" showRowColHeaders="0" zoomScale="130" zoomScaleNormal="130" workbookViewId="0">
      <pane ySplit="1" topLeftCell="A2" activePane="bottomLeft" state="frozen"/>
      <selection activeCell="F4" sqref="F4"/>
      <selection pane="bottomLeft" activeCell="AH7" sqref="AH7"/>
    </sheetView>
  </sheetViews>
  <sheetFormatPr defaultColWidth="0.7265625" defaultRowHeight="12" x14ac:dyDescent="0.3"/>
  <cols>
    <col min="1" max="1" width="5.08984375" style="34" bestFit="1" customWidth="1" collapsed="1"/>
    <col min="2" max="2" width="7.6328125" style="35" bestFit="1" customWidth="1" collapsed="1"/>
    <col min="3" max="3" width="38.453125" style="36" bestFit="1" customWidth="1" collapsed="1"/>
    <col min="4" max="4" width="7.6328125" style="37" bestFit="1" customWidth="1" collapsed="1"/>
    <col min="5" max="5" width="7.6328125" style="38" bestFit="1" customWidth="1" collapsed="1"/>
    <col min="6" max="6" width="9" style="283" bestFit="1" customWidth="1" collapsed="1"/>
    <col min="7" max="7" width="9" style="39" bestFit="1" customWidth="1" collapsed="1"/>
    <col min="8" max="8" width="0.7265625" style="33" bestFit="1"/>
    <col min="9" max="16384" width="0.7265625" style="33"/>
  </cols>
  <sheetData>
    <row r="1" spans="1:7" s="40" customFormat="1" ht="36" customHeight="1" x14ac:dyDescent="0.25">
      <c r="A1" s="41" t="s">
        <v>14</v>
      </c>
      <c r="B1" s="42" t="s">
        <v>15</v>
      </c>
      <c r="C1" s="43" t="s">
        <v>16</v>
      </c>
      <c r="D1" s="44" t="s">
        <v>17</v>
      </c>
      <c r="E1" s="45" t="s">
        <v>18</v>
      </c>
      <c r="F1" s="273" t="s">
        <v>19</v>
      </c>
      <c r="G1" s="46" t="s">
        <v>20</v>
      </c>
    </row>
    <row r="2" spans="1:7" s="47" customFormat="1" x14ac:dyDescent="0.3">
      <c r="A2" s="48" t="s">
        <v>21</v>
      </c>
      <c r="B2" s="49" t="s">
        <v>21</v>
      </c>
      <c r="C2" s="50" t="s">
        <v>22</v>
      </c>
      <c r="D2" s="51"/>
      <c r="E2" s="52"/>
      <c r="F2" s="274"/>
      <c r="G2" s="53">
        <f>G3+G10+G18</f>
        <v>0</v>
      </c>
    </row>
    <row r="3" spans="1:7" s="47" customFormat="1" x14ac:dyDescent="0.3">
      <c r="A3" s="54" t="s">
        <v>23</v>
      </c>
      <c r="B3" s="55" t="s">
        <v>23</v>
      </c>
      <c r="C3" s="56" t="s">
        <v>24</v>
      </c>
      <c r="D3" s="57"/>
      <c r="E3" s="58"/>
      <c r="F3" s="275"/>
      <c r="G3" s="59">
        <f>SUM(G4:G8)</f>
        <v>0</v>
      </c>
    </row>
    <row r="4" spans="1:7" ht="24" x14ac:dyDescent="0.3">
      <c r="A4" s="60">
        <v>1</v>
      </c>
      <c r="B4" s="61" t="s">
        <v>25</v>
      </c>
      <c r="C4" s="62" t="s">
        <v>26</v>
      </c>
      <c r="D4" s="63" t="s">
        <v>27</v>
      </c>
      <c r="E4" s="64">
        <v>10</v>
      </c>
      <c r="F4" s="272"/>
      <c r="G4" s="65">
        <f t="shared" ref="G4:G7" si="0">E4*F4</f>
        <v>0</v>
      </c>
    </row>
    <row r="5" spans="1:7" ht="30" customHeight="1" x14ac:dyDescent="0.3">
      <c r="A5" s="66">
        <v>2</v>
      </c>
      <c r="B5" s="67" t="s">
        <v>28</v>
      </c>
      <c r="C5" s="68" t="s">
        <v>29</v>
      </c>
      <c r="D5" s="69" t="s">
        <v>27</v>
      </c>
      <c r="E5" s="70">
        <v>1</v>
      </c>
      <c r="F5" s="272"/>
      <c r="G5" s="71">
        <f t="shared" si="0"/>
        <v>0</v>
      </c>
    </row>
    <row r="6" spans="1:7" ht="36" x14ac:dyDescent="0.3">
      <c r="A6" s="72"/>
      <c r="B6" s="61" t="s">
        <v>30</v>
      </c>
      <c r="C6" s="73" t="s">
        <v>31</v>
      </c>
      <c r="D6" s="74"/>
      <c r="E6" s="75"/>
      <c r="F6" s="272"/>
      <c r="G6" s="65"/>
    </row>
    <row r="7" spans="1:7" ht="30" customHeight="1" x14ac:dyDescent="0.3">
      <c r="A7" s="76">
        <v>3</v>
      </c>
      <c r="B7" s="77" t="s">
        <v>32</v>
      </c>
      <c r="C7" s="78" t="s">
        <v>33</v>
      </c>
      <c r="D7" s="79" t="s">
        <v>34</v>
      </c>
      <c r="E7" s="80">
        <v>109</v>
      </c>
      <c r="F7" s="272"/>
      <c r="G7" s="81">
        <f t="shared" si="0"/>
        <v>0</v>
      </c>
    </row>
    <row r="8" spans="1:7" ht="25.25" customHeight="1" x14ac:dyDescent="0.3">
      <c r="A8" s="82"/>
      <c r="B8" s="83" t="s">
        <v>30</v>
      </c>
      <c r="C8" s="84" t="s">
        <v>35</v>
      </c>
      <c r="D8" s="85"/>
      <c r="E8" s="86"/>
      <c r="F8" s="276"/>
      <c r="G8" s="87"/>
    </row>
    <row r="9" spans="1:7" x14ac:dyDescent="0.3">
      <c r="A9" s="88"/>
      <c r="B9" s="89"/>
      <c r="C9" s="90"/>
      <c r="D9" s="91"/>
      <c r="E9" s="92"/>
      <c r="F9" s="277"/>
      <c r="G9" s="93"/>
    </row>
    <row r="10" spans="1:7" s="47" customFormat="1" x14ac:dyDescent="0.3">
      <c r="A10" s="94" t="s">
        <v>36</v>
      </c>
      <c r="B10" s="95" t="s">
        <v>36</v>
      </c>
      <c r="C10" s="96" t="s">
        <v>37</v>
      </c>
      <c r="D10" s="97"/>
      <c r="E10" s="98"/>
      <c r="F10" s="278"/>
      <c r="G10" s="99">
        <f>SUM(G11:G16)</f>
        <v>0</v>
      </c>
    </row>
    <row r="11" spans="1:7" ht="30" customHeight="1" x14ac:dyDescent="0.3">
      <c r="A11" s="76">
        <v>1</v>
      </c>
      <c r="B11" s="100" t="s">
        <v>38</v>
      </c>
      <c r="C11" s="101" t="s">
        <v>39</v>
      </c>
      <c r="D11" s="79" t="s">
        <v>40</v>
      </c>
      <c r="E11" s="80">
        <v>60</v>
      </c>
      <c r="F11" s="272"/>
      <c r="G11" s="81">
        <f>E11*F11</f>
        <v>0</v>
      </c>
    </row>
    <row r="12" spans="1:7" ht="36" x14ac:dyDescent="0.3">
      <c r="A12" s="60"/>
      <c r="B12" s="61" t="s">
        <v>30</v>
      </c>
      <c r="C12" s="73" t="s">
        <v>41</v>
      </c>
      <c r="D12" s="74"/>
      <c r="E12" s="75"/>
      <c r="F12" s="272"/>
      <c r="G12" s="65"/>
    </row>
    <row r="13" spans="1:7" ht="30" customHeight="1" x14ac:dyDescent="0.3">
      <c r="A13" s="66">
        <v>2</v>
      </c>
      <c r="B13" s="102" t="s">
        <v>42</v>
      </c>
      <c r="C13" s="68" t="s">
        <v>43</v>
      </c>
      <c r="D13" s="69" t="s">
        <v>27</v>
      </c>
      <c r="E13" s="70">
        <v>5</v>
      </c>
      <c r="F13" s="272"/>
      <c r="G13" s="71">
        <f>E13*F13</f>
        <v>0</v>
      </c>
    </row>
    <row r="14" spans="1:7" ht="36" x14ac:dyDescent="0.3">
      <c r="A14" s="60"/>
      <c r="B14" s="61" t="s">
        <v>30</v>
      </c>
      <c r="C14" s="73" t="s">
        <v>41</v>
      </c>
      <c r="D14" s="74"/>
      <c r="E14" s="75"/>
      <c r="F14" s="272"/>
      <c r="G14" s="65"/>
    </row>
    <row r="15" spans="1:7" s="39" customFormat="1" ht="30" customHeight="1" x14ac:dyDescent="0.3">
      <c r="A15" s="66">
        <v>3</v>
      </c>
      <c r="B15" s="102" t="s">
        <v>44</v>
      </c>
      <c r="C15" s="68" t="s">
        <v>45</v>
      </c>
      <c r="D15" s="69" t="s">
        <v>27</v>
      </c>
      <c r="E15" s="70">
        <v>5</v>
      </c>
      <c r="F15" s="272"/>
      <c r="G15" s="71">
        <f>E15*F15</f>
        <v>0</v>
      </c>
    </row>
    <row r="16" spans="1:7" s="39" customFormat="1" ht="36" x14ac:dyDescent="0.3">
      <c r="A16" s="103"/>
      <c r="B16" s="83" t="s">
        <v>30</v>
      </c>
      <c r="C16" s="84" t="s">
        <v>41</v>
      </c>
      <c r="D16" s="85"/>
      <c r="E16" s="86"/>
      <c r="F16" s="276"/>
      <c r="G16" s="87"/>
    </row>
    <row r="18" spans="1:7" s="39" customFormat="1" x14ac:dyDescent="0.3">
      <c r="A18" s="94" t="s">
        <v>46</v>
      </c>
      <c r="B18" s="95" t="s">
        <v>46</v>
      </c>
      <c r="C18" s="104" t="s">
        <v>47</v>
      </c>
      <c r="D18" s="97"/>
      <c r="E18" s="98"/>
      <c r="F18" s="278"/>
      <c r="G18" s="99">
        <f>SUM(G19:G24)</f>
        <v>0</v>
      </c>
    </row>
    <row r="19" spans="1:7" s="39" customFormat="1" ht="24" x14ac:dyDescent="0.3">
      <c r="A19" s="60">
        <v>1</v>
      </c>
      <c r="B19" s="105" t="s">
        <v>48</v>
      </c>
      <c r="C19" s="62" t="s">
        <v>49</v>
      </c>
      <c r="D19" s="74" t="s">
        <v>50</v>
      </c>
      <c r="E19" s="75">
        <v>200</v>
      </c>
      <c r="F19" s="272"/>
      <c r="G19" s="65">
        <f t="shared" ref="G19:G24" si="1">E19*F19</f>
        <v>0</v>
      </c>
    </row>
    <row r="20" spans="1:7" s="39" customFormat="1" ht="23.75" customHeight="1" x14ac:dyDescent="0.3">
      <c r="A20" s="66">
        <v>2</v>
      </c>
      <c r="B20" s="102" t="s">
        <v>51</v>
      </c>
      <c r="C20" s="68" t="s">
        <v>52</v>
      </c>
      <c r="D20" s="69" t="s">
        <v>27</v>
      </c>
      <c r="E20" s="70">
        <v>1</v>
      </c>
      <c r="F20" s="272"/>
      <c r="G20" s="71">
        <f t="shared" si="1"/>
        <v>0</v>
      </c>
    </row>
    <row r="21" spans="1:7" s="39" customFormat="1" ht="75" customHeight="1" x14ac:dyDescent="0.3">
      <c r="A21" s="60"/>
      <c r="B21" s="61" t="s">
        <v>30</v>
      </c>
      <c r="C21" s="62" t="s">
        <v>53</v>
      </c>
      <c r="D21" s="74"/>
      <c r="E21" s="75"/>
      <c r="F21" s="272"/>
      <c r="G21" s="65"/>
    </row>
    <row r="22" spans="1:7" s="39" customFormat="1" ht="18" customHeight="1" x14ac:dyDescent="0.3">
      <c r="A22" s="66">
        <v>3</v>
      </c>
      <c r="B22" s="102" t="s">
        <v>54</v>
      </c>
      <c r="C22" s="68" t="s">
        <v>55</v>
      </c>
      <c r="D22" s="69" t="s">
        <v>27</v>
      </c>
      <c r="E22" s="70">
        <v>1</v>
      </c>
      <c r="F22" s="272"/>
      <c r="G22" s="71">
        <f t="shared" si="1"/>
        <v>0</v>
      </c>
    </row>
    <row r="23" spans="1:7" s="39" customFormat="1" ht="24" x14ac:dyDescent="0.3">
      <c r="A23" s="76"/>
      <c r="B23" s="77" t="s">
        <v>30</v>
      </c>
      <c r="C23" s="101" t="s">
        <v>56</v>
      </c>
      <c r="D23" s="79"/>
      <c r="E23" s="80"/>
      <c r="F23" s="279"/>
      <c r="G23" s="81"/>
    </row>
    <row r="24" spans="1:7" s="39" customFormat="1" ht="88.15" customHeight="1" x14ac:dyDescent="0.3">
      <c r="A24" s="106">
        <v>4</v>
      </c>
      <c r="B24" s="107" t="str">
        <f>"N"&amp;SUBSTITUTE($B$18,".","")&amp;TEXT(A24,"000")</f>
        <v>N13004</v>
      </c>
      <c r="C24" s="108" t="s">
        <v>57</v>
      </c>
      <c r="D24" s="109" t="s">
        <v>58</v>
      </c>
      <c r="E24" s="110">
        <v>1</v>
      </c>
      <c r="F24" s="272"/>
      <c r="G24" s="111">
        <f t="shared" si="1"/>
        <v>0</v>
      </c>
    </row>
    <row r="26" spans="1:7" s="47" customFormat="1" x14ac:dyDescent="0.3">
      <c r="A26" s="112" t="s">
        <v>59</v>
      </c>
      <c r="B26" s="113" t="s">
        <v>59</v>
      </c>
      <c r="C26" s="114" t="s">
        <v>60</v>
      </c>
      <c r="D26" s="51"/>
      <c r="E26" s="52"/>
      <c r="F26" s="280"/>
      <c r="G26" s="115">
        <f>G27+G37+G41+G45+G51+G65+G79</f>
        <v>0</v>
      </c>
    </row>
    <row r="27" spans="1:7" s="47" customFormat="1" x14ac:dyDescent="0.3">
      <c r="A27" s="54" t="s">
        <v>61</v>
      </c>
      <c r="B27" s="55" t="s">
        <v>61</v>
      </c>
      <c r="C27" s="116" t="s">
        <v>62</v>
      </c>
      <c r="D27" s="57"/>
      <c r="E27" s="58"/>
      <c r="F27" s="275"/>
      <c r="G27" s="59">
        <f>SUM(G28:G35)</f>
        <v>0</v>
      </c>
    </row>
    <row r="28" spans="1:7" ht="30" customHeight="1" x14ac:dyDescent="0.3">
      <c r="A28" s="76">
        <v>1</v>
      </c>
      <c r="B28" s="100" t="s">
        <v>63</v>
      </c>
      <c r="C28" s="101" t="s">
        <v>64</v>
      </c>
      <c r="D28" s="79" t="s">
        <v>65</v>
      </c>
      <c r="E28" s="80">
        <v>90</v>
      </c>
      <c r="F28" s="272"/>
      <c r="G28" s="81">
        <f>E28*F28</f>
        <v>0</v>
      </c>
    </row>
    <row r="29" spans="1:7" ht="25" customHeight="1" x14ac:dyDescent="0.3">
      <c r="A29" s="60"/>
      <c r="B29" s="61" t="s">
        <v>30</v>
      </c>
      <c r="C29" s="73" t="s">
        <v>66</v>
      </c>
      <c r="D29" s="74"/>
      <c r="E29" s="75"/>
      <c r="F29" s="272"/>
      <c r="G29" s="65"/>
    </row>
    <row r="30" spans="1:7" ht="30" customHeight="1" x14ac:dyDescent="0.3">
      <c r="A30" s="66">
        <v>2</v>
      </c>
      <c r="B30" s="102" t="s">
        <v>67</v>
      </c>
      <c r="C30" s="68" t="s">
        <v>68</v>
      </c>
      <c r="D30" s="69" t="s">
        <v>65</v>
      </c>
      <c r="E30" s="70">
        <v>190</v>
      </c>
      <c r="F30" s="272"/>
      <c r="G30" s="71">
        <f>E30*F30</f>
        <v>0</v>
      </c>
    </row>
    <row r="31" spans="1:7" ht="25" customHeight="1" x14ac:dyDescent="0.3">
      <c r="A31" s="60"/>
      <c r="B31" s="61" t="s">
        <v>30</v>
      </c>
      <c r="C31" s="73" t="s">
        <v>69</v>
      </c>
      <c r="D31" s="74"/>
      <c r="E31" s="75"/>
      <c r="F31" s="272"/>
      <c r="G31" s="65"/>
    </row>
    <row r="32" spans="1:7" ht="55" customHeight="1" x14ac:dyDescent="0.3">
      <c r="A32" s="66">
        <v>3</v>
      </c>
      <c r="B32" s="117" t="s">
        <v>70</v>
      </c>
      <c r="C32" s="118" t="s">
        <v>71</v>
      </c>
      <c r="D32" s="69" t="s">
        <v>65</v>
      </c>
      <c r="E32" s="70">
        <v>8</v>
      </c>
      <c r="F32" s="272"/>
      <c r="G32" s="71">
        <f>E32*F32</f>
        <v>0</v>
      </c>
    </row>
    <row r="33" spans="1:7" ht="24" x14ac:dyDescent="0.3">
      <c r="A33" s="60"/>
      <c r="B33" s="61" t="s">
        <v>30</v>
      </c>
      <c r="C33" s="73" t="s">
        <v>72</v>
      </c>
      <c r="D33" s="74"/>
      <c r="E33" s="75"/>
      <c r="F33" s="272"/>
      <c r="G33" s="65"/>
    </row>
    <row r="34" spans="1:7" ht="40" customHeight="1" x14ac:dyDescent="0.3">
      <c r="A34" s="66">
        <v>4</v>
      </c>
      <c r="B34" s="102" t="s">
        <v>73</v>
      </c>
      <c r="C34" s="68" t="s">
        <v>74</v>
      </c>
      <c r="D34" s="69" t="s">
        <v>65</v>
      </c>
      <c r="E34" s="70">
        <v>160</v>
      </c>
      <c r="F34" s="272"/>
      <c r="G34" s="71">
        <f>E34*F34</f>
        <v>0</v>
      </c>
    </row>
    <row r="35" spans="1:7" ht="24" x14ac:dyDescent="0.3">
      <c r="A35" s="103"/>
      <c r="B35" s="83" t="s">
        <v>30</v>
      </c>
      <c r="C35" s="84" t="s">
        <v>75</v>
      </c>
      <c r="D35" s="85"/>
      <c r="E35" s="86"/>
      <c r="F35" s="276"/>
      <c r="G35" s="87"/>
    </row>
    <row r="37" spans="1:7" s="47" customFormat="1" x14ac:dyDescent="0.3">
      <c r="A37" s="94" t="s">
        <v>76</v>
      </c>
      <c r="B37" s="95" t="s">
        <v>76</v>
      </c>
      <c r="C37" s="104" t="s">
        <v>77</v>
      </c>
      <c r="D37" s="97"/>
      <c r="E37" s="98"/>
      <c r="F37" s="278"/>
      <c r="G37" s="99">
        <f>SUM(G38:G39)</f>
        <v>0</v>
      </c>
    </row>
    <row r="38" spans="1:7" ht="30" customHeight="1" x14ac:dyDescent="0.3">
      <c r="A38" s="76">
        <v>1</v>
      </c>
      <c r="B38" s="119" t="s">
        <v>78</v>
      </c>
      <c r="C38" s="78" t="s">
        <v>79</v>
      </c>
      <c r="D38" s="79" t="s">
        <v>40</v>
      </c>
      <c r="E38" s="80">
        <v>62</v>
      </c>
      <c r="F38" s="272"/>
      <c r="G38" s="81">
        <f>E38*F38</f>
        <v>0</v>
      </c>
    </row>
    <row r="39" spans="1:7" ht="25" customHeight="1" x14ac:dyDescent="0.3">
      <c r="A39" s="82"/>
      <c r="B39" s="83" t="s">
        <v>30</v>
      </c>
      <c r="C39" s="84" t="s">
        <v>80</v>
      </c>
      <c r="D39" s="85"/>
      <c r="E39" s="86"/>
      <c r="F39" s="276"/>
      <c r="G39" s="87"/>
    </row>
    <row r="41" spans="1:7" s="47" customFormat="1" x14ac:dyDescent="0.3">
      <c r="A41" s="94" t="s">
        <v>81</v>
      </c>
      <c r="B41" s="95" t="s">
        <v>81</v>
      </c>
      <c r="C41" s="104" t="s">
        <v>82</v>
      </c>
      <c r="D41" s="97"/>
      <c r="E41" s="98"/>
      <c r="F41" s="278"/>
      <c r="G41" s="99">
        <f>SUM(G42:G43)</f>
        <v>0</v>
      </c>
    </row>
    <row r="42" spans="1:7" ht="40" customHeight="1" x14ac:dyDescent="0.3">
      <c r="A42" s="76">
        <v>1</v>
      </c>
      <c r="B42" s="100" t="s">
        <v>83</v>
      </c>
      <c r="C42" s="101" t="s">
        <v>84</v>
      </c>
      <c r="D42" s="79" t="s">
        <v>65</v>
      </c>
      <c r="E42" s="80">
        <v>40</v>
      </c>
      <c r="F42" s="272"/>
      <c r="G42" s="81">
        <f>E42*F42</f>
        <v>0</v>
      </c>
    </row>
    <row r="43" spans="1:7" x14ac:dyDescent="0.3">
      <c r="A43" s="82"/>
      <c r="B43" s="83" t="s">
        <v>30</v>
      </c>
      <c r="C43" s="84" t="s">
        <v>85</v>
      </c>
      <c r="D43" s="85"/>
      <c r="E43" s="86"/>
      <c r="F43" s="276"/>
      <c r="G43" s="87"/>
    </row>
    <row r="45" spans="1:7" s="47" customFormat="1" x14ac:dyDescent="0.3">
      <c r="A45" s="94" t="s">
        <v>86</v>
      </c>
      <c r="B45" s="95" t="s">
        <v>86</v>
      </c>
      <c r="C45" s="104" t="s">
        <v>87</v>
      </c>
      <c r="D45" s="97"/>
      <c r="E45" s="98"/>
      <c r="F45" s="278"/>
      <c r="G45" s="99">
        <f>SUM(G46:G49)</f>
        <v>0</v>
      </c>
    </row>
    <row r="46" spans="1:7" ht="17" customHeight="1" x14ac:dyDescent="0.3">
      <c r="A46" s="76">
        <v>1</v>
      </c>
      <c r="B46" s="119" t="s">
        <v>88</v>
      </c>
      <c r="C46" s="78" t="s">
        <v>89</v>
      </c>
      <c r="D46" s="79" t="s">
        <v>65</v>
      </c>
      <c r="E46" s="80">
        <v>230</v>
      </c>
      <c r="F46" s="272"/>
      <c r="G46" s="81">
        <f>E46*F46</f>
        <v>0</v>
      </c>
    </row>
    <row r="47" spans="1:7" ht="37.9" customHeight="1" x14ac:dyDescent="0.3">
      <c r="A47" s="60"/>
      <c r="B47" s="61" t="s">
        <v>30</v>
      </c>
      <c r="C47" s="73" t="s">
        <v>90</v>
      </c>
      <c r="D47" s="74"/>
      <c r="E47" s="75"/>
      <c r="F47" s="272"/>
      <c r="G47" s="65"/>
    </row>
    <row r="48" spans="1:7" ht="30" customHeight="1" x14ac:dyDescent="0.3">
      <c r="A48" s="66">
        <v>2</v>
      </c>
      <c r="B48" s="102" t="s">
        <v>91</v>
      </c>
      <c r="C48" s="68" t="s">
        <v>92</v>
      </c>
      <c r="D48" s="69" t="s">
        <v>65</v>
      </c>
      <c r="E48" s="70">
        <v>32</v>
      </c>
      <c r="F48" s="272"/>
      <c r="G48" s="71">
        <f>E48*F48</f>
        <v>0</v>
      </c>
    </row>
    <row r="49" spans="1:7" ht="26.25" customHeight="1" x14ac:dyDescent="0.3">
      <c r="A49" s="103"/>
      <c r="B49" s="83" t="s">
        <v>30</v>
      </c>
      <c r="C49" s="84" t="s">
        <v>93</v>
      </c>
      <c r="D49" s="85"/>
      <c r="E49" s="86"/>
      <c r="F49" s="276"/>
      <c r="G49" s="87"/>
    </row>
    <row r="51" spans="1:7" x14ac:dyDescent="0.3">
      <c r="A51" s="94" t="s">
        <v>94</v>
      </c>
      <c r="B51" s="95" t="s">
        <v>94</v>
      </c>
      <c r="C51" s="120" t="s">
        <v>95</v>
      </c>
      <c r="D51" s="97"/>
      <c r="E51" s="98"/>
      <c r="F51" s="278"/>
      <c r="G51" s="99">
        <f>SUM(G52:G63)</f>
        <v>0</v>
      </c>
    </row>
    <row r="52" spans="1:7" ht="30" customHeight="1" x14ac:dyDescent="0.3">
      <c r="A52" s="76">
        <v>1</v>
      </c>
      <c r="B52" s="100" t="s">
        <v>96</v>
      </c>
      <c r="C52" s="121" t="s">
        <v>97</v>
      </c>
      <c r="D52" s="79" t="s">
        <v>40</v>
      </c>
      <c r="E52" s="80">
        <v>20</v>
      </c>
      <c r="F52" s="272"/>
      <c r="G52" s="81">
        <f>E52*F52</f>
        <v>0</v>
      </c>
    </row>
    <row r="53" spans="1:7" ht="26.25" customHeight="1" x14ac:dyDescent="0.3">
      <c r="A53" s="60"/>
      <c r="B53" s="61" t="s">
        <v>30</v>
      </c>
      <c r="C53" s="122" t="s">
        <v>98</v>
      </c>
      <c r="D53" s="74"/>
      <c r="E53" s="75"/>
      <c r="F53" s="272"/>
      <c r="G53" s="65"/>
    </row>
    <row r="54" spans="1:7" ht="30" customHeight="1" x14ac:dyDescent="0.3">
      <c r="A54" s="66">
        <v>2</v>
      </c>
      <c r="B54" s="102" t="s">
        <v>99</v>
      </c>
      <c r="C54" s="123" t="s">
        <v>100</v>
      </c>
      <c r="D54" s="69" t="s">
        <v>40</v>
      </c>
      <c r="E54" s="70">
        <v>80</v>
      </c>
      <c r="F54" s="272"/>
      <c r="G54" s="71">
        <f>E54*F54</f>
        <v>0</v>
      </c>
    </row>
    <row r="55" spans="1:7" ht="27" customHeight="1" x14ac:dyDescent="0.3">
      <c r="A55" s="60"/>
      <c r="B55" s="61" t="s">
        <v>30</v>
      </c>
      <c r="C55" s="122" t="s">
        <v>98</v>
      </c>
      <c r="D55" s="74"/>
      <c r="E55" s="75"/>
      <c r="F55" s="272"/>
      <c r="G55" s="65"/>
    </row>
    <row r="56" spans="1:7" s="124" customFormat="1" ht="30" customHeight="1" x14ac:dyDescent="0.3">
      <c r="A56" s="66">
        <v>3</v>
      </c>
      <c r="B56" s="102" t="s">
        <v>101</v>
      </c>
      <c r="C56" s="123" t="s">
        <v>102</v>
      </c>
      <c r="D56" s="69" t="s">
        <v>40</v>
      </c>
      <c r="E56" s="70">
        <v>50</v>
      </c>
      <c r="F56" s="272"/>
      <c r="G56" s="71">
        <f>E56*F56</f>
        <v>0</v>
      </c>
    </row>
    <row r="57" spans="1:7" s="124" customFormat="1" ht="24.75" customHeight="1" x14ac:dyDescent="0.3">
      <c r="A57" s="60"/>
      <c r="B57" s="61" t="s">
        <v>30</v>
      </c>
      <c r="C57" s="122" t="s">
        <v>98</v>
      </c>
      <c r="D57" s="74"/>
      <c r="E57" s="75"/>
      <c r="F57" s="272"/>
      <c r="G57" s="65"/>
    </row>
    <row r="58" spans="1:7" s="124" customFormat="1" ht="30" customHeight="1" x14ac:dyDescent="0.3">
      <c r="A58" s="66">
        <v>4</v>
      </c>
      <c r="B58" s="102" t="s">
        <v>103</v>
      </c>
      <c r="C58" s="123" t="s">
        <v>104</v>
      </c>
      <c r="D58" s="69" t="s">
        <v>40</v>
      </c>
      <c r="E58" s="70">
        <v>440</v>
      </c>
      <c r="F58" s="272"/>
      <c r="G58" s="71">
        <f>E58*F58</f>
        <v>0</v>
      </c>
    </row>
    <row r="59" spans="1:7" s="124" customFormat="1" ht="27" customHeight="1" x14ac:dyDescent="0.3">
      <c r="A59" s="60"/>
      <c r="B59" s="61" t="s">
        <v>30</v>
      </c>
      <c r="C59" s="122" t="s">
        <v>98</v>
      </c>
      <c r="D59" s="74"/>
      <c r="E59" s="75"/>
      <c r="F59" s="272"/>
      <c r="G59" s="65"/>
    </row>
    <row r="60" spans="1:7" s="124" customFormat="1" ht="15" customHeight="1" x14ac:dyDescent="0.3">
      <c r="A60" s="66">
        <v>5</v>
      </c>
      <c r="B60" s="102" t="s">
        <v>105</v>
      </c>
      <c r="C60" s="123" t="s">
        <v>106</v>
      </c>
      <c r="D60" s="69" t="s">
        <v>40</v>
      </c>
      <c r="E60" s="70">
        <v>590</v>
      </c>
      <c r="F60" s="272"/>
      <c r="G60" s="71">
        <f>E60*F60</f>
        <v>0</v>
      </c>
    </row>
    <row r="61" spans="1:7" s="124" customFormat="1" ht="27" customHeight="1" x14ac:dyDescent="0.3">
      <c r="A61" s="60"/>
      <c r="B61" s="61" t="s">
        <v>30</v>
      </c>
      <c r="C61" s="122" t="s">
        <v>107</v>
      </c>
      <c r="D61" s="74"/>
      <c r="E61" s="75"/>
      <c r="F61" s="272"/>
      <c r="G61" s="65"/>
    </row>
    <row r="62" spans="1:7" s="124" customFormat="1" ht="30" customHeight="1" x14ac:dyDescent="0.3">
      <c r="A62" s="66">
        <v>6</v>
      </c>
      <c r="B62" s="102" t="s">
        <v>108</v>
      </c>
      <c r="C62" s="123" t="s">
        <v>109</v>
      </c>
      <c r="D62" s="69" t="s">
        <v>27</v>
      </c>
      <c r="E62" s="70">
        <v>8</v>
      </c>
      <c r="F62" s="272"/>
      <c r="G62" s="71">
        <f>E62*F62</f>
        <v>0</v>
      </c>
    </row>
    <row r="63" spans="1:7" s="124" customFormat="1" ht="51" customHeight="1" x14ac:dyDescent="0.3">
      <c r="A63" s="103"/>
      <c r="B63" s="83" t="s">
        <v>30</v>
      </c>
      <c r="C63" s="125" t="s">
        <v>110</v>
      </c>
      <c r="D63" s="85"/>
      <c r="E63" s="86"/>
      <c r="F63" s="276"/>
      <c r="G63" s="87"/>
    </row>
    <row r="65" spans="1:7" s="124" customFormat="1" x14ac:dyDescent="0.3">
      <c r="A65" s="94" t="s">
        <v>111</v>
      </c>
      <c r="B65" s="95" t="s">
        <v>112</v>
      </c>
      <c r="C65" s="96" t="s">
        <v>113</v>
      </c>
      <c r="D65" s="97"/>
      <c r="E65" s="98"/>
      <c r="F65" s="278"/>
      <c r="G65" s="99">
        <f>SUM(G66:G77)</f>
        <v>0</v>
      </c>
    </row>
    <row r="66" spans="1:7" s="124" customFormat="1" ht="40" customHeight="1" x14ac:dyDescent="0.3">
      <c r="A66" s="66">
        <v>1</v>
      </c>
      <c r="B66" s="67" t="s">
        <v>114</v>
      </c>
      <c r="C66" s="68" t="s">
        <v>115</v>
      </c>
      <c r="D66" s="69" t="s">
        <v>116</v>
      </c>
      <c r="E66" s="70">
        <v>13.6</v>
      </c>
      <c r="F66" s="272"/>
      <c r="G66" s="71">
        <f>E66*F66</f>
        <v>0</v>
      </c>
    </row>
    <row r="67" spans="1:7" s="124" customFormat="1" ht="61.15" customHeight="1" x14ac:dyDescent="0.3">
      <c r="A67" s="60"/>
      <c r="B67" s="61" t="s">
        <v>30</v>
      </c>
      <c r="C67" s="73" t="s">
        <v>117</v>
      </c>
      <c r="D67" s="74"/>
      <c r="E67" s="75"/>
      <c r="F67" s="281"/>
      <c r="G67" s="65"/>
    </row>
    <row r="68" spans="1:7" s="124" customFormat="1" ht="40" customHeight="1" x14ac:dyDescent="0.3">
      <c r="A68" s="66">
        <v>2</v>
      </c>
      <c r="B68" s="102" t="s">
        <v>118</v>
      </c>
      <c r="C68" s="68" t="s">
        <v>119</v>
      </c>
      <c r="D68" s="69" t="s">
        <v>116</v>
      </c>
      <c r="E68" s="70">
        <v>35.200000000000003</v>
      </c>
      <c r="F68" s="272"/>
      <c r="G68" s="71">
        <f>E68*F68</f>
        <v>0</v>
      </c>
    </row>
    <row r="69" spans="1:7" s="124" customFormat="1" ht="62.65" customHeight="1" x14ac:dyDescent="0.3">
      <c r="A69" s="106"/>
      <c r="B69" s="107" t="s">
        <v>30</v>
      </c>
      <c r="C69" s="108" t="s">
        <v>120</v>
      </c>
      <c r="D69" s="109"/>
      <c r="E69" s="110"/>
      <c r="F69" s="282"/>
      <c r="G69" s="111"/>
    </row>
    <row r="70" spans="1:7" s="124" customFormat="1" ht="40" customHeight="1" x14ac:dyDescent="0.3">
      <c r="A70" s="76">
        <v>3</v>
      </c>
      <c r="B70" s="119" t="s">
        <v>121</v>
      </c>
      <c r="C70" s="78" t="s">
        <v>122</v>
      </c>
      <c r="D70" s="79" t="s">
        <v>123</v>
      </c>
      <c r="E70" s="80">
        <v>52.28</v>
      </c>
      <c r="F70" s="272"/>
      <c r="G70" s="81">
        <f>E70*F70</f>
        <v>0</v>
      </c>
    </row>
    <row r="71" spans="1:7" s="124" customFormat="1" ht="48" x14ac:dyDescent="0.3">
      <c r="A71" s="60"/>
      <c r="B71" s="61" t="s">
        <v>30</v>
      </c>
      <c r="C71" s="73" t="s">
        <v>124</v>
      </c>
      <c r="D71" s="74"/>
      <c r="E71" s="75"/>
      <c r="F71" s="272"/>
      <c r="G71" s="65"/>
    </row>
    <row r="72" spans="1:7" s="124" customFormat="1" ht="50" customHeight="1" x14ac:dyDescent="0.3">
      <c r="A72" s="66">
        <v>4</v>
      </c>
      <c r="B72" s="117" t="s">
        <v>125</v>
      </c>
      <c r="C72" s="118" t="s">
        <v>126</v>
      </c>
      <c r="D72" s="69" t="s">
        <v>123</v>
      </c>
      <c r="E72" s="70">
        <v>7346.4900000000007</v>
      </c>
      <c r="F72" s="272"/>
      <c r="G72" s="71">
        <f>E72*F72</f>
        <v>0</v>
      </c>
    </row>
    <row r="73" spans="1:7" s="124" customFormat="1" ht="48" x14ac:dyDescent="0.3">
      <c r="A73" s="60"/>
      <c r="B73" s="61" t="s">
        <v>30</v>
      </c>
      <c r="C73" s="73" t="s">
        <v>124</v>
      </c>
      <c r="D73" s="74"/>
      <c r="E73" s="75"/>
      <c r="F73" s="272"/>
      <c r="G73" s="65"/>
    </row>
    <row r="74" spans="1:7" s="124" customFormat="1" ht="30" customHeight="1" x14ac:dyDescent="0.3">
      <c r="A74" s="66">
        <v>5</v>
      </c>
      <c r="B74" s="126" t="s">
        <v>127</v>
      </c>
      <c r="C74" s="68" t="s">
        <v>128</v>
      </c>
      <c r="D74" s="69" t="s">
        <v>27</v>
      </c>
      <c r="E74" s="70">
        <v>2</v>
      </c>
      <c r="F74" s="272"/>
      <c r="G74" s="71">
        <f>E74*F74</f>
        <v>0</v>
      </c>
    </row>
    <row r="75" spans="1:7" s="124" customFormat="1" x14ac:dyDescent="0.3">
      <c r="A75" s="60"/>
      <c r="B75" s="61" t="s">
        <v>30</v>
      </c>
      <c r="C75" s="73" t="s">
        <v>129</v>
      </c>
      <c r="D75" s="74"/>
      <c r="E75" s="75"/>
      <c r="F75" s="272"/>
      <c r="G75" s="65"/>
    </row>
    <row r="76" spans="1:7" s="124" customFormat="1" ht="30" customHeight="1" x14ac:dyDescent="0.3">
      <c r="A76" s="66">
        <v>6</v>
      </c>
      <c r="B76" s="126" t="s">
        <v>130</v>
      </c>
      <c r="C76" s="68" t="s">
        <v>131</v>
      </c>
      <c r="D76" s="69" t="s">
        <v>27</v>
      </c>
      <c r="E76" s="70">
        <v>4</v>
      </c>
      <c r="F76" s="272"/>
      <c r="G76" s="71">
        <f>E76*F76</f>
        <v>0</v>
      </c>
    </row>
    <row r="77" spans="1:7" s="124" customFormat="1" x14ac:dyDescent="0.3">
      <c r="A77" s="103"/>
      <c r="B77" s="83" t="s">
        <v>30</v>
      </c>
      <c r="C77" s="84" t="s">
        <v>129</v>
      </c>
      <c r="D77" s="85"/>
      <c r="E77" s="86"/>
      <c r="F77" s="276"/>
      <c r="G77" s="87"/>
    </row>
    <row r="78" spans="1:7" s="124" customFormat="1" x14ac:dyDescent="0.3">
      <c r="A78" s="34"/>
      <c r="B78" s="35"/>
      <c r="C78" s="36"/>
      <c r="D78" s="37"/>
      <c r="E78" s="38"/>
      <c r="F78" s="283"/>
      <c r="G78" s="39"/>
    </row>
    <row r="79" spans="1:7" s="124" customFormat="1" x14ac:dyDescent="0.3">
      <c r="A79" s="94" t="s">
        <v>112</v>
      </c>
      <c r="B79" s="95" t="s">
        <v>132</v>
      </c>
      <c r="C79" s="120" t="s">
        <v>133</v>
      </c>
      <c r="D79" s="97"/>
      <c r="E79" s="98"/>
      <c r="F79" s="278"/>
      <c r="G79" s="99">
        <f>SUM(G80:G81)</f>
        <v>0</v>
      </c>
    </row>
    <row r="80" spans="1:7" ht="30" customHeight="1" x14ac:dyDescent="0.3">
      <c r="A80" s="76">
        <v>1</v>
      </c>
      <c r="B80" s="77" t="str">
        <f>"N"&amp;SUBSTITUTE($B$79,".","")&amp;TEXT(A80,"000")</f>
        <v>N29001</v>
      </c>
      <c r="C80" s="127" t="s">
        <v>134</v>
      </c>
      <c r="D80" s="79" t="s">
        <v>65</v>
      </c>
      <c r="E80" s="80">
        <v>203</v>
      </c>
      <c r="F80" s="279"/>
      <c r="G80" s="81">
        <f>E80*F80</f>
        <v>0</v>
      </c>
    </row>
    <row r="81" spans="1:7" ht="50.25" customHeight="1" x14ac:dyDescent="0.3">
      <c r="A81" s="82"/>
      <c r="B81" s="83" t="s">
        <v>30</v>
      </c>
      <c r="C81" s="84" t="s">
        <v>135</v>
      </c>
      <c r="D81" s="85"/>
      <c r="E81" s="86"/>
      <c r="F81" s="276"/>
      <c r="G81" s="87"/>
    </row>
    <row r="83" spans="1:7" s="47" customFormat="1" x14ac:dyDescent="0.3">
      <c r="A83" s="112" t="s">
        <v>136</v>
      </c>
      <c r="B83" s="113" t="s">
        <v>136</v>
      </c>
      <c r="C83" s="128" t="s">
        <v>137</v>
      </c>
      <c r="D83" s="51"/>
      <c r="E83" s="52"/>
      <c r="F83" s="280"/>
      <c r="G83" s="115">
        <f>G84+G90+G98+G114</f>
        <v>0</v>
      </c>
    </row>
    <row r="84" spans="1:7" s="47" customFormat="1" x14ac:dyDescent="0.3">
      <c r="A84" s="54" t="s">
        <v>138</v>
      </c>
      <c r="B84" s="55" t="s">
        <v>139</v>
      </c>
      <c r="C84" s="129" t="s">
        <v>140</v>
      </c>
      <c r="D84" s="57"/>
      <c r="E84" s="58"/>
      <c r="F84" s="275"/>
      <c r="G84" s="59">
        <f>SUM(G85:G88)</f>
        <v>0</v>
      </c>
    </row>
    <row r="85" spans="1:7" s="47" customFormat="1" ht="40" customHeight="1" x14ac:dyDescent="0.3">
      <c r="A85" s="130">
        <v>1</v>
      </c>
      <c r="B85" s="100" t="s">
        <v>141</v>
      </c>
      <c r="C85" s="101" t="s">
        <v>142</v>
      </c>
      <c r="D85" s="131" t="s">
        <v>65</v>
      </c>
      <c r="E85" s="132">
        <v>10</v>
      </c>
      <c r="F85" s="272"/>
      <c r="G85" s="133">
        <f>E85*F85</f>
        <v>0</v>
      </c>
    </row>
    <row r="86" spans="1:7" s="47" customFormat="1" ht="36" x14ac:dyDescent="0.3">
      <c r="A86" s="134"/>
      <c r="B86" s="61" t="s">
        <v>30</v>
      </c>
      <c r="C86" s="62" t="s">
        <v>143</v>
      </c>
      <c r="D86" s="135"/>
      <c r="E86" s="136"/>
      <c r="F86" s="284"/>
      <c r="G86" s="137"/>
    </row>
    <row r="87" spans="1:7" ht="30" customHeight="1" x14ac:dyDescent="0.3">
      <c r="A87" s="138">
        <v>2</v>
      </c>
      <c r="B87" s="102" t="s">
        <v>144</v>
      </c>
      <c r="C87" s="68" t="s">
        <v>145</v>
      </c>
      <c r="D87" s="69" t="s">
        <v>40</v>
      </c>
      <c r="E87" s="70">
        <v>48</v>
      </c>
      <c r="F87" s="272"/>
      <c r="G87" s="71">
        <f>E87*F87</f>
        <v>0</v>
      </c>
    </row>
    <row r="88" spans="1:7" x14ac:dyDescent="0.3">
      <c r="A88" s="103"/>
      <c r="B88" s="83" t="s">
        <v>30</v>
      </c>
      <c r="C88" s="84" t="s">
        <v>146</v>
      </c>
      <c r="D88" s="85"/>
      <c r="E88" s="86"/>
      <c r="F88" s="276"/>
      <c r="G88" s="87"/>
    </row>
    <row r="90" spans="1:7" x14ac:dyDescent="0.3">
      <c r="A90" s="94" t="s">
        <v>147</v>
      </c>
      <c r="B90" s="95" t="s">
        <v>148</v>
      </c>
      <c r="C90" s="139" t="s">
        <v>149</v>
      </c>
      <c r="D90" s="97"/>
      <c r="E90" s="98"/>
      <c r="F90" s="278"/>
      <c r="G90" s="99">
        <f>SUM(G91:G96)</f>
        <v>0</v>
      </c>
    </row>
    <row r="91" spans="1:7" ht="30" customHeight="1" x14ac:dyDescent="0.3">
      <c r="A91" s="76">
        <v>1</v>
      </c>
      <c r="B91" s="100" t="s">
        <v>150</v>
      </c>
      <c r="C91" s="140" t="s">
        <v>151</v>
      </c>
      <c r="D91" s="79" t="s">
        <v>40</v>
      </c>
      <c r="E91" s="80">
        <v>28</v>
      </c>
      <c r="F91" s="272"/>
      <c r="G91" s="81">
        <f>E91*F91</f>
        <v>0</v>
      </c>
    </row>
    <row r="92" spans="1:7" ht="24" x14ac:dyDescent="0.3">
      <c r="A92" s="60"/>
      <c r="B92" s="61" t="s">
        <v>30</v>
      </c>
      <c r="C92" s="73" t="s">
        <v>152</v>
      </c>
      <c r="D92" s="74"/>
      <c r="E92" s="75"/>
      <c r="F92" s="272"/>
      <c r="G92" s="65"/>
    </row>
    <row r="93" spans="1:7" ht="30" customHeight="1" x14ac:dyDescent="0.3">
      <c r="A93" s="66">
        <v>2</v>
      </c>
      <c r="B93" s="102" t="s">
        <v>153</v>
      </c>
      <c r="C93" s="68" t="s">
        <v>154</v>
      </c>
      <c r="D93" s="69" t="s">
        <v>40</v>
      </c>
      <c r="E93" s="70">
        <v>28</v>
      </c>
      <c r="F93" s="272"/>
      <c r="G93" s="71">
        <f>E93*F93</f>
        <v>0</v>
      </c>
    </row>
    <row r="94" spans="1:7" ht="24" x14ac:dyDescent="0.3">
      <c r="A94" s="60"/>
      <c r="B94" s="61" t="s">
        <v>30</v>
      </c>
      <c r="C94" s="73" t="s">
        <v>152</v>
      </c>
      <c r="D94" s="74"/>
      <c r="E94" s="75"/>
      <c r="F94" s="272"/>
      <c r="G94" s="65"/>
    </row>
    <row r="95" spans="1:7" ht="30" customHeight="1" x14ac:dyDescent="0.3">
      <c r="A95" s="66">
        <v>3</v>
      </c>
      <c r="B95" s="102" t="s">
        <v>155</v>
      </c>
      <c r="C95" s="68" t="s">
        <v>156</v>
      </c>
      <c r="D95" s="69" t="s">
        <v>40</v>
      </c>
      <c r="E95" s="70">
        <v>28</v>
      </c>
      <c r="F95" s="272"/>
      <c r="G95" s="71">
        <f>E95*F95</f>
        <v>0</v>
      </c>
    </row>
    <row r="96" spans="1:7" s="39" customFormat="1" ht="24" x14ac:dyDescent="0.3">
      <c r="A96" s="103"/>
      <c r="B96" s="83" t="s">
        <v>30</v>
      </c>
      <c r="C96" s="84" t="s">
        <v>152</v>
      </c>
      <c r="D96" s="85"/>
      <c r="E96" s="86"/>
      <c r="F96" s="276"/>
      <c r="G96" s="87"/>
    </row>
    <row r="97" spans="1:7" s="39" customFormat="1" x14ac:dyDescent="0.3">
      <c r="A97" s="141"/>
      <c r="B97" s="89"/>
      <c r="C97" s="90"/>
      <c r="D97" s="142"/>
      <c r="E97" s="143"/>
      <c r="F97" s="285"/>
      <c r="G97" s="144"/>
    </row>
    <row r="98" spans="1:7" s="39" customFormat="1" x14ac:dyDescent="0.3">
      <c r="A98" s="112" t="s">
        <v>157</v>
      </c>
      <c r="B98" s="113" t="s">
        <v>158</v>
      </c>
      <c r="C98" s="145" t="s">
        <v>159</v>
      </c>
      <c r="D98" s="97"/>
      <c r="E98" s="98"/>
      <c r="F98" s="278"/>
      <c r="G98" s="99">
        <f>SUM(G99:G112)</f>
        <v>0</v>
      </c>
    </row>
    <row r="99" spans="1:7" s="39" customFormat="1" ht="54" customHeight="1" x14ac:dyDescent="0.3">
      <c r="A99" s="66">
        <v>1</v>
      </c>
      <c r="B99" s="117" t="s">
        <v>160</v>
      </c>
      <c r="C99" s="118" t="s">
        <v>161</v>
      </c>
      <c r="D99" s="131" t="s">
        <v>40</v>
      </c>
      <c r="E99" s="132">
        <v>512</v>
      </c>
      <c r="F99" s="272"/>
      <c r="G99" s="133">
        <f>E99*F99</f>
        <v>0</v>
      </c>
    </row>
    <row r="100" spans="1:7" s="39" customFormat="1" ht="156" x14ac:dyDescent="0.3">
      <c r="A100" s="60"/>
      <c r="B100" s="146" t="s">
        <v>30</v>
      </c>
      <c r="C100" s="147" t="s">
        <v>162</v>
      </c>
      <c r="D100" s="79"/>
      <c r="E100" s="80"/>
      <c r="F100" s="279"/>
      <c r="G100" s="81"/>
    </row>
    <row r="101" spans="1:7" s="39" customFormat="1" ht="132" x14ac:dyDescent="0.3">
      <c r="A101" s="66">
        <v>2</v>
      </c>
      <c r="B101" s="117" t="str">
        <f>"N"&amp;SUBSTITUTE($B$98,".","")&amp;TEXT(A101,"000")</f>
        <v>N37002</v>
      </c>
      <c r="C101" s="118" t="s">
        <v>163</v>
      </c>
      <c r="D101" s="69" t="s">
        <v>40</v>
      </c>
      <c r="E101" s="70">
        <v>512</v>
      </c>
      <c r="F101" s="272"/>
      <c r="G101" s="71">
        <f>E101*F101</f>
        <v>0</v>
      </c>
    </row>
    <row r="102" spans="1:7" s="39" customFormat="1" ht="24" x14ac:dyDescent="0.3">
      <c r="A102" s="76"/>
      <c r="B102" s="119" t="s">
        <v>30</v>
      </c>
      <c r="C102" s="78" t="s">
        <v>164</v>
      </c>
      <c r="D102" s="79"/>
      <c r="E102" s="80"/>
      <c r="F102" s="279"/>
      <c r="G102" s="81"/>
    </row>
    <row r="103" spans="1:7" s="39" customFormat="1" ht="144" x14ac:dyDescent="0.3">
      <c r="A103" s="66">
        <v>3</v>
      </c>
      <c r="B103" s="117" t="str">
        <f>"N"&amp;SUBSTITUTE($B$98,".","")&amp;TEXT(A103,"000")</f>
        <v>N37003</v>
      </c>
      <c r="C103" s="118" t="s">
        <v>165</v>
      </c>
      <c r="D103" s="69" t="s">
        <v>40</v>
      </c>
      <c r="E103" s="70">
        <v>10</v>
      </c>
      <c r="F103" s="272"/>
      <c r="G103" s="71">
        <f>E103*F103</f>
        <v>0</v>
      </c>
    </row>
    <row r="104" spans="1:7" s="39" customFormat="1" ht="48" x14ac:dyDescent="0.3">
      <c r="A104" s="76"/>
      <c r="B104" s="119" t="s">
        <v>30</v>
      </c>
      <c r="C104" s="78" t="s">
        <v>166</v>
      </c>
      <c r="D104" s="79"/>
      <c r="E104" s="80"/>
      <c r="F104" s="279"/>
      <c r="G104" s="81"/>
    </row>
    <row r="105" spans="1:7" s="39" customFormat="1" ht="144" x14ac:dyDescent="0.3">
      <c r="A105" s="66">
        <v>4</v>
      </c>
      <c r="B105" s="117" t="str">
        <f>"N"&amp;SUBSTITUTE($B$98,".","")&amp;TEXT(A105,"000")</f>
        <v>N37004</v>
      </c>
      <c r="C105" s="118" t="s">
        <v>167</v>
      </c>
      <c r="D105" s="69" t="s">
        <v>40</v>
      </c>
      <c r="E105" s="70">
        <v>10</v>
      </c>
      <c r="F105" s="272"/>
      <c r="G105" s="71">
        <f>E105*F105</f>
        <v>0</v>
      </c>
    </row>
    <row r="106" spans="1:7" s="39" customFormat="1" ht="48" x14ac:dyDescent="0.3">
      <c r="A106" s="76"/>
      <c r="B106" s="119" t="s">
        <v>30</v>
      </c>
      <c r="C106" s="78" t="s">
        <v>166</v>
      </c>
      <c r="D106" s="79"/>
      <c r="E106" s="80"/>
      <c r="F106" s="279"/>
      <c r="G106" s="81"/>
    </row>
    <row r="107" spans="1:7" s="39" customFormat="1" ht="144" x14ac:dyDescent="0.3">
      <c r="A107" s="66">
        <v>5</v>
      </c>
      <c r="B107" s="117" t="str">
        <f>"N"&amp;SUBSTITUTE($B$98,".","")&amp;TEXT(A33,"000")</f>
        <v>N37000</v>
      </c>
      <c r="C107" s="118" t="s">
        <v>168</v>
      </c>
      <c r="D107" s="69" t="s">
        <v>40</v>
      </c>
      <c r="E107" s="70">
        <v>10</v>
      </c>
      <c r="F107" s="272"/>
      <c r="G107" s="71">
        <f>E107*F107</f>
        <v>0</v>
      </c>
    </row>
    <row r="108" spans="1:7" s="39" customFormat="1" ht="48" x14ac:dyDescent="0.3">
      <c r="A108" s="76"/>
      <c r="B108" s="119" t="s">
        <v>30</v>
      </c>
      <c r="C108" s="78" t="s">
        <v>166</v>
      </c>
      <c r="D108" s="79"/>
      <c r="E108" s="80"/>
      <c r="F108" s="279"/>
      <c r="G108" s="81"/>
    </row>
    <row r="109" spans="1:7" s="39" customFormat="1" ht="220" customHeight="1" x14ac:dyDescent="0.3">
      <c r="A109" s="66">
        <v>6</v>
      </c>
      <c r="B109" s="117" t="str">
        <f>"N"&amp;SUBSTITUTE($B$98,".","")&amp;TEXT(A109,"000")</f>
        <v>N37006</v>
      </c>
      <c r="C109" s="118" t="s">
        <v>169</v>
      </c>
      <c r="D109" s="69" t="s">
        <v>40</v>
      </c>
      <c r="E109" s="70">
        <v>512</v>
      </c>
      <c r="F109" s="272"/>
      <c r="G109" s="71">
        <f>E109*F109</f>
        <v>0</v>
      </c>
    </row>
    <row r="110" spans="1:7" s="39" customFormat="1" ht="48" x14ac:dyDescent="0.3">
      <c r="A110" s="76"/>
      <c r="B110" s="119" t="s">
        <v>30</v>
      </c>
      <c r="C110" s="78" t="s">
        <v>170</v>
      </c>
      <c r="D110" s="79"/>
      <c r="E110" s="80"/>
      <c r="F110" s="279"/>
      <c r="G110" s="81"/>
    </row>
    <row r="111" spans="1:7" s="39" customFormat="1" ht="135" customHeight="1" x14ac:dyDescent="0.3">
      <c r="A111" s="76">
        <v>7</v>
      </c>
      <c r="B111" s="117" t="str">
        <f>"N"&amp;SUBSTITUTE($B$98,".","")&amp;TEXT(A111,"000")</f>
        <v>N37007</v>
      </c>
      <c r="C111" s="78" t="s">
        <v>171</v>
      </c>
      <c r="D111" s="79" t="s">
        <v>40</v>
      </c>
      <c r="E111" s="80">
        <v>512</v>
      </c>
      <c r="F111" s="272"/>
      <c r="G111" s="81">
        <f>E111*F111</f>
        <v>0</v>
      </c>
    </row>
    <row r="112" spans="1:7" s="39" customFormat="1" ht="72" x14ac:dyDescent="0.3">
      <c r="A112" s="103"/>
      <c r="B112" s="148" t="s">
        <v>30</v>
      </c>
      <c r="C112" s="149" t="s">
        <v>172</v>
      </c>
      <c r="D112" s="85"/>
      <c r="E112" s="86"/>
      <c r="F112" s="276"/>
      <c r="G112" s="87"/>
    </row>
    <row r="113" spans="1:7" s="39" customFormat="1" x14ac:dyDescent="0.3">
      <c r="A113" s="34"/>
      <c r="B113" s="35"/>
      <c r="C113" s="150"/>
      <c r="D113" s="37"/>
      <c r="E113" s="38"/>
      <c r="F113" s="283"/>
    </row>
    <row r="114" spans="1:7" s="39" customFormat="1" x14ac:dyDescent="0.3">
      <c r="A114" s="94" t="s">
        <v>173</v>
      </c>
      <c r="B114" s="95" t="s">
        <v>174</v>
      </c>
      <c r="C114" s="104" t="s">
        <v>175</v>
      </c>
      <c r="D114" s="97"/>
      <c r="E114" s="98"/>
      <c r="F114" s="278"/>
      <c r="G114" s="99">
        <f>SUM(G115:G116)</f>
        <v>0</v>
      </c>
    </row>
    <row r="115" spans="1:7" s="39" customFormat="1" ht="40" customHeight="1" x14ac:dyDescent="0.3">
      <c r="A115" s="76">
        <v>1</v>
      </c>
      <c r="B115" s="100" t="s">
        <v>176</v>
      </c>
      <c r="C115" s="101" t="s">
        <v>177</v>
      </c>
      <c r="D115" s="79" t="s">
        <v>40</v>
      </c>
      <c r="E115" s="80">
        <v>13</v>
      </c>
      <c r="F115" s="272"/>
      <c r="G115" s="81">
        <f>E115*F115</f>
        <v>0</v>
      </c>
    </row>
    <row r="116" spans="1:7" s="39" customFormat="1" ht="49.9" customHeight="1" x14ac:dyDescent="0.3">
      <c r="A116" s="82"/>
      <c r="B116" s="83" t="s">
        <v>30</v>
      </c>
      <c r="C116" s="84" t="s">
        <v>178</v>
      </c>
      <c r="D116" s="85"/>
      <c r="E116" s="86"/>
      <c r="F116" s="276"/>
      <c r="G116" s="87"/>
    </row>
    <row r="118" spans="1:7" s="39" customFormat="1" x14ac:dyDescent="0.3">
      <c r="A118" s="112" t="s">
        <v>179</v>
      </c>
      <c r="B118" s="113" t="s">
        <v>179</v>
      </c>
      <c r="C118" s="128" t="s">
        <v>180</v>
      </c>
      <c r="D118" s="51"/>
      <c r="E118" s="52"/>
      <c r="F118" s="280"/>
      <c r="G118" s="115">
        <f>G119+G123</f>
        <v>0</v>
      </c>
    </row>
    <row r="119" spans="1:7" s="39" customFormat="1" x14ac:dyDescent="0.3">
      <c r="A119" s="54" t="s">
        <v>181</v>
      </c>
      <c r="B119" s="55" t="s">
        <v>181</v>
      </c>
      <c r="C119" s="151" t="s">
        <v>182</v>
      </c>
      <c r="D119" s="57"/>
      <c r="E119" s="58"/>
      <c r="F119" s="275"/>
      <c r="G119" s="59">
        <f>SUM(G120:G121)</f>
        <v>0</v>
      </c>
    </row>
    <row r="120" spans="1:7" s="39" customFormat="1" ht="244.9" customHeight="1" x14ac:dyDescent="0.3">
      <c r="A120" s="76">
        <v>1</v>
      </c>
      <c r="B120" s="77" t="str">
        <f>"N"&amp;SUBSTITUTE($B$119,".","")&amp;TEXT(A120,"000")</f>
        <v>N41001</v>
      </c>
      <c r="C120" s="127" t="s">
        <v>183</v>
      </c>
      <c r="D120" s="79" t="s">
        <v>58</v>
      </c>
      <c r="E120" s="80">
        <v>2</v>
      </c>
      <c r="F120" s="272"/>
      <c r="G120" s="81">
        <f>E120*F120</f>
        <v>0</v>
      </c>
    </row>
    <row r="121" spans="1:7" s="39" customFormat="1" ht="73.5" customHeight="1" x14ac:dyDescent="0.3">
      <c r="A121" s="82"/>
      <c r="B121" s="83" t="s">
        <v>30</v>
      </c>
      <c r="C121" s="84" t="s">
        <v>184</v>
      </c>
      <c r="D121" s="85"/>
      <c r="E121" s="86"/>
      <c r="F121" s="276"/>
      <c r="G121" s="87"/>
    </row>
    <row r="123" spans="1:7" s="39" customFormat="1" x14ac:dyDescent="0.3">
      <c r="A123" s="94" t="s">
        <v>185</v>
      </c>
      <c r="B123" s="95" t="s">
        <v>185</v>
      </c>
      <c r="C123" s="152" t="s">
        <v>186</v>
      </c>
      <c r="D123" s="97"/>
      <c r="E123" s="98"/>
      <c r="F123" s="278"/>
      <c r="G123" s="99">
        <f>SUM(G124:G127)</f>
        <v>0</v>
      </c>
    </row>
    <row r="124" spans="1:7" s="39" customFormat="1" ht="40" customHeight="1" x14ac:dyDescent="0.3">
      <c r="A124" s="76">
        <v>1</v>
      </c>
      <c r="B124" s="100" t="s">
        <v>187</v>
      </c>
      <c r="C124" s="101" t="s">
        <v>188</v>
      </c>
      <c r="D124" s="79" t="s">
        <v>116</v>
      </c>
      <c r="E124" s="80">
        <v>20</v>
      </c>
      <c r="F124" s="272"/>
      <c r="G124" s="81">
        <f>E124*F124</f>
        <v>0</v>
      </c>
    </row>
    <row r="125" spans="1:7" s="39" customFormat="1" ht="24" x14ac:dyDescent="0.3">
      <c r="A125" s="60"/>
      <c r="B125" s="61" t="s">
        <v>30</v>
      </c>
      <c r="C125" s="73" t="s">
        <v>189</v>
      </c>
      <c r="D125" s="74"/>
      <c r="E125" s="75"/>
      <c r="F125" s="272"/>
      <c r="G125" s="65"/>
    </row>
    <row r="126" spans="1:7" s="39" customFormat="1" ht="40" customHeight="1" x14ac:dyDescent="0.3">
      <c r="A126" s="66">
        <v>2</v>
      </c>
      <c r="B126" s="102" t="s">
        <v>190</v>
      </c>
      <c r="C126" s="68" t="s">
        <v>191</v>
      </c>
      <c r="D126" s="69" t="s">
        <v>116</v>
      </c>
      <c r="E126" s="70">
        <v>20</v>
      </c>
      <c r="F126" s="272"/>
      <c r="G126" s="71">
        <f>E126*F126</f>
        <v>0</v>
      </c>
    </row>
    <row r="127" spans="1:7" s="39" customFormat="1" ht="24" x14ac:dyDescent="0.3">
      <c r="A127" s="103"/>
      <c r="B127" s="83" t="s">
        <v>30</v>
      </c>
      <c r="C127" s="84" t="s">
        <v>192</v>
      </c>
      <c r="D127" s="85"/>
      <c r="E127" s="86"/>
      <c r="F127" s="276"/>
      <c r="G127" s="87"/>
    </row>
    <row r="129" spans="1:7" s="39" customFormat="1" x14ac:dyDescent="0.3">
      <c r="A129" s="112" t="s">
        <v>193</v>
      </c>
      <c r="B129" s="113" t="s">
        <v>193</v>
      </c>
      <c r="C129" s="128" t="s">
        <v>194</v>
      </c>
      <c r="D129" s="51"/>
      <c r="E129" s="52"/>
      <c r="F129" s="280"/>
      <c r="G129" s="115">
        <f>G130+G158+G168+G190+G194+G218</f>
        <v>0</v>
      </c>
    </row>
    <row r="130" spans="1:7" s="39" customFormat="1" x14ac:dyDescent="0.3">
      <c r="A130" s="54" t="s">
        <v>195</v>
      </c>
      <c r="B130" s="55" t="s">
        <v>195</v>
      </c>
      <c r="C130" s="151" t="s">
        <v>196</v>
      </c>
      <c r="D130" s="57"/>
      <c r="E130" s="58"/>
      <c r="F130" s="275"/>
      <c r="G130" s="59">
        <f>SUM(G131:G156)</f>
        <v>0</v>
      </c>
    </row>
    <row r="131" spans="1:7" s="39" customFormat="1" ht="18" customHeight="1" x14ac:dyDescent="0.3">
      <c r="A131" s="153">
        <v>1</v>
      </c>
      <c r="B131" s="154" t="s">
        <v>197</v>
      </c>
      <c r="C131" s="155" t="s">
        <v>198</v>
      </c>
      <c r="D131" s="131" t="s">
        <v>40</v>
      </c>
      <c r="E131" s="132">
        <v>66.3</v>
      </c>
      <c r="F131" s="272"/>
      <c r="G131" s="133">
        <f>E131*F131</f>
        <v>0</v>
      </c>
    </row>
    <row r="132" spans="1:7" s="39" customFormat="1" ht="24" x14ac:dyDescent="0.3">
      <c r="A132" s="60"/>
      <c r="B132" s="61" t="s">
        <v>30</v>
      </c>
      <c r="C132" s="73" t="s">
        <v>199</v>
      </c>
      <c r="D132" s="74"/>
      <c r="E132" s="75"/>
      <c r="F132" s="286"/>
      <c r="G132" s="65"/>
    </row>
    <row r="133" spans="1:7" s="39" customFormat="1" ht="30" customHeight="1" x14ac:dyDescent="0.3">
      <c r="A133" s="66">
        <v>2</v>
      </c>
      <c r="B133" s="117" t="str">
        <f>"N"&amp;SUBSTITUTE($B$130,".","")&amp;TEXT(A133,"000")</f>
        <v>N51002</v>
      </c>
      <c r="C133" s="118" t="s">
        <v>200</v>
      </c>
      <c r="D133" s="69" t="s">
        <v>40</v>
      </c>
      <c r="E133" s="70">
        <v>8.5</v>
      </c>
      <c r="F133" s="272"/>
      <c r="G133" s="71">
        <f>E133*F133</f>
        <v>0</v>
      </c>
    </row>
    <row r="134" spans="1:7" s="39" customFormat="1" ht="12" customHeight="1" x14ac:dyDescent="0.3">
      <c r="A134" s="60"/>
      <c r="B134" s="61" t="s">
        <v>30</v>
      </c>
      <c r="C134" s="73" t="s">
        <v>201</v>
      </c>
      <c r="D134" s="74"/>
      <c r="E134" s="75"/>
      <c r="F134" s="286"/>
      <c r="G134" s="65"/>
    </row>
    <row r="135" spans="1:7" s="39" customFormat="1" x14ac:dyDescent="0.3">
      <c r="A135" s="66">
        <v>3</v>
      </c>
      <c r="B135" s="67" t="s">
        <v>202</v>
      </c>
      <c r="C135" s="68" t="s">
        <v>203</v>
      </c>
      <c r="D135" s="69" t="s">
        <v>40</v>
      </c>
      <c r="E135" s="70">
        <v>57.5</v>
      </c>
      <c r="F135" s="272"/>
      <c r="G135" s="71">
        <f>E135*F135</f>
        <v>0</v>
      </c>
    </row>
    <row r="136" spans="1:7" s="39" customFormat="1" ht="50.25" customHeight="1" x14ac:dyDescent="0.3">
      <c r="A136" s="60"/>
      <c r="B136" s="61" t="s">
        <v>30</v>
      </c>
      <c r="C136" s="73" t="s">
        <v>204</v>
      </c>
      <c r="D136" s="74"/>
      <c r="E136" s="75"/>
      <c r="F136" s="286"/>
      <c r="G136" s="65"/>
    </row>
    <row r="137" spans="1:7" s="39" customFormat="1" x14ac:dyDescent="0.3">
      <c r="A137" s="66">
        <v>4</v>
      </c>
      <c r="B137" s="102" t="s">
        <v>205</v>
      </c>
      <c r="C137" s="68" t="s">
        <v>206</v>
      </c>
      <c r="D137" s="69" t="s">
        <v>40</v>
      </c>
      <c r="E137" s="70">
        <v>6.6</v>
      </c>
      <c r="F137" s="272"/>
      <c r="G137" s="71">
        <f>E137*F137</f>
        <v>0</v>
      </c>
    </row>
    <row r="138" spans="1:7" s="39" customFormat="1" ht="49.5" customHeight="1" x14ac:dyDescent="0.3">
      <c r="A138" s="60"/>
      <c r="B138" s="61" t="s">
        <v>30</v>
      </c>
      <c r="C138" s="73" t="s">
        <v>207</v>
      </c>
      <c r="D138" s="74"/>
      <c r="E138" s="75"/>
      <c r="F138" s="286"/>
      <c r="G138" s="65"/>
    </row>
    <row r="139" spans="1:7" s="39" customFormat="1" ht="152.25" customHeight="1" x14ac:dyDescent="0.3">
      <c r="A139" s="66">
        <v>5</v>
      </c>
      <c r="B139" s="102" t="str">
        <f>"N"&amp;SUBSTITUTE($B$130,".","")&amp;TEXT(A139,"000")</f>
        <v>N51005</v>
      </c>
      <c r="C139" s="156" t="s">
        <v>208</v>
      </c>
      <c r="D139" s="69" t="s">
        <v>58</v>
      </c>
      <c r="E139" s="70">
        <v>1</v>
      </c>
      <c r="F139" s="272"/>
      <c r="G139" s="71">
        <f>E139*F139</f>
        <v>0</v>
      </c>
    </row>
    <row r="140" spans="1:7" s="39" customFormat="1" x14ac:dyDescent="0.3">
      <c r="A140" s="60"/>
      <c r="B140" s="61" t="s">
        <v>30</v>
      </c>
      <c r="C140" s="73" t="s">
        <v>209</v>
      </c>
      <c r="D140" s="74"/>
      <c r="E140" s="75"/>
      <c r="F140" s="286"/>
      <c r="G140" s="65"/>
    </row>
    <row r="141" spans="1:7" s="39" customFormat="1" ht="55" customHeight="1" x14ac:dyDescent="0.3">
      <c r="A141" s="66">
        <v>6</v>
      </c>
      <c r="B141" s="102" t="str">
        <f>"N"&amp;SUBSTITUTE($B$130,".","")&amp;TEXT(A141,"000")</f>
        <v>N51006</v>
      </c>
      <c r="C141" s="68" t="s">
        <v>210</v>
      </c>
      <c r="D141" s="69" t="s">
        <v>40</v>
      </c>
      <c r="E141" s="70">
        <v>108</v>
      </c>
      <c r="F141" s="272"/>
      <c r="G141" s="71">
        <f>E141*F141</f>
        <v>0</v>
      </c>
    </row>
    <row r="142" spans="1:7" s="39" customFormat="1" ht="26.25" customHeight="1" x14ac:dyDescent="0.3">
      <c r="A142" s="60"/>
      <c r="B142" s="61" t="s">
        <v>30</v>
      </c>
      <c r="C142" s="73" t="s">
        <v>211</v>
      </c>
      <c r="D142" s="74"/>
      <c r="E142" s="75"/>
      <c r="F142" s="286"/>
      <c r="G142" s="65"/>
    </row>
    <row r="143" spans="1:7" s="39" customFormat="1" ht="55" customHeight="1" x14ac:dyDescent="0.3">
      <c r="A143" s="66">
        <v>7</v>
      </c>
      <c r="B143" s="102" t="str">
        <f>"N"&amp;SUBSTITUTE($B$130,".","")&amp;TEXT(A143,"000")</f>
        <v>N51007</v>
      </c>
      <c r="C143" s="68" t="s">
        <v>212</v>
      </c>
      <c r="D143" s="69" t="s">
        <v>40</v>
      </c>
      <c r="E143" s="70">
        <v>26</v>
      </c>
      <c r="F143" s="272"/>
      <c r="G143" s="71">
        <f>E143*F143</f>
        <v>0</v>
      </c>
    </row>
    <row r="144" spans="1:7" s="39" customFormat="1" ht="25.15" customHeight="1" x14ac:dyDescent="0.3">
      <c r="A144" s="60"/>
      <c r="B144" s="61" t="s">
        <v>30</v>
      </c>
      <c r="C144" s="73" t="s">
        <v>213</v>
      </c>
      <c r="D144" s="74"/>
      <c r="E144" s="75"/>
      <c r="F144" s="286"/>
      <c r="G144" s="65"/>
    </row>
    <row r="145" spans="1:7" s="39" customFormat="1" ht="55" customHeight="1" x14ac:dyDescent="0.3">
      <c r="A145" s="66">
        <v>8</v>
      </c>
      <c r="B145" s="102" t="str">
        <f>"N"&amp;SUBSTITUTE($B$130,".","")&amp;TEXT(A145,"000")</f>
        <v>N51008</v>
      </c>
      <c r="C145" s="68" t="s">
        <v>214</v>
      </c>
      <c r="D145" s="69" t="s">
        <v>40</v>
      </c>
      <c r="E145" s="70">
        <v>21</v>
      </c>
      <c r="F145" s="272"/>
      <c r="G145" s="71">
        <f>E145*F145</f>
        <v>0</v>
      </c>
    </row>
    <row r="146" spans="1:7" s="39" customFormat="1" ht="26.25" customHeight="1" x14ac:dyDescent="0.3">
      <c r="A146" s="60"/>
      <c r="B146" s="61" t="s">
        <v>30</v>
      </c>
      <c r="C146" s="73" t="s">
        <v>213</v>
      </c>
      <c r="D146" s="74"/>
      <c r="E146" s="75"/>
      <c r="F146" s="286"/>
      <c r="G146" s="65"/>
    </row>
    <row r="147" spans="1:7" s="39" customFormat="1" ht="30" customHeight="1" x14ac:dyDescent="0.3">
      <c r="A147" s="66">
        <v>9</v>
      </c>
      <c r="B147" s="102" t="s">
        <v>215</v>
      </c>
      <c r="C147" s="68" t="s">
        <v>216</v>
      </c>
      <c r="D147" s="69" t="s">
        <v>40</v>
      </c>
      <c r="E147" s="70">
        <v>9.5</v>
      </c>
      <c r="F147" s="272"/>
      <c r="G147" s="71">
        <f>E147*F147</f>
        <v>0</v>
      </c>
    </row>
    <row r="148" spans="1:7" s="39" customFormat="1" ht="24.75" customHeight="1" x14ac:dyDescent="0.3">
      <c r="A148" s="60"/>
      <c r="B148" s="61" t="s">
        <v>30</v>
      </c>
      <c r="C148" s="73" t="s">
        <v>217</v>
      </c>
      <c r="D148" s="74"/>
      <c r="E148" s="75"/>
      <c r="F148" s="286"/>
      <c r="G148" s="65"/>
    </row>
    <row r="149" spans="1:7" s="39" customFormat="1" ht="18" customHeight="1" x14ac:dyDescent="0.3">
      <c r="A149" s="66">
        <v>10</v>
      </c>
      <c r="B149" s="102" t="s">
        <v>218</v>
      </c>
      <c r="C149" s="68" t="s">
        <v>219</v>
      </c>
      <c r="D149" s="69" t="s">
        <v>40</v>
      </c>
      <c r="E149" s="70">
        <v>24</v>
      </c>
      <c r="F149" s="272"/>
      <c r="G149" s="71">
        <f>E149*F149</f>
        <v>0</v>
      </c>
    </row>
    <row r="150" spans="1:7" s="39" customFormat="1" ht="26.25" customHeight="1" x14ac:dyDescent="0.3">
      <c r="A150" s="60"/>
      <c r="B150" s="61" t="s">
        <v>30</v>
      </c>
      <c r="C150" s="73" t="s">
        <v>217</v>
      </c>
      <c r="D150" s="74"/>
      <c r="E150" s="75"/>
      <c r="F150" s="286"/>
      <c r="G150" s="65"/>
    </row>
    <row r="151" spans="1:7" s="39" customFormat="1" ht="65" customHeight="1" x14ac:dyDescent="0.3">
      <c r="A151" s="66">
        <v>11</v>
      </c>
      <c r="B151" s="102" t="str">
        <f>"N"&amp;SUBSTITUTE($B$130,".","")&amp;TEXT(A151,"000")</f>
        <v>N51011</v>
      </c>
      <c r="C151" s="68" t="s">
        <v>220</v>
      </c>
      <c r="D151" s="69" t="s">
        <v>116</v>
      </c>
      <c r="E151" s="70">
        <v>69</v>
      </c>
      <c r="F151" s="272"/>
      <c r="G151" s="71">
        <f>E151*F151</f>
        <v>0</v>
      </c>
    </row>
    <row r="152" spans="1:7" s="39" customFormat="1" ht="51.75" customHeight="1" x14ac:dyDescent="0.3">
      <c r="A152" s="60"/>
      <c r="B152" s="61" t="s">
        <v>30</v>
      </c>
      <c r="C152" s="73" t="s">
        <v>221</v>
      </c>
      <c r="D152" s="74"/>
      <c r="E152" s="75"/>
      <c r="F152" s="286"/>
      <c r="G152" s="65"/>
    </row>
    <row r="153" spans="1:7" s="39" customFormat="1" ht="65.650000000000006" customHeight="1" x14ac:dyDescent="0.3">
      <c r="A153" s="66">
        <v>12</v>
      </c>
      <c r="B153" s="102" t="str">
        <f>"N"&amp;SUBSTITUTE($B$130,".","")&amp;TEXT(A153,"000")</f>
        <v>N51012</v>
      </c>
      <c r="C153" s="68" t="s">
        <v>222</v>
      </c>
      <c r="D153" s="69" t="s">
        <v>116</v>
      </c>
      <c r="E153" s="70">
        <v>69</v>
      </c>
      <c r="F153" s="272"/>
      <c r="G153" s="71">
        <f>E153*F153</f>
        <v>0</v>
      </c>
    </row>
    <row r="154" spans="1:7" s="39" customFormat="1" ht="49.5" customHeight="1" x14ac:dyDescent="0.3">
      <c r="A154" s="60"/>
      <c r="B154" s="61" t="s">
        <v>30</v>
      </c>
      <c r="C154" s="73" t="s">
        <v>223</v>
      </c>
      <c r="D154" s="74"/>
      <c r="E154" s="75"/>
      <c r="F154" s="286"/>
      <c r="G154" s="65"/>
    </row>
    <row r="155" spans="1:7" s="39" customFormat="1" ht="77.25" customHeight="1" x14ac:dyDescent="0.3">
      <c r="A155" s="66">
        <v>13</v>
      </c>
      <c r="B155" s="102" t="str">
        <f>"N"&amp;SUBSTITUTE($B$130,".","")&amp;TEXT(A155,"000")</f>
        <v>N51013</v>
      </c>
      <c r="C155" s="68" t="s">
        <v>224</v>
      </c>
      <c r="D155" s="69" t="s">
        <v>116</v>
      </c>
      <c r="E155" s="70">
        <v>235</v>
      </c>
      <c r="F155" s="272"/>
      <c r="G155" s="71">
        <f>E155*F155</f>
        <v>0</v>
      </c>
    </row>
    <row r="156" spans="1:7" s="39" customFormat="1" ht="50.25" customHeight="1" x14ac:dyDescent="0.3">
      <c r="A156" s="103"/>
      <c r="B156" s="83" t="s">
        <v>30</v>
      </c>
      <c r="C156" s="84" t="s">
        <v>225</v>
      </c>
      <c r="D156" s="85"/>
      <c r="E156" s="86"/>
      <c r="F156" s="287"/>
      <c r="G156" s="87"/>
    </row>
    <row r="158" spans="1:7" s="39" customFormat="1" x14ac:dyDescent="0.3">
      <c r="A158" s="94" t="s">
        <v>226</v>
      </c>
      <c r="B158" s="95" t="s">
        <v>226</v>
      </c>
      <c r="C158" s="152" t="s">
        <v>227</v>
      </c>
      <c r="D158" s="97"/>
      <c r="E158" s="98"/>
      <c r="F158" s="278"/>
      <c r="G158" s="99">
        <f>SUM(G159:G166)</f>
        <v>0</v>
      </c>
    </row>
    <row r="159" spans="1:7" s="39" customFormat="1" ht="40" customHeight="1" x14ac:dyDescent="0.3">
      <c r="A159" s="153">
        <v>1</v>
      </c>
      <c r="B159" s="154" t="s">
        <v>121</v>
      </c>
      <c r="C159" s="157" t="s">
        <v>122</v>
      </c>
      <c r="D159" s="131" t="s">
        <v>123</v>
      </c>
      <c r="E159" s="132">
        <v>7773.2</v>
      </c>
      <c r="F159" s="272"/>
      <c r="G159" s="81">
        <f>E159*F159</f>
        <v>0</v>
      </c>
    </row>
    <row r="160" spans="1:7" s="39" customFormat="1" ht="60" x14ac:dyDescent="0.3">
      <c r="A160" s="60"/>
      <c r="B160" s="61" t="s">
        <v>30</v>
      </c>
      <c r="C160" s="158" t="s">
        <v>228</v>
      </c>
      <c r="D160" s="74"/>
      <c r="E160" s="75"/>
      <c r="F160" s="286"/>
      <c r="G160" s="65"/>
    </row>
    <row r="161" spans="1:7" s="39" customFormat="1" ht="38.65" customHeight="1" x14ac:dyDescent="0.3">
      <c r="A161" s="66">
        <v>2</v>
      </c>
      <c r="B161" s="117" t="s">
        <v>125</v>
      </c>
      <c r="C161" s="159" t="s">
        <v>126</v>
      </c>
      <c r="D161" s="69" t="s">
        <v>123</v>
      </c>
      <c r="E161" s="70">
        <v>38227.199999999997</v>
      </c>
      <c r="F161" s="272"/>
      <c r="G161" s="71">
        <f>E161*F161</f>
        <v>0</v>
      </c>
    </row>
    <row r="162" spans="1:7" s="39" customFormat="1" ht="60" x14ac:dyDescent="0.3">
      <c r="A162" s="76"/>
      <c r="B162" s="77" t="s">
        <v>30</v>
      </c>
      <c r="C162" s="160" t="s">
        <v>228</v>
      </c>
      <c r="D162" s="79"/>
      <c r="E162" s="80"/>
      <c r="F162" s="288"/>
      <c r="G162" s="81"/>
    </row>
    <row r="163" spans="1:7" s="39" customFormat="1" ht="67" customHeight="1" x14ac:dyDescent="0.3">
      <c r="A163" s="66">
        <v>3</v>
      </c>
      <c r="B163" s="117" t="str">
        <f>"N"&amp;SUBSTITUTE($B$158,".","")&amp;TEXT(A163,"000")</f>
        <v>N52003</v>
      </c>
      <c r="C163" s="159" t="s">
        <v>229</v>
      </c>
      <c r="D163" s="69" t="s">
        <v>27</v>
      </c>
      <c r="E163" s="70">
        <v>82</v>
      </c>
      <c r="F163" s="272"/>
      <c r="G163" s="71">
        <f>E163*F163</f>
        <v>0</v>
      </c>
    </row>
    <row r="164" spans="1:7" s="39" customFormat="1" ht="36" x14ac:dyDescent="0.3">
      <c r="A164" s="76"/>
      <c r="B164" s="77" t="s">
        <v>30</v>
      </c>
      <c r="C164" s="160" t="s">
        <v>230</v>
      </c>
      <c r="D164" s="79"/>
      <c r="E164" s="80"/>
      <c r="F164" s="288"/>
      <c r="G164" s="81"/>
    </row>
    <row r="165" spans="1:7" s="39" customFormat="1" ht="67" customHeight="1" x14ac:dyDescent="0.3">
      <c r="A165" s="66">
        <v>4</v>
      </c>
      <c r="B165" s="117" t="str">
        <f>"N"&amp;SUBSTITUTE($B$158,".","")&amp;TEXT(A165,"000")</f>
        <v>N52004</v>
      </c>
      <c r="C165" s="159" t="s">
        <v>231</v>
      </c>
      <c r="D165" s="69" t="s">
        <v>27</v>
      </c>
      <c r="E165" s="70">
        <v>20</v>
      </c>
      <c r="F165" s="272"/>
      <c r="G165" s="71">
        <f>E165*F165</f>
        <v>0</v>
      </c>
    </row>
    <row r="166" spans="1:7" s="39" customFormat="1" ht="36" x14ac:dyDescent="0.3">
      <c r="A166" s="103"/>
      <c r="B166" s="83" t="s">
        <v>30</v>
      </c>
      <c r="C166" s="161" t="s">
        <v>230</v>
      </c>
      <c r="D166" s="85"/>
      <c r="E166" s="86"/>
      <c r="F166" s="287"/>
      <c r="G166" s="87"/>
    </row>
    <row r="167" spans="1:7" s="39" customFormat="1" x14ac:dyDescent="0.3">
      <c r="A167" s="34"/>
      <c r="B167" s="35"/>
      <c r="C167" s="36"/>
      <c r="D167" s="37"/>
      <c r="E167" s="38"/>
      <c r="F167" s="283"/>
    </row>
    <row r="168" spans="1:7" s="39" customFormat="1" x14ac:dyDescent="0.3">
      <c r="A168" s="94" t="s">
        <v>232</v>
      </c>
      <c r="B168" s="95" t="s">
        <v>232</v>
      </c>
      <c r="C168" s="152" t="s">
        <v>233</v>
      </c>
      <c r="D168" s="97"/>
      <c r="E168" s="98"/>
      <c r="F168" s="278"/>
      <c r="G168" s="99">
        <f>SUM(G169:G188)</f>
        <v>0</v>
      </c>
    </row>
    <row r="169" spans="1:7" s="39" customFormat="1" ht="30" customHeight="1" x14ac:dyDescent="0.3">
      <c r="A169" s="153">
        <v>1</v>
      </c>
      <c r="B169" s="154" t="s">
        <v>234</v>
      </c>
      <c r="C169" s="157" t="s">
        <v>235</v>
      </c>
      <c r="D169" s="131" t="s">
        <v>65</v>
      </c>
      <c r="E169" s="132">
        <v>8.6</v>
      </c>
      <c r="F169" s="272"/>
      <c r="G169" s="81">
        <f>E169*F169</f>
        <v>0</v>
      </c>
    </row>
    <row r="170" spans="1:7" s="39" customFormat="1" ht="26.25" customHeight="1" x14ac:dyDescent="0.3">
      <c r="A170" s="60"/>
      <c r="B170" s="61" t="s">
        <v>30</v>
      </c>
      <c r="C170" s="158" t="s">
        <v>236</v>
      </c>
      <c r="D170" s="74"/>
      <c r="E170" s="75"/>
      <c r="F170" s="286"/>
      <c r="G170" s="65"/>
    </row>
    <row r="171" spans="1:7" s="39" customFormat="1" ht="30" customHeight="1" x14ac:dyDescent="0.3">
      <c r="A171" s="66">
        <v>2</v>
      </c>
      <c r="B171" s="117" t="s">
        <v>237</v>
      </c>
      <c r="C171" s="159" t="s">
        <v>238</v>
      </c>
      <c r="D171" s="69" t="s">
        <v>65</v>
      </c>
      <c r="E171" s="70">
        <v>57.253750000000004</v>
      </c>
      <c r="F171" s="272"/>
      <c r="G171" s="71">
        <f>E171*F171</f>
        <v>0</v>
      </c>
    </row>
    <row r="172" spans="1:7" s="39" customFormat="1" ht="48" x14ac:dyDescent="0.3">
      <c r="A172" s="60"/>
      <c r="B172" s="61" t="s">
        <v>30</v>
      </c>
      <c r="C172" s="158" t="s">
        <v>239</v>
      </c>
      <c r="D172" s="74"/>
      <c r="E172" s="75"/>
      <c r="F172" s="286"/>
      <c r="G172" s="65"/>
    </row>
    <row r="173" spans="1:7" s="39" customFormat="1" ht="40" customHeight="1" x14ac:dyDescent="0.3">
      <c r="A173" s="66">
        <v>3</v>
      </c>
      <c r="B173" s="102" t="s">
        <v>240</v>
      </c>
      <c r="C173" s="123" t="s">
        <v>241</v>
      </c>
      <c r="D173" s="69" t="s">
        <v>65</v>
      </c>
      <c r="E173" s="70">
        <v>22.1</v>
      </c>
      <c r="F173" s="272"/>
      <c r="G173" s="71">
        <f>E173*F173</f>
        <v>0</v>
      </c>
    </row>
    <row r="174" spans="1:7" s="39" customFormat="1" ht="48" x14ac:dyDescent="0.3">
      <c r="A174" s="60"/>
      <c r="B174" s="61" t="s">
        <v>30</v>
      </c>
      <c r="C174" s="158" t="s">
        <v>242</v>
      </c>
      <c r="D174" s="74"/>
      <c r="E174" s="75"/>
      <c r="F174" s="286"/>
      <c r="G174" s="65"/>
    </row>
    <row r="175" spans="1:7" s="39" customFormat="1" ht="30" customHeight="1" x14ac:dyDescent="0.3">
      <c r="A175" s="66">
        <v>4</v>
      </c>
      <c r="B175" s="102" t="s">
        <v>243</v>
      </c>
      <c r="C175" s="123" t="s">
        <v>244</v>
      </c>
      <c r="D175" s="69" t="s">
        <v>65</v>
      </c>
      <c r="E175" s="70">
        <v>1.7</v>
      </c>
      <c r="F175" s="272"/>
      <c r="G175" s="71">
        <f>E175*F175</f>
        <v>0</v>
      </c>
    </row>
    <row r="176" spans="1:7" s="39" customFormat="1" ht="38.65" customHeight="1" x14ac:dyDescent="0.3">
      <c r="A176" s="60"/>
      <c r="B176" s="61" t="s">
        <v>30</v>
      </c>
      <c r="C176" s="158" t="s">
        <v>245</v>
      </c>
      <c r="D176" s="74"/>
      <c r="E176" s="75"/>
      <c r="F176" s="286"/>
      <c r="G176" s="65"/>
    </row>
    <row r="177" spans="1:7" s="39" customFormat="1" ht="30" customHeight="1" x14ac:dyDescent="0.3">
      <c r="A177" s="66">
        <v>5</v>
      </c>
      <c r="B177" s="102" t="str">
        <f>"N"&amp;SUBSTITUTE($B$168,".","")&amp;TEXT(A177,"000")</f>
        <v>N53005</v>
      </c>
      <c r="C177" s="123" t="s">
        <v>246</v>
      </c>
      <c r="D177" s="69" t="s">
        <v>65</v>
      </c>
      <c r="E177" s="70">
        <v>1</v>
      </c>
      <c r="F177" s="272"/>
      <c r="G177" s="71">
        <f>E177*F177</f>
        <v>0</v>
      </c>
    </row>
    <row r="178" spans="1:7" s="39" customFormat="1" ht="48" x14ac:dyDescent="0.3">
      <c r="A178" s="60"/>
      <c r="B178" s="61" t="s">
        <v>30</v>
      </c>
      <c r="C178" s="158" t="s">
        <v>247</v>
      </c>
      <c r="D178" s="74"/>
      <c r="E178" s="75"/>
      <c r="F178" s="286"/>
      <c r="G178" s="65"/>
    </row>
    <row r="179" spans="1:7" s="39" customFormat="1" ht="30" customHeight="1" x14ac:dyDescent="0.3">
      <c r="A179" s="66">
        <v>6</v>
      </c>
      <c r="B179" s="102" t="str">
        <f>"N"&amp;SUBSTITUTE($B$168,".","")&amp;TEXT(A179,"000")</f>
        <v>N53006</v>
      </c>
      <c r="C179" s="123" t="s">
        <v>248</v>
      </c>
      <c r="D179" s="69" t="s">
        <v>65</v>
      </c>
      <c r="E179" s="70">
        <v>25.4</v>
      </c>
      <c r="F179" s="272"/>
      <c r="G179" s="71">
        <f>E179*F179</f>
        <v>0</v>
      </c>
    </row>
    <row r="180" spans="1:7" s="39" customFormat="1" ht="64.150000000000006" customHeight="1" x14ac:dyDescent="0.3">
      <c r="A180" s="60"/>
      <c r="B180" s="61" t="s">
        <v>30</v>
      </c>
      <c r="C180" s="158" t="s">
        <v>249</v>
      </c>
      <c r="D180" s="74"/>
      <c r="E180" s="75"/>
      <c r="F180" s="286"/>
      <c r="G180" s="65"/>
    </row>
    <row r="181" spans="1:7" s="39" customFormat="1" ht="30" customHeight="1" x14ac:dyDescent="0.3">
      <c r="A181" s="66">
        <v>7</v>
      </c>
      <c r="B181" s="102" t="s">
        <v>250</v>
      </c>
      <c r="C181" s="123" t="s">
        <v>251</v>
      </c>
      <c r="D181" s="69" t="s">
        <v>65</v>
      </c>
      <c r="E181" s="70">
        <v>73.400000000000006</v>
      </c>
      <c r="F181" s="272"/>
      <c r="G181" s="71">
        <f>E181*F181</f>
        <v>0</v>
      </c>
    </row>
    <row r="182" spans="1:7" s="39" customFormat="1" ht="62.65" customHeight="1" x14ac:dyDescent="0.3">
      <c r="A182" s="60"/>
      <c r="B182" s="61" t="s">
        <v>30</v>
      </c>
      <c r="C182" s="158" t="s">
        <v>252</v>
      </c>
      <c r="D182" s="74"/>
      <c r="E182" s="75"/>
      <c r="F182" s="286"/>
      <c r="G182" s="65"/>
    </row>
    <row r="183" spans="1:7" s="39" customFormat="1" ht="30" customHeight="1" x14ac:dyDescent="0.3">
      <c r="A183" s="66">
        <v>8</v>
      </c>
      <c r="B183" s="102" t="s">
        <v>253</v>
      </c>
      <c r="C183" s="123" t="s">
        <v>254</v>
      </c>
      <c r="D183" s="69" t="s">
        <v>65</v>
      </c>
      <c r="E183" s="70">
        <v>62.6</v>
      </c>
      <c r="F183" s="272"/>
      <c r="G183" s="71">
        <f>E183*F183</f>
        <v>0</v>
      </c>
    </row>
    <row r="184" spans="1:7" s="39" customFormat="1" ht="52.5" customHeight="1" x14ac:dyDescent="0.3">
      <c r="A184" s="60"/>
      <c r="B184" s="61" t="s">
        <v>30</v>
      </c>
      <c r="C184" s="158" t="s">
        <v>255</v>
      </c>
      <c r="D184" s="74"/>
      <c r="E184" s="75"/>
      <c r="F184" s="286"/>
      <c r="G184" s="65"/>
    </row>
    <row r="185" spans="1:7" s="39" customFormat="1" ht="40" customHeight="1" x14ac:dyDescent="0.3">
      <c r="A185" s="66">
        <v>9</v>
      </c>
      <c r="B185" s="102" t="str">
        <f>"N"&amp;SUBSTITUTE($B$168,".","")&amp;TEXT(A185,"000")</f>
        <v>N53009</v>
      </c>
      <c r="C185" s="162" t="s">
        <v>256</v>
      </c>
      <c r="D185" s="69" t="s">
        <v>40</v>
      </c>
      <c r="E185" s="70">
        <v>512</v>
      </c>
      <c r="F185" s="272"/>
      <c r="G185" s="71">
        <f>E185*F185</f>
        <v>0</v>
      </c>
    </row>
    <row r="186" spans="1:7" s="39" customFormat="1" ht="48" x14ac:dyDescent="0.3">
      <c r="A186" s="76"/>
      <c r="B186" s="77" t="s">
        <v>30</v>
      </c>
      <c r="C186" s="160" t="s">
        <v>257</v>
      </c>
      <c r="D186" s="79"/>
      <c r="E186" s="80"/>
      <c r="F186" s="288"/>
      <c r="G186" s="81"/>
    </row>
    <row r="187" spans="1:7" s="39" customFormat="1" ht="52" customHeight="1" x14ac:dyDescent="0.3">
      <c r="A187" s="66">
        <v>10</v>
      </c>
      <c r="B187" s="102" t="s">
        <v>258</v>
      </c>
      <c r="C187" s="162" t="s">
        <v>259</v>
      </c>
      <c r="D187" s="69" t="s">
        <v>40</v>
      </c>
      <c r="E187" s="70">
        <v>165.3</v>
      </c>
      <c r="F187" s="272"/>
      <c r="G187" s="71">
        <f>E187*F187</f>
        <v>0</v>
      </c>
    </row>
    <row r="188" spans="1:7" s="39" customFormat="1" ht="84" x14ac:dyDescent="0.3">
      <c r="A188" s="103"/>
      <c r="B188" s="83" t="s">
        <v>30</v>
      </c>
      <c r="C188" s="161" t="s">
        <v>260</v>
      </c>
      <c r="D188" s="85"/>
      <c r="E188" s="86"/>
      <c r="F188" s="287"/>
      <c r="G188" s="87"/>
    </row>
    <row r="190" spans="1:7" s="39" customFormat="1" x14ac:dyDescent="0.3">
      <c r="A190" s="94" t="s">
        <v>261</v>
      </c>
      <c r="B190" s="95" t="s">
        <v>262</v>
      </c>
      <c r="C190" s="152" t="s">
        <v>263</v>
      </c>
      <c r="D190" s="163"/>
      <c r="E190" s="98"/>
      <c r="F190" s="278"/>
      <c r="G190" s="99">
        <f>SUM(G191:G192)</f>
        <v>0</v>
      </c>
    </row>
    <row r="191" spans="1:7" s="39" customFormat="1" ht="30" customHeight="1" x14ac:dyDescent="0.3">
      <c r="A191" s="153">
        <v>1</v>
      </c>
      <c r="B191" s="164" t="s">
        <v>264</v>
      </c>
      <c r="C191" s="165" t="s">
        <v>265</v>
      </c>
      <c r="D191" s="131" t="s">
        <v>27</v>
      </c>
      <c r="E191" s="132">
        <v>18</v>
      </c>
      <c r="F191" s="272"/>
      <c r="G191" s="133">
        <f>E191*F191</f>
        <v>0</v>
      </c>
    </row>
    <row r="192" spans="1:7" s="39" customFormat="1" ht="24" x14ac:dyDescent="0.3">
      <c r="A192" s="60"/>
      <c r="B192" s="61" t="s">
        <v>30</v>
      </c>
      <c r="C192" s="158" t="s">
        <v>266</v>
      </c>
      <c r="D192" s="74"/>
      <c r="E192" s="75"/>
      <c r="F192" s="286"/>
      <c r="G192" s="65"/>
    </row>
    <row r="193" spans="1:7" s="39" customFormat="1" x14ac:dyDescent="0.3">
      <c r="A193" s="166"/>
      <c r="B193" s="167"/>
      <c r="C193" s="168"/>
      <c r="D193" s="169"/>
      <c r="E193" s="170"/>
      <c r="F193" s="289"/>
      <c r="G193" s="171"/>
    </row>
    <row r="194" spans="1:7" s="39" customFormat="1" x14ac:dyDescent="0.3">
      <c r="A194" s="94" t="s">
        <v>267</v>
      </c>
      <c r="B194" s="95" t="s">
        <v>262</v>
      </c>
      <c r="C194" s="152" t="s">
        <v>268</v>
      </c>
      <c r="D194" s="163"/>
      <c r="E194" s="98"/>
      <c r="F194" s="278"/>
      <c r="G194" s="99">
        <f>SUM(G195:G216)</f>
        <v>0</v>
      </c>
    </row>
    <row r="195" spans="1:7" s="39" customFormat="1" ht="180" x14ac:dyDescent="0.3">
      <c r="A195" s="76">
        <v>1</v>
      </c>
      <c r="B195" s="77" t="str">
        <f>"N"&amp;SUBSTITUTE($B$190,".","")&amp;TEXT(A195,"000")</f>
        <v>N58001</v>
      </c>
      <c r="C195" s="160" t="s">
        <v>269</v>
      </c>
      <c r="D195" s="79" t="s">
        <v>27</v>
      </c>
      <c r="E195" s="80">
        <v>100</v>
      </c>
      <c r="F195" s="272"/>
      <c r="G195" s="81">
        <f>E195*F195</f>
        <v>0</v>
      </c>
    </row>
    <row r="196" spans="1:7" s="39" customFormat="1" ht="24" x14ac:dyDescent="0.3">
      <c r="A196" s="60"/>
      <c r="B196" s="61" t="s">
        <v>30</v>
      </c>
      <c r="C196" s="158" t="s">
        <v>270</v>
      </c>
      <c r="D196" s="74"/>
      <c r="E196" s="75"/>
      <c r="F196" s="286"/>
      <c r="G196" s="65"/>
    </row>
    <row r="197" spans="1:7" s="39" customFormat="1" ht="102.75" customHeight="1" x14ac:dyDescent="0.3">
      <c r="A197" s="66">
        <v>2</v>
      </c>
      <c r="B197" s="67" t="str">
        <f>"N"&amp;SUBSTITUTE($B$230,".","")&amp;TEXT(A197+100,"000")</f>
        <v>N58102</v>
      </c>
      <c r="C197" s="162" t="s">
        <v>271</v>
      </c>
      <c r="D197" s="69" t="s">
        <v>27</v>
      </c>
      <c r="E197" s="70">
        <v>100</v>
      </c>
      <c r="F197" s="272"/>
      <c r="G197" s="71">
        <f>E197*F197</f>
        <v>0</v>
      </c>
    </row>
    <row r="198" spans="1:7" s="39" customFormat="1" ht="36" x14ac:dyDescent="0.3">
      <c r="A198" s="60"/>
      <c r="B198" s="61" t="s">
        <v>30</v>
      </c>
      <c r="C198" s="158" t="s">
        <v>272</v>
      </c>
      <c r="D198" s="74"/>
      <c r="E198" s="75"/>
      <c r="F198" s="286"/>
      <c r="G198" s="65"/>
    </row>
    <row r="199" spans="1:7" s="39" customFormat="1" ht="170" customHeight="1" x14ac:dyDescent="0.3">
      <c r="A199" s="76">
        <v>3</v>
      </c>
      <c r="B199" s="77" t="str">
        <f>"N"&amp;SUBSTITUTE($B$190,".","")&amp;TEXT(A199,"000")</f>
        <v>N58003</v>
      </c>
      <c r="C199" s="160" t="s">
        <v>273</v>
      </c>
      <c r="D199" s="79" t="s">
        <v>27</v>
      </c>
      <c r="E199" s="80">
        <v>194</v>
      </c>
      <c r="F199" s="272"/>
      <c r="G199" s="81">
        <f>E199*F199</f>
        <v>0</v>
      </c>
    </row>
    <row r="200" spans="1:7" s="39" customFormat="1" ht="24" x14ac:dyDescent="0.3">
      <c r="A200" s="60"/>
      <c r="B200" s="61" t="s">
        <v>30</v>
      </c>
      <c r="C200" s="158" t="s">
        <v>274</v>
      </c>
      <c r="D200" s="74"/>
      <c r="E200" s="75"/>
      <c r="F200" s="286"/>
      <c r="G200" s="65"/>
    </row>
    <row r="201" spans="1:7" s="39" customFormat="1" ht="62.25" customHeight="1" x14ac:dyDescent="0.3">
      <c r="A201" s="76">
        <v>4</v>
      </c>
      <c r="B201" s="77" t="str">
        <f t="shared" ref="B201:B215" si="2">"N"&amp;SUBSTITUTE($B$190,".","")&amp;TEXT(A201,"000")</f>
        <v>N58004</v>
      </c>
      <c r="C201" s="158" t="s">
        <v>275</v>
      </c>
      <c r="D201" s="79" t="s">
        <v>27</v>
      </c>
      <c r="E201" s="80">
        <v>100</v>
      </c>
      <c r="F201" s="272"/>
      <c r="G201" s="81">
        <f t="shared" ref="G201:G215" si="3">E201*F201</f>
        <v>0</v>
      </c>
    </row>
    <row r="202" spans="1:7" s="39" customFormat="1" ht="72" x14ac:dyDescent="0.3">
      <c r="A202" s="172">
        <v>5</v>
      </c>
      <c r="B202" s="173" t="str">
        <f t="shared" si="2"/>
        <v>N58005</v>
      </c>
      <c r="C202" s="158" t="s">
        <v>276</v>
      </c>
      <c r="D202" s="174" t="s">
        <v>27</v>
      </c>
      <c r="E202" s="175">
        <v>194</v>
      </c>
      <c r="F202" s="272"/>
      <c r="G202" s="176">
        <f t="shared" si="3"/>
        <v>0</v>
      </c>
    </row>
    <row r="203" spans="1:7" s="39" customFormat="1" ht="144" x14ac:dyDescent="0.3">
      <c r="A203" s="172">
        <v>6</v>
      </c>
      <c r="B203" s="173" t="str">
        <f t="shared" si="2"/>
        <v>N58006</v>
      </c>
      <c r="C203" s="177" t="s">
        <v>277</v>
      </c>
      <c r="D203" s="174" t="s">
        <v>27</v>
      </c>
      <c r="E203" s="175">
        <v>400</v>
      </c>
      <c r="F203" s="272"/>
      <c r="G203" s="176">
        <f t="shared" si="3"/>
        <v>0</v>
      </c>
    </row>
    <row r="204" spans="1:7" s="39" customFormat="1" ht="144" x14ac:dyDescent="0.3">
      <c r="A204" s="172">
        <v>7</v>
      </c>
      <c r="B204" s="173" t="str">
        <f t="shared" si="2"/>
        <v>N58007</v>
      </c>
      <c r="C204" s="177" t="s">
        <v>278</v>
      </c>
      <c r="D204" s="174" t="s">
        <v>27</v>
      </c>
      <c r="E204" s="175">
        <v>388</v>
      </c>
      <c r="F204" s="272"/>
      <c r="G204" s="176">
        <f t="shared" si="3"/>
        <v>0</v>
      </c>
    </row>
    <row r="205" spans="1:7" s="39" customFormat="1" ht="127.9" customHeight="1" x14ac:dyDescent="0.3">
      <c r="A205" s="66">
        <v>8</v>
      </c>
      <c r="B205" s="67" t="str">
        <f t="shared" si="2"/>
        <v>N58008</v>
      </c>
      <c r="C205" s="162" t="s">
        <v>279</v>
      </c>
      <c r="D205" s="69" t="s">
        <v>40</v>
      </c>
      <c r="E205" s="70">
        <v>246.6</v>
      </c>
      <c r="F205" s="272"/>
      <c r="G205" s="71">
        <f t="shared" si="3"/>
        <v>0</v>
      </c>
    </row>
    <row r="206" spans="1:7" s="39" customFormat="1" ht="76" customHeight="1" x14ac:dyDescent="0.3">
      <c r="A206" s="76"/>
      <c r="B206" s="77" t="s">
        <v>30</v>
      </c>
      <c r="C206" s="160" t="s">
        <v>280</v>
      </c>
      <c r="D206" s="79"/>
      <c r="E206" s="80"/>
      <c r="F206" s="288"/>
      <c r="G206" s="81"/>
    </row>
    <row r="207" spans="1:7" s="39" customFormat="1" ht="100" customHeight="1" x14ac:dyDescent="0.3">
      <c r="A207" s="66">
        <v>9</v>
      </c>
      <c r="B207" s="67" t="str">
        <f t="shared" si="2"/>
        <v>N58009</v>
      </c>
      <c r="C207" s="162" t="s">
        <v>281</v>
      </c>
      <c r="D207" s="69" t="s">
        <v>116</v>
      </c>
      <c r="E207" s="70">
        <v>488.18</v>
      </c>
      <c r="F207" s="272"/>
      <c r="G207" s="71">
        <f t="shared" si="3"/>
        <v>0</v>
      </c>
    </row>
    <row r="208" spans="1:7" s="39" customFormat="1" ht="18" customHeight="1" x14ac:dyDescent="0.3">
      <c r="A208" s="76"/>
      <c r="B208" s="77" t="s">
        <v>30</v>
      </c>
      <c r="C208" s="160" t="s">
        <v>282</v>
      </c>
      <c r="D208" s="79"/>
      <c r="E208" s="80"/>
      <c r="F208" s="288"/>
      <c r="G208" s="81"/>
    </row>
    <row r="209" spans="1:7" s="39" customFormat="1" ht="77" customHeight="1" x14ac:dyDescent="0.3">
      <c r="A209" s="66">
        <v>10</v>
      </c>
      <c r="B209" s="67" t="str">
        <f t="shared" si="2"/>
        <v>N58010</v>
      </c>
      <c r="C209" s="162" t="s">
        <v>283</v>
      </c>
      <c r="D209" s="69" t="s">
        <v>27</v>
      </c>
      <c r="E209" s="70">
        <v>16</v>
      </c>
      <c r="F209" s="272"/>
      <c r="G209" s="71">
        <f t="shared" si="3"/>
        <v>0</v>
      </c>
    </row>
    <row r="210" spans="1:7" s="39" customFormat="1" ht="18" customHeight="1" x14ac:dyDescent="0.3">
      <c r="A210" s="76"/>
      <c r="B210" s="77" t="s">
        <v>30</v>
      </c>
      <c r="C210" s="160" t="s">
        <v>282</v>
      </c>
      <c r="D210" s="79"/>
      <c r="E210" s="80"/>
      <c r="F210" s="288"/>
      <c r="G210" s="81"/>
    </row>
    <row r="211" spans="1:7" s="39" customFormat="1" ht="102.75" customHeight="1" x14ac:dyDescent="0.3">
      <c r="A211" s="66">
        <v>11</v>
      </c>
      <c r="B211" s="67" t="str">
        <f t="shared" si="2"/>
        <v>N58011</v>
      </c>
      <c r="C211" s="162" t="s">
        <v>284</v>
      </c>
      <c r="D211" s="69" t="s">
        <v>27</v>
      </c>
      <c r="E211" s="70">
        <v>96</v>
      </c>
      <c r="F211" s="290"/>
      <c r="G211" s="71">
        <f t="shared" si="3"/>
        <v>0</v>
      </c>
    </row>
    <row r="212" spans="1:7" s="39" customFormat="1" ht="18" customHeight="1" x14ac:dyDescent="0.3">
      <c r="A212" s="76"/>
      <c r="B212" s="77" t="s">
        <v>30</v>
      </c>
      <c r="C212" s="160" t="s">
        <v>282</v>
      </c>
      <c r="D212" s="79"/>
      <c r="E212" s="80"/>
      <c r="F212" s="288"/>
      <c r="G212" s="81"/>
    </row>
    <row r="213" spans="1:7" s="39" customFormat="1" ht="80" customHeight="1" x14ac:dyDescent="0.3">
      <c r="A213" s="66">
        <v>12</v>
      </c>
      <c r="B213" s="67" t="str">
        <f t="shared" si="2"/>
        <v>N58012</v>
      </c>
      <c r="C213" s="162" t="s">
        <v>285</v>
      </c>
      <c r="D213" s="69" t="s">
        <v>27</v>
      </c>
      <c r="E213" s="70">
        <f>44*2*2+(48*2+1)*2*2</f>
        <v>564</v>
      </c>
      <c r="F213" s="290"/>
      <c r="G213" s="71">
        <f t="shared" si="3"/>
        <v>0</v>
      </c>
    </row>
    <row r="214" spans="1:7" s="39" customFormat="1" ht="30" customHeight="1" x14ac:dyDescent="0.3">
      <c r="A214" s="76"/>
      <c r="B214" s="77" t="s">
        <v>30</v>
      </c>
      <c r="C214" s="160" t="s">
        <v>286</v>
      </c>
      <c r="D214" s="79"/>
      <c r="E214" s="80"/>
      <c r="F214" s="288"/>
      <c r="G214" s="81"/>
    </row>
    <row r="215" spans="1:7" s="39" customFormat="1" ht="152.65" customHeight="1" x14ac:dyDescent="0.3">
      <c r="A215" s="66">
        <v>13</v>
      </c>
      <c r="B215" s="67" t="str">
        <f t="shared" si="2"/>
        <v>N58013</v>
      </c>
      <c r="C215" s="162" t="s">
        <v>287</v>
      </c>
      <c r="D215" s="69" t="s">
        <v>116</v>
      </c>
      <c r="E215" s="70">
        <v>235</v>
      </c>
      <c r="F215" s="290"/>
      <c r="G215" s="71">
        <f t="shared" si="3"/>
        <v>0</v>
      </c>
    </row>
    <row r="216" spans="1:7" s="39" customFormat="1" ht="24" x14ac:dyDescent="0.3">
      <c r="A216" s="103"/>
      <c r="B216" s="83" t="s">
        <v>30</v>
      </c>
      <c r="C216" s="161" t="s">
        <v>288</v>
      </c>
      <c r="D216" s="85"/>
      <c r="E216" s="86"/>
      <c r="F216" s="287"/>
      <c r="G216" s="87"/>
    </row>
    <row r="218" spans="1:7" s="39" customFormat="1" x14ac:dyDescent="0.3">
      <c r="A218" s="94" t="s">
        <v>267</v>
      </c>
      <c r="B218" s="95" t="s">
        <v>289</v>
      </c>
      <c r="C218" s="152" t="s">
        <v>290</v>
      </c>
      <c r="D218" s="97"/>
      <c r="E218" s="98"/>
      <c r="F218" s="278"/>
      <c r="G218" s="99">
        <f>SUM(G219:G220)</f>
        <v>0</v>
      </c>
    </row>
    <row r="219" spans="1:7" s="39" customFormat="1" ht="78" customHeight="1" x14ac:dyDescent="0.3">
      <c r="A219" s="153">
        <v>1</v>
      </c>
      <c r="B219" s="154" t="s">
        <v>291</v>
      </c>
      <c r="C219" s="157" t="s">
        <v>292</v>
      </c>
      <c r="D219" s="131" t="s">
        <v>293</v>
      </c>
      <c r="E219" s="132">
        <v>172.66</v>
      </c>
      <c r="F219" s="288"/>
      <c r="G219" s="81">
        <f>E219*F219</f>
        <v>0</v>
      </c>
    </row>
    <row r="220" spans="1:7" s="39" customFormat="1" ht="72" x14ac:dyDescent="0.3">
      <c r="A220" s="82"/>
      <c r="B220" s="83" t="s">
        <v>30</v>
      </c>
      <c r="C220" s="161" t="s">
        <v>294</v>
      </c>
      <c r="D220" s="85"/>
      <c r="E220" s="86"/>
      <c r="F220" s="287"/>
      <c r="G220" s="87"/>
    </row>
    <row r="222" spans="1:7" s="39" customFormat="1" x14ac:dyDescent="0.3">
      <c r="A222" s="112" t="s">
        <v>295</v>
      </c>
      <c r="B222" s="113">
        <v>5</v>
      </c>
      <c r="C222" s="128" t="s">
        <v>296</v>
      </c>
      <c r="D222" s="51"/>
      <c r="E222" s="52"/>
      <c r="F222" s="280"/>
      <c r="G222" s="115">
        <f>G223+G230</f>
        <v>0</v>
      </c>
    </row>
    <row r="223" spans="1:7" s="39" customFormat="1" x14ac:dyDescent="0.3">
      <c r="A223" s="54" t="s">
        <v>297</v>
      </c>
      <c r="B223" s="178" t="s">
        <v>81</v>
      </c>
      <c r="C223" s="179" t="s">
        <v>298</v>
      </c>
      <c r="D223" s="57"/>
      <c r="E223" s="58"/>
      <c r="F223" s="275"/>
      <c r="G223" s="59">
        <f>SUM(G224:G228)</f>
        <v>0</v>
      </c>
    </row>
    <row r="224" spans="1:7" s="39" customFormat="1" ht="30" customHeight="1" x14ac:dyDescent="0.3">
      <c r="A224" s="153">
        <v>1</v>
      </c>
      <c r="B224" s="180" t="s">
        <v>299</v>
      </c>
      <c r="C224" s="181" t="s">
        <v>300</v>
      </c>
      <c r="D224" s="131" t="s">
        <v>40</v>
      </c>
      <c r="E224" s="132">
        <v>800</v>
      </c>
      <c r="F224" s="288"/>
      <c r="G224" s="81">
        <f>E224*F224</f>
        <v>0</v>
      </c>
    </row>
    <row r="225" spans="1:7" s="39" customFormat="1" ht="48" x14ac:dyDescent="0.3">
      <c r="A225" s="60"/>
      <c r="B225" s="61" t="s">
        <v>30</v>
      </c>
      <c r="C225" s="158" t="s">
        <v>301</v>
      </c>
      <c r="D225" s="74"/>
      <c r="E225" s="75"/>
      <c r="F225" s="286"/>
      <c r="G225" s="65"/>
    </row>
    <row r="226" spans="1:7" s="39" customFormat="1" ht="43" customHeight="1" x14ac:dyDescent="0.3">
      <c r="A226" s="153">
        <v>2</v>
      </c>
      <c r="B226" s="180" t="str">
        <f>"N"&amp;SUBSTITUTE($B$223,".","")&amp;TEXT(A226,"000")</f>
        <v>N23002</v>
      </c>
      <c r="C226" s="181" t="s">
        <v>302</v>
      </c>
      <c r="D226" s="131" t="s">
        <v>27</v>
      </c>
      <c r="E226" s="132">
        <v>16</v>
      </c>
      <c r="F226" s="288"/>
      <c r="G226" s="81">
        <f>E226*F226</f>
        <v>0</v>
      </c>
    </row>
    <row r="227" spans="1:7" s="39" customFormat="1" ht="24" x14ac:dyDescent="0.3">
      <c r="A227" s="60"/>
      <c r="B227" s="61" t="s">
        <v>30</v>
      </c>
      <c r="C227" s="158" t="s">
        <v>303</v>
      </c>
      <c r="D227" s="74"/>
      <c r="E227" s="75"/>
      <c r="F227" s="286"/>
      <c r="G227" s="65"/>
    </row>
    <row r="228" spans="1:7" s="39" customFormat="1" ht="36" x14ac:dyDescent="0.3">
      <c r="A228" s="182">
        <v>3</v>
      </c>
      <c r="B228" s="183" t="str">
        <f>"N"&amp;SUBSTITUTE($B$223,".","")&amp;TEXT(A228,"000")</f>
        <v>N23003</v>
      </c>
      <c r="C228" s="184" t="s">
        <v>304</v>
      </c>
      <c r="D228" s="185" t="s">
        <v>27</v>
      </c>
      <c r="E228" s="186">
        <v>1</v>
      </c>
      <c r="F228" s="287"/>
      <c r="G228" s="87">
        <f>E228*F228</f>
        <v>0</v>
      </c>
    </row>
    <row r="229" spans="1:7" s="124" customFormat="1" x14ac:dyDescent="0.3">
      <c r="A229" s="187"/>
      <c r="B229" s="35"/>
      <c r="C229" s="36"/>
      <c r="D229" s="37"/>
      <c r="E229" s="38"/>
      <c r="F229" s="283"/>
      <c r="G229" s="39"/>
    </row>
    <row r="230" spans="1:7" s="124" customFormat="1" x14ac:dyDescent="0.3">
      <c r="A230" s="94" t="s">
        <v>305</v>
      </c>
      <c r="B230" s="188" t="s">
        <v>262</v>
      </c>
      <c r="C230" s="152" t="s">
        <v>306</v>
      </c>
      <c r="D230" s="97"/>
      <c r="E230" s="98"/>
      <c r="F230" s="278"/>
      <c r="G230" s="99">
        <f>SUM(G231:G254)</f>
        <v>0</v>
      </c>
    </row>
    <row r="231" spans="1:7" s="124" customFormat="1" ht="252" x14ac:dyDescent="0.3">
      <c r="A231" s="60">
        <v>1</v>
      </c>
      <c r="B231" s="61" t="str">
        <f t="shared" ref="B231:B254" si="4">"N"&amp;SUBSTITUTE($B$230,".","")&amp;TEXT(A231+100,"000")</f>
        <v>N58101</v>
      </c>
      <c r="C231" s="73" t="s">
        <v>307</v>
      </c>
      <c r="D231" s="63"/>
      <c r="E231" s="64"/>
      <c r="F231" s="291"/>
      <c r="G231" s="189"/>
    </row>
    <row r="232" spans="1:7" s="124" customFormat="1" ht="125" customHeight="1" x14ac:dyDescent="0.3">
      <c r="A232" s="172">
        <v>2</v>
      </c>
      <c r="B232" s="173" t="str">
        <f t="shared" si="4"/>
        <v>N58102</v>
      </c>
      <c r="C232" s="190" t="s">
        <v>308</v>
      </c>
      <c r="D232" s="174"/>
      <c r="E232" s="175"/>
      <c r="F232" s="292"/>
      <c r="G232" s="176"/>
    </row>
    <row r="233" spans="1:7" s="124" customFormat="1" ht="276" x14ac:dyDescent="0.3">
      <c r="A233" s="66">
        <v>3</v>
      </c>
      <c r="B233" s="67" t="str">
        <f t="shared" si="4"/>
        <v>N58103</v>
      </c>
      <c r="C233" s="156" t="s">
        <v>309</v>
      </c>
      <c r="D233" s="69" t="s">
        <v>123</v>
      </c>
      <c r="E233" s="70">
        <v>30365</v>
      </c>
      <c r="F233" s="293"/>
      <c r="G233" s="71">
        <f>E233*F233</f>
        <v>0</v>
      </c>
    </row>
    <row r="234" spans="1:7" s="124" customFormat="1" ht="72" x14ac:dyDescent="0.3">
      <c r="A234" s="60"/>
      <c r="B234" s="61" t="s">
        <v>30</v>
      </c>
      <c r="C234" s="190" t="s">
        <v>310</v>
      </c>
      <c r="D234" s="74"/>
      <c r="E234" s="75"/>
      <c r="F234" s="272"/>
      <c r="G234" s="65"/>
    </row>
    <row r="235" spans="1:7" s="124" customFormat="1" ht="276" x14ac:dyDescent="0.3">
      <c r="A235" s="172">
        <v>4</v>
      </c>
      <c r="B235" s="173" t="str">
        <f t="shared" si="4"/>
        <v>N58104</v>
      </c>
      <c r="C235" s="190" t="s">
        <v>311</v>
      </c>
      <c r="D235" s="174" t="s">
        <v>123</v>
      </c>
      <c r="E235" s="175">
        <v>20815</v>
      </c>
      <c r="F235" s="292"/>
      <c r="G235" s="176">
        <f>E235*F235</f>
        <v>0</v>
      </c>
    </row>
    <row r="236" spans="1:7" s="124" customFormat="1" ht="72" x14ac:dyDescent="0.3">
      <c r="A236" s="172"/>
      <c r="B236" s="173" t="s">
        <v>30</v>
      </c>
      <c r="C236" s="190" t="s">
        <v>310</v>
      </c>
      <c r="D236" s="174"/>
      <c r="E236" s="175"/>
      <c r="F236" s="292"/>
      <c r="G236" s="176"/>
    </row>
    <row r="237" spans="1:7" s="124" customFormat="1" ht="276" x14ac:dyDescent="0.3">
      <c r="A237" s="66">
        <v>5</v>
      </c>
      <c r="B237" s="67" t="str">
        <f t="shared" si="4"/>
        <v>N58105</v>
      </c>
      <c r="C237" s="127" t="s">
        <v>312</v>
      </c>
      <c r="D237" s="69" t="s">
        <v>123</v>
      </c>
      <c r="E237" s="70">
        <v>1902</v>
      </c>
      <c r="F237" s="293"/>
      <c r="G237" s="71">
        <f>E237*F237</f>
        <v>0</v>
      </c>
    </row>
    <row r="238" spans="1:7" s="124" customFormat="1" ht="36" x14ac:dyDescent="0.3">
      <c r="A238" s="76"/>
      <c r="B238" s="77" t="s">
        <v>30</v>
      </c>
      <c r="C238" s="127" t="s">
        <v>313</v>
      </c>
      <c r="D238" s="79"/>
      <c r="E238" s="80"/>
      <c r="F238" s="279"/>
      <c r="G238" s="81"/>
    </row>
    <row r="239" spans="1:7" s="124" customFormat="1" ht="216" x14ac:dyDescent="0.3">
      <c r="A239" s="76">
        <v>6</v>
      </c>
      <c r="B239" s="77" t="str">
        <f t="shared" si="4"/>
        <v>N58106</v>
      </c>
      <c r="C239" s="127" t="s">
        <v>314</v>
      </c>
      <c r="D239" s="79" t="s">
        <v>123</v>
      </c>
      <c r="E239" s="80">
        <v>151</v>
      </c>
      <c r="F239" s="279"/>
      <c r="G239" s="81">
        <f>E239*F239</f>
        <v>0</v>
      </c>
    </row>
    <row r="240" spans="1:7" s="124" customFormat="1" ht="36" x14ac:dyDescent="0.3">
      <c r="A240" s="60"/>
      <c r="B240" s="61" t="s">
        <v>30</v>
      </c>
      <c r="C240" s="73" t="s">
        <v>313</v>
      </c>
      <c r="D240" s="74"/>
      <c r="E240" s="75"/>
      <c r="F240" s="272"/>
      <c r="G240" s="65"/>
    </row>
    <row r="241" spans="1:7" s="124" customFormat="1" ht="188.25" customHeight="1" x14ac:dyDescent="0.3">
      <c r="A241" s="76">
        <v>7</v>
      </c>
      <c r="B241" s="77" t="str">
        <f t="shared" si="4"/>
        <v>N58107</v>
      </c>
      <c r="C241" s="127" t="s">
        <v>315</v>
      </c>
      <c r="D241" s="79" t="s">
        <v>123</v>
      </c>
      <c r="E241" s="80">
        <v>2553</v>
      </c>
      <c r="F241" s="279"/>
      <c r="G241" s="81">
        <f>E241*F241</f>
        <v>0</v>
      </c>
    </row>
    <row r="242" spans="1:7" s="124" customFormat="1" ht="48" x14ac:dyDescent="0.3">
      <c r="A242" s="60"/>
      <c r="B242" s="61" t="s">
        <v>30</v>
      </c>
      <c r="C242" s="73" t="s">
        <v>316</v>
      </c>
      <c r="D242" s="74"/>
      <c r="E242" s="75"/>
      <c r="F242" s="272"/>
      <c r="G242" s="65"/>
    </row>
    <row r="243" spans="1:7" s="124" customFormat="1" ht="30" customHeight="1" x14ac:dyDescent="0.3">
      <c r="A243" s="76">
        <v>8</v>
      </c>
      <c r="B243" s="77" t="str">
        <f t="shared" si="4"/>
        <v>N58108</v>
      </c>
      <c r="C243" s="127" t="s">
        <v>317</v>
      </c>
      <c r="D243" s="79" t="s">
        <v>27</v>
      </c>
      <c r="E243" s="80">
        <v>1820</v>
      </c>
      <c r="F243" s="279"/>
      <c r="G243" s="81">
        <f>E243*F243</f>
        <v>0</v>
      </c>
    </row>
    <row r="244" spans="1:7" s="124" customFormat="1" ht="24" x14ac:dyDescent="0.3">
      <c r="A244" s="60"/>
      <c r="B244" s="61" t="s">
        <v>30</v>
      </c>
      <c r="C244" s="73" t="s">
        <v>318</v>
      </c>
      <c r="D244" s="74"/>
      <c r="E244" s="75"/>
      <c r="F244" s="272"/>
      <c r="G244" s="65"/>
    </row>
    <row r="245" spans="1:7" s="124" customFormat="1" ht="30" customHeight="1" x14ac:dyDescent="0.3">
      <c r="A245" s="76">
        <v>9</v>
      </c>
      <c r="B245" s="77" t="str">
        <f t="shared" si="4"/>
        <v>N58109</v>
      </c>
      <c r="C245" s="127" t="s">
        <v>319</v>
      </c>
      <c r="D245" s="79" t="s">
        <v>27</v>
      </c>
      <c r="E245" s="80">
        <v>48</v>
      </c>
      <c r="F245" s="293"/>
      <c r="G245" s="71">
        <f>E245*F245</f>
        <v>0</v>
      </c>
    </row>
    <row r="246" spans="1:7" s="124" customFormat="1" ht="24" x14ac:dyDescent="0.3">
      <c r="A246" s="60"/>
      <c r="B246" s="61" t="s">
        <v>30</v>
      </c>
      <c r="C246" s="73" t="s">
        <v>320</v>
      </c>
      <c r="D246" s="74"/>
      <c r="E246" s="75"/>
      <c r="F246" s="272"/>
      <c r="G246" s="65"/>
    </row>
    <row r="247" spans="1:7" s="124" customFormat="1" ht="40" customHeight="1" x14ac:dyDescent="0.3">
      <c r="A247" s="66">
        <v>10</v>
      </c>
      <c r="B247" s="67" t="str">
        <f t="shared" si="4"/>
        <v>N58110</v>
      </c>
      <c r="C247" s="156" t="s">
        <v>321</v>
      </c>
      <c r="D247" s="69" t="s">
        <v>123</v>
      </c>
      <c r="E247" s="70">
        <v>53.8</v>
      </c>
      <c r="F247" s="293"/>
      <c r="G247" s="71">
        <f>E247*F247</f>
        <v>0</v>
      </c>
    </row>
    <row r="248" spans="1:7" s="124" customFormat="1" ht="36" x14ac:dyDescent="0.3">
      <c r="A248" s="76"/>
      <c r="B248" s="77" t="s">
        <v>30</v>
      </c>
      <c r="C248" s="127" t="s">
        <v>322</v>
      </c>
      <c r="D248" s="79"/>
      <c r="E248" s="80"/>
      <c r="F248" s="279"/>
      <c r="G248" s="81"/>
    </row>
    <row r="249" spans="1:7" s="39" customFormat="1" ht="196.5" customHeight="1" x14ac:dyDescent="0.3">
      <c r="A249" s="66">
        <v>11</v>
      </c>
      <c r="B249" s="67" t="str">
        <f t="shared" si="4"/>
        <v>N58111</v>
      </c>
      <c r="C249" s="162" t="s">
        <v>323</v>
      </c>
      <c r="D249" s="69" t="s">
        <v>40</v>
      </c>
      <c r="E249" s="70">
        <v>366</v>
      </c>
      <c r="F249" s="290"/>
      <c r="G249" s="71">
        <f>E249*F249</f>
        <v>0</v>
      </c>
    </row>
    <row r="250" spans="1:7" s="39" customFormat="1" ht="48" x14ac:dyDescent="0.3">
      <c r="A250" s="76"/>
      <c r="B250" s="77" t="s">
        <v>30</v>
      </c>
      <c r="C250" s="160" t="s">
        <v>324</v>
      </c>
      <c r="D250" s="79"/>
      <c r="E250" s="80"/>
      <c r="F250" s="288"/>
      <c r="G250" s="81"/>
    </row>
    <row r="251" spans="1:7" s="39" customFormat="1" ht="96" x14ac:dyDescent="0.3">
      <c r="A251" s="66">
        <v>12</v>
      </c>
      <c r="B251" s="67" t="str">
        <f t="shared" si="4"/>
        <v>N58112</v>
      </c>
      <c r="C251" s="162" t="s">
        <v>325</v>
      </c>
      <c r="D251" s="69" t="s">
        <v>116</v>
      </c>
      <c r="E251" s="70">
        <v>163.46</v>
      </c>
      <c r="F251" s="290"/>
      <c r="G251" s="71">
        <f>E251*F251</f>
        <v>0</v>
      </c>
    </row>
    <row r="252" spans="1:7" s="39" customFormat="1" ht="24" x14ac:dyDescent="0.3">
      <c r="A252" s="76"/>
      <c r="B252" s="77" t="s">
        <v>30</v>
      </c>
      <c r="C252" s="160" t="s">
        <v>326</v>
      </c>
      <c r="D252" s="79"/>
      <c r="E252" s="80"/>
      <c r="F252" s="288"/>
      <c r="G252" s="81"/>
    </row>
    <row r="253" spans="1:7" s="39" customFormat="1" ht="90" customHeight="1" x14ac:dyDescent="0.3">
      <c r="A253" s="66">
        <v>13</v>
      </c>
      <c r="B253" s="67" t="str">
        <f t="shared" si="4"/>
        <v>N58113</v>
      </c>
      <c r="C253" s="162" t="s">
        <v>327</v>
      </c>
      <c r="D253" s="69" t="s">
        <v>65</v>
      </c>
      <c r="E253" s="70">
        <v>0.10499999999999998</v>
      </c>
      <c r="F253" s="290"/>
      <c r="G253" s="71">
        <f t="shared" ref="G253:G254" si="5">E253*F253</f>
        <v>0</v>
      </c>
    </row>
    <row r="254" spans="1:7" s="39" customFormat="1" ht="100" customHeight="1" x14ac:dyDescent="0.3">
      <c r="A254" s="106">
        <v>14</v>
      </c>
      <c r="B254" s="107" t="str">
        <f t="shared" si="4"/>
        <v>N58114</v>
      </c>
      <c r="C254" s="191" t="s">
        <v>328</v>
      </c>
      <c r="D254" s="109" t="s">
        <v>65</v>
      </c>
      <c r="E254" s="110">
        <v>0.37084500000000004</v>
      </c>
      <c r="F254" s="294"/>
      <c r="G254" s="111">
        <f t="shared" si="5"/>
        <v>0</v>
      </c>
    </row>
    <row r="256" spans="1:7" s="124" customFormat="1" x14ac:dyDescent="0.3">
      <c r="A256" s="112" t="s">
        <v>329</v>
      </c>
      <c r="B256" s="113" t="s">
        <v>329</v>
      </c>
      <c r="C256" s="128" t="s">
        <v>330</v>
      </c>
      <c r="D256" s="192"/>
      <c r="E256" s="193"/>
      <c r="F256" s="295"/>
      <c r="G256" s="115">
        <f>G257+G298+G265+G269+G288</f>
        <v>0</v>
      </c>
    </row>
    <row r="257" spans="1:7" s="124" customFormat="1" x14ac:dyDescent="0.3">
      <c r="A257" s="54" t="s">
        <v>331</v>
      </c>
      <c r="B257" s="178" t="s">
        <v>331</v>
      </c>
      <c r="C257" s="151" t="s">
        <v>332</v>
      </c>
      <c r="D257" s="57"/>
      <c r="E257" s="58"/>
      <c r="F257" s="275"/>
      <c r="G257" s="59">
        <f>SUM(G258:G263)</f>
        <v>0</v>
      </c>
    </row>
    <row r="258" spans="1:7" s="124" customFormat="1" ht="24" x14ac:dyDescent="0.3">
      <c r="A258" s="194">
        <v>1</v>
      </c>
      <c r="B258" s="195" t="str">
        <f t="shared" ref="B258:B263" si="6">"N"&amp;SUBSTITUTE($B$257,".","")&amp;TEXT(A258+0,"000")</f>
        <v>N71001</v>
      </c>
      <c r="C258" s="196" t="s">
        <v>333</v>
      </c>
      <c r="D258" s="63" t="s">
        <v>123</v>
      </c>
      <c r="E258" s="64">
        <v>300</v>
      </c>
      <c r="F258" s="291"/>
      <c r="G258" s="189">
        <f t="shared" ref="G258:G263" si="7">E258*F258</f>
        <v>0</v>
      </c>
    </row>
    <row r="259" spans="1:7" s="124" customFormat="1" ht="36" x14ac:dyDescent="0.3">
      <c r="A259" s="172">
        <v>2</v>
      </c>
      <c r="B259" s="173" t="str">
        <f t="shared" si="6"/>
        <v>N71002</v>
      </c>
      <c r="C259" s="177" t="s">
        <v>334</v>
      </c>
      <c r="D259" s="174" t="s">
        <v>27</v>
      </c>
      <c r="E259" s="175">
        <v>8</v>
      </c>
      <c r="F259" s="292"/>
      <c r="G259" s="176">
        <f t="shared" si="7"/>
        <v>0</v>
      </c>
    </row>
    <row r="260" spans="1:7" s="124" customFormat="1" ht="24" x14ac:dyDescent="0.3">
      <c r="A260" s="172">
        <v>3</v>
      </c>
      <c r="B260" s="173" t="str">
        <f t="shared" si="6"/>
        <v>N71003</v>
      </c>
      <c r="C260" s="177" t="s">
        <v>335</v>
      </c>
      <c r="D260" s="174" t="s">
        <v>58</v>
      </c>
      <c r="E260" s="175">
        <v>1</v>
      </c>
      <c r="F260" s="292"/>
      <c r="G260" s="176">
        <f t="shared" si="7"/>
        <v>0</v>
      </c>
    </row>
    <row r="261" spans="1:7" s="124" customFormat="1" x14ac:dyDescent="0.3">
      <c r="A261" s="172">
        <v>4</v>
      </c>
      <c r="B261" s="173" t="str">
        <f t="shared" si="6"/>
        <v>N71004</v>
      </c>
      <c r="C261" s="177" t="s">
        <v>336</v>
      </c>
      <c r="D261" s="174" t="s">
        <v>27</v>
      </c>
      <c r="E261" s="175">
        <v>20</v>
      </c>
      <c r="F261" s="292"/>
      <c r="G261" s="176">
        <f t="shared" si="7"/>
        <v>0</v>
      </c>
    </row>
    <row r="262" spans="1:7" s="124" customFormat="1" ht="36" x14ac:dyDescent="0.3">
      <c r="A262" s="172">
        <v>5</v>
      </c>
      <c r="B262" s="173" t="str">
        <f t="shared" si="6"/>
        <v>N71005</v>
      </c>
      <c r="C262" s="177" t="s">
        <v>337</v>
      </c>
      <c r="D262" s="174" t="s">
        <v>27</v>
      </c>
      <c r="E262" s="175">
        <v>40</v>
      </c>
      <c r="F262" s="292"/>
      <c r="G262" s="176">
        <f t="shared" si="7"/>
        <v>0</v>
      </c>
    </row>
    <row r="263" spans="1:7" s="124" customFormat="1" ht="24" x14ac:dyDescent="0.3">
      <c r="A263" s="106">
        <v>6</v>
      </c>
      <c r="B263" s="107" t="str">
        <f t="shared" si="6"/>
        <v>N71006</v>
      </c>
      <c r="C263" s="191" t="s">
        <v>338</v>
      </c>
      <c r="D263" s="109" t="s">
        <v>58</v>
      </c>
      <c r="E263" s="110">
        <v>1</v>
      </c>
      <c r="F263" s="296"/>
      <c r="G263" s="111">
        <f t="shared" si="7"/>
        <v>0</v>
      </c>
    </row>
    <row r="264" spans="1:7" s="124" customFormat="1" x14ac:dyDescent="0.3">
      <c r="A264" s="34"/>
      <c r="B264" s="35"/>
      <c r="C264" s="36"/>
      <c r="D264" s="37"/>
      <c r="E264" s="38"/>
      <c r="F264" s="283"/>
      <c r="G264" s="39"/>
    </row>
    <row r="265" spans="1:7" s="124" customFormat="1" x14ac:dyDescent="0.3">
      <c r="A265" s="94" t="s">
        <v>339</v>
      </c>
      <c r="B265" s="188" t="s">
        <v>340</v>
      </c>
      <c r="C265" s="152" t="s">
        <v>341</v>
      </c>
      <c r="D265" s="97"/>
      <c r="E265" s="98"/>
      <c r="F265" s="278"/>
      <c r="G265" s="99">
        <f>SUM(G266:G267)</f>
        <v>0</v>
      </c>
    </row>
    <row r="266" spans="1:7" s="124" customFormat="1" ht="84" x14ac:dyDescent="0.3">
      <c r="A266" s="194">
        <v>1</v>
      </c>
      <c r="B266" s="195" t="str">
        <f t="shared" ref="B266:B267" si="8">"N"&amp;SUBSTITUTE($B$265,".","")&amp;TEXT(A266+0,"000")</f>
        <v>N75001</v>
      </c>
      <c r="C266" s="196" t="s">
        <v>342</v>
      </c>
      <c r="D266" s="63" t="s">
        <v>27</v>
      </c>
      <c r="E266" s="64">
        <v>46</v>
      </c>
      <c r="F266" s="291"/>
      <c r="G266" s="189">
        <f t="shared" ref="G266:G267" si="9">E266*F266</f>
        <v>0</v>
      </c>
    </row>
    <row r="267" spans="1:7" s="124" customFormat="1" ht="48" x14ac:dyDescent="0.3">
      <c r="A267" s="106">
        <v>2</v>
      </c>
      <c r="B267" s="107" t="str">
        <f t="shared" si="8"/>
        <v>N75002</v>
      </c>
      <c r="C267" s="191" t="s">
        <v>343</v>
      </c>
      <c r="D267" s="109" t="s">
        <v>27</v>
      </c>
      <c r="E267" s="110">
        <v>2</v>
      </c>
      <c r="F267" s="296"/>
      <c r="G267" s="111">
        <f t="shared" si="9"/>
        <v>0</v>
      </c>
    </row>
    <row r="268" spans="1:7" s="124" customFormat="1" x14ac:dyDescent="0.3">
      <c r="A268" s="34"/>
      <c r="B268" s="35"/>
      <c r="C268" s="36"/>
      <c r="D268" s="197"/>
      <c r="E268" s="198"/>
      <c r="F268" s="297"/>
      <c r="G268" s="199"/>
    </row>
    <row r="269" spans="1:7" s="124" customFormat="1" x14ac:dyDescent="0.3">
      <c r="A269" s="94" t="s">
        <v>344</v>
      </c>
      <c r="B269" s="188" t="s">
        <v>331</v>
      </c>
      <c r="C269" s="152" t="s">
        <v>345</v>
      </c>
      <c r="D269" s="97"/>
      <c r="E269" s="98"/>
      <c r="F269" s="278"/>
      <c r="G269" s="99">
        <f>SUM(G270:G286)</f>
        <v>0</v>
      </c>
    </row>
    <row r="270" spans="1:7" s="124" customFormat="1" ht="120" x14ac:dyDescent="0.3">
      <c r="A270" s="60">
        <v>1</v>
      </c>
      <c r="B270" s="61" t="str">
        <f t="shared" ref="B270:B286" si="10">"N"&amp;SUBSTITUTE($B$269,".","")&amp;TEXT(A270+0,"000")</f>
        <v>N71001</v>
      </c>
      <c r="C270" s="73" t="s">
        <v>346</v>
      </c>
      <c r="D270" s="63" t="s">
        <v>116</v>
      </c>
      <c r="E270" s="64">
        <v>42</v>
      </c>
      <c r="F270" s="291"/>
      <c r="G270" s="189">
        <f t="shared" ref="G270:G286" si="11">E270*F270</f>
        <v>0</v>
      </c>
    </row>
    <row r="271" spans="1:7" s="124" customFormat="1" ht="120" x14ac:dyDescent="0.3">
      <c r="A271" s="172">
        <v>2</v>
      </c>
      <c r="B271" s="173" t="str">
        <f t="shared" si="10"/>
        <v>N71002</v>
      </c>
      <c r="C271" s="190" t="s">
        <v>347</v>
      </c>
      <c r="D271" s="174" t="s">
        <v>116</v>
      </c>
      <c r="E271" s="175">
        <v>42</v>
      </c>
      <c r="F271" s="292"/>
      <c r="G271" s="176">
        <f t="shared" si="11"/>
        <v>0</v>
      </c>
    </row>
    <row r="272" spans="1:7" s="124" customFormat="1" ht="120" x14ac:dyDescent="0.3">
      <c r="A272" s="60">
        <v>3</v>
      </c>
      <c r="B272" s="173" t="str">
        <f t="shared" si="10"/>
        <v>N71003</v>
      </c>
      <c r="C272" s="190" t="s">
        <v>348</v>
      </c>
      <c r="D272" s="174" t="s">
        <v>116</v>
      </c>
      <c r="E272" s="175">
        <v>25</v>
      </c>
      <c r="F272" s="292"/>
      <c r="G272" s="176">
        <f t="shared" si="11"/>
        <v>0</v>
      </c>
    </row>
    <row r="273" spans="1:7" s="124" customFormat="1" ht="37.15" customHeight="1" x14ac:dyDescent="0.3">
      <c r="A273" s="172">
        <v>4</v>
      </c>
      <c r="B273" s="173" t="str">
        <f t="shared" si="10"/>
        <v>N71004</v>
      </c>
      <c r="C273" s="190" t="s">
        <v>349</v>
      </c>
      <c r="D273" s="174" t="s">
        <v>116</v>
      </c>
      <c r="E273" s="175">
        <v>17</v>
      </c>
      <c r="F273" s="292"/>
      <c r="G273" s="176">
        <f t="shared" si="11"/>
        <v>0</v>
      </c>
    </row>
    <row r="274" spans="1:7" s="124" customFormat="1" ht="36" x14ac:dyDescent="0.3">
      <c r="A274" s="60">
        <v>5</v>
      </c>
      <c r="B274" s="173" t="str">
        <f t="shared" si="10"/>
        <v>N71005</v>
      </c>
      <c r="C274" s="190" t="s">
        <v>350</v>
      </c>
      <c r="D274" s="174" t="s">
        <v>65</v>
      </c>
      <c r="E274" s="175">
        <v>1</v>
      </c>
      <c r="F274" s="292"/>
      <c r="G274" s="176">
        <f t="shared" si="11"/>
        <v>0</v>
      </c>
    </row>
    <row r="275" spans="1:7" s="124" customFormat="1" ht="36" x14ac:dyDescent="0.3">
      <c r="A275" s="172">
        <v>6</v>
      </c>
      <c r="B275" s="173" t="str">
        <f t="shared" si="10"/>
        <v>N71006</v>
      </c>
      <c r="C275" s="190" t="s">
        <v>351</v>
      </c>
      <c r="D275" s="174" t="s">
        <v>40</v>
      </c>
      <c r="E275" s="175">
        <v>8.5</v>
      </c>
      <c r="F275" s="292"/>
      <c r="G275" s="176">
        <f t="shared" si="11"/>
        <v>0</v>
      </c>
    </row>
    <row r="276" spans="1:7" s="124" customFormat="1" ht="24" x14ac:dyDescent="0.3">
      <c r="A276" s="60">
        <v>7</v>
      </c>
      <c r="B276" s="173" t="str">
        <f t="shared" si="10"/>
        <v>N71007</v>
      </c>
      <c r="C276" s="190" t="s">
        <v>352</v>
      </c>
      <c r="D276" s="174" t="s">
        <v>65</v>
      </c>
      <c r="E276" s="175">
        <v>0.5</v>
      </c>
      <c r="F276" s="292"/>
      <c r="G276" s="176">
        <f t="shared" si="11"/>
        <v>0</v>
      </c>
    </row>
    <row r="277" spans="1:7" s="124" customFormat="1" ht="60" x14ac:dyDescent="0.3">
      <c r="A277" s="172">
        <v>8</v>
      </c>
      <c r="B277" s="173" t="str">
        <f t="shared" si="10"/>
        <v>N71008</v>
      </c>
      <c r="C277" s="190" t="s">
        <v>353</v>
      </c>
      <c r="D277" s="174" t="s">
        <v>27</v>
      </c>
      <c r="E277" s="175">
        <v>2</v>
      </c>
      <c r="F277" s="292"/>
      <c r="G277" s="176">
        <f t="shared" si="11"/>
        <v>0</v>
      </c>
    </row>
    <row r="278" spans="1:7" s="124" customFormat="1" ht="60" x14ac:dyDescent="0.3">
      <c r="A278" s="60">
        <v>9</v>
      </c>
      <c r="B278" s="173" t="str">
        <f t="shared" si="10"/>
        <v>N71009</v>
      </c>
      <c r="C278" s="190" t="s">
        <v>354</v>
      </c>
      <c r="D278" s="174" t="s">
        <v>27</v>
      </c>
      <c r="E278" s="175">
        <v>2</v>
      </c>
      <c r="F278" s="292"/>
      <c r="G278" s="176">
        <f t="shared" si="11"/>
        <v>0</v>
      </c>
    </row>
    <row r="279" spans="1:7" s="124" customFormat="1" ht="24" x14ac:dyDescent="0.3">
      <c r="A279" s="172">
        <v>10</v>
      </c>
      <c r="B279" s="173" t="str">
        <f t="shared" si="10"/>
        <v>N71010</v>
      </c>
      <c r="C279" s="190" t="s">
        <v>355</v>
      </c>
      <c r="D279" s="174" t="s">
        <v>27</v>
      </c>
      <c r="E279" s="175">
        <v>2</v>
      </c>
      <c r="F279" s="292"/>
      <c r="G279" s="176">
        <f t="shared" si="11"/>
        <v>0</v>
      </c>
    </row>
    <row r="280" spans="1:7" s="124" customFormat="1" ht="24" x14ac:dyDescent="0.3">
      <c r="A280" s="60">
        <v>11</v>
      </c>
      <c r="B280" s="173" t="str">
        <f t="shared" si="10"/>
        <v>N71011</v>
      </c>
      <c r="C280" s="190" t="s">
        <v>356</v>
      </c>
      <c r="D280" s="174" t="s">
        <v>27</v>
      </c>
      <c r="E280" s="175">
        <v>2</v>
      </c>
      <c r="F280" s="292"/>
      <c r="G280" s="176">
        <f t="shared" si="11"/>
        <v>0</v>
      </c>
    </row>
    <row r="281" spans="1:7" s="124" customFormat="1" ht="37.9" customHeight="1" x14ac:dyDescent="0.3">
      <c r="A281" s="172">
        <v>12</v>
      </c>
      <c r="B281" s="173" t="str">
        <f t="shared" si="10"/>
        <v>N71012</v>
      </c>
      <c r="C281" s="190" t="s">
        <v>357</v>
      </c>
      <c r="D281" s="174" t="s">
        <v>27</v>
      </c>
      <c r="E281" s="175">
        <v>5</v>
      </c>
      <c r="F281" s="292"/>
      <c r="G281" s="176">
        <f t="shared" si="11"/>
        <v>0</v>
      </c>
    </row>
    <row r="282" spans="1:7" s="124" customFormat="1" ht="48" x14ac:dyDescent="0.3">
      <c r="A282" s="60">
        <v>13</v>
      </c>
      <c r="B282" s="173" t="str">
        <f t="shared" si="10"/>
        <v>N71013</v>
      </c>
      <c r="C282" s="190" t="s">
        <v>358</v>
      </c>
      <c r="D282" s="174" t="s">
        <v>58</v>
      </c>
      <c r="E282" s="175">
        <v>1</v>
      </c>
      <c r="F282" s="292"/>
      <c r="G282" s="176">
        <f t="shared" si="11"/>
        <v>0</v>
      </c>
    </row>
    <row r="283" spans="1:7" s="124" customFormat="1" ht="85.15" customHeight="1" x14ac:dyDescent="0.3">
      <c r="A283" s="172">
        <v>14</v>
      </c>
      <c r="B283" s="173" t="str">
        <f t="shared" si="10"/>
        <v>N71014</v>
      </c>
      <c r="C283" s="190" t="s">
        <v>359</v>
      </c>
      <c r="D283" s="174" t="s">
        <v>27</v>
      </c>
      <c r="E283" s="175">
        <v>1</v>
      </c>
      <c r="F283" s="292"/>
      <c r="G283" s="176">
        <f t="shared" si="11"/>
        <v>0</v>
      </c>
    </row>
    <row r="284" spans="1:7" s="124" customFormat="1" ht="61.25" customHeight="1" x14ac:dyDescent="0.3">
      <c r="A284" s="60">
        <v>15</v>
      </c>
      <c r="B284" s="173" t="str">
        <f t="shared" si="10"/>
        <v>N71015</v>
      </c>
      <c r="C284" s="190" t="s">
        <v>360</v>
      </c>
      <c r="D284" s="174" t="s">
        <v>58</v>
      </c>
      <c r="E284" s="175">
        <v>1</v>
      </c>
      <c r="F284" s="292"/>
      <c r="G284" s="176">
        <f t="shared" si="11"/>
        <v>0</v>
      </c>
    </row>
    <row r="285" spans="1:7" s="124" customFormat="1" ht="24" x14ac:dyDescent="0.3">
      <c r="A285" s="172">
        <v>16</v>
      </c>
      <c r="B285" s="173" t="str">
        <f t="shared" si="10"/>
        <v>N71016</v>
      </c>
      <c r="C285" s="190" t="s">
        <v>361</v>
      </c>
      <c r="D285" s="174" t="s">
        <v>27</v>
      </c>
      <c r="E285" s="175">
        <v>2</v>
      </c>
      <c r="F285" s="292"/>
      <c r="G285" s="176">
        <f t="shared" si="11"/>
        <v>0</v>
      </c>
    </row>
    <row r="286" spans="1:7" s="124" customFormat="1" ht="24" x14ac:dyDescent="0.3">
      <c r="A286" s="106">
        <v>17</v>
      </c>
      <c r="B286" s="107" t="str">
        <f t="shared" si="10"/>
        <v>N71017</v>
      </c>
      <c r="C286" s="108" t="s">
        <v>362</v>
      </c>
      <c r="D286" s="109" t="s">
        <v>116</v>
      </c>
      <c r="E286" s="110">
        <v>109</v>
      </c>
      <c r="F286" s="296"/>
      <c r="G286" s="111">
        <f t="shared" si="11"/>
        <v>0</v>
      </c>
    </row>
    <row r="287" spans="1:7" s="124" customFormat="1" x14ac:dyDescent="0.3">
      <c r="A287" s="34"/>
      <c r="B287" s="35"/>
      <c r="C287" s="36"/>
      <c r="D287" s="37"/>
      <c r="E287" s="38"/>
      <c r="F287" s="283"/>
      <c r="G287" s="39"/>
    </row>
    <row r="288" spans="1:7" s="124" customFormat="1" x14ac:dyDescent="0.3">
      <c r="A288" s="94" t="s">
        <v>363</v>
      </c>
      <c r="B288" s="95" t="s">
        <v>340</v>
      </c>
      <c r="C288" s="200" t="s">
        <v>364</v>
      </c>
      <c r="D288" s="97"/>
      <c r="E288" s="98"/>
      <c r="F288" s="278"/>
      <c r="G288" s="99">
        <f>SUM(G289:G296)</f>
        <v>0</v>
      </c>
    </row>
    <row r="289" spans="1:7" s="124" customFormat="1" ht="36" x14ac:dyDescent="0.3">
      <c r="A289" s="194">
        <v>1</v>
      </c>
      <c r="B289" s="195" t="str">
        <f t="shared" ref="B289:B296" si="12">"N"&amp;SUBSTITUTE($B$269,".","")&amp;TEXT(A289+100,"000")</f>
        <v>N71101</v>
      </c>
      <c r="C289" s="201" t="s">
        <v>365</v>
      </c>
      <c r="D289" s="63" t="s">
        <v>116</v>
      </c>
      <c r="E289" s="64">
        <v>95</v>
      </c>
      <c r="F289" s="291"/>
      <c r="G289" s="189">
        <f t="shared" ref="G289:G296" si="13">E289*F289</f>
        <v>0</v>
      </c>
    </row>
    <row r="290" spans="1:7" s="124" customFormat="1" ht="24" x14ac:dyDescent="0.3">
      <c r="A290" s="172">
        <v>2</v>
      </c>
      <c r="B290" s="173" t="str">
        <f t="shared" si="12"/>
        <v>N71102</v>
      </c>
      <c r="C290" s="190" t="s">
        <v>366</v>
      </c>
      <c r="D290" s="174" t="s">
        <v>27</v>
      </c>
      <c r="E290" s="175">
        <v>2</v>
      </c>
      <c r="F290" s="292"/>
      <c r="G290" s="176">
        <f t="shared" si="13"/>
        <v>0</v>
      </c>
    </row>
    <row r="291" spans="1:7" s="124" customFormat="1" ht="24" x14ac:dyDescent="0.3">
      <c r="A291" s="172">
        <v>3</v>
      </c>
      <c r="B291" s="173" t="str">
        <f t="shared" si="12"/>
        <v>N71103</v>
      </c>
      <c r="C291" s="190" t="s">
        <v>367</v>
      </c>
      <c r="D291" s="174" t="s">
        <v>116</v>
      </c>
      <c r="E291" s="175">
        <v>250</v>
      </c>
      <c r="F291" s="292"/>
      <c r="G291" s="176">
        <f t="shared" si="13"/>
        <v>0</v>
      </c>
    </row>
    <row r="292" spans="1:7" s="124" customFormat="1" ht="24" x14ac:dyDescent="0.3">
      <c r="A292" s="172">
        <v>4</v>
      </c>
      <c r="B292" s="173" t="str">
        <f t="shared" si="12"/>
        <v>N71104</v>
      </c>
      <c r="C292" s="190" t="s">
        <v>368</v>
      </c>
      <c r="D292" s="174" t="s">
        <v>27</v>
      </c>
      <c r="E292" s="175">
        <v>1</v>
      </c>
      <c r="F292" s="292"/>
      <c r="G292" s="176">
        <f t="shared" si="13"/>
        <v>0</v>
      </c>
    </row>
    <row r="293" spans="1:7" s="124" customFormat="1" ht="24" x14ac:dyDescent="0.3">
      <c r="A293" s="172">
        <v>5</v>
      </c>
      <c r="B293" s="173" t="str">
        <f t="shared" si="12"/>
        <v>N71105</v>
      </c>
      <c r="C293" s="190" t="s">
        <v>369</v>
      </c>
      <c r="D293" s="174" t="s">
        <v>27</v>
      </c>
      <c r="E293" s="175">
        <v>1</v>
      </c>
      <c r="F293" s="292"/>
      <c r="G293" s="176">
        <f t="shared" si="13"/>
        <v>0</v>
      </c>
    </row>
    <row r="294" spans="1:7" s="124" customFormat="1" ht="24" x14ac:dyDescent="0.3">
      <c r="A294" s="172">
        <v>6</v>
      </c>
      <c r="B294" s="173" t="str">
        <f t="shared" si="12"/>
        <v>N71106</v>
      </c>
      <c r="C294" s="190" t="s">
        <v>370</v>
      </c>
      <c r="D294" s="174" t="s">
        <v>27</v>
      </c>
      <c r="E294" s="175">
        <v>2</v>
      </c>
      <c r="F294" s="292"/>
      <c r="G294" s="176">
        <f t="shared" si="13"/>
        <v>0</v>
      </c>
    </row>
    <row r="295" spans="1:7" s="124" customFormat="1" ht="23.65" customHeight="1" x14ac:dyDescent="0.3">
      <c r="A295" s="172">
        <v>7</v>
      </c>
      <c r="B295" s="173" t="str">
        <f t="shared" si="12"/>
        <v>N71107</v>
      </c>
      <c r="C295" s="190" t="s">
        <v>371</v>
      </c>
      <c r="D295" s="174" t="s">
        <v>58</v>
      </c>
      <c r="E295" s="175">
        <v>1</v>
      </c>
      <c r="F295" s="292"/>
      <c r="G295" s="176">
        <f t="shared" si="13"/>
        <v>0</v>
      </c>
    </row>
    <row r="296" spans="1:7" s="124" customFormat="1" ht="24" x14ac:dyDescent="0.3">
      <c r="A296" s="106">
        <v>8</v>
      </c>
      <c r="B296" s="107" t="str">
        <f t="shared" si="12"/>
        <v>N71108</v>
      </c>
      <c r="C296" s="108" t="s">
        <v>372</v>
      </c>
      <c r="D296" s="109" t="s">
        <v>116</v>
      </c>
      <c r="E296" s="110">
        <v>250</v>
      </c>
      <c r="F296" s="296"/>
      <c r="G296" s="111">
        <f t="shared" si="13"/>
        <v>0</v>
      </c>
    </row>
    <row r="297" spans="1:7" s="124" customFormat="1" x14ac:dyDescent="0.3">
      <c r="A297" s="34"/>
      <c r="B297" s="35"/>
      <c r="C297" s="36"/>
      <c r="D297" s="37"/>
      <c r="E297" s="38"/>
      <c r="F297" s="283"/>
      <c r="G297" s="39"/>
    </row>
    <row r="298" spans="1:7" s="124" customFormat="1" x14ac:dyDescent="0.3">
      <c r="A298" s="94" t="s">
        <v>340</v>
      </c>
      <c r="B298" s="95" t="s">
        <v>373</v>
      </c>
      <c r="C298" s="152" t="s">
        <v>374</v>
      </c>
      <c r="D298" s="97"/>
      <c r="E298" s="98"/>
      <c r="F298" s="278"/>
      <c r="G298" s="99">
        <f>SUM(G299:G324)</f>
        <v>0</v>
      </c>
    </row>
    <row r="299" spans="1:7" s="124" customFormat="1" ht="18" customHeight="1" x14ac:dyDescent="0.3">
      <c r="A299" s="66">
        <v>1</v>
      </c>
      <c r="B299" s="67" t="s">
        <v>375</v>
      </c>
      <c r="C299" s="162" t="s">
        <v>376</v>
      </c>
      <c r="D299" s="69" t="s">
        <v>27</v>
      </c>
      <c r="E299" s="70">
        <v>4</v>
      </c>
      <c r="F299" s="290"/>
      <c r="G299" s="71">
        <f>E299*F299</f>
        <v>0</v>
      </c>
    </row>
    <row r="300" spans="1:7" s="124" customFormat="1" ht="26.25" customHeight="1" x14ac:dyDescent="0.3">
      <c r="A300" s="60"/>
      <c r="B300" s="61" t="s">
        <v>30</v>
      </c>
      <c r="C300" s="158" t="s">
        <v>377</v>
      </c>
      <c r="D300" s="74"/>
      <c r="E300" s="75"/>
      <c r="F300" s="286"/>
      <c r="G300" s="65"/>
    </row>
    <row r="301" spans="1:7" s="124" customFormat="1" ht="18" customHeight="1" x14ac:dyDescent="0.3">
      <c r="A301" s="66">
        <v>2</v>
      </c>
      <c r="B301" s="117" t="s">
        <v>378</v>
      </c>
      <c r="C301" s="159" t="s">
        <v>379</v>
      </c>
      <c r="D301" s="69" t="s">
        <v>27</v>
      </c>
      <c r="E301" s="70">
        <v>6</v>
      </c>
      <c r="F301" s="290"/>
      <c r="G301" s="71">
        <f>E301*F301</f>
        <v>0</v>
      </c>
    </row>
    <row r="302" spans="1:7" s="124" customFormat="1" ht="24" x14ac:dyDescent="0.3">
      <c r="A302" s="60"/>
      <c r="B302" s="61" t="s">
        <v>30</v>
      </c>
      <c r="C302" s="158" t="s">
        <v>377</v>
      </c>
      <c r="D302" s="74"/>
      <c r="E302" s="75"/>
      <c r="F302" s="286"/>
      <c r="G302" s="65"/>
    </row>
    <row r="303" spans="1:7" s="124" customFormat="1" ht="18" customHeight="1" x14ac:dyDescent="0.3">
      <c r="A303" s="66">
        <v>3</v>
      </c>
      <c r="B303" s="117" t="s">
        <v>378</v>
      </c>
      <c r="C303" s="159" t="s">
        <v>380</v>
      </c>
      <c r="D303" s="69" t="s">
        <v>27</v>
      </c>
      <c r="E303" s="70">
        <v>1</v>
      </c>
      <c r="F303" s="290"/>
      <c r="G303" s="71">
        <f>E303*F303</f>
        <v>0</v>
      </c>
    </row>
    <row r="304" spans="1:7" s="124" customFormat="1" ht="72.75" customHeight="1" x14ac:dyDescent="0.3">
      <c r="A304" s="60"/>
      <c r="B304" s="61" t="s">
        <v>30</v>
      </c>
      <c r="C304" s="158" t="s">
        <v>381</v>
      </c>
      <c r="D304" s="74"/>
      <c r="E304" s="75"/>
      <c r="F304" s="286"/>
      <c r="G304" s="65"/>
    </row>
    <row r="305" spans="1:7" s="124" customFormat="1" ht="18" customHeight="1" x14ac:dyDescent="0.3">
      <c r="A305" s="76">
        <v>4</v>
      </c>
      <c r="B305" s="100" t="s">
        <v>382</v>
      </c>
      <c r="C305" s="121" t="s">
        <v>383</v>
      </c>
      <c r="D305" s="79" t="s">
        <v>27</v>
      </c>
      <c r="E305" s="80">
        <v>1</v>
      </c>
      <c r="F305" s="288"/>
      <c r="G305" s="81">
        <f>E305*F305</f>
        <v>0</v>
      </c>
    </row>
    <row r="306" spans="1:7" s="124" customFormat="1" x14ac:dyDescent="0.3">
      <c r="A306" s="60"/>
      <c r="B306" s="61" t="s">
        <v>30</v>
      </c>
      <c r="C306" s="158" t="s">
        <v>384</v>
      </c>
      <c r="D306" s="74"/>
      <c r="E306" s="75"/>
      <c r="F306" s="286"/>
      <c r="G306" s="65"/>
    </row>
    <row r="307" spans="1:7" s="39" customFormat="1" ht="30" customHeight="1" x14ac:dyDescent="0.3">
      <c r="A307" s="66">
        <v>5</v>
      </c>
      <c r="B307" s="117" t="str">
        <f>"N"&amp;SUBSTITUTE($B$298,".","")&amp;TEXT(A307+100,"000")</f>
        <v>N79105</v>
      </c>
      <c r="C307" s="118" t="s">
        <v>385</v>
      </c>
      <c r="D307" s="69" t="s">
        <v>27</v>
      </c>
      <c r="E307" s="70">
        <v>1</v>
      </c>
      <c r="F307" s="293"/>
      <c r="G307" s="71">
        <f>E307*F307</f>
        <v>0</v>
      </c>
    </row>
    <row r="308" spans="1:7" s="39" customFormat="1" x14ac:dyDescent="0.3">
      <c r="A308" s="60"/>
      <c r="B308" s="61" t="s">
        <v>30</v>
      </c>
      <c r="C308" s="73" t="s">
        <v>386</v>
      </c>
      <c r="D308" s="74"/>
      <c r="E308" s="75"/>
      <c r="F308" s="272"/>
      <c r="G308" s="65"/>
    </row>
    <row r="309" spans="1:7" s="124" customFormat="1" ht="30" customHeight="1" x14ac:dyDescent="0.3">
      <c r="A309" s="76">
        <v>6</v>
      </c>
      <c r="B309" s="100" t="str">
        <f>"N"&amp;SUBSTITUTE($B$298,".","")&amp;TEXT(A309+100,"000")</f>
        <v>N79106</v>
      </c>
      <c r="C309" s="160" t="s">
        <v>387</v>
      </c>
      <c r="D309" s="79" t="s">
        <v>58</v>
      </c>
      <c r="E309" s="80">
        <v>1</v>
      </c>
      <c r="F309" s="288"/>
      <c r="G309" s="81">
        <f>E309*F309</f>
        <v>0</v>
      </c>
    </row>
    <row r="310" spans="1:7" s="124" customFormat="1" x14ac:dyDescent="0.3">
      <c r="A310" s="60"/>
      <c r="B310" s="61" t="s">
        <v>30</v>
      </c>
      <c r="C310" s="158" t="s">
        <v>388</v>
      </c>
      <c r="D310" s="74"/>
      <c r="E310" s="75"/>
      <c r="F310" s="286"/>
      <c r="G310" s="65"/>
    </row>
    <row r="311" spans="1:7" s="124" customFormat="1" ht="30" customHeight="1" x14ac:dyDescent="0.3">
      <c r="A311" s="76">
        <v>7</v>
      </c>
      <c r="B311" s="100" t="str">
        <f>"N"&amp;SUBSTITUTE($B$298,".","")&amp;TEXT(A311+100,"000")</f>
        <v>N79107</v>
      </c>
      <c r="C311" s="121" t="s">
        <v>389</v>
      </c>
      <c r="D311" s="79" t="s">
        <v>27</v>
      </c>
      <c r="E311" s="80">
        <v>1</v>
      </c>
      <c r="F311" s="288"/>
      <c r="G311" s="81">
        <f>E311*F311</f>
        <v>0</v>
      </c>
    </row>
    <row r="312" spans="1:7" s="124" customFormat="1" x14ac:dyDescent="0.3">
      <c r="A312" s="60"/>
      <c r="B312" s="61" t="s">
        <v>30</v>
      </c>
      <c r="C312" s="158" t="s">
        <v>390</v>
      </c>
      <c r="D312" s="74"/>
      <c r="E312" s="75"/>
      <c r="F312" s="286"/>
      <c r="G312" s="65"/>
    </row>
    <row r="313" spans="1:7" s="124" customFormat="1" ht="15" customHeight="1" x14ac:dyDescent="0.3">
      <c r="A313" s="76">
        <v>8</v>
      </c>
      <c r="B313" s="100" t="str">
        <f>"N"&amp;SUBSTITUTE($B$298,".","")&amp;TEXT(A313+100,"000")</f>
        <v>N79108</v>
      </c>
      <c r="C313" s="121" t="s">
        <v>391</v>
      </c>
      <c r="D313" s="79" t="s">
        <v>27</v>
      </c>
      <c r="E313" s="80">
        <v>1</v>
      </c>
      <c r="F313" s="288"/>
      <c r="G313" s="81"/>
    </row>
    <row r="314" spans="1:7" s="124" customFormat="1" x14ac:dyDescent="0.3">
      <c r="A314" s="60"/>
      <c r="B314" s="61" t="s">
        <v>30</v>
      </c>
      <c r="C314" s="158" t="s">
        <v>390</v>
      </c>
      <c r="D314" s="74"/>
      <c r="E314" s="75"/>
      <c r="F314" s="286"/>
      <c r="G314" s="65"/>
    </row>
    <row r="315" spans="1:7" s="124" customFormat="1" ht="30" customHeight="1" x14ac:dyDescent="0.3">
      <c r="A315" s="76">
        <v>9</v>
      </c>
      <c r="B315" s="100" t="str">
        <f>"N"&amp;SUBSTITUTE($B$298,".","")&amp;TEXT(A315+100,"000")</f>
        <v>N79109</v>
      </c>
      <c r="C315" s="121" t="s">
        <v>392</v>
      </c>
      <c r="D315" s="79" t="s">
        <v>27</v>
      </c>
      <c r="E315" s="80">
        <v>1</v>
      </c>
      <c r="F315" s="288"/>
      <c r="G315" s="81"/>
    </row>
    <row r="316" spans="1:7" s="124" customFormat="1" ht="24" x14ac:dyDescent="0.3">
      <c r="A316" s="60"/>
      <c r="B316" s="61" t="s">
        <v>30</v>
      </c>
      <c r="C316" s="158" t="s">
        <v>393</v>
      </c>
      <c r="D316" s="74"/>
      <c r="E316" s="75"/>
      <c r="F316" s="286"/>
      <c r="G316" s="65"/>
    </row>
    <row r="317" spans="1:7" x14ac:dyDescent="0.3">
      <c r="A317" s="172">
        <v>10</v>
      </c>
      <c r="B317" s="202" t="str">
        <f>"N"&amp;SUBSTITUTE($B$298,".","")&amp;TEXT(A317+100,"000")</f>
        <v>N79110</v>
      </c>
      <c r="C317" s="203" t="s">
        <v>394</v>
      </c>
      <c r="D317" s="174" t="s">
        <v>27</v>
      </c>
      <c r="E317" s="175">
        <v>1</v>
      </c>
      <c r="F317" s="298"/>
      <c r="G317" s="176">
        <f t="shared" ref="G317:G324" si="14">E317*F317</f>
        <v>0</v>
      </c>
    </row>
    <row r="318" spans="1:7" x14ac:dyDescent="0.3">
      <c r="A318" s="172">
        <v>11</v>
      </c>
      <c r="B318" s="202" t="s">
        <v>395</v>
      </c>
      <c r="C318" s="203" t="s">
        <v>396</v>
      </c>
      <c r="D318" s="174" t="s">
        <v>27</v>
      </c>
      <c r="E318" s="175">
        <v>1</v>
      </c>
      <c r="F318" s="298"/>
      <c r="G318" s="176">
        <f t="shared" si="14"/>
        <v>0</v>
      </c>
    </row>
    <row r="319" spans="1:7" ht="18" customHeight="1" x14ac:dyDescent="0.3">
      <c r="A319" s="66">
        <v>12</v>
      </c>
      <c r="B319" s="117" t="s">
        <v>397</v>
      </c>
      <c r="C319" s="159" t="s">
        <v>398</v>
      </c>
      <c r="D319" s="69" t="s">
        <v>27</v>
      </c>
      <c r="E319" s="70">
        <v>1</v>
      </c>
      <c r="F319" s="290"/>
      <c r="G319" s="71">
        <f t="shared" si="14"/>
        <v>0</v>
      </c>
    </row>
    <row r="320" spans="1:7" s="124" customFormat="1" x14ac:dyDescent="0.3">
      <c r="A320" s="60"/>
      <c r="B320" s="61" t="s">
        <v>30</v>
      </c>
      <c r="C320" s="158" t="s">
        <v>399</v>
      </c>
      <c r="D320" s="74"/>
      <c r="E320" s="75"/>
      <c r="F320" s="286"/>
      <c r="G320" s="65"/>
    </row>
    <row r="321" spans="1:7" ht="18" customHeight="1" x14ac:dyDescent="0.3">
      <c r="A321" s="66">
        <v>13</v>
      </c>
      <c r="B321" s="117" t="str">
        <f>"N"&amp;SUBSTITUTE($B$298,".","")&amp;TEXT(A321+100,"000")</f>
        <v>N79113</v>
      </c>
      <c r="C321" s="159" t="s">
        <v>400</v>
      </c>
      <c r="D321" s="69" t="s">
        <v>27</v>
      </c>
      <c r="E321" s="70">
        <v>1</v>
      </c>
      <c r="F321" s="290"/>
      <c r="G321" s="71">
        <f t="shared" si="14"/>
        <v>0</v>
      </c>
    </row>
    <row r="322" spans="1:7" s="124" customFormat="1" ht="156" x14ac:dyDescent="0.3">
      <c r="A322" s="60"/>
      <c r="B322" s="61" t="s">
        <v>30</v>
      </c>
      <c r="C322" s="158" t="s">
        <v>401</v>
      </c>
      <c r="D322" s="74"/>
      <c r="E322" s="75"/>
      <c r="F322" s="286"/>
      <c r="G322" s="65"/>
    </row>
    <row r="323" spans="1:7" ht="24" x14ac:dyDescent="0.3">
      <c r="A323" s="172">
        <v>14</v>
      </c>
      <c r="B323" s="202" t="str">
        <f>"N"&amp;SUBSTITUTE($B$298,".","")&amp;TEXT(A323+100,"000")</f>
        <v>N79114</v>
      </c>
      <c r="C323" s="203" t="s">
        <v>402</v>
      </c>
      <c r="D323" s="174" t="s">
        <v>27</v>
      </c>
      <c r="E323" s="175">
        <v>1</v>
      </c>
      <c r="F323" s="298"/>
      <c r="G323" s="176">
        <f t="shared" si="14"/>
        <v>0</v>
      </c>
    </row>
    <row r="324" spans="1:7" ht="24" x14ac:dyDescent="0.3">
      <c r="A324" s="106">
        <v>15</v>
      </c>
      <c r="B324" s="204" t="s">
        <v>403</v>
      </c>
      <c r="C324" s="205" t="s">
        <v>404</v>
      </c>
      <c r="D324" s="109" t="s">
        <v>27</v>
      </c>
      <c r="E324" s="110">
        <v>1</v>
      </c>
      <c r="F324" s="294"/>
      <c r="G324" s="111">
        <f t="shared" si="14"/>
        <v>0</v>
      </c>
    </row>
  </sheetData>
  <sheetProtection algorithmName="SHA-512" hashValue="Usn3gNo1WLx6lr6Bz05Y+dBaLJbBlV6e/4Jbe1ai9KANKVfXXQvzPxqbAW1QF+KT1k+7p4O4Wu+x79ZNcIt38A==" saltValue="ZqP/4us9ATpOijg0Ak6D7w==" spinCount="100000" sheet="1" objects="1" scenarios="1"/>
  <conditionalFormatting sqref="F4 F259:F263">
    <cfRule type="cellIs" dxfId="154" priority="431" operator="lessThanOrEqual">
      <formula>0</formula>
    </cfRule>
  </conditionalFormatting>
  <conditionalFormatting sqref="F80">
    <cfRule type="cellIs" dxfId="153" priority="408" operator="lessThanOrEqual">
      <formula>0</formula>
    </cfRule>
  </conditionalFormatting>
  <conditionalFormatting sqref="F215">
    <cfRule type="cellIs" dxfId="152" priority="370" operator="lessThanOrEqual">
      <formula>0</formula>
    </cfRule>
  </conditionalFormatting>
  <conditionalFormatting sqref="F228">
    <cfRule type="cellIs" dxfId="151" priority="368" operator="lessThanOrEqual">
      <formula>0</formula>
    </cfRule>
  </conditionalFormatting>
  <conditionalFormatting sqref="F233">
    <cfRule type="cellIs" dxfId="150" priority="366" operator="lessThanOrEqual">
      <formula>0</formula>
    </cfRule>
  </conditionalFormatting>
  <conditionalFormatting sqref="F235">
    <cfRule type="cellIs" dxfId="149" priority="365" operator="lessThanOrEqual">
      <formula>0</formula>
    </cfRule>
  </conditionalFormatting>
  <conditionalFormatting sqref="F241">
    <cfRule type="cellIs" dxfId="148" priority="364" operator="lessThanOrEqual">
      <formula>0</formula>
    </cfRule>
  </conditionalFormatting>
  <conditionalFormatting sqref="F247">
    <cfRule type="cellIs" dxfId="147" priority="351" operator="lessThanOrEqual">
      <formula>0</formula>
    </cfRule>
  </conditionalFormatting>
  <conditionalFormatting sqref="F258">
    <cfRule type="cellIs" dxfId="146" priority="348" operator="lessThanOrEqual">
      <formula>0</formula>
    </cfRule>
  </conditionalFormatting>
  <conditionalFormatting sqref="F266">
    <cfRule type="cellIs" dxfId="145" priority="345" operator="lessThanOrEqual">
      <formula>0</formula>
    </cfRule>
  </conditionalFormatting>
  <conditionalFormatting sqref="F267">
    <cfRule type="cellIs" dxfId="144" priority="344" operator="lessThanOrEqual">
      <formula>0</formula>
    </cfRule>
  </conditionalFormatting>
  <conditionalFormatting sqref="F299">
    <cfRule type="cellIs" dxfId="143" priority="342" operator="lessThanOrEqual">
      <formula>0</formula>
    </cfRule>
  </conditionalFormatting>
  <conditionalFormatting sqref="F305">
    <cfRule type="cellIs" dxfId="142" priority="340" operator="lessThanOrEqual">
      <formula>0</formula>
    </cfRule>
  </conditionalFormatting>
  <conditionalFormatting sqref="F311 F315">
    <cfRule type="cellIs" dxfId="141" priority="339" operator="lessThanOrEqual">
      <formula>0</formula>
    </cfRule>
  </conditionalFormatting>
  <conditionalFormatting sqref="F324">
    <cfRule type="cellIs" dxfId="140" priority="337" operator="lessThanOrEqual">
      <formula>0</formula>
    </cfRule>
  </conditionalFormatting>
  <conditionalFormatting sqref="F270">
    <cfRule type="cellIs" dxfId="139" priority="336" operator="lessThanOrEqual">
      <formula>0</formula>
    </cfRule>
  </conditionalFormatting>
  <conditionalFormatting sqref="F271:F286 F289:F296">
    <cfRule type="cellIs" dxfId="138" priority="335" operator="lessThanOrEqual">
      <formula>0</formula>
    </cfRule>
  </conditionalFormatting>
  <conditionalFormatting sqref="F303">
    <cfRule type="cellIs" dxfId="137" priority="215" operator="lessThanOrEqual">
      <formula>0</formula>
    </cfRule>
  </conditionalFormatting>
  <conditionalFormatting sqref="F313">
    <cfRule type="cellIs" dxfId="136" priority="213" operator="lessThanOrEqual">
      <formula>0</formula>
    </cfRule>
  </conditionalFormatting>
  <conditionalFormatting sqref="F309:F310">
    <cfRule type="cellIs" dxfId="135" priority="209" operator="lessThanOrEqual">
      <formula>0</formula>
    </cfRule>
  </conditionalFormatting>
  <conditionalFormatting sqref="F307">
    <cfRule type="cellIs" dxfId="134" priority="157" operator="lessThanOrEqual">
      <formula>0</formula>
    </cfRule>
  </conditionalFormatting>
  <conditionalFormatting sqref="F226">
    <cfRule type="cellIs" dxfId="133" priority="141" operator="lessThanOrEqual">
      <formula>0</formula>
    </cfRule>
  </conditionalFormatting>
  <conditionalFormatting sqref="F224">
    <cfRule type="cellIs" dxfId="132" priority="140" operator="lessThanOrEqual">
      <formula>0</formula>
    </cfRule>
  </conditionalFormatting>
  <conditionalFormatting sqref="F243">
    <cfRule type="cellIs" dxfId="131" priority="137" operator="lessThanOrEqual">
      <formula>0</formula>
    </cfRule>
  </conditionalFormatting>
  <conditionalFormatting sqref="F245">
    <cfRule type="cellIs" dxfId="130" priority="136" operator="lessThanOrEqual">
      <formula>0</formula>
    </cfRule>
  </conditionalFormatting>
  <conditionalFormatting sqref="F239">
    <cfRule type="cellIs" dxfId="129" priority="133" operator="lessThanOrEqual">
      <formula>0</formula>
    </cfRule>
  </conditionalFormatting>
  <conditionalFormatting sqref="F237">
    <cfRule type="cellIs" dxfId="128" priority="132" operator="lessThanOrEqual">
      <formula>0</formula>
    </cfRule>
  </conditionalFormatting>
  <conditionalFormatting sqref="F249">
    <cfRule type="cellIs" dxfId="127" priority="128" operator="lessThanOrEqual">
      <formula>0</formula>
    </cfRule>
  </conditionalFormatting>
  <conditionalFormatting sqref="F251">
    <cfRule type="cellIs" dxfId="126" priority="127" operator="lessThanOrEqual">
      <formula>0</formula>
    </cfRule>
  </conditionalFormatting>
  <conditionalFormatting sqref="F219">
    <cfRule type="cellIs" dxfId="125" priority="119" operator="lessThanOrEqual">
      <formula>0</formula>
    </cfRule>
  </conditionalFormatting>
  <conditionalFormatting sqref="F253">
    <cfRule type="cellIs" dxfId="124" priority="117" operator="lessThanOrEqual">
      <formula>0</formula>
    </cfRule>
  </conditionalFormatting>
  <conditionalFormatting sqref="F254">
    <cfRule type="cellIs" dxfId="123" priority="115" operator="lessThanOrEqual">
      <formula>0</formula>
    </cfRule>
  </conditionalFormatting>
  <conditionalFormatting sqref="F317">
    <cfRule type="cellIs" dxfId="122" priority="113" operator="lessThanOrEqual">
      <formula>0</formula>
    </cfRule>
  </conditionalFormatting>
  <conditionalFormatting sqref="F318">
    <cfRule type="cellIs" dxfId="121" priority="112" operator="lessThanOrEqual">
      <formula>0</formula>
    </cfRule>
  </conditionalFormatting>
  <conditionalFormatting sqref="F319">
    <cfRule type="cellIs" dxfId="120" priority="111" operator="lessThanOrEqual">
      <formula>0</formula>
    </cfRule>
  </conditionalFormatting>
  <conditionalFormatting sqref="F323">
    <cfRule type="cellIs" dxfId="119" priority="109" operator="lessThanOrEqual">
      <formula>0</formula>
    </cfRule>
  </conditionalFormatting>
  <conditionalFormatting sqref="F321">
    <cfRule type="cellIs" dxfId="118" priority="108" operator="lessThanOrEqual">
      <formula>0</formula>
    </cfRule>
  </conditionalFormatting>
  <conditionalFormatting sqref="F211">
    <cfRule type="cellIs" dxfId="117" priority="95" operator="lessThanOrEqual">
      <formula>0</formula>
    </cfRule>
  </conditionalFormatting>
  <conditionalFormatting sqref="F213">
    <cfRule type="cellIs" dxfId="116" priority="93" operator="lessThanOrEqual">
      <formula>0</formula>
    </cfRule>
  </conditionalFormatting>
  <conditionalFormatting sqref="F301">
    <cfRule type="cellIs" dxfId="115" priority="84" operator="lessThanOrEqual">
      <formula>0</formula>
    </cfRule>
  </conditionalFormatting>
  <conditionalFormatting sqref="F5">
    <cfRule type="cellIs" dxfId="114" priority="83" operator="lessThanOrEqual">
      <formula>0</formula>
    </cfRule>
  </conditionalFormatting>
  <conditionalFormatting sqref="F7">
    <cfRule type="cellIs" dxfId="113" priority="82" operator="lessThanOrEqual">
      <formula>0</formula>
    </cfRule>
  </conditionalFormatting>
  <conditionalFormatting sqref="F11">
    <cfRule type="cellIs" dxfId="112" priority="81" operator="lessThanOrEqual">
      <formula>0</formula>
    </cfRule>
  </conditionalFormatting>
  <conditionalFormatting sqref="F13">
    <cfRule type="cellIs" dxfId="111" priority="80" operator="lessThanOrEqual">
      <formula>0</formula>
    </cfRule>
  </conditionalFormatting>
  <conditionalFormatting sqref="F15">
    <cfRule type="cellIs" dxfId="110" priority="79" operator="lessThanOrEqual">
      <formula>0</formula>
    </cfRule>
  </conditionalFormatting>
  <conditionalFormatting sqref="F19">
    <cfRule type="cellIs" dxfId="109" priority="78" operator="lessThanOrEqual">
      <formula>0</formula>
    </cfRule>
  </conditionalFormatting>
  <conditionalFormatting sqref="F20">
    <cfRule type="cellIs" dxfId="108" priority="77" operator="lessThanOrEqual">
      <formula>0</formula>
    </cfRule>
  </conditionalFormatting>
  <conditionalFormatting sqref="F22">
    <cfRule type="cellIs" dxfId="107" priority="76" operator="lessThanOrEqual">
      <formula>0</formula>
    </cfRule>
  </conditionalFormatting>
  <conditionalFormatting sqref="F24">
    <cfRule type="cellIs" dxfId="106" priority="75" operator="lessThanOrEqual">
      <formula>0</formula>
    </cfRule>
  </conditionalFormatting>
  <conditionalFormatting sqref="F28">
    <cfRule type="cellIs" dxfId="105" priority="74" operator="lessThanOrEqual">
      <formula>0</formula>
    </cfRule>
  </conditionalFormatting>
  <conditionalFormatting sqref="F30">
    <cfRule type="cellIs" dxfId="104" priority="73" operator="lessThanOrEqual">
      <formula>0</formula>
    </cfRule>
  </conditionalFormatting>
  <conditionalFormatting sqref="F32">
    <cfRule type="cellIs" dxfId="103" priority="72" operator="lessThanOrEqual">
      <formula>0</formula>
    </cfRule>
  </conditionalFormatting>
  <conditionalFormatting sqref="F34">
    <cfRule type="cellIs" dxfId="102" priority="71" operator="lessThanOrEqual">
      <formula>0</formula>
    </cfRule>
  </conditionalFormatting>
  <conditionalFormatting sqref="F38">
    <cfRule type="cellIs" dxfId="101" priority="70" operator="lessThanOrEqual">
      <formula>0</formula>
    </cfRule>
  </conditionalFormatting>
  <conditionalFormatting sqref="F42">
    <cfRule type="cellIs" dxfId="100" priority="69" operator="lessThanOrEqual">
      <formula>0</formula>
    </cfRule>
  </conditionalFormatting>
  <conditionalFormatting sqref="F46">
    <cfRule type="cellIs" dxfId="99" priority="68" operator="lessThanOrEqual">
      <formula>0</formula>
    </cfRule>
  </conditionalFormatting>
  <conditionalFormatting sqref="F48">
    <cfRule type="cellIs" dxfId="98" priority="67" operator="lessThanOrEqual">
      <formula>0</formula>
    </cfRule>
  </conditionalFormatting>
  <conditionalFormatting sqref="F52">
    <cfRule type="cellIs" dxfId="97" priority="66" operator="lessThanOrEqual">
      <formula>0</formula>
    </cfRule>
  </conditionalFormatting>
  <conditionalFormatting sqref="F54">
    <cfRule type="cellIs" dxfId="96" priority="65" operator="lessThanOrEqual">
      <formula>0</formula>
    </cfRule>
  </conditionalFormatting>
  <conditionalFormatting sqref="F56">
    <cfRule type="cellIs" dxfId="95" priority="64" operator="lessThanOrEqual">
      <formula>0</formula>
    </cfRule>
  </conditionalFormatting>
  <conditionalFormatting sqref="F58">
    <cfRule type="cellIs" dxfId="94" priority="63" operator="lessThanOrEqual">
      <formula>0</formula>
    </cfRule>
  </conditionalFormatting>
  <conditionalFormatting sqref="F60">
    <cfRule type="cellIs" dxfId="93" priority="62" operator="lessThanOrEqual">
      <formula>0</formula>
    </cfRule>
  </conditionalFormatting>
  <conditionalFormatting sqref="F62">
    <cfRule type="cellIs" dxfId="92" priority="61" operator="lessThanOrEqual">
      <formula>0</formula>
    </cfRule>
  </conditionalFormatting>
  <conditionalFormatting sqref="F66">
    <cfRule type="cellIs" dxfId="91" priority="60" operator="lessThanOrEqual">
      <formula>0</formula>
    </cfRule>
  </conditionalFormatting>
  <conditionalFormatting sqref="F68">
    <cfRule type="cellIs" dxfId="90" priority="59" operator="lessThanOrEqual">
      <formula>0</formula>
    </cfRule>
  </conditionalFormatting>
  <conditionalFormatting sqref="F70">
    <cfRule type="cellIs" dxfId="89" priority="58" operator="lessThanOrEqual">
      <formula>0</formula>
    </cfRule>
  </conditionalFormatting>
  <conditionalFormatting sqref="F72">
    <cfRule type="cellIs" dxfId="88" priority="57" operator="lessThanOrEqual">
      <formula>0</formula>
    </cfRule>
  </conditionalFormatting>
  <conditionalFormatting sqref="F74">
    <cfRule type="cellIs" dxfId="87" priority="56" operator="lessThanOrEqual">
      <formula>0</formula>
    </cfRule>
  </conditionalFormatting>
  <conditionalFormatting sqref="F76">
    <cfRule type="cellIs" dxfId="86" priority="55" operator="lessThanOrEqual">
      <formula>0</formula>
    </cfRule>
  </conditionalFormatting>
  <conditionalFormatting sqref="F85">
    <cfRule type="cellIs" dxfId="85" priority="54" operator="lessThanOrEqual">
      <formula>0</formula>
    </cfRule>
  </conditionalFormatting>
  <conditionalFormatting sqref="F87">
    <cfRule type="cellIs" dxfId="84" priority="53" operator="lessThanOrEqual">
      <formula>0</formula>
    </cfRule>
  </conditionalFormatting>
  <conditionalFormatting sqref="F91">
    <cfRule type="cellIs" dxfId="83" priority="52" operator="lessThanOrEqual">
      <formula>0</formula>
    </cfRule>
  </conditionalFormatting>
  <conditionalFormatting sqref="F93">
    <cfRule type="cellIs" dxfId="82" priority="51" operator="lessThanOrEqual">
      <formula>0</formula>
    </cfRule>
  </conditionalFormatting>
  <conditionalFormatting sqref="F95">
    <cfRule type="cellIs" dxfId="81" priority="50" operator="lessThanOrEqual">
      <formula>0</formula>
    </cfRule>
  </conditionalFormatting>
  <conditionalFormatting sqref="F99">
    <cfRule type="cellIs" dxfId="80" priority="49" operator="lessThanOrEqual">
      <formula>0</formula>
    </cfRule>
  </conditionalFormatting>
  <conditionalFormatting sqref="F101">
    <cfRule type="cellIs" dxfId="79" priority="48" operator="lessThanOrEqual">
      <formula>0</formula>
    </cfRule>
  </conditionalFormatting>
  <conditionalFormatting sqref="F103">
    <cfRule type="cellIs" dxfId="78" priority="47" operator="lessThanOrEqual">
      <formula>0</formula>
    </cfRule>
  </conditionalFormatting>
  <conditionalFormatting sqref="F105">
    <cfRule type="cellIs" dxfId="77" priority="46" operator="lessThanOrEqual">
      <formula>0</formula>
    </cfRule>
  </conditionalFormatting>
  <conditionalFormatting sqref="F107">
    <cfRule type="cellIs" dxfId="76" priority="45" operator="lessThanOrEqual">
      <formula>0</formula>
    </cfRule>
  </conditionalFormatting>
  <conditionalFormatting sqref="F109">
    <cfRule type="cellIs" dxfId="75" priority="44" operator="lessThanOrEqual">
      <formula>0</formula>
    </cfRule>
  </conditionalFormatting>
  <conditionalFormatting sqref="F111">
    <cfRule type="cellIs" dxfId="74" priority="43" operator="lessThanOrEqual">
      <formula>0</formula>
    </cfRule>
  </conditionalFormatting>
  <conditionalFormatting sqref="F115">
    <cfRule type="cellIs" dxfId="73" priority="42" operator="lessThanOrEqual">
      <formula>0</formula>
    </cfRule>
  </conditionalFormatting>
  <conditionalFormatting sqref="F120">
    <cfRule type="cellIs" dxfId="72" priority="41" operator="lessThanOrEqual">
      <formula>0</formula>
    </cfRule>
  </conditionalFormatting>
  <conditionalFormatting sqref="F124">
    <cfRule type="cellIs" dxfId="71" priority="40" operator="lessThanOrEqual">
      <formula>0</formula>
    </cfRule>
  </conditionalFormatting>
  <conditionalFormatting sqref="F126">
    <cfRule type="cellIs" dxfId="70" priority="39" operator="lessThanOrEqual">
      <formula>0</formula>
    </cfRule>
  </conditionalFormatting>
  <conditionalFormatting sqref="F131">
    <cfRule type="cellIs" dxfId="69" priority="38" operator="lessThanOrEqual">
      <formula>0</formula>
    </cfRule>
  </conditionalFormatting>
  <conditionalFormatting sqref="F133">
    <cfRule type="cellIs" dxfId="68" priority="37" operator="lessThanOrEqual">
      <formula>0</formula>
    </cfRule>
  </conditionalFormatting>
  <conditionalFormatting sqref="F135">
    <cfRule type="cellIs" dxfId="67" priority="36" operator="lessThanOrEqual">
      <formula>0</formula>
    </cfRule>
  </conditionalFormatting>
  <conditionalFormatting sqref="F137">
    <cfRule type="cellIs" dxfId="66" priority="35" operator="lessThanOrEqual">
      <formula>0</formula>
    </cfRule>
  </conditionalFormatting>
  <conditionalFormatting sqref="F139">
    <cfRule type="cellIs" dxfId="65" priority="34" operator="lessThanOrEqual">
      <formula>0</formula>
    </cfRule>
  </conditionalFormatting>
  <conditionalFormatting sqref="F141">
    <cfRule type="cellIs" dxfId="64" priority="33" operator="lessThanOrEqual">
      <formula>0</formula>
    </cfRule>
  </conditionalFormatting>
  <conditionalFormatting sqref="F143">
    <cfRule type="cellIs" dxfId="63" priority="32" operator="lessThanOrEqual">
      <formula>0</formula>
    </cfRule>
  </conditionalFormatting>
  <conditionalFormatting sqref="F145">
    <cfRule type="cellIs" dxfId="62" priority="31" operator="lessThanOrEqual">
      <formula>0</formula>
    </cfRule>
  </conditionalFormatting>
  <conditionalFormatting sqref="F147">
    <cfRule type="cellIs" dxfId="61" priority="30" operator="lessThanOrEqual">
      <formula>0</formula>
    </cfRule>
  </conditionalFormatting>
  <conditionalFormatting sqref="F149">
    <cfRule type="cellIs" dxfId="60" priority="29" operator="lessThanOrEqual">
      <formula>0</formula>
    </cfRule>
  </conditionalFormatting>
  <conditionalFormatting sqref="F151">
    <cfRule type="cellIs" dxfId="59" priority="28" operator="lessThanOrEqual">
      <formula>0</formula>
    </cfRule>
  </conditionalFormatting>
  <conditionalFormatting sqref="F153">
    <cfRule type="cellIs" dxfId="58" priority="27" operator="lessThanOrEqual">
      <formula>0</formula>
    </cfRule>
  </conditionalFormatting>
  <conditionalFormatting sqref="F155">
    <cfRule type="cellIs" dxfId="57" priority="26" operator="lessThanOrEqual">
      <formula>0</formula>
    </cfRule>
  </conditionalFormatting>
  <conditionalFormatting sqref="F159">
    <cfRule type="cellIs" dxfId="56" priority="25" operator="lessThanOrEqual">
      <formula>0</formula>
    </cfRule>
  </conditionalFormatting>
  <conditionalFormatting sqref="F161">
    <cfRule type="cellIs" dxfId="55" priority="24" operator="lessThanOrEqual">
      <formula>0</formula>
    </cfRule>
  </conditionalFormatting>
  <conditionalFormatting sqref="F163">
    <cfRule type="cellIs" dxfId="54" priority="23" operator="lessThanOrEqual">
      <formula>0</formula>
    </cfRule>
  </conditionalFormatting>
  <conditionalFormatting sqref="F165">
    <cfRule type="cellIs" dxfId="53" priority="22" operator="lessThanOrEqual">
      <formula>0</formula>
    </cfRule>
  </conditionalFormatting>
  <conditionalFormatting sqref="F169">
    <cfRule type="cellIs" dxfId="52" priority="21" operator="lessThanOrEqual">
      <formula>0</formula>
    </cfRule>
  </conditionalFormatting>
  <conditionalFormatting sqref="F171">
    <cfRule type="cellIs" dxfId="51" priority="20" operator="lessThanOrEqual">
      <formula>0</formula>
    </cfRule>
  </conditionalFormatting>
  <conditionalFormatting sqref="F173">
    <cfRule type="cellIs" dxfId="50" priority="19" operator="lessThanOrEqual">
      <formula>0</formula>
    </cfRule>
  </conditionalFormatting>
  <conditionalFormatting sqref="F175">
    <cfRule type="cellIs" dxfId="49" priority="18" operator="lessThanOrEqual">
      <formula>0</formula>
    </cfRule>
  </conditionalFormatting>
  <conditionalFormatting sqref="F177">
    <cfRule type="cellIs" dxfId="48" priority="17" operator="lessThanOrEqual">
      <formula>0</formula>
    </cfRule>
  </conditionalFormatting>
  <conditionalFormatting sqref="F179">
    <cfRule type="cellIs" dxfId="47" priority="16" operator="lessThanOrEqual">
      <formula>0</formula>
    </cfRule>
  </conditionalFormatting>
  <conditionalFormatting sqref="F181">
    <cfRule type="cellIs" dxfId="46" priority="15" operator="lessThanOrEqual">
      <formula>0</formula>
    </cfRule>
  </conditionalFormatting>
  <conditionalFormatting sqref="F183">
    <cfRule type="cellIs" dxfId="45" priority="14" operator="lessThanOrEqual">
      <formula>0</formula>
    </cfRule>
  </conditionalFormatting>
  <conditionalFormatting sqref="F185">
    <cfRule type="cellIs" dxfId="44" priority="13" operator="lessThanOrEqual">
      <formula>0</formula>
    </cfRule>
  </conditionalFormatting>
  <conditionalFormatting sqref="F187">
    <cfRule type="cellIs" dxfId="43" priority="12" operator="lessThanOrEqual">
      <formula>0</formula>
    </cfRule>
  </conditionalFormatting>
  <conditionalFormatting sqref="F191">
    <cfRule type="cellIs" dxfId="42" priority="11" operator="lessThanOrEqual">
      <formula>0</formula>
    </cfRule>
  </conditionalFormatting>
  <conditionalFormatting sqref="F195">
    <cfRule type="cellIs" dxfId="41" priority="10" operator="lessThanOrEqual">
      <formula>0</formula>
    </cfRule>
  </conditionalFormatting>
  <conditionalFormatting sqref="F197">
    <cfRule type="cellIs" dxfId="40" priority="9" operator="lessThanOrEqual">
      <formula>0</formula>
    </cfRule>
  </conditionalFormatting>
  <conditionalFormatting sqref="F199">
    <cfRule type="cellIs" dxfId="39" priority="8" operator="lessThanOrEqual">
      <formula>0</formula>
    </cfRule>
  </conditionalFormatting>
  <conditionalFormatting sqref="F201">
    <cfRule type="cellIs" dxfId="38" priority="7" operator="lessThanOrEqual">
      <formula>0</formula>
    </cfRule>
  </conditionalFormatting>
  <conditionalFormatting sqref="F202">
    <cfRule type="cellIs" dxfId="37" priority="6" operator="lessThanOrEqual">
      <formula>0</formula>
    </cfRule>
  </conditionalFormatting>
  <conditionalFormatting sqref="F203">
    <cfRule type="cellIs" dxfId="36" priority="5" operator="lessThanOrEqual">
      <formula>0</formula>
    </cfRule>
  </conditionalFormatting>
  <conditionalFormatting sqref="F204">
    <cfRule type="cellIs" dxfId="35" priority="4" operator="lessThanOrEqual">
      <formula>0</formula>
    </cfRule>
  </conditionalFormatting>
  <conditionalFormatting sqref="F205">
    <cfRule type="cellIs" dxfId="34" priority="3" operator="lessThanOrEqual">
      <formula>0</formula>
    </cfRule>
  </conditionalFormatting>
  <conditionalFormatting sqref="F207">
    <cfRule type="cellIs" dxfId="33" priority="2" operator="lessThanOrEqual">
      <formula>0</formula>
    </cfRule>
  </conditionalFormatting>
  <conditionalFormatting sqref="F209">
    <cfRule type="cellIs" dxfId="32" priority="1" operator="lessThanOrEqual">
      <formula>0</formula>
    </cfRule>
  </conditionalFormatting>
  <pageMargins left="1.1811023622047248" right="0.59055118110236238" top="1.1811023622047248" bottom="1.1811023622047248" header="0.51181102362204722" footer="0.51181102362204722"/>
  <pageSetup paperSize="9" fitToHeight="0" orientation="portrait"/>
  <headerFooter>
    <oddHeader>&amp;C&amp;"-,Regular"&amp;8Kolesarske poti Medvode - Pirniče - Vikrče
Brv čez Savo</oddHeader>
    <oddFooter>&amp;C&amp;"-,Regular"&amp;8Stran &amp;"-,Bold"A.&amp;P&amp;"-,Regular" od A.&amp;N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G87"/>
  <sheetViews>
    <sheetView showGridLines="0" showRowColHeaders="0" topLeftCell="A75" zoomScaleNormal="100" workbookViewId="0">
      <selection activeCell="F75" sqref="F1:F1048576"/>
    </sheetView>
  </sheetViews>
  <sheetFormatPr defaultColWidth="1.08984375" defaultRowHeight="12" x14ac:dyDescent="0.3"/>
  <cols>
    <col min="1" max="1" width="5.08984375" style="34" bestFit="1" customWidth="1" collapsed="1"/>
    <col min="2" max="2" width="7.6328125" style="35" bestFit="1" customWidth="1" collapsed="1"/>
    <col min="3" max="3" width="38.453125" style="36" bestFit="1" customWidth="1" collapsed="1"/>
    <col min="4" max="4" width="7.6328125" style="37" bestFit="1" customWidth="1" collapsed="1"/>
    <col min="5" max="5" width="7.6328125" style="38" bestFit="1" customWidth="1" collapsed="1"/>
    <col min="6" max="6" width="9" style="283" bestFit="1" customWidth="1" collapsed="1"/>
    <col min="7" max="7" width="9" style="39" bestFit="1" customWidth="1" collapsed="1"/>
    <col min="8" max="8" width="1.08984375" style="33" bestFit="1"/>
    <col min="9" max="16384" width="1.08984375" style="33"/>
  </cols>
  <sheetData>
    <row r="1" spans="1:7" s="206" customFormat="1" ht="38" customHeight="1" x14ac:dyDescent="0.25">
      <c r="A1" s="207" t="s">
        <v>14</v>
      </c>
      <c r="B1" s="208" t="s">
        <v>15</v>
      </c>
      <c r="C1" s="209" t="s">
        <v>16</v>
      </c>
      <c r="D1" s="210" t="s">
        <v>17</v>
      </c>
      <c r="E1" s="211" t="s">
        <v>18</v>
      </c>
      <c r="F1" s="299" t="s">
        <v>19</v>
      </c>
      <c r="G1" s="212" t="s">
        <v>20</v>
      </c>
    </row>
    <row r="2" spans="1:7" s="213" customFormat="1" x14ac:dyDescent="0.3">
      <c r="A2" s="214" t="s">
        <v>21</v>
      </c>
      <c r="B2" s="215" t="s">
        <v>21</v>
      </c>
      <c r="C2" s="216" t="s">
        <v>22</v>
      </c>
      <c r="D2" s="217"/>
      <c r="E2" s="218"/>
      <c r="F2" s="300"/>
      <c r="G2" s="219">
        <f>G3</f>
        <v>0</v>
      </c>
    </row>
    <row r="3" spans="1:7" s="39" customFormat="1" x14ac:dyDescent="0.3">
      <c r="A3" s="94" t="s">
        <v>46</v>
      </c>
      <c r="B3" s="95" t="s">
        <v>46</v>
      </c>
      <c r="C3" s="104" t="s">
        <v>47</v>
      </c>
      <c r="D3" s="97"/>
      <c r="E3" s="98"/>
      <c r="F3" s="278"/>
      <c r="G3" s="99">
        <f>SUM(G4:G4)</f>
        <v>0</v>
      </c>
    </row>
    <row r="4" spans="1:7" s="39" customFormat="1" ht="18" customHeight="1" x14ac:dyDescent="0.3">
      <c r="A4" s="76">
        <v>1</v>
      </c>
      <c r="B4" s="100" t="s">
        <v>405</v>
      </c>
      <c r="C4" s="101" t="s">
        <v>406</v>
      </c>
      <c r="D4" s="79" t="s">
        <v>27</v>
      </c>
      <c r="E4" s="80">
        <v>1</v>
      </c>
      <c r="F4" s="279"/>
      <c r="G4" s="81">
        <f>E4*F4</f>
        <v>0</v>
      </c>
    </row>
    <row r="5" spans="1:7" x14ac:dyDescent="0.3">
      <c r="A5" s="103"/>
      <c r="B5" s="83" t="s">
        <v>30</v>
      </c>
      <c r="C5" s="84" t="s">
        <v>407</v>
      </c>
      <c r="D5" s="85"/>
      <c r="E5" s="86"/>
      <c r="F5" s="276"/>
      <c r="G5" s="87"/>
    </row>
    <row r="7" spans="1:7" s="213" customFormat="1" x14ac:dyDescent="0.3">
      <c r="A7" s="220" t="s">
        <v>59</v>
      </c>
      <c r="B7" s="221" t="s">
        <v>59</v>
      </c>
      <c r="C7" s="222" t="s">
        <v>60</v>
      </c>
      <c r="D7" s="217"/>
      <c r="E7" s="218"/>
      <c r="F7" s="301"/>
      <c r="G7" s="223">
        <f>G8+G12+G16+G20+G31</f>
        <v>0</v>
      </c>
    </row>
    <row r="8" spans="1:7" s="213" customFormat="1" x14ac:dyDescent="0.3">
      <c r="A8" s="224" t="s">
        <v>61</v>
      </c>
      <c r="B8" s="225" t="s">
        <v>61</v>
      </c>
      <c r="C8" s="226" t="s">
        <v>62</v>
      </c>
      <c r="D8" s="227"/>
      <c r="E8" s="228"/>
      <c r="F8" s="302"/>
      <c r="G8" s="229">
        <f>SUM(G9:G10)</f>
        <v>0</v>
      </c>
    </row>
    <row r="9" spans="1:7" ht="55" customHeight="1" x14ac:dyDescent="0.3">
      <c r="A9" s="153">
        <v>1</v>
      </c>
      <c r="B9" s="154" t="s">
        <v>70</v>
      </c>
      <c r="C9" s="155" t="s">
        <v>71</v>
      </c>
      <c r="D9" s="131" t="s">
        <v>65</v>
      </c>
      <c r="E9" s="132">
        <v>30</v>
      </c>
      <c r="F9" s="303"/>
      <c r="G9" s="133">
        <f>E9*F9</f>
        <v>0</v>
      </c>
    </row>
    <row r="10" spans="1:7" ht="30" customHeight="1" x14ac:dyDescent="0.3">
      <c r="A10" s="103"/>
      <c r="B10" s="83" t="s">
        <v>30</v>
      </c>
      <c r="C10" s="84" t="s">
        <v>408</v>
      </c>
      <c r="D10" s="85"/>
      <c r="E10" s="86"/>
      <c r="F10" s="276"/>
      <c r="G10" s="87"/>
    </row>
    <row r="12" spans="1:7" s="213" customFormat="1" x14ac:dyDescent="0.3">
      <c r="A12" s="230" t="s">
        <v>76</v>
      </c>
      <c r="B12" s="231" t="s">
        <v>76</v>
      </c>
      <c r="C12" s="232" t="s">
        <v>77</v>
      </c>
      <c r="D12" s="233"/>
      <c r="E12" s="234"/>
      <c r="F12" s="304"/>
      <c r="G12" s="235">
        <f>SUM(G13:G14)</f>
        <v>0</v>
      </c>
    </row>
    <row r="13" spans="1:7" ht="30" customHeight="1" x14ac:dyDescent="0.3">
      <c r="A13" s="76">
        <v>1</v>
      </c>
      <c r="B13" s="119" t="s">
        <v>78</v>
      </c>
      <c r="C13" s="78" t="s">
        <v>79</v>
      </c>
      <c r="D13" s="79" t="s">
        <v>40</v>
      </c>
      <c r="E13" s="80">
        <v>23</v>
      </c>
      <c r="F13" s="279"/>
      <c r="G13" s="81">
        <f>E13*F13</f>
        <v>0</v>
      </c>
    </row>
    <row r="14" spans="1:7" ht="25" customHeight="1" x14ac:dyDescent="0.3">
      <c r="A14" s="103"/>
      <c r="B14" s="83" t="s">
        <v>30</v>
      </c>
      <c r="C14" s="84" t="s">
        <v>409</v>
      </c>
      <c r="D14" s="85"/>
      <c r="E14" s="86"/>
      <c r="F14" s="276"/>
      <c r="G14" s="87"/>
    </row>
    <row r="16" spans="1:7" s="213" customFormat="1" x14ac:dyDescent="0.3">
      <c r="A16" s="230" t="s">
        <v>86</v>
      </c>
      <c r="B16" s="231" t="s">
        <v>86</v>
      </c>
      <c r="C16" s="232" t="s">
        <v>87</v>
      </c>
      <c r="D16" s="233"/>
      <c r="E16" s="234"/>
      <c r="F16" s="304"/>
      <c r="G16" s="235">
        <f>SUM(G17:G18)</f>
        <v>0</v>
      </c>
    </row>
    <row r="17" spans="1:7" ht="18" customHeight="1" x14ac:dyDescent="0.3">
      <c r="A17" s="76">
        <v>1</v>
      </c>
      <c r="B17" s="119" t="s">
        <v>88</v>
      </c>
      <c r="C17" s="78" t="s">
        <v>89</v>
      </c>
      <c r="D17" s="79" t="s">
        <v>65</v>
      </c>
      <c r="E17" s="80">
        <v>30</v>
      </c>
      <c r="F17" s="279"/>
      <c r="G17" s="81">
        <f>E17*F17</f>
        <v>0</v>
      </c>
    </row>
    <row r="18" spans="1:7" ht="37.9" customHeight="1" x14ac:dyDescent="0.3">
      <c r="A18" s="103"/>
      <c r="B18" s="83" t="s">
        <v>30</v>
      </c>
      <c r="C18" s="84" t="s">
        <v>410</v>
      </c>
      <c r="D18" s="85"/>
      <c r="E18" s="86"/>
      <c r="F18" s="276"/>
      <c r="G18" s="87"/>
    </row>
    <row r="20" spans="1:7" s="236" customFormat="1" x14ac:dyDescent="0.3">
      <c r="A20" s="230" t="s">
        <v>111</v>
      </c>
      <c r="B20" s="231" t="s">
        <v>112</v>
      </c>
      <c r="C20" s="237" t="s">
        <v>113</v>
      </c>
      <c r="D20" s="233"/>
      <c r="E20" s="234"/>
      <c r="F20" s="304"/>
      <c r="G20" s="235">
        <f>SUM(G21:G29)</f>
        <v>0</v>
      </c>
    </row>
    <row r="21" spans="1:7" s="236" customFormat="1" ht="36" x14ac:dyDescent="0.3">
      <c r="A21" s="76">
        <v>1</v>
      </c>
      <c r="B21" s="77" t="s">
        <v>411</v>
      </c>
      <c r="C21" s="78" t="s">
        <v>412</v>
      </c>
      <c r="D21" s="79" t="s">
        <v>116</v>
      </c>
      <c r="E21" s="80">
        <v>13.6</v>
      </c>
      <c r="F21" s="279"/>
      <c r="G21" s="81">
        <f>E21*F21</f>
        <v>0</v>
      </c>
    </row>
    <row r="22" spans="1:7" s="236" customFormat="1" ht="61.9" customHeight="1" x14ac:dyDescent="0.3">
      <c r="A22" s="60"/>
      <c r="B22" s="61" t="s">
        <v>30</v>
      </c>
      <c r="C22" s="73" t="s">
        <v>413</v>
      </c>
      <c r="D22" s="74"/>
      <c r="E22" s="75"/>
      <c r="F22" s="272"/>
      <c r="G22" s="65"/>
    </row>
    <row r="23" spans="1:7" s="236" customFormat="1" ht="40" customHeight="1" x14ac:dyDescent="0.3">
      <c r="A23" s="66">
        <v>2</v>
      </c>
      <c r="B23" s="67" t="s">
        <v>114</v>
      </c>
      <c r="C23" s="118" t="s">
        <v>115</v>
      </c>
      <c r="D23" s="69" t="s">
        <v>116</v>
      </c>
      <c r="E23" s="70">
        <v>13.6</v>
      </c>
      <c r="F23" s="293"/>
      <c r="G23" s="71">
        <f t="shared" ref="G23:G28" si="0">E23*F23</f>
        <v>0</v>
      </c>
    </row>
    <row r="24" spans="1:7" s="236" customFormat="1" ht="40" customHeight="1" x14ac:dyDescent="0.3">
      <c r="A24" s="66">
        <v>3</v>
      </c>
      <c r="B24" s="117" t="s">
        <v>121</v>
      </c>
      <c r="C24" s="118" t="s">
        <v>122</v>
      </c>
      <c r="D24" s="69" t="s">
        <v>123</v>
      </c>
      <c r="E24" s="70">
        <v>14.72</v>
      </c>
      <c r="F24" s="293"/>
      <c r="G24" s="71">
        <f t="shared" si="0"/>
        <v>0</v>
      </c>
    </row>
    <row r="25" spans="1:7" s="236" customFormat="1" ht="24" x14ac:dyDescent="0.3">
      <c r="A25" s="60"/>
      <c r="B25" s="61" t="s">
        <v>30</v>
      </c>
      <c r="C25" s="73" t="s">
        <v>414</v>
      </c>
      <c r="D25" s="74"/>
      <c r="E25" s="75"/>
      <c r="F25" s="272"/>
      <c r="G25" s="65"/>
    </row>
    <row r="26" spans="1:7" s="236" customFormat="1" ht="50" customHeight="1" x14ac:dyDescent="0.3">
      <c r="A26" s="66">
        <v>4</v>
      </c>
      <c r="B26" s="117" t="s">
        <v>125</v>
      </c>
      <c r="C26" s="118" t="s">
        <v>126</v>
      </c>
      <c r="D26" s="69" t="s">
        <v>123</v>
      </c>
      <c r="E26" s="70">
        <v>1283.21</v>
      </c>
      <c r="F26" s="293"/>
      <c r="G26" s="71">
        <f t="shared" si="0"/>
        <v>0</v>
      </c>
    </row>
    <row r="27" spans="1:7" s="236" customFormat="1" ht="24" x14ac:dyDescent="0.3">
      <c r="A27" s="60"/>
      <c r="B27" s="61" t="s">
        <v>30</v>
      </c>
      <c r="C27" s="73" t="s">
        <v>414</v>
      </c>
      <c r="D27" s="74"/>
      <c r="E27" s="75"/>
      <c r="F27" s="272"/>
      <c r="G27" s="65"/>
    </row>
    <row r="28" spans="1:7" s="236" customFormat="1" ht="30" customHeight="1" x14ac:dyDescent="0.3">
      <c r="A28" s="66">
        <v>5</v>
      </c>
      <c r="B28" s="67" t="s">
        <v>415</v>
      </c>
      <c r="C28" s="118" t="s">
        <v>416</v>
      </c>
      <c r="D28" s="69" t="s">
        <v>27</v>
      </c>
      <c r="E28" s="70">
        <v>2</v>
      </c>
      <c r="F28" s="293"/>
      <c r="G28" s="71">
        <f t="shared" si="0"/>
        <v>0</v>
      </c>
    </row>
    <row r="29" spans="1:7" s="236" customFormat="1" x14ac:dyDescent="0.3">
      <c r="A29" s="103"/>
      <c r="B29" s="83" t="s">
        <v>30</v>
      </c>
      <c r="C29" s="84" t="s">
        <v>129</v>
      </c>
      <c r="D29" s="85"/>
      <c r="E29" s="86"/>
      <c r="F29" s="276"/>
      <c r="G29" s="87"/>
    </row>
    <row r="30" spans="1:7" s="236" customFormat="1" x14ac:dyDescent="0.3">
      <c r="A30" s="34"/>
      <c r="B30" s="35"/>
      <c r="C30" s="36"/>
      <c r="D30" s="37"/>
      <c r="E30" s="38"/>
      <c r="F30" s="283"/>
      <c r="G30" s="39"/>
    </row>
    <row r="31" spans="1:7" s="236" customFormat="1" x14ac:dyDescent="0.3">
      <c r="A31" s="230" t="s">
        <v>112</v>
      </c>
      <c r="B31" s="231" t="s">
        <v>112</v>
      </c>
      <c r="C31" s="120" t="s">
        <v>417</v>
      </c>
      <c r="D31" s="233"/>
      <c r="E31" s="234"/>
      <c r="F31" s="304"/>
      <c r="G31" s="235">
        <f>SUM(G32:G33)</f>
        <v>0</v>
      </c>
    </row>
    <row r="32" spans="1:7" ht="30" customHeight="1" x14ac:dyDescent="0.3">
      <c r="A32" s="76">
        <v>1</v>
      </c>
      <c r="B32" s="77" t="str">
        <f>"N"&amp;SUBSTITUTE($B$31,".","")&amp;TEXT(A32,"000")</f>
        <v>N27001</v>
      </c>
      <c r="C32" s="127" t="s">
        <v>134</v>
      </c>
      <c r="D32" s="79" t="s">
        <v>65</v>
      </c>
      <c r="E32" s="80">
        <v>30</v>
      </c>
      <c r="F32" s="279"/>
      <c r="G32" s="81">
        <f>E32*F32</f>
        <v>0</v>
      </c>
    </row>
    <row r="33" spans="1:7" ht="50.25" customHeight="1" x14ac:dyDescent="0.3">
      <c r="A33" s="103"/>
      <c r="B33" s="83" t="s">
        <v>30</v>
      </c>
      <c r="C33" s="84" t="s">
        <v>135</v>
      </c>
      <c r="D33" s="85"/>
      <c r="E33" s="86"/>
      <c r="F33" s="276"/>
      <c r="G33" s="87"/>
    </row>
    <row r="35" spans="1:7" s="39" customFormat="1" x14ac:dyDescent="0.3">
      <c r="A35" s="220" t="s">
        <v>193</v>
      </c>
      <c r="B35" s="221" t="s">
        <v>193</v>
      </c>
      <c r="C35" s="238" t="s">
        <v>194</v>
      </c>
      <c r="D35" s="217"/>
      <c r="E35" s="218"/>
      <c r="F35" s="301"/>
      <c r="G35" s="223">
        <f>G36+G40+G50</f>
        <v>0</v>
      </c>
    </row>
    <row r="36" spans="1:7" s="39" customFormat="1" x14ac:dyDescent="0.3">
      <c r="A36" s="224" t="s">
        <v>195</v>
      </c>
      <c r="B36" s="225" t="s">
        <v>195</v>
      </c>
      <c r="C36" s="239" t="s">
        <v>196</v>
      </c>
      <c r="D36" s="227"/>
      <c r="E36" s="228"/>
      <c r="F36" s="302"/>
      <c r="G36" s="229">
        <f>SUM(G37:G38)</f>
        <v>0</v>
      </c>
    </row>
    <row r="37" spans="1:7" s="39" customFormat="1" ht="18" customHeight="1" x14ac:dyDescent="0.3">
      <c r="A37" s="153">
        <v>1</v>
      </c>
      <c r="B37" s="154" t="s">
        <v>197</v>
      </c>
      <c r="C37" s="155" t="s">
        <v>198</v>
      </c>
      <c r="D37" s="131" t="s">
        <v>40</v>
      </c>
      <c r="E37" s="132">
        <v>23</v>
      </c>
      <c r="F37" s="305"/>
      <c r="G37" s="133">
        <f>E37*F37</f>
        <v>0</v>
      </c>
    </row>
    <row r="38" spans="1:7" s="39" customFormat="1" ht="37.9" customHeight="1" x14ac:dyDescent="0.3">
      <c r="A38" s="60"/>
      <c r="B38" s="61" t="s">
        <v>30</v>
      </c>
      <c r="C38" s="73" t="s">
        <v>418</v>
      </c>
      <c r="D38" s="74"/>
      <c r="E38" s="75"/>
      <c r="F38" s="286"/>
      <c r="G38" s="65"/>
    </row>
    <row r="40" spans="1:7" s="39" customFormat="1" x14ac:dyDescent="0.3">
      <c r="A40" s="230" t="s">
        <v>226</v>
      </c>
      <c r="B40" s="231" t="s">
        <v>226</v>
      </c>
      <c r="C40" s="240" t="s">
        <v>227</v>
      </c>
      <c r="D40" s="233"/>
      <c r="E40" s="234"/>
      <c r="F40" s="304"/>
      <c r="G40" s="235">
        <f>SUM(G41:G48)</f>
        <v>0</v>
      </c>
    </row>
    <row r="41" spans="1:7" s="39" customFormat="1" ht="45" customHeight="1" x14ac:dyDescent="0.3">
      <c r="A41" s="153">
        <v>1</v>
      </c>
      <c r="B41" s="154" t="s">
        <v>121</v>
      </c>
      <c r="C41" s="157" t="s">
        <v>122</v>
      </c>
      <c r="D41" s="131" t="s">
        <v>123</v>
      </c>
      <c r="E41" s="132">
        <v>53.54</v>
      </c>
      <c r="F41" s="288"/>
      <c r="G41" s="81">
        <f>E41*F41</f>
        <v>0</v>
      </c>
    </row>
    <row r="42" spans="1:7" s="39" customFormat="1" ht="38.65" customHeight="1" x14ac:dyDescent="0.3">
      <c r="A42" s="60"/>
      <c r="B42" s="61" t="s">
        <v>30</v>
      </c>
      <c r="C42" s="158" t="s">
        <v>419</v>
      </c>
      <c r="D42" s="74"/>
      <c r="E42" s="75"/>
      <c r="F42" s="286"/>
      <c r="G42" s="65"/>
    </row>
    <row r="43" spans="1:7" s="39" customFormat="1" ht="55" customHeight="1" x14ac:dyDescent="0.3">
      <c r="A43" s="66">
        <v>2</v>
      </c>
      <c r="B43" s="117" t="s">
        <v>125</v>
      </c>
      <c r="C43" s="159" t="s">
        <v>126</v>
      </c>
      <c r="D43" s="69" t="s">
        <v>123</v>
      </c>
      <c r="E43" s="70">
        <v>1502.95</v>
      </c>
      <c r="F43" s="290"/>
      <c r="G43" s="71">
        <f>E43*F43</f>
        <v>0</v>
      </c>
    </row>
    <row r="44" spans="1:7" s="39" customFormat="1" ht="37.9" customHeight="1" x14ac:dyDescent="0.3">
      <c r="A44" s="76"/>
      <c r="B44" s="77" t="s">
        <v>30</v>
      </c>
      <c r="C44" s="160" t="s">
        <v>419</v>
      </c>
      <c r="D44" s="79"/>
      <c r="E44" s="80"/>
      <c r="F44" s="288"/>
      <c r="G44" s="81"/>
    </row>
    <row r="45" spans="1:7" s="39" customFormat="1" ht="67" customHeight="1" x14ac:dyDescent="0.3">
      <c r="A45" s="66">
        <v>3</v>
      </c>
      <c r="B45" s="117" t="str">
        <f>"N"&amp;SUBSTITUTE($B$40,".","")&amp;TEXT(A45,"000")</f>
        <v>N52003</v>
      </c>
      <c r="C45" s="159" t="s">
        <v>420</v>
      </c>
      <c r="D45" s="69" t="s">
        <v>27</v>
      </c>
      <c r="E45" s="70">
        <v>24</v>
      </c>
      <c r="F45" s="290"/>
      <c r="G45" s="71">
        <f>E45*F45</f>
        <v>0</v>
      </c>
    </row>
    <row r="46" spans="1:7" s="39" customFormat="1" ht="36" x14ac:dyDescent="0.3">
      <c r="A46" s="60"/>
      <c r="B46" s="61" t="s">
        <v>30</v>
      </c>
      <c r="C46" s="158" t="s">
        <v>230</v>
      </c>
      <c r="D46" s="74"/>
      <c r="E46" s="75"/>
      <c r="F46" s="286"/>
      <c r="G46" s="65"/>
    </row>
    <row r="47" spans="1:7" s="39" customFormat="1" ht="67" customHeight="1" x14ac:dyDescent="0.3">
      <c r="A47" s="66">
        <v>4</v>
      </c>
      <c r="B47" s="117" t="str">
        <f>"N"&amp;SUBSTITUTE($B$40,".","")&amp;TEXT(A47,"000")</f>
        <v>N52004</v>
      </c>
      <c r="C47" s="159" t="s">
        <v>421</v>
      </c>
      <c r="D47" s="69" t="s">
        <v>27</v>
      </c>
      <c r="E47" s="70">
        <v>22</v>
      </c>
      <c r="F47" s="290"/>
      <c r="G47" s="71">
        <f>E47*F47</f>
        <v>0</v>
      </c>
    </row>
    <row r="48" spans="1:7" s="39" customFormat="1" ht="36" x14ac:dyDescent="0.3">
      <c r="A48" s="103"/>
      <c r="B48" s="83" t="s">
        <v>30</v>
      </c>
      <c r="C48" s="161" t="s">
        <v>230</v>
      </c>
      <c r="D48" s="85"/>
      <c r="E48" s="86"/>
      <c r="F48" s="287"/>
      <c r="G48" s="87"/>
    </row>
    <row r="49" spans="1:7" s="39" customFormat="1" x14ac:dyDescent="0.3">
      <c r="A49" s="34"/>
      <c r="B49" s="35"/>
      <c r="C49" s="36"/>
      <c r="D49" s="37"/>
      <c r="E49" s="38"/>
      <c r="F49" s="283"/>
    </row>
    <row r="50" spans="1:7" s="39" customFormat="1" x14ac:dyDescent="0.3">
      <c r="A50" s="230" t="s">
        <v>232</v>
      </c>
      <c r="B50" s="231" t="s">
        <v>232</v>
      </c>
      <c r="C50" s="241" t="s">
        <v>233</v>
      </c>
      <c r="D50" s="242"/>
      <c r="E50" s="243"/>
      <c r="F50" s="304"/>
      <c r="G50" s="235">
        <f>SUM(G51:G56)</f>
        <v>0</v>
      </c>
    </row>
    <row r="51" spans="1:7" s="39" customFormat="1" ht="30" customHeight="1" x14ac:dyDescent="0.3">
      <c r="A51" s="153">
        <v>1</v>
      </c>
      <c r="B51" s="154" t="s">
        <v>234</v>
      </c>
      <c r="C51" s="244" t="s">
        <v>235</v>
      </c>
      <c r="D51" s="245" t="s">
        <v>65</v>
      </c>
      <c r="E51" s="246">
        <v>1.6</v>
      </c>
      <c r="F51" s="303"/>
      <c r="G51" s="133">
        <f>E51*F51</f>
        <v>0</v>
      </c>
    </row>
    <row r="52" spans="1:7" s="39" customFormat="1" x14ac:dyDescent="0.3">
      <c r="A52" s="60"/>
      <c r="B52" s="61" t="s">
        <v>30</v>
      </c>
      <c r="C52" s="247" t="s">
        <v>422</v>
      </c>
      <c r="D52" s="248"/>
      <c r="E52" s="249"/>
      <c r="F52" s="272"/>
      <c r="G52" s="65"/>
    </row>
    <row r="53" spans="1:7" s="39" customFormat="1" ht="30" customHeight="1" x14ac:dyDescent="0.3">
      <c r="A53" s="66">
        <v>2</v>
      </c>
      <c r="B53" s="117" t="s">
        <v>237</v>
      </c>
      <c r="C53" s="250" t="s">
        <v>238</v>
      </c>
      <c r="D53" s="251" t="s">
        <v>65</v>
      </c>
      <c r="E53" s="252">
        <v>0.94625000000000004</v>
      </c>
      <c r="F53" s="293"/>
      <c r="G53" s="71">
        <f>E53*F53</f>
        <v>0</v>
      </c>
    </row>
    <row r="54" spans="1:7" s="39" customFormat="1" ht="36" x14ac:dyDescent="0.3">
      <c r="A54" s="60"/>
      <c r="B54" s="61" t="s">
        <v>30</v>
      </c>
      <c r="C54" s="247" t="s">
        <v>423</v>
      </c>
      <c r="D54" s="253"/>
      <c r="E54" s="249"/>
      <c r="F54" s="272"/>
      <c r="G54" s="65"/>
    </row>
    <row r="55" spans="1:7" s="39" customFormat="1" ht="40.5" customHeight="1" x14ac:dyDescent="0.3">
      <c r="A55" s="66">
        <v>3</v>
      </c>
      <c r="B55" s="117" t="str">
        <f>"N"&amp;SUBSTITUTE($B$50,".","")&amp;TEXT(A55,"000")</f>
        <v>N53003</v>
      </c>
      <c r="C55" s="254" t="s">
        <v>424</v>
      </c>
      <c r="D55" s="251" t="s">
        <v>65</v>
      </c>
      <c r="E55" s="252">
        <v>10</v>
      </c>
      <c r="F55" s="293"/>
      <c r="G55" s="71">
        <f>E55*F55</f>
        <v>0</v>
      </c>
    </row>
    <row r="56" spans="1:7" s="39" customFormat="1" x14ac:dyDescent="0.3">
      <c r="A56" s="103"/>
      <c r="B56" s="83" t="s">
        <v>30</v>
      </c>
      <c r="C56" s="255" t="s">
        <v>425</v>
      </c>
      <c r="D56" s="256"/>
      <c r="E56" s="257"/>
      <c r="F56" s="276"/>
      <c r="G56" s="87"/>
    </row>
    <row r="58" spans="1:7" s="39" customFormat="1" x14ac:dyDescent="0.3">
      <c r="A58" s="220" t="s">
        <v>295</v>
      </c>
      <c r="B58" s="221">
        <v>5</v>
      </c>
      <c r="C58" s="238" t="s">
        <v>296</v>
      </c>
      <c r="D58" s="217"/>
      <c r="E58" s="218"/>
      <c r="F58" s="301"/>
      <c r="G58" s="223">
        <f>G59+G63</f>
        <v>0</v>
      </c>
    </row>
    <row r="59" spans="1:7" s="39" customFormat="1" x14ac:dyDescent="0.3">
      <c r="A59" s="224" t="s">
        <v>297</v>
      </c>
      <c r="B59" s="258" t="s">
        <v>81</v>
      </c>
      <c r="C59" s="259" t="s">
        <v>426</v>
      </c>
      <c r="D59" s="227"/>
      <c r="E59" s="228"/>
      <c r="F59" s="302"/>
      <c r="G59" s="229">
        <f>SUM(G60:G61)</f>
        <v>0</v>
      </c>
    </row>
    <row r="60" spans="1:7" s="236" customFormat="1" ht="54" customHeight="1" x14ac:dyDescent="0.3">
      <c r="A60" s="172">
        <v>1</v>
      </c>
      <c r="B60" s="173" t="str">
        <f>"N"&amp;SUBSTITUTE($B$59,".","")&amp;TEXT(A60,"000")</f>
        <v>N23001</v>
      </c>
      <c r="C60" s="203" t="s">
        <v>427</v>
      </c>
      <c r="D60" s="174" t="s">
        <v>27</v>
      </c>
      <c r="E60" s="175">
        <v>22</v>
      </c>
      <c r="F60" s="298"/>
      <c r="G60" s="176">
        <f>E60*F60</f>
        <v>0</v>
      </c>
    </row>
    <row r="61" spans="1:7" s="236" customFormat="1" ht="49.5" customHeight="1" x14ac:dyDescent="0.3">
      <c r="A61" s="106"/>
      <c r="B61" s="107" t="s">
        <v>30</v>
      </c>
      <c r="C61" s="191" t="s">
        <v>428</v>
      </c>
      <c r="D61" s="109"/>
      <c r="E61" s="110"/>
      <c r="F61" s="294"/>
      <c r="G61" s="111"/>
    </row>
    <row r="62" spans="1:7" s="236" customFormat="1" x14ac:dyDescent="0.3">
      <c r="A62" s="260"/>
      <c r="B62" s="261"/>
      <c r="C62" s="262"/>
      <c r="D62" s="263"/>
      <c r="E62" s="264"/>
      <c r="F62" s="306"/>
      <c r="G62" s="265"/>
    </row>
    <row r="63" spans="1:7" s="236" customFormat="1" x14ac:dyDescent="0.3">
      <c r="A63" s="230" t="s">
        <v>305</v>
      </c>
      <c r="B63" s="266" t="s">
        <v>262</v>
      </c>
      <c r="C63" s="240" t="s">
        <v>429</v>
      </c>
      <c r="D63" s="233"/>
      <c r="E63" s="234"/>
      <c r="F63" s="304"/>
      <c r="G63" s="235">
        <f>SUM(G64:G81)</f>
        <v>0</v>
      </c>
    </row>
    <row r="64" spans="1:7" s="236" customFormat="1" ht="72" x14ac:dyDescent="0.3">
      <c r="A64" s="66">
        <v>1</v>
      </c>
      <c r="B64" s="67" t="str">
        <f>"N"&amp;SUBSTITUTE($B$63,".","")&amp;TEXT(A64,"000")</f>
        <v>N58001</v>
      </c>
      <c r="C64" s="156" t="s">
        <v>430</v>
      </c>
      <c r="D64" s="69" t="s">
        <v>123</v>
      </c>
      <c r="E64" s="70">
        <v>1080</v>
      </c>
      <c r="F64" s="293"/>
      <c r="G64" s="71">
        <f>E64*F64</f>
        <v>0</v>
      </c>
    </row>
    <row r="65" spans="1:7" s="236" customFormat="1" ht="24" x14ac:dyDescent="0.3">
      <c r="A65" s="60"/>
      <c r="B65" s="61" t="s">
        <v>30</v>
      </c>
      <c r="C65" s="158" t="s">
        <v>431</v>
      </c>
      <c r="D65" s="74"/>
      <c r="E65" s="75"/>
      <c r="F65" s="286"/>
      <c r="G65" s="65"/>
    </row>
    <row r="66" spans="1:7" s="236" customFormat="1" ht="78" customHeight="1" x14ac:dyDescent="0.3">
      <c r="A66" s="76">
        <v>2</v>
      </c>
      <c r="B66" s="77" t="str">
        <f>"N"&amp;SUBSTITUTE($B$63,".","")&amp;TEXT(A66,"000")</f>
        <v>N58002</v>
      </c>
      <c r="C66" s="127" t="s">
        <v>432</v>
      </c>
      <c r="D66" s="79" t="s">
        <v>123</v>
      </c>
      <c r="E66" s="80">
        <v>4278.7979999999998</v>
      </c>
      <c r="F66" s="279"/>
      <c r="G66" s="81">
        <f>E66*F66</f>
        <v>0</v>
      </c>
    </row>
    <row r="67" spans="1:7" s="236" customFormat="1" ht="24" x14ac:dyDescent="0.3">
      <c r="A67" s="60"/>
      <c r="B67" s="61" t="s">
        <v>30</v>
      </c>
      <c r="C67" s="158" t="s">
        <v>431</v>
      </c>
      <c r="D67" s="74"/>
      <c r="E67" s="75"/>
      <c r="F67" s="286"/>
      <c r="G67" s="65"/>
    </row>
    <row r="68" spans="1:7" s="236" customFormat="1" ht="36" x14ac:dyDescent="0.3">
      <c r="A68" s="66">
        <v>3</v>
      </c>
      <c r="B68" s="67" t="str">
        <f>"N"&amp;SUBSTITUTE($B$63,".","")&amp;TEXT(A68,"000")</f>
        <v>N58003</v>
      </c>
      <c r="C68" s="156" t="s">
        <v>433</v>
      </c>
      <c r="D68" s="69" t="s">
        <v>27</v>
      </c>
      <c r="E68" s="70">
        <v>4</v>
      </c>
      <c r="F68" s="293"/>
      <c r="G68" s="71">
        <f>E68*F68</f>
        <v>0</v>
      </c>
    </row>
    <row r="69" spans="1:7" s="236" customFormat="1" x14ac:dyDescent="0.3">
      <c r="A69" s="60"/>
      <c r="B69" s="61" t="s">
        <v>30</v>
      </c>
      <c r="C69" s="73" t="s">
        <v>434</v>
      </c>
      <c r="D69" s="74"/>
      <c r="E69" s="75"/>
      <c r="F69" s="272"/>
      <c r="G69" s="65"/>
    </row>
    <row r="70" spans="1:7" s="236" customFormat="1" ht="36" x14ac:dyDescent="0.3">
      <c r="A70" s="66">
        <v>4</v>
      </c>
      <c r="B70" s="67" t="str">
        <f>"N"&amp;SUBSTITUTE($B$63,".","")&amp;TEXT(A70,"000")</f>
        <v>N58004</v>
      </c>
      <c r="C70" s="156" t="s">
        <v>435</v>
      </c>
      <c r="D70" s="69" t="s">
        <v>27</v>
      </c>
      <c r="E70" s="70">
        <v>8</v>
      </c>
      <c r="F70" s="293"/>
      <c r="G70" s="71">
        <f>E70*F70</f>
        <v>0</v>
      </c>
    </row>
    <row r="71" spans="1:7" s="236" customFormat="1" x14ac:dyDescent="0.3">
      <c r="A71" s="60"/>
      <c r="B71" s="61" t="s">
        <v>30</v>
      </c>
      <c r="C71" s="73" t="s">
        <v>436</v>
      </c>
      <c r="D71" s="74"/>
      <c r="E71" s="75"/>
      <c r="F71" s="272"/>
      <c r="G71" s="65"/>
    </row>
    <row r="72" spans="1:7" s="236" customFormat="1" ht="30" customHeight="1" x14ac:dyDescent="0.3">
      <c r="A72" s="66">
        <v>5</v>
      </c>
      <c r="B72" s="67" t="str">
        <f>"N"&amp;SUBSTITUTE($B$63,".","")&amp;TEXT(A72,"000")</f>
        <v>N58005</v>
      </c>
      <c r="C72" s="156" t="s">
        <v>437</v>
      </c>
      <c r="D72" s="69" t="s">
        <v>27</v>
      </c>
      <c r="E72" s="70">
        <v>8</v>
      </c>
      <c r="F72" s="293"/>
      <c r="G72" s="71">
        <f>E72*F72</f>
        <v>0</v>
      </c>
    </row>
    <row r="73" spans="1:7" s="236" customFormat="1" x14ac:dyDescent="0.3">
      <c r="A73" s="60"/>
      <c r="B73" s="61" t="s">
        <v>30</v>
      </c>
      <c r="C73" s="73" t="s">
        <v>438</v>
      </c>
      <c r="D73" s="74"/>
      <c r="E73" s="75"/>
      <c r="F73" s="272"/>
      <c r="G73" s="65"/>
    </row>
    <row r="74" spans="1:7" s="236" customFormat="1" ht="30" customHeight="1" x14ac:dyDescent="0.3">
      <c r="A74" s="66">
        <v>6</v>
      </c>
      <c r="B74" s="67" t="str">
        <f>"N"&amp;SUBSTITUTE($B$63,".","")&amp;TEXT(A74,"000")</f>
        <v>N58006</v>
      </c>
      <c r="C74" s="156" t="s">
        <v>439</v>
      </c>
      <c r="D74" s="69" t="s">
        <v>27</v>
      </c>
      <c r="E74" s="70">
        <v>8</v>
      </c>
      <c r="F74" s="293"/>
      <c r="G74" s="71">
        <f>E74*F74</f>
        <v>0</v>
      </c>
    </row>
    <row r="75" spans="1:7" s="236" customFormat="1" x14ac:dyDescent="0.3">
      <c r="A75" s="60"/>
      <c r="B75" s="61" t="s">
        <v>30</v>
      </c>
      <c r="C75" s="73" t="s">
        <v>438</v>
      </c>
      <c r="D75" s="74"/>
      <c r="E75" s="75"/>
      <c r="F75" s="272"/>
      <c r="G75" s="65"/>
    </row>
    <row r="76" spans="1:7" s="236" customFormat="1" ht="120" x14ac:dyDescent="0.3">
      <c r="A76" s="66">
        <v>7</v>
      </c>
      <c r="B76" s="67" t="str">
        <f>"N"&amp;SUBSTITUTE($B$63,".","")&amp;TEXT(A76,"000")</f>
        <v>N58007</v>
      </c>
      <c r="C76" s="156" t="s">
        <v>440</v>
      </c>
      <c r="D76" s="69" t="s">
        <v>116</v>
      </c>
      <c r="E76" s="70">
        <v>200</v>
      </c>
      <c r="F76" s="293"/>
      <c r="G76" s="71">
        <f>E76*F76</f>
        <v>0</v>
      </c>
    </row>
    <row r="77" spans="1:7" s="236" customFormat="1" ht="36" x14ac:dyDescent="0.3">
      <c r="A77" s="60"/>
      <c r="B77" s="61" t="s">
        <v>30</v>
      </c>
      <c r="C77" s="73" t="s">
        <v>441</v>
      </c>
      <c r="D77" s="74"/>
      <c r="E77" s="75"/>
      <c r="F77" s="272"/>
      <c r="G77" s="65"/>
    </row>
    <row r="78" spans="1:7" s="236" customFormat="1" ht="43" customHeight="1" x14ac:dyDescent="0.3">
      <c r="A78" s="66">
        <v>8</v>
      </c>
      <c r="B78" s="67" t="str">
        <f>"N"&amp;SUBSTITUTE($B$63,".","")&amp;TEXT(A78,"000")</f>
        <v>N58008</v>
      </c>
      <c r="C78" s="156" t="s">
        <v>442</v>
      </c>
      <c r="D78" s="69" t="s">
        <v>58</v>
      </c>
      <c r="E78" s="70">
        <v>1</v>
      </c>
      <c r="F78" s="293"/>
      <c r="G78" s="71">
        <f>E78*F78</f>
        <v>0</v>
      </c>
    </row>
    <row r="79" spans="1:7" s="236" customFormat="1" ht="24" x14ac:dyDescent="0.3">
      <c r="A79" s="60"/>
      <c r="B79" s="61" t="s">
        <v>30</v>
      </c>
      <c r="C79" s="158" t="s">
        <v>431</v>
      </c>
      <c r="D79" s="74"/>
      <c r="E79" s="75"/>
      <c r="F79" s="286"/>
      <c r="G79" s="65"/>
    </row>
    <row r="80" spans="1:7" s="236" customFormat="1" ht="30" customHeight="1" x14ac:dyDescent="0.3">
      <c r="A80" s="66">
        <v>9</v>
      </c>
      <c r="B80" s="67" t="str">
        <f>"N"&amp;SUBSTITUTE($B$63,".","")&amp;TEXT(A80,"000")</f>
        <v>N58009</v>
      </c>
      <c r="C80" s="156" t="s">
        <v>443</v>
      </c>
      <c r="D80" s="69" t="s">
        <v>58</v>
      </c>
      <c r="E80" s="70">
        <v>1</v>
      </c>
      <c r="F80" s="293"/>
      <c r="G80" s="71">
        <f>E80*F80</f>
        <v>0</v>
      </c>
    </row>
    <row r="81" spans="1:7" s="236" customFormat="1" ht="204" x14ac:dyDescent="0.3">
      <c r="A81" s="103"/>
      <c r="B81" s="83" t="s">
        <v>30</v>
      </c>
      <c r="C81" s="84" t="s">
        <v>444</v>
      </c>
      <c r="D81" s="85"/>
      <c r="E81" s="86"/>
      <c r="F81" s="276"/>
      <c r="G81" s="87"/>
    </row>
    <row r="83" spans="1:7" s="236" customFormat="1" x14ac:dyDescent="0.3">
      <c r="A83" s="230" t="s">
        <v>344</v>
      </c>
      <c r="B83" s="231" t="s">
        <v>373</v>
      </c>
      <c r="C83" s="240" t="s">
        <v>374</v>
      </c>
      <c r="D83" s="233"/>
      <c r="E83" s="234"/>
      <c r="F83" s="304"/>
      <c r="G83" s="235">
        <f>SUM(G84:G87)</f>
        <v>0</v>
      </c>
    </row>
    <row r="84" spans="1:7" s="236" customFormat="1" ht="187.25" customHeight="1" x14ac:dyDescent="0.3">
      <c r="A84" s="153">
        <v>1</v>
      </c>
      <c r="B84" s="164"/>
      <c r="C84" s="165" t="s">
        <v>445</v>
      </c>
      <c r="D84" s="131" t="s">
        <v>58</v>
      </c>
      <c r="E84" s="132">
        <v>1</v>
      </c>
      <c r="F84" s="288"/>
      <c r="G84" s="81">
        <f>E84*F84</f>
        <v>0</v>
      </c>
    </row>
    <row r="85" spans="1:7" s="236" customFormat="1" x14ac:dyDescent="0.3">
      <c r="A85" s="60"/>
      <c r="B85" s="61" t="s">
        <v>30</v>
      </c>
      <c r="C85" s="158" t="s">
        <v>446</v>
      </c>
      <c r="D85" s="74"/>
      <c r="E85" s="75"/>
      <c r="F85" s="286"/>
      <c r="G85" s="65"/>
    </row>
    <row r="86" spans="1:7" s="236" customFormat="1" ht="18" customHeight="1" x14ac:dyDescent="0.3">
      <c r="A86" s="66">
        <v>2</v>
      </c>
      <c r="B86" s="67" t="s">
        <v>375</v>
      </c>
      <c r="C86" s="162" t="s">
        <v>379</v>
      </c>
      <c r="D86" s="69" t="s">
        <v>27</v>
      </c>
      <c r="E86" s="70">
        <v>2</v>
      </c>
      <c r="F86" s="290"/>
      <c r="G86" s="71">
        <f>E86*F86</f>
        <v>0</v>
      </c>
    </row>
    <row r="87" spans="1:7" s="267" customFormat="1" ht="26.25" customHeight="1" x14ac:dyDescent="0.3">
      <c r="A87" s="103"/>
      <c r="B87" s="83" t="s">
        <v>30</v>
      </c>
      <c r="C87" s="161" t="s">
        <v>447</v>
      </c>
      <c r="D87" s="85"/>
      <c r="E87" s="86"/>
      <c r="F87" s="287"/>
      <c r="G87" s="87"/>
    </row>
  </sheetData>
  <sheetProtection algorithmName="SHA-512" hashValue="40ZWwuT3Gc370lmlTbBVHEKlnPe53PItYi7/kLegsedhM/G5aLKMisDGmwGmK0xto19DyND2AD6awzt7LZpI1w==" saltValue="SVfeUPkdX2ZlMM08/ta12A==" spinCount="100000" sheet="1" objects="1" scenarios="1"/>
  <conditionalFormatting sqref="F9">
    <cfRule type="cellIs" dxfId="31" priority="99" operator="lessThanOrEqual">
      <formula>0</formula>
    </cfRule>
  </conditionalFormatting>
  <conditionalFormatting sqref="F13">
    <cfRule type="cellIs" dxfId="30" priority="97" operator="lessThanOrEqual">
      <formula>0</formula>
    </cfRule>
  </conditionalFormatting>
  <conditionalFormatting sqref="F17">
    <cfRule type="cellIs" dxfId="29" priority="95" operator="lessThanOrEqual">
      <formula>0</formula>
    </cfRule>
  </conditionalFormatting>
  <conditionalFormatting sqref="F51">
    <cfRule type="cellIs" dxfId="28" priority="87" operator="lessThanOrEqual">
      <formula>0</formula>
    </cfRule>
  </conditionalFormatting>
  <conditionalFormatting sqref="F53">
    <cfRule type="cellIs" dxfId="27" priority="86" operator="lessThanOrEqual">
      <formula>0</formula>
    </cfRule>
  </conditionalFormatting>
  <conditionalFormatting sqref="F55">
    <cfRule type="cellIs" dxfId="26" priority="78" operator="lessThanOrEqual">
      <formula>0</formula>
    </cfRule>
  </conditionalFormatting>
  <conditionalFormatting sqref="F21">
    <cfRule type="cellIs" dxfId="25" priority="76" operator="lessThanOrEqual">
      <formula>0</formula>
    </cfRule>
  </conditionalFormatting>
  <conditionalFormatting sqref="F23">
    <cfRule type="cellIs" dxfId="24" priority="75" operator="lessThanOrEqual">
      <formula>0</formula>
    </cfRule>
  </conditionalFormatting>
  <conditionalFormatting sqref="F24">
    <cfRule type="cellIs" dxfId="23" priority="73" operator="lessThanOrEqual">
      <formula>0</formula>
    </cfRule>
  </conditionalFormatting>
  <conditionalFormatting sqref="F26">
    <cfRule type="cellIs" dxfId="22" priority="72" operator="lessThanOrEqual">
      <formula>0</formula>
    </cfRule>
  </conditionalFormatting>
  <conditionalFormatting sqref="F28">
    <cfRule type="cellIs" dxfId="21" priority="71" operator="lessThanOrEqual">
      <formula>0</formula>
    </cfRule>
  </conditionalFormatting>
  <conditionalFormatting sqref="F32">
    <cfRule type="cellIs" dxfId="20" priority="68" operator="lessThanOrEqual">
      <formula>0</formula>
    </cfRule>
  </conditionalFormatting>
  <conditionalFormatting sqref="F84">
    <cfRule type="cellIs" dxfId="19" priority="50" operator="lessThanOrEqual">
      <formula>0</formula>
    </cfRule>
  </conditionalFormatting>
  <conditionalFormatting sqref="F86">
    <cfRule type="cellIs" dxfId="18" priority="49" operator="lessThanOrEqual">
      <formula>0</formula>
    </cfRule>
  </conditionalFormatting>
  <conditionalFormatting sqref="F37">
    <cfRule type="cellIs" dxfId="17" priority="38" operator="lessThanOrEqual">
      <formula>0</formula>
    </cfRule>
  </conditionalFormatting>
  <conditionalFormatting sqref="F41">
    <cfRule type="cellIs" dxfId="16" priority="25" operator="lessThanOrEqual">
      <formula>0</formula>
    </cfRule>
  </conditionalFormatting>
  <conditionalFormatting sqref="F43">
    <cfRule type="cellIs" dxfId="15" priority="24" operator="lessThanOrEqual">
      <formula>0</formula>
    </cfRule>
  </conditionalFormatting>
  <conditionalFormatting sqref="F64">
    <cfRule type="cellIs" dxfId="14" priority="13" operator="lessThanOrEqual">
      <formula>0</formula>
    </cfRule>
  </conditionalFormatting>
  <conditionalFormatting sqref="F60">
    <cfRule type="cellIs" dxfId="13" priority="17" operator="lessThanOrEqual">
      <formula>0</formula>
    </cfRule>
  </conditionalFormatting>
  <conditionalFormatting sqref="F66">
    <cfRule type="cellIs" dxfId="12" priority="12" operator="lessThanOrEqual">
      <formula>0</formula>
    </cfRule>
  </conditionalFormatting>
  <conditionalFormatting sqref="F76">
    <cfRule type="cellIs" dxfId="11" priority="11" operator="lessThanOrEqual">
      <formula>0</formula>
    </cfRule>
  </conditionalFormatting>
  <conditionalFormatting sqref="F80">
    <cfRule type="cellIs" dxfId="10" priority="8" operator="lessThanOrEqual">
      <formula>0</formula>
    </cfRule>
  </conditionalFormatting>
  <conditionalFormatting sqref="F78">
    <cfRule type="cellIs" dxfId="9" priority="9" operator="lessThanOrEqual">
      <formula>0</formula>
    </cfRule>
  </conditionalFormatting>
  <conditionalFormatting sqref="F4">
    <cfRule type="cellIs" dxfId="8" priority="7" operator="lessThanOrEqual">
      <formula>0</formula>
    </cfRule>
  </conditionalFormatting>
  <conditionalFormatting sqref="F47">
    <cfRule type="cellIs" dxfId="7" priority="6" operator="lessThanOrEqual">
      <formula>0</formula>
    </cfRule>
  </conditionalFormatting>
  <conditionalFormatting sqref="F45">
    <cfRule type="cellIs" dxfId="6" priority="5" operator="lessThanOrEqual">
      <formula>0</formula>
    </cfRule>
  </conditionalFormatting>
  <conditionalFormatting sqref="F74">
    <cfRule type="cellIs" dxfId="5" priority="4" operator="lessThanOrEqual">
      <formula>0</formula>
    </cfRule>
  </conditionalFormatting>
  <conditionalFormatting sqref="F70">
    <cfRule type="cellIs" dxfId="4" priority="3" operator="lessThanOrEqual">
      <formula>0</formula>
    </cfRule>
  </conditionalFormatting>
  <conditionalFormatting sqref="F68">
    <cfRule type="cellIs" dxfId="3" priority="2" operator="lessThanOrEqual">
      <formula>0</formula>
    </cfRule>
  </conditionalFormatting>
  <conditionalFormatting sqref="F72">
    <cfRule type="cellIs" dxfId="2" priority="1" operator="lessThanOrEqual">
      <formula>0</formula>
    </cfRule>
  </conditionalFormatting>
  <pageMargins left="1.1811023622047248" right="0.59055118110236238" top="1.1811023622047248" bottom="1.1811023622047248" header="0.51181102362204722" footer="0.51181102362204722"/>
  <pageSetup paperSize="9" fitToHeight="0" orientation="portrait" r:id="rId1"/>
  <headerFooter>
    <oddHeader>&amp;C&amp;"-,Regular"&amp;8Kolesarske poti Medvode - Pirniče - Vikrče
Brv čez Savo: Tehnologija gradnje, metoda 1</oddHeader>
    <oddFooter>&amp;C&amp;"-,Regular"&amp;8Stran &amp;"-,Bold"B.&amp;P&amp;"-,Regular" od B.&amp;N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G10"/>
  <sheetViews>
    <sheetView showGridLines="0" showRowColHeaders="0" workbookViewId="0">
      <pane ySplit="1" topLeftCell="A2" activePane="bottomLeft" state="frozen"/>
      <selection activeCell="C10" sqref="C10"/>
      <selection pane="bottomLeft" activeCell="AB9" sqref="AB9"/>
    </sheetView>
  </sheetViews>
  <sheetFormatPr defaultColWidth="1.08984375" defaultRowHeight="12" x14ac:dyDescent="0.3"/>
  <cols>
    <col min="1" max="1" width="5.08984375" style="34" bestFit="1" customWidth="1" collapsed="1"/>
    <col min="2" max="2" width="7.6328125" style="34" bestFit="1" customWidth="1" collapsed="1"/>
    <col min="3" max="3" width="38.453125" style="36" bestFit="1" customWidth="1" collapsed="1"/>
    <col min="4" max="4" width="7.6328125" style="37" bestFit="1" customWidth="1" collapsed="1"/>
    <col min="5" max="5" width="7.6328125" style="38" bestFit="1" customWidth="1" collapsed="1"/>
    <col min="6" max="6" width="9" style="283" bestFit="1" customWidth="1" collapsed="1"/>
    <col min="7" max="7" width="9" style="39" bestFit="1" customWidth="1" collapsed="1"/>
    <col min="8" max="8" width="10.6328125" style="33" bestFit="1" customWidth="1"/>
    <col min="9" max="9" width="1.08984375" style="33" bestFit="1"/>
    <col min="10" max="16384" width="1.08984375" style="33"/>
  </cols>
  <sheetData>
    <row r="1" spans="1:7" s="40" customFormat="1" ht="38" customHeight="1" x14ac:dyDescent="0.25">
      <c r="A1" s="41" t="s">
        <v>14</v>
      </c>
      <c r="B1" s="268" t="s">
        <v>15</v>
      </c>
      <c r="C1" s="43" t="s">
        <v>16</v>
      </c>
      <c r="D1" s="44" t="s">
        <v>17</v>
      </c>
      <c r="E1" s="45" t="s">
        <v>18</v>
      </c>
      <c r="F1" s="273" t="s">
        <v>19</v>
      </c>
      <c r="G1" s="46" t="s">
        <v>20</v>
      </c>
    </row>
    <row r="2" spans="1:7" s="213" customFormat="1" x14ac:dyDescent="0.3">
      <c r="A2" s="214" t="s">
        <v>21</v>
      </c>
      <c r="B2" s="215" t="s">
        <v>21</v>
      </c>
      <c r="C2" s="216" t="s">
        <v>22</v>
      </c>
      <c r="D2" s="217"/>
      <c r="E2" s="218"/>
      <c r="F2" s="300"/>
      <c r="G2" s="219">
        <f>G3</f>
        <v>0</v>
      </c>
    </row>
    <row r="3" spans="1:7" s="39" customFormat="1" x14ac:dyDescent="0.3">
      <c r="A3" s="94" t="s">
        <v>46</v>
      </c>
      <c r="B3" s="95" t="s">
        <v>46</v>
      </c>
      <c r="C3" s="104" t="s">
        <v>47</v>
      </c>
      <c r="D3" s="97"/>
      <c r="E3" s="98"/>
      <c r="F3" s="278"/>
      <c r="G3" s="99">
        <f>SUM(G4:G4)</f>
        <v>0</v>
      </c>
    </row>
    <row r="4" spans="1:7" s="39" customFormat="1" ht="18" customHeight="1" x14ac:dyDescent="0.3">
      <c r="A4" s="76">
        <v>1</v>
      </c>
      <c r="B4" s="100" t="s">
        <v>405</v>
      </c>
      <c r="C4" s="101" t="s">
        <v>406</v>
      </c>
      <c r="D4" s="79" t="s">
        <v>27</v>
      </c>
      <c r="E4" s="80">
        <v>1</v>
      </c>
      <c r="F4" s="279"/>
      <c r="G4" s="81">
        <f>E4*F4</f>
        <v>0</v>
      </c>
    </row>
    <row r="5" spans="1:7" x14ac:dyDescent="0.3">
      <c r="A5" s="103"/>
      <c r="B5" s="83" t="s">
        <v>30</v>
      </c>
      <c r="C5" s="84" t="s">
        <v>407</v>
      </c>
      <c r="D5" s="85"/>
      <c r="E5" s="86"/>
      <c r="F5" s="276"/>
      <c r="G5" s="87"/>
    </row>
    <row r="6" spans="1:7" s="124" customFormat="1" x14ac:dyDescent="0.3">
      <c r="A6" s="269"/>
      <c r="B6" s="270"/>
      <c r="C6" s="262"/>
      <c r="D6" s="263"/>
      <c r="E6" s="264"/>
      <c r="F6" s="306"/>
      <c r="G6" s="265"/>
    </row>
    <row r="7" spans="1:7" s="39" customFormat="1" x14ac:dyDescent="0.3">
      <c r="A7" s="220" t="s">
        <v>295</v>
      </c>
      <c r="B7" s="221">
        <v>5</v>
      </c>
      <c r="C7" s="238" t="s">
        <v>296</v>
      </c>
      <c r="D7" s="217"/>
      <c r="E7" s="218"/>
      <c r="F7" s="301"/>
      <c r="G7" s="223">
        <f>G8</f>
        <v>0</v>
      </c>
    </row>
    <row r="8" spans="1:7" s="124" customFormat="1" x14ac:dyDescent="0.3">
      <c r="A8" s="94" t="s">
        <v>305</v>
      </c>
      <c r="B8" s="188" t="s">
        <v>262</v>
      </c>
      <c r="C8" s="152" t="s">
        <v>429</v>
      </c>
      <c r="D8" s="97"/>
      <c r="E8" s="98"/>
      <c r="F8" s="278"/>
      <c r="G8" s="99">
        <f>SUM(G9:G10)</f>
        <v>0</v>
      </c>
    </row>
    <row r="9" spans="1:7" s="124" customFormat="1" ht="30" customHeight="1" x14ac:dyDescent="0.3">
      <c r="A9" s="66">
        <v>1</v>
      </c>
      <c r="B9" s="67" t="str">
        <f>"N"&amp;SUBSTITUTE($B$8,".","")&amp;TEXT(A9,"000")</f>
        <v>N58001</v>
      </c>
      <c r="C9" s="156" t="s">
        <v>448</v>
      </c>
      <c r="D9" s="69" t="s">
        <v>27</v>
      </c>
      <c r="E9" s="70">
        <v>1</v>
      </c>
      <c r="F9" s="293"/>
      <c r="G9" s="71">
        <f>E9*F9</f>
        <v>0</v>
      </c>
    </row>
    <row r="10" spans="1:7" s="124" customFormat="1" ht="257.64999999999998" customHeight="1" x14ac:dyDescent="0.3">
      <c r="A10" s="82"/>
      <c r="B10" s="271"/>
      <c r="C10" s="84" t="s">
        <v>449</v>
      </c>
      <c r="D10" s="85"/>
      <c r="E10" s="86"/>
      <c r="F10" s="276"/>
      <c r="G10" s="87"/>
    </row>
  </sheetData>
  <sheetProtection algorithmName="SHA-512" hashValue="bcFREnwxqO9RmnrjIu1ZldYFmhI7LvEHkCcNva+enRNpI0Okq/wNmZDQ1l+LVt29L+2WiOeJ+eGhmNC/hGZtbg==" saltValue="1TgE06SZ4U4NXhYW9b1pLw==" spinCount="100000" sheet="1" objects="1" scenarios="1"/>
  <conditionalFormatting sqref="F9">
    <cfRule type="cellIs" dxfId="1" priority="119" operator="lessThanOrEqual">
      <formula>0</formula>
    </cfRule>
  </conditionalFormatting>
  <conditionalFormatting sqref="F4">
    <cfRule type="cellIs" dxfId="0" priority="1" operator="lessThanOrEqual">
      <formula>0</formula>
    </cfRule>
  </conditionalFormatting>
  <pageMargins left="1.1811023622047248" right="0.59055118110236238" top="1.1811023622047248" bottom="1.1811023622047248" header="0.51181102362204722" footer="0.51181102362204722"/>
  <pageSetup paperSize="9" fitToHeight="0" orientation="portrait"/>
  <headerFooter>
    <oddHeader>&amp;C&amp;"-,Regular"&amp;8Kolesarske poti Medvode - Pirniče - Vikrče
Brv čez Savo: Tehnologija gradnje, metoda 2</oddHeader>
    <oddFooter>&amp;C&amp;"-,Regular"&amp;8Stran &amp;"-,Bold"C.&amp;P&amp;"-,Regular" od C.&amp;N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Delovni listi</vt:lpstr>
      </vt:variant>
      <vt:variant>
        <vt:i4>4</vt:i4>
      </vt:variant>
      <vt:variant>
        <vt:lpstr>Imenovani obsegi</vt:lpstr>
      </vt:variant>
      <vt:variant>
        <vt:i4>3</vt:i4>
      </vt:variant>
    </vt:vector>
  </HeadingPairs>
  <TitlesOfParts>
    <vt:vector size="7" baseType="lpstr">
      <vt:lpstr>Rekapitulacija</vt:lpstr>
      <vt:lpstr>A. Brv</vt:lpstr>
      <vt:lpstr>B. Tehnologija metoda 1</vt:lpstr>
      <vt:lpstr>C. Tehnologija metoda 2</vt:lpstr>
      <vt:lpstr>'A. Brv'!Print_Titles</vt:lpstr>
      <vt:lpstr>'B. Tehnologija metoda 1'!Print_Titles</vt:lpstr>
      <vt:lpstr>'C. Tehnologija metoda 2'!Print_Titles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Marko Košir</cp:lastModifiedBy>
  <cp:revision>1</cp:revision>
  <dcterms:created xsi:type="dcterms:W3CDTF">2021-08-26T10:51:31Z</dcterms:created>
  <dcterms:modified xsi:type="dcterms:W3CDTF">2021-09-06T07:16:11Z</dcterms:modified>
</cp:coreProperties>
</file>