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X:\JAVNI RAZPISI 2019\03 Obnova cest, izgradnja pločnika in avtobusnih postaj\ZA OBJAVO\SKLOP 4\"/>
    </mc:Choice>
  </mc:AlternateContent>
  <xr:revisionPtr revIDLastSave="0" documentId="13_ncr:1_{EDCA0F1D-0054-4AD6-9EED-1CFF1E8912FE}" xr6:coauthVersionLast="43" xr6:coauthVersionMax="43" xr10:uidLastSave="{00000000-0000-0000-0000-000000000000}"/>
  <bookViews>
    <workbookView xWindow="17090" yWindow="160" windowWidth="18240" windowHeight="20230" tabRatio="878" xr2:uid="{00000000-000D-0000-FFFF-FFFF00000000}"/>
  </bookViews>
  <sheets>
    <sheet name="REKAPITULACIJA" sheetId="1" r:id="rId1"/>
    <sheet name="1. PREDDELA" sheetId="2" r:id="rId2"/>
    <sheet name="2. ZEMELJSKA DELA" sheetId="4" r:id="rId3"/>
    <sheet name="3. VOZIŠČNE KONSTRUKCIJE" sheetId="5" r:id="rId4"/>
    <sheet name="4. ODVODNJAVANJE" sheetId="6" r:id="rId5"/>
    <sheet name="5. TUJE STORITVE" sheetId="9" r:id="rId6"/>
  </sheets>
  <definedNames>
    <definedName name="_1.1_Geodetska_dela">'1. PREDDELA'!$B$6</definedName>
    <definedName name="_1.2_Čiščenje_terena">'1. PREDDELA'!$B$12</definedName>
    <definedName name="_1.3_Ostala_preddela">'1. PREDDELA'!$B$26</definedName>
    <definedName name="_1.4_Predhodna_dela">'1. PREDDELA'!#REF!</definedName>
    <definedName name="_1.5_Geotehnika_predorov">'1. PREDDELA'!#REF!</definedName>
    <definedName name="_1_preddela_1" localSheetId="1">'1. PREDDELA'!$B$2:$F$32</definedName>
    <definedName name="_1_preddela_1" localSheetId="2">'2. ZEMELJSKA DELA'!$B$2:$F$34</definedName>
    <definedName name="_1_preddela_1" localSheetId="3">'3. VOZIŠČNE KONSTRUKCIJE'!$B$2:$F$39</definedName>
    <definedName name="_1_preddela_1" localSheetId="4">'4. ODVODNJAVANJE'!$B$2:$F$19</definedName>
    <definedName name="_1_preddela_1" localSheetId="5">'5. TUJE STORITVE'!$B$2:$F$20</definedName>
    <definedName name="_2.1_Izkopi">'2. ZEMELJSKA DELA'!$B$6</definedName>
    <definedName name="_2.2_Planum_tal">'2. ZEMELJSKA DELA'!$B$12</definedName>
    <definedName name="_2.3_ločilne_drenažne_filterske_plasti">'2. ZEMELJSKA DELA'!#REF!</definedName>
    <definedName name="_2.4_Nasipi_zasipi_posteljica">'2. ZEMELJSKA DELA'!$B$16</definedName>
    <definedName name="_2.5_Brežine_zelenice">'2. ZEMELJSKA DELA'!$B$23</definedName>
    <definedName name="_2.6_Armiranje_zemljin">'2. ZEMELJSKA DELA'!#REF!</definedName>
    <definedName name="_2.7_Koli_vodnjaki">'2. ZEMELJSKA DELA'!#REF!</definedName>
    <definedName name="_2.8_Zagatne_stene">'2. ZEMELJSKA DELA'!#REF!</definedName>
    <definedName name="_2.9_prevozi_razprostiranje_materiala">'2. ZEMELJSKA DELA'!$B$28</definedName>
    <definedName name="_3.1_Nosilne_plasti">'3. VOZIŠČNE KONSTRUKCIJE'!$B$6</definedName>
    <definedName name="_3.2_Obrabne_plasti">'3. VOZIŠČNE KONSTRUKCIJE'!$B$17</definedName>
    <definedName name="_3.3_Vezane_nosilne_in_obrabne_plasti">'3. VOZIŠČNE KONSTRUKCIJE'!#REF!</definedName>
    <definedName name="_3.4_Tlakovane_obrabne_plasti">'3. VOZIŠČNE KONSTRUKCIJE'!#REF!</definedName>
    <definedName name="_3.5_Robni_elementi_vozišč">'3. VOZIŠČNE KONSTRUKCIJE'!#REF!</definedName>
    <definedName name="_4.1_Površinsko_odvodnjavanje">'4. ODVODNJAVANJE'!#REF!</definedName>
    <definedName name="_4.2_Drenaže">'4. ODVODNJAVANJE'!#REF!</definedName>
    <definedName name="_4.3_Kanalizacija">'4. ODVODNJAVANJE'!$B$6</definedName>
    <definedName name="_4.4_Jaški">'4. ODVODNJAVANJE'!$B$11</definedName>
    <definedName name="_4.5_Prepusti">'4. ODVODNJAVANJE'!#REF!</definedName>
    <definedName name="_4.6_Izviri_ponikovalnice">'4. ODVODNJAVANJE'!#REF!</definedName>
    <definedName name="_5.1_Tesarska_dela">#REF!</definedName>
    <definedName name="_5.2_Dela_z_jeklom">#REF!</definedName>
    <definedName name="_5.3_Dela_z_cementnim_betonom">#REF!</definedName>
    <definedName name="_5.4_Zidarska_dela">#REF!</definedName>
    <definedName name="_5.5_Popravila_objektov">#REF!</definedName>
    <definedName name="_5.6_Sidranje">#REF!</definedName>
    <definedName name="_5.7_Injektiranje">#REF!</definedName>
    <definedName name="_5.8_Ključavničarska_dela">#REF!</definedName>
    <definedName name="_5.9_Zaščitna_dela">#REF!</definedName>
    <definedName name="_6.1_Pokončna_oprema_cest">#REF!</definedName>
    <definedName name="_6.2_Označbe_na_voziščihž">#REF!</definedName>
    <definedName name="_6.3_Oprema_za_vodenje_prometa">#REF!</definedName>
    <definedName name="_6.4_Oprema_za_zavarovanje_prometa">#REF!</definedName>
    <definedName name="_6.5_Oprema_za_zimsko_službo">#REF!</definedName>
    <definedName name="_6.6_Druga_prometna_oprema_cest">#REF!</definedName>
    <definedName name="_7.2_Elektroenergetski_vodi">'5. TUJE STORITVE'!$B$6</definedName>
    <definedName name="_7.3_Telekomunikacijske_naprave">'5. TUJE STORITVE'!#REF!</definedName>
    <definedName name="_7.4_klic_v_sili">'5. TUJE STORITVE'!#REF!</definedName>
    <definedName name="_7.5_Javna_razsvetljava">'5. TUJE STORITVE'!#REF!</definedName>
    <definedName name="_7.6_vodovod">'5. TUJE STORITVE'!$B$10</definedName>
    <definedName name="_7.7_Plinovod">'5. TUJE STORITVE'!#REF!</definedName>
    <definedName name="_7.8_Železnica">'5. TUJE STORITVE'!#REF!</definedName>
    <definedName name="_7.9_Preizkusi_nadzor_dokumentacija">'5. TUJE STORITVE'!$B$14</definedName>
    <definedName name="_xlnm._FilterDatabase" localSheetId="1" hidden="1">'1. PREDDELA'!$E$1:$G$32</definedName>
    <definedName name="_xlnm._FilterDatabase" localSheetId="2" hidden="1">'2. ZEMELJSKA DELA'!$E$1:$G$34</definedName>
    <definedName name="_xlnm._FilterDatabase" localSheetId="3" hidden="1">'3. VOZIŠČNE KONSTRUKCIJE'!$E$1:$G$39</definedName>
    <definedName name="_xlnm._FilterDatabase" localSheetId="4" hidden="1">'4. ODVODNJAVANJE'!$E$1:$G$19</definedName>
    <definedName name="_xlnm._FilterDatabase" localSheetId="5" hidden="1">'5. TUJE STORITVE'!$E$1:$G$20</definedName>
    <definedName name="Čiščenje_terena_1.2">'1. PREDDELA'!$B$12</definedName>
    <definedName name="Geodetska_dela_1.1">'1. PREDDELA'!$B$6</definedName>
    <definedName name="iri_ponikovalnice">'4. ODVODNJAVANJE'!#REF!</definedName>
    <definedName name="Ostala_preddela_1.3">'1. PREDDELA'!$B$26</definedName>
    <definedName name="_xlnm.Print_Area" localSheetId="0">REKAPITULACIJA!$A$1:$I$38</definedName>
    <definedName name="Predhodna_dela_1.4">'1. PREDDELA'!#REF!</definedName>
    <definedName name="_xlnm.Print_Titles" localSheetId="1">'1. PREDDELA'!$1:$3</definedName>
    <definedName name="_xlnm.Print_Titles" localSheetId="2">'2. ZEMELJSKA DELA'!$1:$3</definedName>
    <definedName name="_xlnm.Print_Titles" localSheetId="3">'3. VOZIŠČNE KONSTRUKCIJE'!$1:$3</definedName>
    <definedName name="_xlnm.Print_Titles" localSheetId="4">'4. ODVODNJAVANJE'!$1:$3</definedName>
    <definedName name="_xlnm.Print_Titles" localSheetId="5">'5. TUJE STORITVE'!$1:$3</definedName>
    <definedName name="za_zavarovanje_prometa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9" l="1"/>
  <c r="F19" i="6"/>
  <c r="F39" i="5"/>
  <c r="F34" i="4"/>
  <c r="F32" i="2"/>
  <c r="E32" i="5" l="1"/>
  <c r="E14" i="5" l="1"/>
  <c r="E10" i="4"/>
  <c r="E9" i="4"/>
  <c r="E31" i="4" s="1"/>
  <c r="E9" i="6" l="1"/>
  <c r="E10" i="5"/>
  <c r="E25" i="5"/>
  <c r="E24" i="5"/>
  <c r="E18" i="4"/>
  <c r="E23" i="2"/>
  <c r="E32" i="4" l="1"/>
  <c r="E30" i="4" s="1"/>
  <c r="E30" i="5"/>
  <c r="E9" i="2"/>
  <c r="E31" i="5" l="1"/>
  <c r="E26" i="4" l="1"/>
  <c r="E5" i="4" l="1"/>
  <c r="G26" i="5" l="1"/>
  <c r="G33" i="5" l="1"/>
  <c r="G17" i="6" l="1"/>
  <c r="G30" i="2" l="1"/>
  <c r="G16" i="9" l="1"/>
  <c r="G17" i="9"/>
  <c r="G12" i="9"/>
  <c r="G8" i="9"/>
  <c r="G30" i="4"/>
  <c r="G31" i="4"/>
  <c r="G32" i="4"/>
  <c r="G13" i="6"/>
  <c r="G14" i="6"/>
  <c r="G15" i="6"/>
  <c r="G16" i="6"/>
  <c r="G8" i="6"/>
  <c r="G9" i="6"/>
  <c r="G37" i="5"/>
  <c r="G30" i="5"/>
  <c r="G31" i="5"/>
  <c r="G32" i="5"/>
  <c r="G24" i="5"/>
  <c r="G25" i="5"/>
  <c r="G20" i="5"/>
  <c r="G14" i="5"/>
  <c r="G15" i="5"/>
  <c r="G9" i="5"/>
  <c r="G10" i="5"/>
  <c r="G25" i="4"/>
  <c r="G26" i="4"/>
  <c r="G18" i="4"/>
  <c r="G19" i="4"/>
  <c r="G20" i="4"/>
  <c r="G21" i="4"/>
  <c r="G14" i="4"/>
  <c r="G8" i="4"/>
  <c r="G9" i="4"/>
  <c r="G10" i="4"/>
  <c r="G29" i="2"/>
  <c r="G22" i="2"/>
  <c r="G23" i="2"/>
  <c r="G24" i="2"/>
  <c r="G15" i="2"/>
  <c r="G16" i="2"/>
  <c r="G17" i="2"/>
  <c r="G18" i="2"/>
  <c r="G8" i="2"/>
  <c r="G9" i="2"/>
  <c r="G10" i="2"/>
  <c r="E15" i="9"/>
  <c r="E14" i="9"/>
  <c r="E13" i="9"/>
  <c r="E11" i="9"/>
  <c r="E10" i="9"/>
  <c r="E7" i="9"/>
  <c r="E6" i="9"/>
  <c r="E11" i="6"/>
  <c r="E7" i="6"/>
  <c r="E6" i="6"/>
  <c r="E5" i="6"/>
  <c r="E36" i="5"/>
  <c r="E35" i="5"/>
  <c r="E34" i="5"/>
  <c r="E23" i="5"/>
  <c r="E22" i="5"/>
  <c r="E21" i="5"/>
  <c r="E19" i="5"/>
  <c r="E18" i="5"/>
  <c r="E13" i="5"/>
  <c r="E12" i="5"/>
  <c r="E8" i="5"/>
  <c r="E7" i="5"/>
  <c r="E24" i="4"/>
  <c r="E23" i="4"/>
  <c r="E22" i="4"/>
  <c r="E17" i="4"/>
  <c r="E16" i="4"/>
  <c r="E12" i="4"/>
  <c r="E11" i="4"/>
  <c r="E7" i="4"/>
  <c r="E6" i="4"/>
  <c r="E28" i="2"/>
  <c r="E27" i="2"/>
  <c r="E21" i="2"/>
  <c r="E20" i="2"/>
  <c r="E19" i="2"/>
  <c r="E14" i="2"/>
  <c r="E13" i="2"/>
  <c r="E7" i="2"/>
  <c r="E6" i="2"/>
  <c r="E5" i="2"/>
  <c r="E5" i="9" l="1"/>
  <c r="E9" i="9"/>
  <c r="H22" i="1" l="1"/>
  <c r="H24" i="1" l="1"/>
  <c r="H20" i="1"/>
  <c r="H26" i="1"/>
  <c r="G18" i="9"/>
  <c r="H28" i="1" l="1"/>
  <c r="H30" i="1" s="1"/>
  <c r="H33" i="1" s="1"/>
  <c r="H35" i="1" s="1"/>
  <c r="H3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_preddela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2" xr16:uid="{00000000-0015-0000-FFFF-FFFF01000000}" name="1_preddela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3" xr16:uid="{00000000-0015-0000-FFFF-FFFF02000000}" name="1_preddela1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4" xr16:uid="{00000000-0015-0000-FFFF-FFFF04000000}" name="1_preddela12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5" xr16:uid="{00000000-0015-0000-FFFF-FFFF05000000}" name="1_preddela2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<sst xmlns="http://schemas.openxmlformats.org/spreadsheetml/2006/main" count="233" uniqueCount="165">
  <si>
    <t>1.   PREDDELA</t>
  </si>
  <si>
    <t>km</t>
  </si>
  <si>
    <t>11 122</t>
  </si>
  <si>
    <t>11 132</t>
  </si>
  <si>
    <t>kos</t>
  </si>
  <si>
    <t>11 222</t>
  </si>
  <si>
    <t>ura</t>
  </si>
  <si>
    <t>m2</t>
  </si>
  <si>
    <t>12 121</t>
  </si>
  <si>
    <t>12 152</t>
  </si>
  <si>
    <t>12 166</t>
  </si>
  <si>
    <t>12 181</t>
  </si>
  <si>
    <t>m1</t>
  </si>
  <si>
    <t>m3</t>
  </si>
  <si>
    <t>12 322</t>
  </si>
  <si>
    <t>12 372</t>
  </si>
  <si>
    <t>12 382</t>
  </si>
  <si>
    <t>dan</t>
  </si>
  <si>
    <t>13 113</t>
  </si>
  <si>
    <t>1.1 Geodetska dela</t>
  </si>
  <si>
    <t>1.2  Čiščenje terena</t>
  </si>
  <si>
    <t>1.2.1 Odstranitev grmovja, dreves, vej in panjev</t>
  </si>
  <si>
    <t>1.2.3 Porušitev in odstranitev voziščnih konstrukcij</t>
  </si>
  <si>
    <t>1.3 Ostala preddela</t>
  </si>
  <si>
    <t>1.3.1 Omejitve prometa</t>
  </si>
  <si>
    <t>šifra</t>
  </si>
  <si>
    <t>opis dela</t>
  </si>
  <si>
    <t>količina</t>
  </si>
  <si>
    <t>cena</t>
  </si>
  <si>
    <t>znesek</t>
  </si>
  <si>
    <t>enota</t>
  </si>
  <si>
    <t>REKAPITULACIJA  GRADBENIH STROŠKOV</t>
  </si>
  <si>
    <t>skupaj</t>
  </si>
  <si>
    <t xml:space="preserve">S K U P A J                    </t>
  </si>
  <si>
    <t xml:space="preserve">vrednosti v postavkah množi  s faktorjem </t>
  </si>
  <si>
    <t>TUKAJ VNESI CENE!!!</t>
  </si>
  <si>
    <t xml:space="preserve">Obnova in zavarovanje zakoličbe osi trase ostale javne ceste v gričevnatem terenu
</t>
  </si>
  <si>
    <t xml:space="preserve">Obnova in zavarovanje zakoličbe trase komunalnih vodov v gričevnatem terenu
</t>
  </si>
  <si>
    <t xml:space="preserve">Postavitev in zavarovanje prečnega profila ostale javne ceste v gričevnatem terenu
</t>
  </si>
  <si>
    <t xml:space="preserve">Posek in odstranitev drevesa z deblom premera 31 do 50 cm ter odstranitev vej
</t>
  </si>
  <si>
    <t xml:space="preserve">Odstranitev panja s premerom 31 do 50 cm z odvozom na deponijo na razdaljo nad 1000 m
</t>
  </si>
  <si>
    <t xml:space="preserve">Porušitev in odstranitev asfaltne plasti v debelini 6 do 10 cm
</t>
  </si>
  <si>
    <t xml:space="preserve">Rezkanje in odvoz asfaltne krovne plasti v debelini 4 do 7 cm 
</t>
  </si>
  <si>
    <t xml:space="preserve">Rezanje asfaltne plasti s talno diamantno žago, debele 6 do 10 cm
</t>
  </si>
  <si>
    <t xml:space="preserve">Zavarovanje gradbišča v času gradnje s popolno zaporo prometa
</t>
  </si>
  <si>
    <t>SKUPAJ PREDDELA:</t>
  </si>
  <si>
    <t>2.   ZEMELJSKA DELA</t>
  </si>
  <si>
    <t>21 114</t>
  </si>
  <si>
    <t>2.2  Planum temeljnih tal</t>
  </si>
  <si>
    <t>21 224</t>
  </si>
  <si>
    <t>21 314</t>
  </si>
  <si>
    <t>22 112</t>
  </si>
  <si>
    <t>24 112</t>
  </si>
  <si>
    <t>24 117</t>
  </si>
  <si>
    <t>24 476</t>
  </si>
  <si>
    <t>24 612</t>
  </si>
  <si>
    <t>25 112</t>
  </si>
  <si>
    <t>25 151</t>
  </si>
  <si>
    <t>Doplačilo za zatravitev s semenom</t>
  </si>
  <si>
    <t>t</t>
  </si>
  <si>
    <t>29 121</t>
  </si>
  <si>
    <t>Prevoz materiala na razdaljo nad 10 do 15 km</t>
  </si>
  <si>
    <t>29 152</t>
  </si>
  <si>
    <t>29 153</t>
  </si>
  <si>
    <t>SKUPAJ ZEMELJSKA DELA:</t>
  </si>
  <si>
    <t xml:space="preserve">Površinski izkop plodne zemljine – 1. kategorije – strojno z nakladanjem
</t>
  </si>
  <si>
    <t xml:space="preserve">Izkop vezljive zemljine/zrnate kamnine – 3. kategorije za temelje, kanalske rove, prepuste, jaške in drenaže, širine do 1,0 m in globine do 1,0 m – strojno, planiranje dna ročno
</t>
  </si>
  <si>
    <t xml:space="preserve">Ureditev planuma temeljnih tal vezljive zemljine – 3. kategorije
</t>
  </si>
  <si>
    <t xml:space="preserve">Izdelava nasipa iz zrnate kamnine – 3. kategorije z dobavo iz kamnoloma
</t>
  </si>
  <si>
    <t xml:space="preserve">Ureditev planuma nasipa, zasipa, klina ali posteljice iz zrnate kamnine – 3. kategorije
</t>
  </si>
  <si>
    <t>2.1  Izkopi</t>
  </si>
  <si>
    <t>2.4  Nasipi, zasipi, klini, posteljica in glinasti naboj</t>
  </si>
  <si>
    <t>2.5  Brežine in zelenice</t>
  </si>
  <si>
    <t>2.9  Prevozi, razprostiranje in ureditev deponij materiala</t>
  </si>
  <si>
    <t>3.   VOZIŠČNE KONSTRUKCIJE</t>
  </si>
  <si>
    <t>3.1.1 Nevezane nosilne plasti</t>
  </si>
  <si>
    <t>4.   ODVODNJAVANJE</t>
  </si>
  <si>
    <t>4.3  Globinsko odvodnjavanje - kanalizacija</t>
  </si>
  <si>
    <t>43 233</t>
  </si>
  <si>
    <t>43 273</t>
  </si>
  <si>
    <t>4.4  Jaški</t>
  </si>
  <si>
    <t>44 133</t>
  </si>
  <si>
    <t>44 971</t>
  </si>
  <si>
    <t>44 977</t>
  </si>
  <si>
    <t>44 992</t>
  </si>
  <si>
    <t>SKUPAJ ODVODNJAVANJE:</t>
  </si>
  <si>
    <t>SKUPAJ VOZIŠČNE KONSTRUKCIJE:</t>
  </si>
  <si>
    <t>3.1  Nosilne plasti</t>
  </si>
  <si>
    <t>SKUPAJ TUJE STORITVE:</t>
  </si>
  <si>
    <t>7.   TUJE STORITVE</t>
  </si>
  <si>
    <t>7.2  Elektroenergetski vodi</t>
  </si>
  <si>
    <t>72 111</t>
  </si>
  <si>
    <t>7.6  Vodovodi</t>
  </si>
  <si>
    <t>76 111</t>
  </si>
  <si>
    <t>7.9  Preizkusi, nadzor in tehnična dokumentacija</t>
  </si>
  <si>
    <t>79 311</t>
  </si>
  <si>
    <t>ur</t>
  </si>
  <si>
    <t>Projektantski nadzor</t>
  </si>
  <si>
    <t>79 351</t>
  </si>
  <si>
    <t>79 514</t>
  </si>
  <si>
    <t>31 132</t>
  </si>
  <si>
    <t>31 181</t>
  </si>
  <si>
    <t>3.1.4-6 Asfaltne nosilne plasti - Asphalt concrete - base (AC base)</t>
  </si>
  <si>
    <t>3.2  Obrabne plasti</t>
  </si>
  <si>
    <t>3.2.1 Nevezane obrabne plasti</t>
  </si>
  <si>
    <t>32 111</t>
  </si>
  <si>
    <t>3.2.2 Asfaltne obrabne in zaporne plasti - bitumenski betoni - Asphalt concrete - surface (AC surf)</t>
  </si>
  <si>
    <t>3.2.4 Asfaltne obrabne in zaporne plasti - površinske prevleke - Surface dressing (SD)</t>
  </si>
  <si>
    <t>32 491</t>
  </si>
  <si>
    <t>32 497</t>
  </si>
  <si>
    <t>32 498</t>
  </si>
  <si>
    <t>3.6  Bankine</t>
  </si>
  <si>
    <t>36 111</t>
  </si>
  <si>
    <t>1.    PREDDELA</t>
  </si>
  <si>
    <t>2.    ZEMELJSKA DELA</t>
  </si>
  <si>
    <t>3.    VOZIŠČNE KONSTRUKCIJE</t>
  </si>
  <si>
    <t>4.    ODVODNJAVANJE</t>
  </si>
  <si>
    <t xml:space="preserve">Izdelava izravnalne plasti iz drobljenca v povprečni debelini do 5 cm
</t>
  </si>
  <si>
    <t xml:space="preserve">Pobrizg s polimerno bitumensko emulzijo 0,31 do 0,50 kg/m2
</t>
  </si>
  <si>
    <t xml:space="preserve">Izdelava bankine iz gramoza ali naravno zdrobljenega kamnitega materiala, široke do 0,50 m
</t>
  </si>
  <si>
    <t>13 142</t>
  </si>
  <si>
    <t xml:space="preserve">Izdelava elaborata začasne prometne ureditve
</t>
  </si>
  <si>
    <t>Geotehnični nadzor</t>
  </si>
  <si>
    <t xml:space="preserve">Višinsko prilagajanje kap obstoječe komunalne infrastrukture
</t>
  </si>
  <si>
    <t>22 % DDV</t>
  </si>
  <si>
    <t xml:space="preserve">Izdelava jaška iz cementnega betona, krožnega prereza s premerom 50 cm, globokega 1,5 do 2,0 m, vključno z vrtanjem odprtin
</t>
  </si>
  <si>
    <t xml:space="preserve">Dobava in vgraditev  LTŽ rešetke z nosilnostjo 400 kN, s prerezom 400/400 mm
</t>
  </si>
  <si>
    <t>31 ___</t>
  </si>
  <si>
    <t>ocena
m1</t>
  </si>
  <si>
    <t xml:space="preserve">Odlaganje odpadne zmesi zemljine in kamnine, vključno s plačilom komunalne takse
</t>
  </si>
  <si>
    <t xml:space="preserve">Odlaganje odpadnega asfalta na komunalno deponijo, vključno s plačilom komunalne takse
</t>
  </si>
  <si>
    <t>Del objekta :</t>
  </si>
  <si>
    <t xml:space="preserve">Dobava nasipa iz zrnate kamnine – 3. kategorije ter zasipavanje kanala skupaj z dobavo in dovozom materiala in utrjevanjem z vibracijskim nabijačem v slojih po 20 cm do 95% trdnosti po standardnem Proktorjevem postopku
(zasip meteorne VJ navezave)
</t>
  </si>
  <si>
    <t xml:space="preserve">Višinsko prilagajanje (do 50 cm) obstoječega jaška komunalne infrastrukture iz cementnega betona, po detajlu iz načrta, krožnega prereza s premerom 60 do 100 cm ali kvadratnega prereza do 80/80 cm
</t>
  </si>
  <si>
    <t xml:space="preserve">Humuziranje brežine in zelenice brez valjanja, v debelini do 15 cm - strojno
</t>
  </si>
  <si>
    <t xml:space="preserve">Preložitev oz. višinska prilagoditev tlakovcev
</t>
  </si>
  <si>
    <t xml:space="preserve">Izdelava geodetskega posnetka in projektne dokumentacije za projekt izvedenih gradbenih del
</t>
  </si>
  <si>
    <t>Zaščita obstoječega vkopanega elektroenergetskega voda po navodilih upravljalca</t>
  </si>
  <si>
    <t xml:space="preserve">Čiščenje utrjene/odrezkane površine/podlage pred pobrizgom z bitumenskim vezivom
</t>
  </si>
  <si>
    <t>Zaščita stikov s "teksabit trakom"</t>
  </si>
  <si>
    <t xml:space="preserve">Izdelava nevezane nosilne plasti enakomerno zrnatega drobljenca iz kamnine v debelini 30 cm
</t>
  </si>
  <si>
    <t>44 996</t>
  </si>
  <si>
    <t>32 ___</t>
  </si>
  <si>
    <t>Zaščita obstoječega vkopanega vodovoda po navodilih upravljalca</t>
  </si>
  <si>
    <t xml:space="preserve">Odstranitev vej predhodno posekanih dreves ali grmovnic
</t>
  </si>
  <si>
    <t xml:space="preserve">Odstranitev ali posek grmovja na gosto porasli površini (nad 50 % pokritega tlorisa) - ročno
</t>
  </si>
  <si>
    <r>
      <t>Široki izkop vezljive zemljine – 3. kategorije – strojno z nakladanjem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</si>
  <si>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Izdelava posteljice iz drobljenih kamnitih zrn v debelini 30 cm, kamnine - 3.kategorije
</t>
  </si>
  <si>
    <t>31 552
a</t>
  </si>
  <si>
    <t>31 552
b</t>
  </si>
  <si>
    <r>
      <t xml:space="preserve">Izdelava nosilne plasti bituminizirane zmesi AC 22 base B 50/70 A3 v debelini 6 cm 
</t>
    </r>
    <r>
      <rPr>
        <i/>
        <sz val="10"/>
        <color theme="1"/>
        <rFont val="Calibri"/>
        <family val="2"/>
        <charset val="238"/>
        <scheme val="minor"/>
      </rPr>
      <t>( vozišče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</si>
  <si>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Izdelava nosilne plasti bituminizirane zmesi AC 22 base B 50/70 A3 v debelini 6 cm 
</t>
    </r>
    <r>
      <rPr>
        <i/>
        <sz val="10"/>
        <color theme="1"/>
        <rFont val="Calibri"/>
        <family val="2"/>
        <charset val="238"/>
        <scheme val="minor"/>
      </rPr>
      <t>( uvozi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</si>
  <si>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32 273
a</t>
  </si>
  <si>
    <t>32 273
b</t>
  </si>
  <si>
    <r>
      <t xml:space="preserve">Izdelava obrabne in zaporne plasti bituminizirane zmesi AC 11 surf B 50/70 A3 v debelini 4,0 cm
</t>
    </r>
    <r>
      <rPr>
        <i/>
        <sz val="10"/>
        <color theme="1"/>
        <rFont val="Calibri"/>
        <family val="2"/>
        <charset val="238"/>
        <scheme val="minor"/>
      </rPr>
      <t>( vozišče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</si>
  <si>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Izdelava obrabne in zaporne plasti bituminizirane zmesi AC 11 surf B 50/70 A3 v debelini 4,0 cm
</t>
    </r>
    <r>
      <rPr>
        <i/>
        <sz val="10"/>
        <color theme="1"/>
        <rFont val="Calibri"/>
        <family val="2"/>
        <charset val="238"/>
        <scheme val="minor"/>
      </rPr>
      <t>( uvozi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</si>
  <si>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Izdelava nevezane (mehanično stabilizirane) obrabne plasti iz zmesi zrn drobljenca v debelini do 15 cm 
</t>
    </r>
    <r>
      <rPr>
        <i/>
        <sz val="10"/>
        <color theme="1"/>
        <rFont val="Calibri"/>
        <family val="2"/>
        <charset val="238"/>
        <scheme val="minor"/>
      </rPr>
      <t>( navezava uvozov v makadamu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</si>
  <si>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Doplačilo za izdelavo mulde v širini 50cm
in minimalni globini 5cm 
</t>
    </r>
    <r>
      <rPr>
        <i/>
        <sz val="10"/>
        <color theme="1"/>
        <rFont val="Calibri"/>
        <family val="2"/>
        <charset val="238"/>
        <scheme val="minor"/>
      </rPr>
      <t>( asfalt upoštevan v zgornji postavki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</si>
  <si>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2. FAZA: »JP-751653 in JP-751657«</t>
  </si>
  <si>
    <r>
      <t xml:space="preserve">Izdelava kanalizacije iz cevi iz polivinilklorida, vključno s podložno plastjo iz cementnega betona, premera DN250 mm, v globini do 1,0 m
</t>
    </r>
    <r>
      <rPr>
        <i/>
        <sz val="10"/>
        <color theme="1"/>
        <rFont val="Calibri"/>
        <family val="2"/>
        <charset val="238"/>
        <scheme val="minor"/>
      </rPr>
      <t/>
    </r>
  </si>
  <si>
    <t>Obbetoniranje cevi za kanalizacijo s cementnim betonom C 8/10, po detajlu iz načrta, premera do DN250</t>
  </si>
  <si>
    <t xml:space="preserve">Dobava in vgraditev pokrova iz duktilne litine z nosilnostjo 400 kN, krožnega prereza s premerom 500 mm
</t>
  </si>
  <si>
    <t>SKLOP 4: Ureditev javnih poti v naselju Žlebe</t>
  </si>
  <si>
    <t>5.    TUJE STORITVE</t>
  </si>
  <si>
    <t>6.    NEPREDVIDENA DELA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</si>
</sst>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rgb="FF92D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sz val="10"/>
      <color theme="6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/>
    <xf numFmtId="0" fontId="3" fillId="0" borderId="2" xfId="1" applyFont="1" applyFill="1" applyBorder="1" applyAlignment="1">
      <alignment horizontal="center" wrapText="1"/>
    </xf>
    <xf numFmtId="4" fontId="3" fillId="0" borderId="2" xfId="1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4" fontId="2" fillId="0" borderId="0" xfId="0" applyNumberFormat="1" applyFont="1" applyAlignment="1">
      <alignment horizontal="center" vertical="top" wrapText="1"/>
    </xf>
    <xf numFmtId="49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1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1" xfId="1" applyFont="1" applyFill="1" applyAlignment="1">
      <alignment horizontal="center" vertical="center" wrapText="1"/>
    </xf>
    <xf numFmtId="4" fontId="3" fillId="3" borderId="1" xfId="1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vertical="top"/>
    </xf>
    <xf numFmtId="2" fontId="2" fillId="0" borderId="0" xfId="0" applyNumberFormat="1" applyFont="1" applyAlignment="1">
      <alignment vertical="top"/>
    </xf>
    <xf numFmtId="2" fontId="11" fillId="3" borderId="0" xfId="0" applyNumberFormat="1" applyFont="1" applyFill="1" applyAlignment="1">
      <alignment vertical="center"/>
    </xf>
    <xf numFmtId="49" fontId="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4" fillId="4" borderId="8" xfId="0" applyFont="1" applyFill="1" applyBorder="1" applyAlignment="1">
      <alignment horizontal="left" vertical="top" wrapText="1"/>
    </xf>
    <xf numFmtId="4" fontId="2" fillId="4" borderId="9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2" fontId="12" fillId="3" borderId="0" xfId="0" applyNumberFormat="1" applyFont="1" applyFill="1" applyAlignment="1">
      <alignment vertical="center"/>
    </xf>
    <xf numFmtId="2" fontId="5" fillId="0" borderId="0" xfId="0" applyNumberFormat="1" applyFont="1" applyFill="1" applyAlignment="1">
      <alignment vertical="top"/>
    </xf>
    <xf numFmtId="2" fontId="5" fillId="0" borderId="12" xfId="0" applyNumberFormat="1" applyFont="1" applyBorder="1" applyAlignment="1">
      <alignment vertical="top"/>
    </xf>
    <xf numFmtId="2" fontId="12" fillId="3" borderId="12" xfId="0" applyNumberFormat="1" applyFont="1" applyFill="1" applyBorder="1" applyAlignment="1">
      <alignment vertical="center"/>
    </xf>
    <xf numFmtId="2" fontId="5" fillId="0" borderId="12" xfId="0" applyNumberFormat="1" applyFont="1" applyFill="1" applyBorder="1" applyAlignment="1">
      <alignment vertical="top"/>
    </xf>
    <xf numFmtId="2" fontId="5" fillId="8" borderId="12" xfId="0" applyNumberFormat="1" applyFont="1" applyFill="1" applyBorder="1" applyAlignment="1">
      <alignment vertical="top"/>
    </xf>
    <xf numFmtId="4" fontId="15" fillId="0" borderId="0" xfId="0" applyNumberFormat="1" applyFont="1" applyAlignment="1">
      <alignment horizontal="center" vertical="top" wrapText="1"/>
    </xf>
    <xf numFmtId="2" fontId="16" fillId="0" borderId="0" xfId="0" applyNumberFormat="1" applyFont="1" applyAlignment="1">
      <alignment horizontal="center" wrapText="1"/>
    </xf>
    <xf numFmtId="2" fontId="17" fillId="4" borderId="5" xfId="0" applyNumberFormat="1" applyFont="1" applyFill="1" applyBorder="1" applyAlignment="1">
      <alignment horizontal="center" wrapText="1"/>
    </xf>
    <xf numFmtId="2" fontId="17" fillId="4" borderId="6" xfId="0" applyNumberFormat="1" applyFont="1" applyFill="1" applyBorder="1" applyAlignment="1">
      <alignment horizontal="center" wrapText="1"/>
    </xf>
    <xf numFmtId="2" fontId="16" fillId="0" borderId="11" xfId="0" applyNumberFormat="1" applyFont="1" applyBorder="1" applyAlignment="1">
      <alignment horizontal="center" wrapText="1"/>
    </xf>
    <xf numFmtId="2" fontId="16" fillId="0" borderId="0" xfId="0" applyNumberFormat="1" applyFont="1" applyAlignment="1">
      <alignment horizontal="center" vertical="top" wrapText="1"/>
    </xf>
    <xf numFmtId="2" fontId="15" fillId="0" borderId="0" xfId="0" applyNumberFormat="1" applyFont="1" applyAlignment="1">
      <alignment horizontal="center" vertical="top" wrapText="1"/>
    </xf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4" fontId="2" fillId="0" borderId="0" xfId="0" applyNumberFormat="1" applyFont="1" applyAlignment="1" applyProtection="1">
      <alignment horizontal="center" vertical="top" wrapText="1"/>
    </xf>
    <xf numFmtId="0" fontId="2" fillId="0" borderId="0" xfId="0" applyFont="1" applyProtection="1"/>
    <xf numFmtId="2" fontId="5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wrapText="1"/>
    </xf>
    <xf numFmtId="0" fontId="3" fillId="3" borderId="1" xfId="1" applyFont="1" applyFill="1" applyAlignment="1" applyProtection="1">
      <alignment horizontal="center" vertical="center" wrapText="1"/>
    </xf>
    <xf numFmtId="4" fontId="3" fillId="3" borderId="1" xfId="1" applyNumberFormat="1" applyFont="1" applyFill="1" applyAlignment="1" applyProtection="1">
      <alignment horizontal="center" vertical="center" wrapText="1"/>
    </xf>
    <xf numFmtId="2" fontId="12" fillId="3" borderId="0" xfId="0" applyNumberFormat="1" applyFont="1" applyFill="1" applyAlignment="1" applyProtection="1">
      <alignment vertical="center"/>
    </xf>
    <xf numFmtId="0" fontId="2" fillId="0" borderId="0" xfId="0" applyFont="1" applyFill="1" applyAlignment="1" applyProtection="1">
      <alignment wrapText="1"/>
    </xf>
    <xf numFmtId="0" fontId="3" fillId="0" borderId="2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left" wrapText="1"/>
    </xf>
    <xf numFmtId="4" fontId="3" fillId="0" borderId="2" xfId="1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Protection="1"/>
    <xf numFmtId="2" fontId="5" fillId="0" borderId="0" xfId="0" applyNumberFormat="1" applyFont="1" applyFill="1" applyAlignment="1" applyProtection="1">
      <alignment vertical="top"/>
    </xf>
    <xf numFmtId="49" fontId="4" fillId="0" borderId="0" xfId="0" applyNumberFormat="1" applyFont="1" applyAlignment="1" applyProtection="1">
      <alignment horizontal="left" vertical="top" wrapText="1"/>
    </xf>
    <xf numFmtId="4" fontId="15" fillId="0" borderId="0" xfId="0" applyNumberFormat="1" applyFont="1" applyAlignment="1" applyProtection="1">
      <alignment horizontal="center" vertical="top" wrapText="1"/>
    </xf>
    <xf numFmtId="2" fontId="17" fillId="4" borderId="5" xfId="0" applyNumberFormat="1" applyFont="1" applyFill="1" applyBorder="1" applyAlignment="1" applyProtection="1">
      <alignment horizontal="center" wrapText="1"/>
    </xf>
    <xf numFmtId="2" fontId="17" fillId="4" borderId="6" xfId="0" applyNumberFormat="1" applyFont="1" applyFill="1" applyBorder="1" applyAlignment="1" applyProtection="1">
      <alignment horizontal="center" wrapText="1"/>
    </xf>
    <xf numFmtId="49" fontId="2" fillId="0" borderId="3" xfId="0" applyNumberFormat="1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left" vertical="top" wrapText="1"/>
    </xf>
    <xf numFmtId="4" fontId="2" fillId="0" borderId="3" xfId="0" applyNumberFormat="1" applyFont="1" applyBorder="1" applyAlignment="1" applyProtection="1">
      <alignment horizontal="center" vertical="top" wrapText="1"/>
    </xf>
    <xf numFmtId="2" fontId="16" fillId="0" borderId="11" xfId="0" applyNumberFormat="1" applyFont="1" applyBorder="1" applyAlignment="1" applyProtection="1">
      <alignment horizontal="center" wrapText="1"/>
    </xf>
    <xf numFmtId="4" fontId="11" fillId="0" borderId="0" xfId="0" applyNumberFormat="1" applyFont="1" applyAlignment="1" applyProtection="1">
      <alignment horizontal="center" vertical="top" wrapText="1"/>
    </xf>
    <xf numFmtId="2" fontId="12" fillId="0" borderId="0" xfId="0" applyNumberFormat="1" applyFont="1" applyAlignment="1" applyProtection="1">
      <alignment horizontal="center" wrapText="1"/>
    </xf>
    <xf numFmtId="0" fontId="4" fillId="4" borderId="8" xfId="0" applyFont="1" applyFill="1" applyBorder="1" applyAlignment="1" applyProtection="1">
      <alignment horizontal="left" vertical="top" wrapText="1"/>
    </xf>
    <xf numFmtId="4" fontId="2" fillId="4" borderId="9" xfId="0" applyNumberFormat="1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2" fontId="18" fillId="7" borderId="0" xfId="0" applyNumberFormat="1" applyFont="1" applyFill="1" applyAlignment="1">
      <alignment vertical="top"/>
    </xf>
    <xf numFmtId="2" fontId="18" fillId="6" borderId="0" xfId="0" applyNumberFormat="1" applyFont="1" applyFill="1" applyAlignment="1">
      <alignment vertical="top"/>
    </xf>
    <xf numFmtId="2" fontId="18" fillId="10" borderId="0" xfId="0" applyNumberFormat="1" applyFont="1" applyFill="1" applyAlignment="1">
      <alignment vertical="top"/>
    </xf>
    <xf numFmtId="2" fontId="13" fillId="9" borderId="0" xfId="0" applyNumberFormat="1" applyFont="1" applyFill="1" applyAlignment="1">
      <alignment vertical="top"/>
    </xf>
    <xf numFmtId="2" fontId="13" fillId="8" borderId="0" xfId="0" applyNumberFormat="1" applyFont="1" applyFill="1" applyAlignment="1">
      <alignment vertical="top"/>
    </xf>
    <xf numFmtId="2" fontId="5" fillId="7" borderId="0" xfId="0" applyNumberFormat="1" applyFont="1" applyFill="1" applyAlignment="1">
      <alignment vertical="top"/>
    </xf>
    <xf numFmtId="2" fontId="5" fillId="5" borderId="0" xfId="0" applyNumberFormat="1" applyFont="1" applyFill="1" applyAlignment="1">
      <alignment vertical="top"/>
    </xf>
    <xf numFmtId="2" fontId="5" fillId="11" borderId="0" xfId="0" applyNumberFormat="1" applyFont="1" applyFill="1" applyAlignment="1">
      <alignment vertical="top"/>
    </xf>
    <xf numFmtId="2" fontId="5" fillId="6" borderId="0" xfId="0" applyNumberFormat="1" applyFont="1" applyFill="1" applyAlignment="1">
      <alignment vertical="top"/>
    </xf>
    <xf numFmtId="2" fontId="5" fillId="10" borderId="0" xfId="0" applyNumberFormat="1" applyFont="1" applyFill="1" applyAlignment="1">
      <alignment vertical="top"/>
    </xf>
    <xf numFmtId="2" fontId="5" fillId="9" borderId="0" xfId="0" applyNumberFormat="1" applyFont="1" applyFill="1" applyAlignment="1">
      <alignment vertical="top"/>
    </xf>
    <xf numFmtId="2" fontId="5" fillId="8" borderId="0" xfId="0" applyNumberFormat="1" applyFont="1" applyFill="1" applyAlignment="1">
      <alignment vertical="top"/>
    </xf>
    <xf numFmtId="2" fontId="5" fillId="12" borderId="0" xfId="0" applyNumberFormat="1" applyFont="1" applyFill="1" applyAlignment="1">
      <alignment vertical="top"/>
    </xf>
    <xf numFmtId="2" fontId="5" fillId="7" borderId="0" xfId="0" applyNumberFormat="1" applyFont="1" applyFill="1" applyAlignment="1" applyProtection="1">
      <alignment vertical="top"/>
    </xf>
    <xf numFmtId="2" fontId="13" fillId="5" borderId="0" xfId="0" applyNumberFormat="1" applyFont="1" applyFill="1" applyAlignment="1" applyProtection="1">
      <alignment vertical="top"/>
    </xf>
    <xf numFmtId="2" fontId="5" fillId="10" borderId="0" xfId="0" applyNumberFormat="1" applyFont="1" applyFill="1" applyAlignment="1" applyProtection="1">
      <alignment vertical="top"/>
    </xf>
    <xf numFmtId="2" fontId="5" fillId="6" borderId="0" xfId="0" applyNumberFormat="1" applyFont="1" applyFill="1" applyAlignment="1" applyProtection="1">
      <alignment vertical="top"/>
    </xf>
    <xf numFmtId="2" fontId="14" fillId="6" borderId="0" xfId="0" applyNumberFormat="1" applyFont="1" applyFill="1" applyAlignment="1" applyProtection="1">
      <alignment vertical="top"/>
    </xf>
    <xf numFmtId="2" fontId="13" fillId="6" borderId="0" xfId="0" applyNumberFormat="1" applyFont="1" applyFill="1" applyAlignment="1" applyProtection="1">
      <alignment vertical="top"/>
    </xf>
    <xf numFmtId="2" fontId="13" fillId="10" borderId="0" xfId="0" applyNumberFormat="1" applyFont="1" applyFill="1" applyAlignment="1" applyProtection="1">
      <alignment vertical="top"/>
    </xf>
    <xf numFmtId="2" fontId="12" fillId="6" borderId="0" xfId="0" applyNumberFormat="1" applyFont="1" applyFill="1" applyAlignment="1" applyProtection="1">
      <alignment vertical="top"/>
    </xf>
    <xf numFmtId="2" fontId="14" fillId="10" borderId="0" xfId="0" applyNumberFormat="1" applyFont="1" applyFill="1" applyAlignment="1">
      <alignment vertical="top"/>
    </xf>
    <xf numFmtId="2" fontId="5" fillId="12" borderId="12" xfId="0" applyNumberFormat="1" applyFont="1" applyFill="1" applyBorder="1" applyAlignment="1">
      <alignment vertical="top"/>
    </xf>
    <xf numFmtId="2" fontId="13" fillId="10" borderId="12" xfId="0" applyNumberFormat="1" applyFont="1" applyFill="1" applyBorder="1" applyAlignment="1">
      <alignment vertical="top"/>
    </xf>
    <xf numFmtId="2" fontId="13" fillId="8" borderId="12" xfId="0" applyNumberFormat="1" applyFont="1" applyFill="1" applyBorder="1" applyAlignment="1">
      <alignment vertical="top"/>
    </xf>
    <xf numFmtId="2" fontId="13" fillId="12" borderId="12" xfId="0" applyNumberFormat="1" applyFont="1" applyFill="1" applyBorder="1" applyAlignment="1">
      <alignment vertical="top"/>
    </xf>
    <xf numFmtId="4" fontId="16" fillId="0" borderId="0" xfId="0" applyNumberFormat="1" applyFont="1" applyAlignment="1" applyProtection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4" fontId="15" fillId="0" borderId="0" xfId="0" applyNumberFormat="1" applyFont="1" applyFill="1" applyAlignment="1">
      <alignment horizontal="center" vertical="top" wrapText="1"/>
    </xf>
    <xf numFmtId="2" fontId="16" fillId="0" borderId="0" xfId="0" applyNumberFormat="1" applyFont="1" applyFill="1" applyAlignment="1">
      <alignment horizontal="center" wrapText="1"/>
    </xf>
    <xf numFmtId="0" fontId="19" fillId="0" borderId="3" xfId="0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49" fontId="19" fillId="0" borderId="3" xfId="0" applyNumberFormat="1" applyFont="1" applyBorder="1" applyAlignment="1">
      <alignment vertical="top" wrapText="1"/>
    </xf>
    <xf numFmtId="0" fontId="19" fillId="0" borderId="3" xfId="0" applyFont="1" applyBorder="1" applyAlignment="1">
      <alignment horizontal="center" vertical="top" wrapText="1"/>
    </xf>
    <xf numFmtId="4" fontId="19" fillId="0" borderId="3" xfId="0" applyNumberFormat="1" applyFont="1" applyBorder="1" applyAlignment="1">
      <alignment horizontal="center" vertical="top" wrapText="1"/>
    </xf>
    <xf numFmtId="0" fontId="19" fillId="0" borderId="0" xfId="0" applyFont="1"/>
    <xf numFmtId="0" fontId="0" fillId="0" borderId="0" xfId="0" applyFill="1"/>
    <xf numFmtId="0" fontId="7" fillId="0" borderId="0" xfId="0" applyFont="1" applyFill="1"/>
    <xf numFmtId="0" fontId="0" fillId="0" borderId="4" xfId="0" applyFill="1" applyBorder="1"/>
    <xf numFmtId="0" fontId="0" fillId="0" borderId="5" xfId="0" applyFill="1" applyBorder="1"/>
    <xf numFmtId="164" fontId="0" fillId="0" borderId="6" xfId="0" applyNumberFormat="1" applyFill="1" applyBorder="1"/>
    <xf numFmtId="164" fontId="0" fillId="0" borderId="0" xfId="0" applyNumberFormat="1" applyFill="1"/>
    <xf numFmtId="0" fontId="0" fillId="0" borderId="0" xfId="0" applyFill="1" applyAlignment="1">
      <alignment horizontal="right"/>
    </xf>
    <xf numFmtId="2" fontId="0" fillId="0" borderId="0" xfId="0" applyNumberFormat="1" applyFill="1"/>
    <xf numFmtId="0" fontId="8" fillId="0" borderId="4" xfId="0" applyFont="1" applyFill="1" applyBorder="1"/>
    <xf numFmtId="164" fontId="8" fillId="0" borderId="6" xfId="0" applyNumberFormat="1" applyFont="1" applyFill="1" applyBorder="1"/>
    <xf numFmtId="2" fontId="10" fillId="0" borderId="7" xfId="0" applyNumberFormat="1" applyFont="1" applyFill="1" applyBorder="1" applyAlignment="1">
      <alignment horizontal="center"/>
    </xf>
    <xf numFmtId="4" fontId="19" fillId="0" borderId="3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>
      <alignment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4" fontId="20" fillId="0" borderId="0" xfId="0" applyNumberFormat="1" applyFont="1" applyAlignment="1">
      <alignment horizontal="center" vertical="top" wrapText="1"/>
    </xf>
    <xf numFmtId="4" fontId="19" fillId="0" borderId="3" xfId="0" applyNumberFormat="1" applyFont="1" applyFill="1" applyBorder="1" applyAlignment="1" applyProtection="1">
      <alignment horizontal="center" vertical="top" wrapText="1"/>
    </xf>
    <xf numFmtId="0" fontId="0" fillId="0" borderId="0" xfId="0" applyFill="1" applyAlignment="1"/>
    <xf numFmtId="2" fontId="5" fillId="0" borderId="0" xfId="0" applyNumberFormat="1" applyFont="1" applyBorder="1" applyAlignment="1">
      <alignment vertical="top"/>
    </xf>
    <xf numFmtId="49" fontId="4" fillId="0" borderId="0" xfId="0" applyNumberFormat="1" applyFont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wrapText="1"/>
    </xf>
    <xf numFmtId="2" fontId="17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22" fillId="0" borderId="0" xfId="0" applyFont="1" applyFill="1"/>
    <xf numFmtId="0" fontId="22" fillId="0" borderId="0" xfId="0" applyFont="1" applyFill="1" applyAlignment="1">
      <alignment vertical="top"/>
    </xf>
    <xf numFmtId="0" fontId="24" fillId="0" borderId="0" xfId="0" applyFont="1" applyFill="1"/>
    <xf numFmtId="0" fontId="26" fillId="0" borderId="0" xfId="0" applyFont="1" applyFill="1"/>
    <xf numFmtId="0" fontId="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 wrapText="1"/>
    </xf>
    <xf numFmtId="4" fontId="4" fillId="4" borderId="9" xfId="0" applyNumberFormat="1" applyFont="1" applyFill="1" applyBorder="1" applyAlignment="1" applyProtection="1">
      <alignment horizontal="right" vertical="top" wrapText="1"/>
    </xf>
    <xf numFmtId="4" fontId="4" fillId="4" borderId="10" xfId="0" applyNumberFormat="1" applyFont="1" applyFill="1" applyBorder="1" applyAlignment="1" applyProtection="1">
      <alignment horizontal="right" vertical="top" wrapText="1"/>
    </xf>
    <xf numFmtId="49" fontId="4" fillId="0" borderId="0" xfId="0" applyNumberFormat="1" applyFont="1" applyAlignment="1" applyProtection="1">
      <alignment horizontal="left" vertical="top" wrapText="1"/>
    </xf>
    <xf numFmtId="49" fontId="6" fillId="4" borderId="4" xfId="0" applyNumberFormat="1" applyFont="1" applyFill="1" applyBorder="1" applyAlignment="1" applyProtection="1">
      <alignment horizontal="left" wrapText="1"/>
    </xf>
    <xf numFmtId="49" fontId="6" fillId="4" borderId="5" xfId="0" applyNumberFormat="1" applyFont="1" applyFill="1" applyBorder="1" applyAlignment="1" applyProtection="1">
      <alignment horizontal="left" wrapText="1"/>
    </xf>
    <xf numFmtId="49" fontId="5" fillId="0" borderId="11" xfId="0" applyNumberFormat="1" applyFont="1" applyBorder="1" applyAlignment="1" applyProtection="1">
      <alignment horizontal="left" wrapText="1"/>
    </xf>
    <xf numFmtId="49" fontId="5" fillId="0" borderId="0" xfId="0" applyNumberFormat="1" applyFont="1" applyAlignment="1" applyProtection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49" fontId="6" fillId="4" borderId="4" xfId="0" applyNumberFormat="1" applyFont="1" applyFill="1" applyBorder="1" applyAlignment="1">
      <alignment horizontal="left" wrapText="1"/>
    </xf>
    <xf numFmtId="49" fontId="6" fillId="4" borderId="5" xfId="0" applyNumberFormat="1" applyFont="1" applyFill="1" applyBorder="1" applyAlignment="1">
      <alignment horizontal="left" wrapText="1"/>
    </xf>
    <xf numFmtId="4" fontId="4" fillId="4" borderId="9" xfId="0" applyNumberFormat="1" applyFont="1" applyFill="1" applyBorder="1" applyAlignment="1">
      <alignment horizontal="right" vertical="top" wrapText="1"/>
    </xf>
    <xf numFmtId="4" fontId="4" fillId="4" borderId="10" xfId="0" applyNumberFormat="1" applyFont="1" applyFill="1" applyBorder="1" applyAlignment="1">
      <alignment horizontal="right" vertical="top" wrapText="1"/>
    </xf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Fill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</cellXfs>
  <cellStyles count="2">
    <cellStyle name="Izhod" xfId="1" builtinId="21"/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1" xr16:uid="{00000000-0016-0000-01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2" xr16:uid="{00000000-0016-0000-02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5" xr16:uid="{00000000-0016-0000-03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3" xr16:uid="{00000000-0016-0000-04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4" xr16:uid="{00000000-0016-0000-0700-000006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C00000"/>
  </sheetPr>
  <dimension ref="B9:I43"/>
  <sheetViews>
    <sheetView tabSelected="1" view="pageBreakPreview" zoomScale="115" zoomScaleNormal="85" zoomScaleSheetLayoutView="115" zoomScalePageLayoutView="120" workbookViewId="0">
      <selection activeCell="H30" sqref="H30"/>
    </sheetView>
  </sheetViews>
  <sheetFormatPr defaultRowHeight="14.5" x14ac:dyDescent="0.35"/>
  <cols>
    <col min="1" max="1" width="2.81640625" style="108" customWidth="1"/>
    <col min="2" max="2" width="10.453125" style="108" customWidth="1"/>
    <col min="3" max="4" width="9.1796875" style="108"/>
    <col min="5" max="5" width="8.26953125" style="108" customWidth="1"/>
    <col min="6" max="6" width="9.54296875" style="108" customWidth="1"/>
    <col min="7" max="7" width="3.26953125" style="108" customWidth="1"/>
    <col min="8" max="8" width="19.81640625" style="108" customWidth="1"/>
    <col min="9" max="9" width="7.26953125" style="108" customWidth="1"/>
    <col min="10" max="10" width="12.7265625" style="108" customWidth="1"/>
    <col min="11" max="262" width="9.1796875" style="108"/>
    <col min="263" max="263" width="7.453125" style="108" customWidth="1"/>
    <col min="264" max="264" width="20.453125" style="108" customWidth="1"/>
    <col min="265" max="265" width="17.1796875" style="108" customWidth="1"/>
    <col min="266" max="266" width="12.7265625" style="108" customWidth="1"/>
    <col min="267" max="518" width="9.1796875" style="108"/>
    <col min="519" max="519" width="7.453125" style="108" customWidth="1"/>
    <col min="520" max="520" width="20.453125" style="108" customWidth="1"/>
    <col min="521" max="521" width="17.1796875" style="108" customWidth="1"/>
    <col min="522" max="522" width="12.7265625" style="108" customWidth="1"/>
    <col min="523" max="774" width="9.1796875" style="108"/>
    <col min="775" max="775" width="7.453125" style="108" customWidth="1"/>
    <col min="776" max="776" width="20.453125" style="108" customWidth="1"/>
    <col min="777" max="777" width="17.1796875" style="108" customWidth="1"/>
    <col min="778" max="778" width="12.7265625" style="108" customWidth="1"/>
    <col min="779" max="1030" width="9.1796875" style="108"/>
    <col min="1031" max="1031" width="7.453125" style="108" customWidth="1"/>
    <col min="1032" max="1032" width="20.453125" style="108" customWidth="1"/>
    <col min="1033" max="1033" width="17.1796875" style="108" customWidth="1"/>
    <col min="1034" max="1034" width="12.7265625" style="108" customWidth="1"/>
    <col min="1035" max="1286" width="9.1796875" style="108"/>
    <col min="1287" max="1287" width="7.453125" style="108" customWidth="1"/>
    <col min="1288" max="1288" width="20.453125" style="108" customWidth="1"/>
    <col min="1289" max="1289" width="17.1796875" style="108" customWidth="1"/>
    <col min="1290" max="1290" width="12.7265625" style="108" customWidth="1"/>
    <col min="1291" max="1542" width="9.1796875" style="108"/>
    <col min="1543" max="1543" width="7.453125" style="108" customWidth="1"/>
    <col min="1544" max="1544" width="20.453125" style="108" customWidth="1"/>
    <col min="1545" max="1545" width="17.1796875" style="108" customWidth="1"/>
    <col min="1546" max="1546" width="12.7265625" style="108" customWidth="1"/>
    <col min="1547" max="1798" width="9.1796875" style="108"/>
    <col min="1799" max="1799" width="7.453125" style="108" customWidth="1"/>
    <col min="1800" max="1800" width="20.453125" style="108" customWidth="1"/>
    <col min="1801" max="1801" width="17.1796875" style="108" customWidth="1"/>
    <col min="1802" max="1802" width="12.7265625" style="108" customWidth="1"/>
    <col min="1803" max="2054" width="9.1796875" style="108"/>
    <col min="2055" max="2055" width="7.453125" style="108" customWidth="1"/>
    <col min="2056" max="2056" width="20.453125" style="108" customWidth="1"/>
    <col min="2057" max="2057" width="17.1796875" style="108" customWidth="1"/>
    <col min="2058" max="2058" width="12.7265625" style="108" customWidth="1"/>
    <col min="2059" max="2310" width="9.1796875" style="108"/>
    <col min="2311" max="2311" width="7.453125" style="108" customWidth="1"/>
    <col min="2312" max="2312" width="20.453125" style="108" customWidth="1"/>
    <col min="2313" max="2313" width="17.1796875" style="108" customWidth="1"/>
    <col min="2314" max="2314" width="12.7265625" style="108" customWidth="1"/>
    <col min="2315" max="2566" width="9.1796875" style="108"/>
    <col min="2567" max="2567" width="7.453125" style="108" customWidth="1"/>
    <col min="2568" max="2568" width="20.453125" style="108" customWidth="1"/>
    <col min="2569" max="2569" width="17.1796875" style="108" customWidth="1"/>
    <col min="2570" max="2570" width="12.7265625" style="108" customWidth="1"/>
    <col min="2571" max="2822" width="9.1796875" style="108"/>
    <col min="2823" max="2823" width="7.453125" style="108" customWidth="1"/>
    <col min="2824" max="2824" width="20.453125" style="108" customWidth="1"/>
    <col min="2825" max="2825" width="17.1796875" style="108" customWidth="1"/>
    <col min="2826" max="2826" width="12.7265625" style="108" customWidth="1"/>
    <col min="2827" max="3078" width="9.1796875" style="108"/>
    <col min="3079" max="3079" width="7.453125" style="108" customWidth="1"/>
    <col min="3080" max="3080" width="20.453125" style="108" customWidth="1"/>
    <col min="3081" max="3081" width="17.1796875" style="108" customWidth="1"/>
    <col min="3082" max="3082" width="12.7265625" style="108" customWidth="1"/>
    <col min="3083" max="3334" width="9.1796875" style="108"/>
    <col min="3335" max="3335" width="7.453125" style="108" customWidth="1"/>
    <col min="3336" max="3336" width="20.453125" style="108" customWidth="1"/>
    <col min="3337" max="3337" width="17.1796875" style="108" customWidth="1"/>
    <col min="3338" max="3338" width="12.7265625" style="108" customWidth="1"/>
    <col min="3339" max="3590" width="9.1796875" style="108"/>
    <col min="3591" max="3591" width="7.453125" style="108" customWidth="1"/>
    <col min="3592" max="3592" width="20.453125" style="108" customWidth="1"/>
    <col min="3593" max="3593" width="17.1796875" style="108" customWidth="1"/>
    <col min="3594" max="3594" width="12.7265625" style="108" customWidth="1"/>
    <col min="3595" max="3846" width="9.1796875" style="108"/>
    <col min="3847" max="3847" width="7.453125" style="108" customWidth="1"/>
    <col min="3848" max="3848" width="20.453125" style="108" customWidth="1"/>
    <col min="3849" max="3849" width="17.1796875" style="108" customWidth="1"/>
    <col min="3850" max="3850" width="12.7265625" style="108" customWidth="1"/>
    <col min="3851" max="4102" width="9.1796875" style="108"/>
    <col min="4103" max="4103" width="7.453125" style="108" customWidth="1"/>
    <col min="4104" max="4104" width="20.453125" style="108" customWidth="1"/>
    <col min="4105" max="4105" width="17.1796875" style="108" customWidth="1"/>
    <col min="4106" max="4106" width="12.7265625" style="108" customWidth="1"/>
    <col min="4107" max="4358" width="9.1796875" style="108"/>
    <col min="4359" max="4359" width="7.453125" style="108" customWidth="1"/>
    <col min="4360" max="4360" width="20.453125" style="108" customWidth="1"/>
    <col min="4361" max="4361" width="17.1796875" style="108" customWidth="1"/>
    <col min="4362" max="4362" width="12.7265625" style="108" customWidth="1"/>
    <col min="4363" max="4614" width="9.1796875" style="108"/>
    <col min="4615" max="4615" width="7.453125" style="108" customWidth="1"/>
    <col min="4616" max="4616" width="20.453125" style="108" customWidth="1"/>
    <col min="4617" max="4617" width="17.1796875" style="108" customWidth="1"/>
    <col min="4618" max="4618" width="12.7265625" style="108" customWidth="1"/>
    <col min="4619" max="4870" width="9.1796875" style="108"/>
    <col min="4871" max="4871" width="7.453125" style="108" customWidth="1"/>
    <col min="4872" max="4872" width="20.453125" style="108" customWidth="1"/>
    <col min="4873" max="4873" width="17.1796875" style="108" customWidth="1"/>
    <col min="4874" max="4874" width="12.7265625" style="108" customWidth="1"/>
    <col min="4875" max="5126" width="9.1796875" style="108"/>
    <col min="5127" max="5127" width="7.453125" style="108" customWidth="1"/>
    <col min="5128" max="5128" width="20.453125" style="108" customWidth="1"/>
    <col min="5129" max="5129" width="17.1796875" style="108" customWidth="1"/>
    <col min="5130" max="5130" width="12.7265625" style="108" customWidth="1"/>
    <col min="5131" max="5382" width="9.1796875" style="108"/>
    <col min="5383" max="5383" width="7.453125" style="108" customWidth="1"/>
    <col min="5384" max="5384" width="20.453125" style="108" customWidth="1"/>
    <col min="5385" max="5385" width="17.1796875" style="108" customWidth="1"/>
    <col min="5386" max="5386" width="12.7265625" style="108" customWidth="1"/>
    <col min="5387" max="5638" width="9.1796875" style="108"/>
    <col min="5639" max="5639" width="7.453125" style="108" customWidth="1"/>
    <col min="5640" max="5640" width="20.453125" style="108" customWidth="1"/>
    <col min="5641" max="5641" width="17.1796875" style="108" customWidth="1"/>
    <col min="5642" max="5642" width="12.7265625" style="108" customWidth="1"/>
    <col min="5643" max="5894" width="9.1796875" style="108"/>
    <col min="5895" max="5895" width="7.453125" style="108" customWidth="1"/>
    <col min="5896" max="5896" width="20.453125" style="108" customWidth="1"/>
    <col min="5897" max="5897" width="17.1796875" style="108" customWidth="1"/>
    <col min="5898" max="5898" width="12.7265625" style="108" customWidth="1"/>
    <col min="5899" max="6150" width="9.1796875" style="108"/>
    <col min="6151" max="6151" width="7.453125" style="108" customWidth="1"/>
    <col min="6152" max="6152" width="20.453125" style="108" customWidth="1"/>
    <col min="6153" max="6153" width="17.1796875" style="108" customWidth="1"/>
    <col min="6154" max="6154" width="12.7265625" style="108" customWidth="1"/>
    <col min="6155" max="6406" width="9.1796875" style="108"/>
    <col min="6407" max="6407" width="7.453125" style="108" customWidth="1"/>
    <col min="6408" max="6408" width="20.453125" style="108" customWidth="1"/>
    <col min="6409" max="6409" width="17.1796875" style="108" customWidth="1"/>
    <col min="6410" max="6410" width="12.7265625" style="108" customWidth="1"/>
    <col min="6411" max="6662" width="9.1796875" style="108"/>
    <col min="6663" max="6663" width="7.453125" style="108" customWidth="1"/>
    <col min="6664" max="6664" width="20.453125" style="108" customWidth="1"/>
    <col min="6665" max="6665" width="17.1796875" style="108" customWidth="1"/>
    <col min="6666" max="6666" width="12.7265625" style="108" customWidth="1"/>
    <col min="6667" max="6918" width="9.1796875" style="108"/>
    <col min="6919" max="6919" width="7.453125" style="108" customWidth="1"/>
    <col min="6920" max="6920" width="20.453125" style="108" customWidth="1"/>
    <col min="6921" max="6921" width="17.1796875" style="108" customWidth="1"/>
    <col min="6922" max="6922" width="12.7265625" style="108" customWidth="1"/>
    <col min="6923" max="7174" width="9.1796875" style="108"/>
    <col min="7175" max="7175" width="7.453125" style="108" customWidth="1"/>
    <col min="7176" max="7176" width="20.453125" style="108" customWidth="1"/>
    <col min="7177" max="7177" width="17.1796875" style="108" customWidth="1"/>
    <col min="7178" max="7178" width="12.7265625" style="108" customWidth="1"/>
    <col min="7179" max="7430" width="9.1796875" style="108"/>
    <col min="7431" max="7431" width="7.453125" style="108" customWidth="1"/>
    <col min="7432" max="7432" width="20.453125" style="108" customWidth="1"/>
    <col min="7433" max="7433" width="17.1796875" style="108" customWidth="1"/>
    <col min="7434" max="7434" width="12.7265625" style="108" customWidth="1"/>
    <col min="7435" max="7686" width="9.1796875" style="108"/>
    <col min="7687" max="7687" width="7.453125" style="108" customWidth="1"/>
    <col min="7688" max="7688" width="20.453125" style="108" customWidth="1"/>
    <col min="7689" max="7689" width="17.1796875" style="108" customWidth="1"/>
    <col min="7690" max="7690" width="12.7265625" style="108" customWidth="1"/>
    <col min="7691" max="7942" width="9.1796875" style="108"/>
    <col min="7943" max="7943" width="7.453125" style="108" customWidth="1"/>
    <col min="7944" max="7944" width="20.453125" style="108" customWidth="1"/>
    <col min="7945" max="7945" width="17.1796875" style="108" customWidth="1"/>
    <col min="7946" max="7946" width="12.7265625" style="108" customWidth="1"/>
    <col min="7947" max="8198" width="9.1796875" style="108"/>
    <col min="8199" max="8199" width="7.453125" style="108" customWidth="1"/>
    <col min="8200" max="8200" width="20.453125" style="108" customWidth="1"/>
    <col min="8201" max="8201" width="17.1796875" style="108" customWidth="1"/>
    <col min="8202" max="8202" width="12.7265625" style="108" customWidth="1"/>
    <col min="8203" max="8454" width="9.1796875" style="108"/>
    <col min="8455" max="8455" width="7.453125" style="108" customWidth="1"/>
    <col min="8456" max="8456" width="20.453125" style="108" customWidth="1"/>
    <col min="8457" max="8457" width="17.1796875" style="108" customWidth="1"/>
    <col min="8458" max="8458" width="12.7265625" style="108" customWidth="1"/>
    <col min="8459" max="8710" width="9.1796875" style="108"/>
    <col min="8711" max="8711" width="7.453125" style="108" customWidth="1"/>
    <col min="8712" max="8712" width="20.453125" style="108" customWidth="1"/>
    <col min="8713" max="8713" width="17.1796875" style="108" customWidth="1"/>
    <col min="8714" max="8714" width="12.7265625" style="108" customWidth="1"/>
    <col min="8715" max="8966" width="9.1796875" style="108"/>
    <col min="8967" max="8967" width="7.453125" style="108" customWidth="1"/>
    <col min="8968" max="8968" width="20.453125" style="108" customWidth="1"/>
    <col min="8969" max="8969" width="17.1796875" style="108" customWidth="1"/>
    <col min="8970" max="8970" width="12.7265625" style="108" customWidth="1"/>
    <col min="8971" max="9222" width="9.1796875" style="108"/>
    <col min="9223" max="9223" width="7.453125" style="108" customWidth="1"/>
    <col min="9224" max="9224" width="20.453125" style="108" customWidth="1"/>
    <col min="9225" max="9225" width="17.1796875" style="108" customWidth="1"/>
    <col min="9226" max="9226" width="12.7265625" style="108" customWidth="1"/>
    <col min="9227" max="9478" width="9.1796875" style="108"/>
    <col min="9479" max="9479" width="7.453125" style="108" customWidth="1"/>
    <col min="9480" max="9480" width="20.453125" style="108" customWidth="1"/>
    <col min="9481" max="9481" width="17.1796875" style="108" customWidth="1"/>
    <col min="9482" max="9482" width="12.7265625" style="108" customWidth="1"/>
    <col min="9483" max="9734" width="9.1796875" style="108"/>
    <col min="9735" max="9735" width="7.453125" style="108" customWidth="1"/>
    <col min="9736" max="9736" width="20.453125" style="108" customWidth="1"/>
    <col min="9737" max="9737" width="17.1796875" style="108" customWidth="1"/>
    <col min="9738" max="9738" width="12.7265625" style="108" customWidth="1"/>
    <col min="9739" max="9990" width="9.1796875" style="108"/>
    <col min="9991" max="9991" width="7.453125" style="108" customWidth="1"/>
    <col min="9992" max="9992" width="20.453125" style="108" customWidth="1"/>
    <col min="9993" max="9993" width="17.1796875" style="108" customWidth="1"/>
    <col min="9994" max="9994" width="12.7265625" style="108" customWidth="1"/>
    <col min="9995" max="10246" width="9.1796875" style="108"/>
    <col min="10247" max="10247" width="7.453125" style="108" customWidth="1"/>
    <col min="10248" max="10248" width="20.453125" style="108" customWidth="1"/>
    <col min="10249" max="10249" width="17.1796875" style="108" customWidth="1"/>
    <col min="10250" max="10250" width="12.7265625" style="108" customWidth="1"/>
    <col min="10251" max="10502" width="9.1796875" style="108"/>
    <col min="10503" max="10503" width="7.453125" style="108" customWidth="1"/>
    <col min="10504" max="10504" width="20.453125" style="108" customWidth="1"/>
    <col min="10505" max="10505" width="17.1796875" style="108" customWidth="1"/>
    <col min="10506" max="10506" width="12.7265625" style="108" customWidth="1"/>
    <col min="10507" max="10758" width="9.1796875" style="108"/>
    <col min="10759" max="10759" width="7.453125" style="108" customWidth="1"/>
    <col min="10760" max="10760" width="20.453125" style="108" customWidth="1"/>
    <col min="10761" max="10761" width="17.1796875" style="108" customWidth="1"/>
    <col min="10762" max="10762" width="12.7265625" style="108" customWidth="1"/>
    <col min="10763" max="11014" width="9.1796875" style="108"/>
    <col min="11015" max="11015" width="7.453125" style="108" customWidth="1"/>
    <col min="11016" max="11016" width="20.453125" style="108" customWidth="1"/>
    <col min="11017" max="11017" width="17.1796875" style="108" customWidth="1"/>
    <col min="11018" max="11018" width="12.7265625" style="108" customWidth="1"/>
    <col min="11019" max="11270" width="9.1796875" style="108"/>
    <col min="11271" max="11271" width="7.453125" style="108" customWidth="1"/>
    <col min="11272" max="11272" width="20.453125" style="108" customWidth="1"/>
    <col min="11273" max="11273" width="17.1796875" style="108" customWidth="1"/>
    <col min="11274" max="11274" width="12.7265625" style="108" customWidth="1"/>
    <col min="11275" max="11526" width="9.1796875" style="108"/>
    <col min="11527" max="11527" width="7.453125" style="108" customWidth="1"/>
    <col min="11528" max="11528" width="20.453125" style="108" customWidth="1"/>
    <col min="11529" max="11529" width="17.1796875" style="108" customWidth="1"/>
    <col min="11530" max="11530" width="12.7265625" style="108" customWidth="1"/>
    <col min="11531" max="11782" width="9.1796875" style="108"/>
    <col min="11783" max="11783" width="7.453125" style="108" customWidth="1"/>
    <col min="11784" max="11784" width="20.453125" style="108" customWidth="1"/>
    <col min="11785" max="11785" width="17.1796875" style="108" customWidth="1"/>
    <col min="11786" max="11786" width="12.7265625" style="108" customWidth="1"/>
    <col min="11787" max="12038" width="9.1796875" style="108"/>
    <col min="12039" max="12039" width="7.453125" style="108" customWidth="1"/>
    <col min="12040" max="12040" width="20.453125" style="108" customWidth="1"/>
    <col min="12041" max="12041" width="17.1796875" style="108" customWidth="1"/>
    <col min="12042" max="12042" width="12.7265625" style="108" customWidth="1"/>
    <col min="12043" max="12294" width="9.1796875" style="108"/>
    <col min="12295" max="12295" width="7.453125" style="108" customWidth="1"/>
    <col min="12296" max="12296" width="20.453125" style="108" customWidth="1"/>
    <col min="12297" max="12297" width="17.1796875" style="108" customWidth="1"/>
    <col min="12298" max="12298" width="12.7265625" style="108" customWidth="1"/>
    <col min="12299" max="12550" width="9.1796875" style="108"/>
    <col min="12551" max="12551" width="7.453125" style="108" customWidth="1"/>
    <col min="12552" max="12552" width="20.453125" style="108" customWidth="1"/>
    <col min="12553" max="12553" width="17.1796875" style="108" customWidth="1"/>
    <col min="12554" max="12554" width="12.7265625" style="108" customWidth="1"/>
    <col min="12555" max="12806" width="9.1796875" style="108"/>
    <col min="12807" max="12807" width="7.453125" style="108" customWidth="1"/>
    <col min="12808" max="12808" width="20.453125" style="108" customWidth="1"/>
    <col min="12809" max="12809" width="17.1796875" style="108" customWidth="1"/>
    <col min="12810" max="12810" width="12.7265625" style="108" customWidth="1"/>
    <col min="12811" max="13062" width="9.1796875" style="108"/>
    <col min="13063" max="13063" width="7.453125" style="108" customWidth="1"/>
    <col min="13064" max="13064" width="20.453125" style="108" customWidth="1"/>
    <col min="13065" max="13065" width="17.1796875" style="108" customWidth="1"/>
    <col min="13066" max="13066" width="12.7265625" style="108" customWidth="1"/>
    <col min="13067" max="13318" width="9.1796875" style="108"/>
    <col min="13319" max="13319" width="7.453125" style="108" customWidth="1"/>
    <col min="13320" max="13320" width="20.453125" style="108" customWidth="1"/>
    <col min="13321" max="13321" width="17.1796875" style="108" customWidth="1"/>
    <col min="13322" max="13322" width="12.7265625" style="108" customWidth="1"/>
    <col min="13323" max="13574" width="9.1796875" style="108"/>
    <col min="13575" max="13575" width="7.453125" style="108" customWidth="1"/>
    <col min="13576" max="13576" width="20.453125" style="108" customWidth="1"/>
    <col min="13577" max="13577" width="17.1796875" style="108" customWidth="1"/>
    <col min="13578" max="13578" width="12.7265625" style="108" customWidth="1"/>
    <col min="13579" max="13830" width="9.1796875" style="108"/>
    <col min="13831" max="13831" width="7.453125" style="108" customWidth="1"/>
    <col min="13832" max="13832" width="20.453125" style="108" customWidth="1"/>
    <col min="13833" max="13833" width="17.1796875" style="108" customWidth="1"/>
    <col min="13834" max="13834" width="12.7265625" style="108" customWidth="1"/>
    <col min="13835" max="14086" width="9.1796875" style="108"/>
    <col min="14087" max="14087" width="7.453125" style="108" customWidth="1"/>
    <col min="14088" max="14088" width="20.453125" style="108" customWidth="1"/>
    <col min="14089" max="14089" width="17.1796875" style="108" customWidth="1"/>
    <col min="14090" max="14090" width="12.7265625" style="108" customWidth="1"/>
    <col min="14091" max="14342" width="9.1796875" style="108"/>
    <col min="14343" max="14343" width="7.453125" style="108" customWidth="1"/>
    <col min="14344" max="14344" width="20.453125" style="108" customWidth="1"/>
    <col min="14345" max="14345" width="17.1796875" style="108" customWidth="1"/>
    <col min="14346" max="14346" width="12.7265625" style="108" customWidth="1"/>
    <col min="14347" max="14598" width="9.1796875" style="108"/>
    <col min="14599" max="14599" width="7.453125" style="108" customWidth="1"/>
    <col min="14600" max="14600" width="20.453125" style="108" customWidth="1"/>
    <col min="14601" max="14601" width="17.1796875" style="108" customWidth="1"/>
    <col min="14602" max="14602" width="12.7265625" style="108" customWidth="1"/>
    <col min="14603" max="14854" width="9.1796875" style="108"/>
    <col min="14855" max="14855" width="7.453125" style="108" customWidth="1"/>
    <col min="14856" max="14856" width="20.453125" style="108" customWidth="1"/>
    <col min="14857" max="14857" width="17.1796875" style="108" customWidth="1"/>
    <col min="14858" max="14858" width="12.7265625" style="108" customWidth="1"/>
    <col min="14859" max="15110" width="9.1796875" style="108"/>
    <col min="15111" max="15111" width="7.453125" style="108" customWidth="1"/>
    <col min="15112" max="15112" width="20.453125" style="108" customWidth="1"/>
    <col min="15113" max="15113" width="17.1796875" style="108" customWidth="1"/>
    <col min="15114" max="15114" width="12.7265625" style="108" customWidth="1"/>
    <col min="15115" max="15366" width="9.1796875" style="108"/>
    <col min="15367" max="15367" width="7.453125" style="108" customWidth="1"/>
    <col min="15368" max="15368" width="20.453125" style="108" customWidth="1"/>
    <col min="15369" max="15369" width="17.1796875" style="108" customWidth="1"/>
    <col min="15370" max="15370" width="12.7265625" style="108" customWidth="1"/>
    <col min="15371" max="15622" width="9.1796875" style="108"/>
    <col min="15623" max="15623" width="7.453125" style="108" customWidth="1"/>
    <col min="15624" max="15624" width="20.453125" style="108" customWidth="1"/>
    <col min="15625" max="15625" width="17.1796875" style="108" customWidth="1"/>
    <col min="15626" max="15626" width="12.7265625" style="108" customWidth="1"/>
    <col min="15627" max="15878" width="9.1796875" style="108"/>
    <col min="15879" max="15879" width="7.453125" style="108" customWidth="1"/>
    <col min="15880" max="15880" width="20.453125" style="108" customWidth="1"/>
    <col min="15881" max="15881" width="17.1796875" style="108" customWidth="1"/>
    <col min="15882" max="15882" width="12.7265625" style="108" customWidth="1"/>
    <col min="15883" max="16134" width="9.1796875" style="108"/>
    <col min="16135" max="16135" width="7.453125" style="108" customWidth="1"/>
    <col min="16136" max="16136" width="20.453125" style="108" customWidth="1"/>
    <col min="16137" max="16137" width="17.1796875" style="108" customWidth="1"/>
    <col min="16138" max="16138" width="12.7265625" style="108" customWidth="1"/>
    <col min="16139" max="16384" width="9.1796875" style="108"/>
  </cols>
  <sheetData>
    <row r="9" spans="3:9" x14ac:dyDescent="0.35">
      <c r="C9" s="132"/>
      <c r="E9" s="137"/>
      <c r="F9" s="137"/>
      <c r="G9" s="137"/>
      <c r="H9" s="137"/>
    </row>
    <row r="10" spans="3:9" ht="18.5" x14ac:dyDescent="0.45">
      <c r="C10" s="135" t="s">
        <v>162</v>
      </c>
    </row>
    <row r="11" spans="3:9" ht="46.5" customHeight="1" x14ac:dyDescent="0.35">
      <c r="C11" s="133"/>
      <c r="D11" s="131"/>
      <c r="E11" s="138"/>
      <c r="F11" s="138"/>
      <c r="G11" s="138"/>
      <c r="H11" s="138"/>
      <c r="I11" s="131"/>
    </row>
    <row r="12" spans="3:9" x14ac:dyDescent="0.35">
      <c r="D12" s="126"/>
      <c r="E12" s="126"/>
      <c r="F12" s="126"/>
      <c r="G12" s="126"/>
      <c r="H12" s="126"/>
      <c r="I12" s="126"/>
    </row>
    <row r="13" spans="3:9" x14ac:dyDescent="0.35">
      <c r="C13" s="132" t="s">
        <v>131</v>
      </c>
      <c r="E13" s="139" t="s">
        <v>158</v>
      </c>
      <c r="F13" s="138"/>
      <c r="G13" s="138"/>
      <c r="H13" s="138"/>
    </row>
    <row r="14" spans="3:9" ht="17" x14ac:dyDescent="0.4">
      <c r="E14" s="134"/>
    </row>
    <row r="16" spans="3:9" ht="15.5" x14ac:dyDescent="0.35">
      <c r="C16" s="109" t="s">
        <v>31</v>
      </c>
    </row>
    <row r="20" spans="3:8" x14ac:dyDescent="0.35">
      <c r="C20" s="110" t="s">
        <v>113</v>
      </c>
      <c r="D20" s="111"/>
      <c r="E20" s="111"/>
      <c r="F20" s="111"/>
      <c r="G20" s="111"/>
      <c r="H20" s="112">
        <f>'1. PREDDELA'!F32</f>
        <v>0</v>
      </c>
    </row>
    <row r="21" spans="3:8" x14ac:dyDescent="0.35">
      <c r="H21" s="113"/>
    </row>
    <row r="22" spans="3:8" x14ac:dyDescent="0.35">
      <c r="C22" s="110" t="s">
        <v>114</v>
      </c>
      <c r="D22" s="111"/>
      <c r="E22" s="111"/>
      <c r="F22" s="111"/>
      <c r="G22" s="111"/>
      <c r="H22" s="112">
        <f>'2. ZEMELJSKA DELA'!F34</f>
        <v>0</v>
      </c>
    </row>
    <row r="23" spans="3:8" x14ac:dyDescent="0.35">
      <c r="H23" s="113"/>
    </row>
    <row r="24" spans="3:8" x14ac:dyDescent="0.35">
      <c r="C24" s="110" t="s">
        <v>115</v>
      </c>
      <c r="D24" s="111"/>
      <c r="E24" s="111"/>
      <c r="F24" s="111"/>
      <c r="G24" s="111"/>
      <c r="H24" s="112">
        <f>'3. VOZIŠČNE KONSTRUKCIJE'!F39</f>
        <v>0</v>
      </c>
    </row>
    <row r="25" spans="3:8" x14ac:dyDescent="0.35">
      <c r="H25" s="113"/>
    </row>
    <row r="26" spans="3:8" x14ac:dyDescent="0.35">
      <c r="C26" s="110" t="s">
        <v>116</v>
      </c>
      <c r="D26" s="111"/>
      <c r="E26" s="111"/>
      <c r="F26" s="111"/>
      <c r="G26" s="111"/>
      <c r="H26" s="112">
        <f>'4. ODVODNJAVANJE'!F19</f>
        <v>0</v>
      </c>
    </row>
    <row r="27" spans="3:8" x14ac:dyDescent="0.35">
      <c r="H27" s="113"/>
    </row>
    <row r="28" spans="3:8" x14ac:dyDescent="0.35">
      <c r="C28" s="110" t="s">
        <v>163</v>
      </c>
      <c r="D28" s="111"/>
      <c r="E28" s="111"/>
      <c r="F28" s="111"/>
      <c r="G28" s="111"/>
      <c r="H28" s="112">
        <f>'5. TUJE STORITVE'!F20</f>
        <v>0</v>
      </c>
    </row>
    <row r="29" spans="3:8" x14ac:dyDescent="0.35">
      <c r="H29" s="113"/>
    </row>
    <row r="30" spans="3:8" x14ac:dyDescent="0.35">
      <c r="C30" s="110" t="s">
        <v>164</v>
      </c>
      <c r="D30" s="111"/>
      <c r="E30" s="111"/>
      <c r="F30" s="111"/>
      <c r="G30" s="111"/>
      <c r="H30" s="112">
        <f>SUM(H20:H28)*0.05</f>
        <v>0</v>
      </c>
    </row>
    <row r="33" spans="2:8" x14ac:dyDescent="0.35">
      <c r="F33" s="114" t="s">
        <v>32</v>
      </c>
      <c r="H33" s="113">
        <f>SUM(H20:H30)</f>
        <v>0</v>
      </c>
    </row>
    <row r="34" spans="2:8" x14ac:dyDescent="0.35">
      <c r="F34" s="114"/>
      <c r="H34" s="113"/>
    </row>
    <row r="35" spans="2:8" x14ac:dyDescent="0.35">
      <c r="F35" s="114" t="s">
        <v>124</v>
      </c>
      <c r="H35" s="113">
        <f>0.22*H33</f>
        <v>0</v>
      </c>
    </row>
    <row r="36" spans="2:8" x14ac:dyDescent="0.35">
      <c r="H36" s="113"/>
    </row>
    <row r="37" spans="2:8" x14ac:dyDescent="0.35">
      <c r="H37" s="115"/>
    </row>
    <row r="38" spans="2:8" ht="15.5" x14ac:dyDescent="0.35">
      <c r="C38" s="116" t="s">
        <v>33</v>
      </c>
      <c r="D38" s="111"/>
      <c r="E38" s="111"/>
      <c r="F38" s="111"/>
      <c r="G38" s="111"/>
      <c r="H38" s="117">
        <f>SUM(H33:H35)</f>
        <v>0</v>
      </c>
    </row>
    <row r="43" spans="2:8" ht="15" hidden="1" thickBot="1" x14ac:dyDescent="0.4">
      <c r="B43" s="136" t="s">
        <v>34</v>
      </c>
      <c r="C43" s="136"/>
      <c r="D43" s="136"/>
      <c r="E43" s="136"/>
      <c r="F43" s="118">
        <v>1</v>
      </c>
    </row>
  </sheetData>
  <sheetProtection selectLockedCells="1" selectUnlockedCells="1"/>
  <mergeCells count="4">
    <mergeCell ref="B43:E43"/>
    <mergeCell ref="E9:H9"/>
    <mergeCell ref="E11:H11"/>
    <mergeCell ref="E13:H1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&amp;CStran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 filterMode="1">
    <tabColor rgb="FFFFC000"/>
  </sheetPr>
  <dimension ref="A1:I32"/>
  <sheetViews>
    <sheetView view="pageBreakPreview" zoomScaleNormal="115" zoomScaleSheetLayoutView="100" zoomScalePageLayoutView="140" workbookViewId="0">
      <pane ySplit="2" topLeftCell="A3" activePane="bottomLeft" state="frozen"/>
      <selection activeCell="H34" sqref="H34"/>
      <selection pane="bottomLeft" activeCell="F33" sqref="F33"/>
    </sheetView>
  </sheetViews>
  <sheetFormatPr defaultColWidth="9.1796875" defaultRowHeight="13" x14ac:dyDescent="0.3"/>
  <cols>
    <col min="1" max="1" width="2.1796875" style="46" customWidth="1"/>
    <col min="2" max="2" width="6.1796875" style="40" customWidth="1"/>
    <col min="3" max="3" width="5.453125" style="41" customWidth="1"/>
    <col min="4" max="4" width="42.54296875" style="42" customWidth="1"/>
    <col min="5" max="5" width="9.1796875" style="43"/>
    <col min="6" max="6" width="9.1796875" style="43" customWidth="1"/>
    <col min="7" max="7" width="9.7265625" style="43" customWidth="1"/>
    <col min="8" max="8" width="3.453125" style="44" customWidth="1"/>
    <col min="9" max="9" width="7.7265625" style="45" hidden="1" customWidth="1"/>
    <col min="10" max="10" width="9.1796875" style="44" customWidth="1"/>
    <col min="11" max="16384" width="9.1796875" style="44"/>
  </cols>
  <sheetData>
    <row r="1" spans="1:9" x14ac:dyDescent="0.3">
      <c r="A1" s="39"/>
    </row>
    <row r="2" spans="1:9" ht="25" customHeight="1" x14ac:dyDescent="0.3">
      <c r="B2" s="47" t="s">
        <v>25</v>
      </c>
      <c r="C2" s="47" t="s">
        <v>30</v>
      </c>
      <c r="D2" s="47" t="s">
        <v>26</v>
      </c>
      <c r="E2" s="48" t="s">
        <v>27</v>
      </c>
      <c r="F2" s="48" t="s">
        <v>28</v>
      </c>
      <c r="G2" s="48" t="s">
        <v>29</v>
      </c>
      <c r="I2" s="49" t="s">
        <v>35</v>
      </c>
    </row>
    <row r="3" spans="1:9" s="54" customFormat="1" x14ac:dyDescent="0.3">
      <c r="A3" s="50"/>
      <c r="B3" s="51"/>
      <c r="C3" s="51"/>
      <c r="D3" s="52"/>
      <c r="E3" s="53"/>
      <c r="F3" s="53"/>
      <c r="G3" s="53"/>
      <c r="I3" s="55"/>
    </row>
    <row r="4" spans="1:9" ht="15.5" x14ac:dyDescent="0.3">
      <c r="B4" s="142" t="s">
        <v>0</v>
      </c>
      <c r="C4" s="142"/>
      <c r="D4" s="142"/>
      <c r="E4" s="142"/>
      <c r="F4" s="142"/>
      <c r="G4" s="142"/>
    </row>
    <row r="5" spans="1:9" ht="12.75" customHeight="1" x14ac:dyDescent="0.3">
      <c r="B5" s="56"/>
      <c r="C5" s="56"/>
      <c r="D5" s="56"/>
      <c r="E5" s="57" t="str">
        <f>IF(SUM(E8:E10)=0,0,"")</f>
        <v/>
      </c>
      <c r="F5" s="57"/>
      <c r="G5" s="57"/>
    </row>
    <row r="6" spans="1:9" ht="21.25" customHeight="1" x14ac:dyDescent="0.35">
      <c r="B6" s="143" t="s">
        <v>19</v>
      </c>
      <c r="C6" s="144"/>
      <c r="D6" s="144"/>
      <c r="E6" s="58" t="str">
        <f>IF(SUM(E8:E10)=0,0,"")</f>
        <v/>
      </c>
      <c r="F6" s="58"/>
      <c r="G6" s="59"/>
    </row>
    <row r="7" spans="1:9" x14ac:dyDescent="0.3">
      <c r="E7" s="57" t="str">
        <f>IF(SUM(E8:E10)=0,0,"")</f>
        <v/>
      </c>
      <c r="F7" s="57"/>
      <c r="G7" s="57"/>
    </row>
    <row r="8" spans="1:9" ht="39" x14ac:dyDescent="0.3">
      <c r="B8" s="60" t="s">
        <v>2</v>
      </c>
      <c r="C8" s="61" t="s">
        <v>1</v>
      </c>
      <c r="D8" s="62" t="s">
        <v>36</v>
      </c>
      <c r="E8" s="119">
        <v>0.13</v>
      </c>
      <c r="F8" s="63"/>
      <c r="G8" s="63" t="str">
        <f t="shared" ref="G8:G10" si="0">IF(F8="","",E8*F8)</f>
        <v/>
      </c>
      <c r="I8" s="84">
        <v>1550</v>
      </c>
    </row>
    <row r="9" spans="1:9" ht="39" x14ac:dyDescent="0.3">
      <c r="B9" s="60" t="s">
        <v>3</v>
      </c>
      <c r="C9" s="61" t="s">
        <v>1</v>
      </c>
      <c r="D9" s="62" t="s">
        <v>37</v>
      </c>
      <c r="E9" s="119">
        <f>E8</f>
        <v>0.13</v>
      </c>
      <c r="F9" s="63"/>
      <c r="G9" s="63" t="str">
        <f t="shared" si="0"/>
        <v/>
      </c>
      <c r="I9" s="83">
        <v>1550</v>
      </c>
    </row>
    <row r="10" spans="1:9" ht="39" x14ac:dyDescent="0.3">
      <c r="B10" s="60" t="s">
        <v>5</v>
      </c>
      <c r="C10" s="61" t="s">
        <v>4</v>
      </c>
      <c r="D10" s="62" t="s">
        <v>38</v>
      </c>
      <c r="E10" s="119">
        <v>12</v>
      </c>
      <c r="F10" s="63"/>
      <c r="G10" s="63" t="str">
        <f t="shared" si="0"/>
        <v/>
      </c>
      <c r="I10" s="84">
        <v>25</v>
      </c>
    </row>
    <row r="11" spans="1:9" x14ac:dyDescent="0.3">
      <c r="E11" s="96"/>
      <c r="G11" s="96"/>
    </row>
    <row r="12" spans="1:9" ht="21.25" customHeight="1" x14ac:dyDescent="0.35">
      <c r="B12" s="143" t="s">
        <v>20</v>
      </c>
      <c r="C12" s="144"/>
      <c r="D12" s="144"/>
      <c r="E12" s="58"/>
      <c r="F12" s="58"/>
      <c r="G12" s="59"/>
    </row>
    <row r="13" spans="1:9" ht="21.25" customHeight="1" x14ac:dyDescent="0.3">
      <c r="B13" s="145" t="s">
        <v>21</v>
      </c>
      <c r="C13" s="145"/>
      <c r="D13" s="145"/>
      <c r="E13" s="64" t="str">
        <f>IF(SUM(E15:E18)=0,0,"")</f>
        <v/>
      </c>
      <c r="F13" s="64"/>
      <c r="G13" s="64"/>
    </row>
    <row r="14" spans="1:9" x14ac:dyDescent="0.3">
      <c r="E14" s="57" t="str">
        <f>IF(SUM(E15:E18)=0,0,"")</f>
        <v/>
      </c>
      <c r="F14" s="57"/>
      <c r="G14" s="57"/>
    </row>
    <row r="15" spans="1:9" ht="39" x14ac:dyDescent="0.3">
      <c r="B15" s="60" t="s">
        <v>8</v>
      </c>
      <c r="C15" s="61" t="s">
        <v>7</v>
      </c>
      <c r="D15" s="62" t="s">
        <v>145</v>
      </c>
      <c r="E15" s="119">
        <v>3</v>
      </c>
      <c r="F15" s="63"/>
      <c r="G15" s="63" t="str">
        <f t="shared" ref="G15:G18" si="1">IF(F15="","",E15*F15)</f>
        <v/>
      </c>
      <c r="I15" s="89">
        <v>19</v>
      </c>
    </row>
    <row r="16" spans="1:9" ht="39" x14ac:dyDescent="0.3">
      <c r="B16" s="60" t="s">
        <v>9</v>
      </c>
      <c r="C16" s="61" t="s">
        <v>4</v>
      </c>
      <c r="D16" s="62" t="s">
        <v>39</v>
      </c>
      <c r="E16" s="119">
        <v>1</v>
      </c>
      <c r="F16" s="63"/>
      <c r="G16" s="63" t="str">
        <f t="shared" si="1"/>
        <v/>
      </c>
      <c r="I16" s="87">
        <v>63</v>
      </c>
    </row>
    <row r="17" spans="2:9" ht="39" x14ac:dyDescent="0.3">
      <c r="B17" s="60" t="s">
        <v>10</v>
      </c>
      <c r="C17" s="61" t="s">
        <v>4</v>
      </c>
      <c r="D17" s="62" t="s">
        <v>40</v>
      </c>
      <c r="E17" s="119">
        <v>1</v>
      </c>
      <c r="F17" s="63"/>
      <c r="G17" s="63" t="str">
        <f t="shared" si="1"/>
        <v/>
      </c>
      <c r="I17" s="90">
        <v>72</v>
      </c>
    </row>
    <row r="18" spans="2:9" ht="39" x14ac:dyDescent="0.3">
      <c r="B18" s="60" t="s">
        <v>11</v>
      </c>
      <c r="C18" s="61" t="s">
        <v>6</v>
      </c>
      <c r="D18" s="62" t="s">
        <v>144</v>
      </c>
      <c r="E18" s="119">
        <v>1</v>
      </c>
      <c r="F18" s="63"/>
      <c r="G18" s="63" t="str">
        <f t="shared" si="1"/>
        <v/>
      </c>
      <c r="I18" s="85">
        <v>1</v>
      </c>
    </row>
    <row r="19" spans="2:9" ht="9" customHeight="1" x14ac:dyDescent="0.3">
      <c r="E19" s="65" t="str">
        <f>IF(SUM(E22:E24)=0,0,"")</f>
        <v/>
      </c>
      <c r="F19" s="65"/>
      <c r="G19" s="65"/>
    </row>
    <row r="20" spans="2:9" ht="21.25" customHeight="1" x14ac:dyDescent="0.3">
      <c r="B20" s="146" t="s">
        <v>22</v>
      </c>
      <c r="C20" s="146"/>
      <c r="D20" s="146"/>
      <c r="E20" s="66" t="str">
        <f>IF(SUM(E22:E24)=0,0,"")</f>
        <v/>
      </c>
      <c r="F20" s="66"/>
      <c r="G20" s="66"/>
    </row>
    <row r="21" spans="2:9" ht="9.75" customHeight="1" x14ac:dyDescent="0.3">
      <c r="E21" s="65" t="str">
        <f>IF(SUM(E22:E24)=0,0,"")</f>
        <v/>
      </c>
      <c r="F21" s="65"/>
      <c r="G21" s="65"/>
    </row>
    <row r="22" spans="2:9" ht="39" x14ac:dyDescent="0.3">
      <c r="B22" s="60" t="s">
        <v>14</v>
      </c>
      <c r="C22" s="61" t="s">
        <v>7</v>
      </c>
      <c r="D22" s="62" t="s">
        <v>41</v>
      </c>
      <c r="E22" s="125">
        <v>5</v>
      </c>
      <c r="F22" s="63"/>
      <c r="G22" s="63" t="str">
        <f t="shared" ref="G22:G24" si="2">IF(F22="","",E22*F22)</f>
        <v/>
      </c>
      <c r="I22" s="88">
        <v>5</v>
      </c>
    </row>
    <row r="23" spans="2:9" ht="39" x14ac:dyDescent="0.3">
      <c r="B23" s="60" t="s">
        <v>15</v>
      </c>
      <c r="C23" s="61" t="s">
        <v>7</v>
      </c>
      <c r="D23" s="62" t="s">
        <v>42</v>
      </c>
      <c r="E23" s="119">
        <f>E24*0.25</f>
        <v>1.25</v>
      </c>
      <c r="F23" s="63"/>
      <c r="G23" s="63" t="str">
        <f t="shared" si="2"/>
        <v/>
      </c>
      <c r="I23" s="86">
        <v>0</v>
      </c>
    </row>
    <row r="24" spans="2:9" ht="39" x14ac:dyDescent="0.3">
      <c r="B24" s="60" t="s">
        <v>16</v>
      </c>
      <c r="C24" s="61" t="s">
        <v>12</v>
      </c>
      <c r="D24" s="62" t="s">
        <v>43</v>
      </c>
      <c r="E24" s="119">
        <v>5</v>
      </c>
      <c r="F24" s="63"/>
      <c r="G24" s="63" t="str">
        <f t="shared" si="2"/>
        <v/>
      </c>
      <c r="I24" s="88">
        <v>1.1000000000000001</v>
      </c>
    </row>
    <row r="25" spans="2:9" ht="9" customHeight="1" x14ac:dyDescent="0.3">
      <c r="E25" s="96"/>
      <c r="F25" s="96"/>
      <c r="G25" s="96"/>
    </row>
    <row r="26" spans="2:9" ht="21.25" customHeight="1" x14ac:dyDescent="0.35">
      <c r="B26" s="143" t="s">
        <v>23</v>
      </c>
      <c r="C26" s="144"/>
      <c r="D26" s="144"/>
      <c r="E26" s="58"/>
      <c r="F26" s="58"/>
      <c r="G26" s="59"/>
    </row>
    <row r="27" spans="2:9" ht="20.25" customHeight="1" x14ac:dyDescent="0.3">
      <c r="B27" s="145" t="s">
        <v>24</v>
      </c>
      <c r="C27" s="145"/>
      <c r="D27" s="145"/>
      <c r="E27" s="64" t="str">
        <f>IF(SUM(E29:E29)=0,0,"")</f>
        <v/>
      </c>
      <c r="F27" s="64"/>
      <c r="G27" s="64"/>
    </row>
    <row r="28" spans="2:9" ht="9" customHeight="1" x14ac:dyDescent="0.3">
      <c r="E28" s="57" t="str">
        <f>IF(SUM(E29:E29)=0,0,"")</f>
        <v/>
      </c>
      <c r="F28" s="57"/>
      <c r="G28" s="57"/>
    </row>
    <row r="29" spans="2:9" ht="39" x14ac:dyDescent="0.3">
      <c r="B29" s="60" t="s">
        <v>18</v>
      </c>
      <c r="C29" s="61" t="s">
        <v>17</v>
      </c>
      <c r="D29" s="62" t="s">
        <v>44</v>
      </c>
      <c r="E29" s="119">
        <v>15</v>
      </c>
      <c r="F29" s="63"/>
      <c r="G29" s="63" t="str">
        <f t="shared" ref="G29:G30" si="3">IF(F29="","",E29*F29)</f>
        <v/>
      </c>
      <c r="I29" s="85">
        <v>0</v>
      </c>
    </row>
    <row r="30" spans="2:9" ht="26" x14ac:dyDescent="0.3">
      <c r="B30" s="60" t="s">
        <v>120</v>
      </c>
      <c r="C30" s="61" t="s">
        <v>4</v>
      </c>
      <c r="D30" s="62" t="s">
        <v>121</v>
      </c>
      <c r="E30" s="119">
        <v>1</v>
      </c>
      <c r="F30" s="63"/>
      <c r="G30" s="63" t="str">
        <f t="shared" si="3"/>
        <v/>
      </c>
      <c r="I30" s="44"/>
    </row>
    <row r="31" spans="2:9" ht="13.5" thickBot="1" x14ac:dyDescent="0.35"/>
    <row r="32" spans="2:9" ht="16" thickBot="1" x14ac:dyDescent="0.35">
      <c r="D32" s="67" t="s">
        <v>45</v>
      </c>
      <c r="E32" s="68"/>
      <c r="F32" s="140">
        <f>SUBTOTAL(9,G8:G30)</f>
        <v>0</v>
      </c>
      <c r="G32" s="141"/>
    </row>
  </sheetData>
  <sheetProtection selectLockedCells="1" selectUnlockedCells="1"/>
  <autoFilter ref="E1:G32" xr:uid="{00000000-0009-0000-0000-000001000000}">
    <filterColumn colId="0">
      <filters blank="1">
        <filter val="0,13"/>
        <filter val="1,00"/>
        <filter val="1,25"/>
        <filter val="12,00"/>
        <filter val="15,00"/>
        <filter val="3,00"/>
        <filter val="5,00"/>
        <filter val="količina"/>
      </filters>
    </filterColumn>
  </autoFilter>
  <dataConsolidate/>
  <mergeCells count="8">
    <mergeCell ref="F32:G32"/>
    <mergeCell ref="B4:G4"/>
    <mergeCell ref="B6:D6"/>
    <mergeCell ref="B12:D12"/>
    <mergeCell ref="B13:D13"/>
    <mergeCell ref="B20:D20"/>
    <mergeCell ref="B26:D26"/>
    <mergeCell ref="B27:D2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&amp;CStran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 filterMode="1">
    <tabColor rgb="FFFFFF00"/>
  </sheetPr>
  <dimension ref="A1:I34"/>
  <sheetViews>
    <sheetView view="pageBreakPreview" zoomScaleNormal="130" zoomScaleSheetLayoutView="100" zoomScalePageLayoutView="120" workbookViewId="0">
      <pane ySplit="2" topLeftCell="A9" activePane="bottomLeft" state="frozen"/>
      <selection activeCell="H34" sqref="H34"/>
      <selection pane="bottomLeft" activeCell="F35" sqref="F35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45.453125" style="15" customWidth="1"/>
    <col min="5" max="5" width="9.1796875" style="8"/>
    <col min="6" max="6" width="9.1796875" style="8" customWidth="1"/>
    <col min="7" max="7" width="9.7265625" style="8" customWidth="1"/>
    <col min="8" max="8" width="4" style="2" hidden="1" customWidth="1"/>
    <col min="9" max="9" width="8.7265625" style="25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ht="25" customHeight="1" x14ac:dyDescent="0.3">
      <c r="B2" s="16" t="s">
        <v>25</v>
      </c>
      <c r="C2" s="16" t="s">
        <v>30</v>
      </c>
      <c r="D2" s="16" t="s">
        <v>26</v>
      </c>
      <c r="E2" s="17" t="s">
        <v>27</v>
      </c>
      <c r="F2" s="17" t="s">
        <v>28</v>
      </c>
      <c r="G2" s="17" t="s">
        <v>29</v>
      </c>
      <c r="I2" s="26" t="s">
        <v>35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27"/>
    </row>
    <row r="4" spans="1:9" ht="15.5" x14ac:dyDescent="0.3">
      <c r="B4" s="147" t="s">
        <v>46</v>
      </c>
      <c r="C4" s="147"/>
      <c r="D4" s="147"/>
      <c r="E4" s="147"/>
      <c r="F4" s="147"/>
      <c r="G4" s="147"/>
    </row>
    <row r="5" spans="1:9" ht="12.75" customHeight="1" x14ac:dyDescent="0.3">
      <c r="B5" s="21"/>
      <c r="C5" s="21"/>
      <c r="D5" s="21"/>
      <c r="E5" s="32" t="str">
        <f>IF(SUM(E8:E10)=0,0,"")</f>
        <v/>
      </c>
      <c r="F5" s="32"/>
      <c r="G5" s="32"/>
    </row>
    <row r="6" spans="1:9" ht="21.25" customHeight="1" x14ac:dyDescent="0.35">
      <c r="B6" s="148" t="s">
        <v>70</v>
      </c>
      <c r="C6" s="149"/>
      <c r="D6" s="149"/>
      <c r="E6" s="34" t="str">
        <f>IF(SUM(E8:E10)=0,0,"")</f>
        <v/>
      </c>
      <c r="F6" s="34"/>
      <c r="G6" s="35"/>
    </row>
    <row r="7" spans="1:9" x14ac:dyDescent="0.3">
      <c r="E7" s="32" t="str">
        <f>IF(SUM(E8:E10)=0,0,"")</f>
        <v/>
      </c>
      <c r="F7" s="32"/>
      <c r="G7" s="32"/>
    </row>
    <row r="8" spans="1:9" ht="39" x14ac:dyDescent="0.3">
      <c r="B8" s="9" t="s">
        <v>47</v>
      </c>
      <c r="C8" s="12" t="s">
        <v>13</v>
      </c>
      <c r="D8" s="14" t="s">
        <v>65</v>
      </c>
      <c r="E8" s="106">
        <v>37</v>
      </c>
      <c r="F8" s="10"/>
      <c r="G8" s="10" t="str">
        <f t="shared" ref="G8:G10" si="0">IF(F8="","",E8*F8)</f>
        <v/>
      </c>
      <c r="I8" s="70">
        <v>5.28</v>
      </c>
    </row>
    <row r="9" spans="1:9" ht="39" x14ac:dyDescent="0.3">
      <c r="B9" s="9" t="s">
        <v>49</v>
      </c>
      <c r="C9" s="12" t="s">
        <v>13</v>
      </c>
      <c r="D9" s="14" t="s">
        <v>146</v>
      </c>
      <c r="E9" s="106">
        <f>165-E8</f>
        <v>128</v>
      </c>
      <c r="F9" s="10"/>
      <c r="G9" s="10" t="str">
        <f t="shared" si="0"/>
        <v/>
      </c>
      <c r="I9" s="72">
        <v>5.28</v>
      </c>
    </row>
    <row r="10" spans="1:9" ht="65" x14ac:dyDescent="0.3">
      <c r="B10" s="9" t="s">
        <v>50</v>
      </c>
      <c r="C10" s="12" t="s">
        <v>13</v>
      </c>
      <c r="D10" s="14" t="s">
        <v>66</v>
      </c>
      <c r="E10" s="106">
        <f>(4*1*1)+(1*2)</f>
        <v>6</v>
      </c>
      <c r="F10" s="10"/>
      <c r="G10" s="10" t="str">
        <f t="shared" si="0"/>
        <v/>
      </c>
      <c r="I10" s="71">
        <v>8.8000000000000007</v>
      </c>
    </row>
    <row r="11" spans="1:9" x14ac:dyDescent="0.3">
      <c r="E11" s="32" t="str">
        <f>IF(SUM(E14:E14)=0,0,"")</f>
        <v/>
      </c>
      <c r="F11" s="32"/>
      <c r="G11" s="32"/>
    </row>
    <row r="12" spans="1:9" ht="21.25" customHeight="1" x14ac:dyDescent="0.35">
      <c r="B12" s="148" t="s">
        <v>48</v>
      </c>
      <c r="C12" s="149"/>
      <c r="D12" s="149"/>
      <c r="E12" s="34" t="str">
        <f>IF(SUM(E14:E14)=0,0,"")</f>
        <v/>
      </c>
      <c r="F12" s="34"/>
      <c r="G12" s="35"/>
    </row>
    <row r="13" spans="1:9" x14ac:dyDescent="0.3">
      <c r="E13" s="32"/>
      <c r="F13" s="32"/>
      <c r="G13" s="32"/>
    </row>
    <row r="14" spans="1:9" ht="39" x14ac:dyDescent="0.3">
      <c r="B14" s="9" t="s">
        <v>51</v>
      </c>
      <c r="C14" s="12" t="s">
        <v>7</v>
      </c>
      <c r="D14" s="102" t="s">
        <v>67</v>
      </c>
      <c r="E14" s="106">
        <v>182</v>
      </c>
      <c r="F14" s="10"/>
      <c r="G14" s="10" t="str">
        <f t="shared" ref="G14" si="1">IF(F14="","",E14*F14)</f>
        <v/>
      </c>
      <c r="I14" s="81">
        <v>2</v>
      </c>
    </row>
    <row r="15" spans="1:9" x14ac:dyDescent="0.3">
      <c r="E15" s="124"/>
      <c r="F15" s="32"/>
      <c r="G15" s="32"/>
    </row>
    <row r="16" spans="1:9" ht="21.25" customHeight="1" x14ac:dyDescent="0.35">
      <c r="B16" s="148" t="s">
        <v>71</v>
      </c>
      <c r="C16" s="149"/>
      <c r="D16" s="149"/>
      <c r="E16" s="34" t="str">
        <f>IF(SUM(E18:E21)=0,0,"")</f>
        <v/>
      </c>
      <c r="F16" s="34"/>
      <c r="G16" s="35"/>
    </row>
    <row r="17" spans="1:9" x14ac:dyDescent="0.3">
      <c r="E17" s="32" t="str">
        <f>IF(SUM(E18:E21)=0,0,"")</f>
        <v/>
      </c>
      <c r="F17" s="32"/>
      <c r="G17" s="32"/>
    </row>
    <row r="18" spans="1:9" ht="91" x14ac:dyDescent="0.3">
      <c r="B18" s="9" t="s">
        <v>52</v>
      </c>
      <c r="C18" s="12" t="s">
        <v>13</v>
      </c>
      <c r="D18" s="14" t="s">
        <v>132</v>
      </c>
      <c r="E18" s="106">
        <f>E10*0.8</f>
        <v>4.8000000000000007</v>
      </c>
      <c r="F18" s="10"/>
      <c r="G18" s="10" t="str">
        <f t="shared" ref="G18:G19" si="2">IF(F18="","",E18*F18)</f>
        <v/>
      </c>
      <c r="I18" s="91">
        <v>18</v>
      </c>
    </row>
    <row r="19" spans="1:9" ht="39" x14ac:dyDescent="0.3">
      <c r="B19" s="9" t="s">
        <v>53</v>
      </c>
      <c r="C19" s="12" t="s">
        <v>13</v>
      </c>
      <c r="D19" s="14" t="s">
        <v>68</v>
      </c>
      <c r="E19" s="106">
        <v>4</v>
      </c>
      <c r="F19" s="10"/>
      <c r="G19" s="10" t="str">
        <f t="shared" si="2"/>
        <v/>
      </c>
      <c r="I19" s="80">
        <v>0</v>
      </c>
    </row>
    <row r="20" spans="1:9" s="107" customFormat="1" ht="39" x14ac:dyDescent="0.3">
      <c r="A20" s="103"/>
      <c r="B20" s="104" t="s">
        <v>54</v>
      </c>
      <c r="C20" s="105" t="s">
        <v>13</v>
      </c>
      <c r="D20" s="102" t="s">
        <v>147</v>
      </c>
      <c r="E20" s="106">
        <v>72</v>
      </c>
      <c r="F20" s="106"/>
      <c r="G20" s="106" t="str">
        <f t="shared" ref="G20" si="3">IF(F20="","",E20*F20)</f>
        <v/>
      </c>
      <c r="I20" s="79">
        <v>0</v>
      </c>
    </row>
    <row r="21" spans="1:9" ht="39" x14ac:dyDescent="0.3">
      <c r="B21" s="9" t="s">
        <v>55</v>
      </c>
      <c r="C21" s="12" t="s">
        <v>7</v>
      </c>
      <c r="D21" s="14" t="s">
        <v>69</v>
      </c>
      <c r="E21" s="106">
        <v>500</v>
      </c>
      <c r="F21" s="10"/>
      <c r="G21" s="10" t="str">
        <f t="shared" ref="G21" si="4">IF(F21="","",E21*F21)</f>
        <v/>
      </c>
      <c r="I21" s="79">
        <v>0</v>
      </c>
    </row>
    <row r="22" spans="1:9" x14ac:dyDescent="0.3">
      <c r="E22" s="32" t="str">
        <f>IF(SUM(E25:E26)=0,0,"")</f>
        <v/>
      </c>
      <c r="F22" s="32"/>
      <c r="G22" s="32"/>
    </row>
    <row r="23" spans="1:9" ht="21.25" customHeight="1" x14ac:dyDescent="0.35">
      <c r="B23" s="148" t="s">
        <v>72</v>
      </c>
      <c r="C23" s="149"/>
      <c r="D23" s="149"/>
      <c r="E23" s="34" t="str">
        <f>IF(SUM(E25:E26)=0,0,"")</f>
        <v/>
      </c>
      <c r="F23" s="34"/>
      <c r="G23" s="35"/>
    </row>
    <row r="24" spans="1:9" x14ac:dyDescent="0.3">
      <c r="E24" s="32" t="str">
        <f>IF(SUM(E25:E26)=0,0,"")</f>
        <v/>
      </c>
      <c r="F24" s="32"/>
      <c r="G24" s="32"/>
    </row>
    <row r="25" spans="1:9" ht="39" x14ac:dyDescent="0.3">
      <c r="B25" s="9" t="s">
        <v>56</v>
      </c>
      <c r="C25" s="12" t="s">
        <v>7</v>
      </c>
      <c r="D25" s="14" t="s">
        <v>134</v>
      </c>
      <c r="E25" s="106">
        <v>125</v>
      </c>
      <c r="F25" s="10"/>
      <c r="G25" s="10" t="str">
        <f t="shared" ref="G25:G26" si="5">IF(F25="","",E25*F25)</f>
        <v/>
      </c>
      <c r="I25" s="76">
        <v>0</v>
      </c>
    </row>
    <row r="26" spans="1:9" x14ac:dyDescent="0.3">
      <c r="B26" s="9" t="s">
        <v>57</v>
      </c>
      <c r="C26" s="12" t="s">
        <v>7</v>
      </c>
      <c r="D26" s="14" t="s">
        <v>58</v>
      </c>
      <c r="E26" s="106">
        <f>E25</f>
        <v>125</v>
      </c>
      <c r="F26" s="10"/>
      <c r="G26" s="10" t="str">
        <f t="shared" si="5"/>
        <v/>
      </c>
      <c r="I26" s="76">
        <v>0</v>
      </c>
    </row>
    <row r="27" spans="1:9" x14ac:dyDescent="0.3">
      <c r="E27" s="32"/>
      <c r="F27" s="32"/>
      <c r="G27" s="32"/>
    </row>
    <row r="28" spans="1:9" ht="21.25" customHeight="1" x14ac:dyDescent="0.35">
      <c r="B28" s="148" t="s">
        <v>73</v>
      </c>
      <c r="C28" s="149"/>
      <c r="D28" s="149"/>
      <c r="E28" s="34"/>
      <c r="F28" s="34"/>
      <c r="G28" s="35"/>
    </row>
    <row r="29" spans="1:9" x14ac:dyDescent="0.3">
      <c r="E29" s="32"/>
      <c r="F29" s="32"/>
      <c r="G29" s="32"/>
    </row>
    <row r="30" spans="1:9" x14ac:dyDescent="0.3">
      <c r="B30" s="9" t="s">
        <v>60</v>
      </c>
      <c r="C30" s="12" t="s">
        <v>59</v>
      </c>
      <c r="D30" s="14" t="s">
        <v>61</v>
      </c>
      <c r="E30" s="106">
        <f>E31+E32</f>
        <v>257.49</v>
      </c>
      <c r="F30" s="10"/>
      <c r="G30" s="10" t="str">
        <f t="shared" ref="G30:G32" si="6">IF(F30="","",E30*F30)</f>
        <v/>
      </c>
      <c r="I30" s="82">
        <v>0</v>
      </c>
    </row>
    <row r="31" spans="1:9" ht="39" x14ac:dyDescent="0.3">
      <c r="B31" s="9" t="s">
        <v>62</v>
      </c>
      <c r="C31" s="12" t="s">
        <v>59</v>
      </c>
      <c r="D31" s="14" t="s">
        <v>129</v>
      </c>
      <c r="E31" s="106">
        <f>(E8+E9+E10)*1.5</f>
        <v>256.5</v>
      </c>
      <c r="F31" s="10"/>
      <c r="G31" s="10" t="str">
        <f t="shared" si="6"/>
        <v/>
      </c>
      <c r="I31" s="81">
        <v>0</v>
      </c>
    </row>
    <row r="32" spans="1:9" ht="39" x14ac:dyDescent="0.3">
      <c r="B32" s="9" t="s">
        <v>63</v>
      </c>
      <c r="C32" s="12" t="s">
        <v>59</v>
      </c>
      <c r="D32" s="14" t="s">
        <v>130</v>
      </c>
      <c r="E32" s="106">
        <f>(('1. PREDDELA'!E22)*0.1+('1. PREDDELA'!E23)*0.04)*1.8</f>
        <v>0.9900000000000001</v>
      </c>
      <c r="F32" s="10"/>
      <c r="G32" s="10" t="str">
        <f t="shared" si="6"/>
        <v/>
      </c>
      <c r="I32" s="81">
        <v>0</v>
      </c>
    </row>
    <row r="33" spans="2:9" ht="13.5" thickBot="1" x14ac:dyDescent="0.35">
      <c r="B33" s="120"/>
      <c r="C33" s="122"/>
      <c r="D33" s="123"/>
      <c r="E33" s="121"/>
      <c r="F33" s="121"/>
      <c r="G33" s="121"/>
      <c r="I33" s="2"/>
    </row>
    <row r="34" spans="2:9" ht="16" thickBot="1" x14ac:dyDescent="0.35">
      <c r="D34" s="23" t="s">
        <v>64</v>
      </c>
      <c r="E34" s="24"/>
      <c r="F34" s="150">
        <f>SUBTOTAL(9,G8:G32)</f>
        <v>0</v>
      </c>
      <c r="G34" s="151"/>
    </row>
  </sheetData>
  <sheetProtection selectLockedCells="1" selectUnlockedCells="1"/>
  <autoFilter ref="E1:G34" xr:uid="{00000000-0009-0000-0000-000002000000}">
    <filterColumn colId="0">
      <filters blank="1">
        <filter val="0,99"/>
        <filter val="125,00"/>
        <filter val="128,00"/>
        <filter val="182,00"/>
        <filter val="256,50"/>
        <filter val="257,49"/>
        <filter val="37,00"/>
        <filter val="4,00"/>
        <filter val="4,80"/>
        <filter val="500,00"/>
        <filter val="6,00"/>
        <filter val="72,00"/>
        <filter val="količina"/>
      </filters>
    </filterColumn>
  </autoFilter>
  <dataConsolidate/>
  <mergeCells count="7">
    <mergeCell ref="B4:G4"/>
    <mergeCell ref="B6:D6"/>
    <mergeCell ref="B12:D12"/>
    <mergeCell ref="F34:G34"/>
    <mergeCell ref="B16:D16"/>
    <mergeCell ref="B23:D23"/>
    <mergeCell ref="B28:D2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&amp;CStran &amp;P</oddFooter>
  </headerFooter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 filterMode="1">
    <tabColor rgb="FF92D050"/>
  </sheetPr>
  <dimension ref="A1:I39"/>
  <sheetViews>
    <sheetView view="pageBreakPreview" zoomScaleNormal="115" zoomScaleSheetLayoutView="100" zoomScalePageLayoutView="120" workbookViewId="0">
      <pane ySplit="2" topLeftCell="A13" activePane="bottomLeft" state="frozen"/>
      <selection activeCell="H34" sqref="H34"/>
      <selection pane="bottomLeft" activeCell="F40" sqref="F40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45.453125" style="15" customWidth="1"/>
    <col min="5" max="5" width="9.1796875" style="8"/>
    <col min="6" max="6" width="9.1796875" style="8" customWidth="1"/>
    <col min="7" max="7" width="9.7265625" style="8" customWidth="1"/>
    <col min="8" max="8" width="4" style="2" customWidth="1"/>
    <col min="9" max="9" width="16.81640625" style="25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x14ac:dyDescent="0.3">
      <c r="B2" s="16" t="s">
        <v>25</v>
      </c>
      <c r="C2" s="16" t="s">
        <v>30</v>
      </c>
      <c r="D2" s="16" t="s">
        <v>26</v>
      </c>
      <c r="E2" s="17" t="s">
        <v>27</v>
      </c>
      <c r="F2" s="17" t="s">
        <v>28</v>
      </c>
      <c r="G2" s="17" t="s">
        <v>29</v>
      </c>
      <c r="I2" s="26" t="s">
        <v>35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27"/>
    </row>
    <row r="4" spans="1:9" ht="15.5" x14ac:dyDescent="0.3">
      <c r="B4" s="147" t="s">
        <v>74</v>
      </c>
      <c r="C4" s="147"/>
      <c r="D4" s="147"/>
      <c r="E4" s="147"/>
      <c r="F4" s="147"/>
      <c r="G4" s="147"/>
    </row>
    <row r="5" spans="1:9" ht="12.75" customHeight="1" x14ac:dyDescent="0.3">
      <c r="B5" s="21"/>
      <c r="C5" s="21"/>
      <c r="D5" s="21"/>
      <c r="E5" s="37"/>
      <c r="F5" s="37"/>
      <c r="G5" s="37"/>
    </row>
    <row r="6" spans="1:9" ht="21.25" customHeight="1" x14ac:dyDescent="0.35">
      <c r="B6" s="148" t="s">
        <v>87</v>
      </c>
      <c r="C6" s="149"/>
      <c r="D6" s="149"/>
      <c r="E6" s="34"/>
      <c r="F6" s="34"/>
      <c r="G6" s="35"/>
    </row>
    <row r="7" spans="1:9" ht="21.25" customHeight="1" x14ac:dyDescent="0.3">
      <c r="B7" s="154" t="s">
        <v>75</v>
      </c>
      <c r="C7" s="154"/>
      <c r="D7" s="154"/>
      <c r="E7" s="36" t="str">
        <f>IF(SUM(E9:E10)=0,0,"")</f>
        <v/>
      </c>
      <c r="F7" s="36"/>
      <c r="G7" s="36"/>
    </row>
    <row r="8" spans="1:9" x14ac:dyDescent="0.3">
      <c r="E8" s="33" t="str">
        <f>IF(SUM(E9:E10)=0,0,"")</f>
        <v/>
      </c>
      <c r="F8" s="33"/>
      <c r="G8" s="33"/>
    </row>
    <row r="9" spans="1:9" s="107" customFormat="1" ht="39" x14ac:dyDescent="0.3">
      <c r="A9" s="103"/>
      <c r="B9" s="104" t="s">
        <v>100</v>
      </c>
      <c r="C9" s="105" t="s">
        <v>13</v>
      </c>
      <c r="D9" s="102" t="s">
        <v>140</v>
      </c>
      <c r="E9" s="106">
        <v>150</v>
      </c>
      <c r="F9" s="106"/>
      <c r="G9" s="106" t="str">
        <f t="shared" ref="G9:G10" si="0">IF(F9="","",E9*F9)</f>
        <v/>
      </c>
      <c r="I9" s="74">
        <v>22</v>
      </c>
    </row>
    <row r="10" spans="1:9" ht="39" x14ac:dyDescent="0.3">
      <c r="B10" s="9" t="s">
        <v>101</v>
      </c>
      <c r="C10" s="12" t="s">
        <v>13</v>
      </c>
      <c r="D10" s="14" t="s">
        <v>117</v>
      </c>
      <c r="E10" s="106">
        <f>(E14+E15)*0.05</f>
        <v>20</v>
      </c>
      <c r="F10" s="10"/>
      <c r="G10" s="10" t="str">
        <f t="shared" si="0"/>
        <v/>
      </c>
      <c r="I10" s="73">
        <v>5</v>
      </c>
    </row>
    <row r="11" spans="1:9" x14ac:dyDescent="0.3">
      <c r="E11" s="32"/>
      <c r="F11" s="32"/>
      <c r="G11" s="32"/>
    </row>
    <row r="12" spans="1:9" ht="21.75" customHeight="1" x14ac:dyDescent="0.3">
      <c r="B12" s="152" t="s">
        <v>102</v>
      </c>
      <c r="C12" s="152"/>
      <c r="D12" s="152"/>
      <c r="E12" s="33" t="str">
        <f>IF(SUM(E14:E15)=0,0,"")</f>
        <v/>
      </c>
      <c r="F12" s="33"/>
      <c r="G12" s="33"/>
    </row>
    <row r="13" spans="1:9" x14ac:dyDescent="0.3">
      <c r="E13" s="32" t="str">
        <f>IF(SUM(E14:E15)=0,0,"")</f>
        <v/>
      </c>
      <c r="F13" s="32"/>
      <c r="G13" s="32"/>
    </row>
    <row r="14" spans="1:9" ht="52" x14ac:dyDescent="0.3">
      <c r="B14" s="9" t="s">
        <v>148</v>
      </c>
      <c r="C14" s="12" t="s">
        <v>7</v>
      </c>
      <c r="D14" s="14" t="s">
        <v>150</v>
      </c>
      <c r="E14" s="106">
        <f>300+55</f>
        <v>355</v>
      </c>
      <c r="F14" s="10"/>
      <c r="G14" s="10" t="str">
        <f t="shared" ref="G14:G15" si="1">IF(F14="","",E14*F14)</f>
        <v/>
      </c>
      <c r="I14" s="78">
        <v>0</v>
      </c>
    </row>
    <row r="15" spans="1:9" ht="52" x14ac:dyDescent="0.3">
      <c r="B15" s="9" t="s">
        <v>149</v>
      </c>
      <c r="C15" s="12" t="s">
        <v>7</v>
      </c>
      <c r="D15" s="14" t="s">
        <v>151</v>
      </c>
      <c r="E15" s="106">
        <v>45</v>
      </c>
      <c r="F15" s="10"/>
      <c r="G15" s="10" t="str">
        <f t="shared" si="1"/>
        <v/>
      </c>
      <c r="I15" s="78">
        <v>0</v>
      </c>
    </row>
    <row r="16" spans="1:9" x14ac:dyDescent="0.3">
      <c r="E16" s="32"/>
      <c r="F16" s="32"/>
      <c r="G16" s="32"/>
    </row>
    <row r="17" spans="1:9" ht="21.25" customHeight="1" x14ac:dyDescent="0.35">
      <c r="B17" s="148" t="s">
        <v>103</v>
      </c>
      <c r="C17" s="149"/>
      <c r="D17" s="149"/>
      <c r="E17" s="34"/>
      <c r="F17" s="34"/>
      <c r="G17" s="35"/>
    </row>
    <row r="18" spans="1:9" ht="21.25" customHeight="1" x14ac:dyDescent="0.3">
      <c r="B18" s="154" t="s">
        <v>104</v>
      </c>
      <c r="C18" s="154"/>
      <c r="D18" s="154"/>
      <c r="E18" s="36" t="str">
        <f>IF(SUM(E20:E20)=0,0,"")</f>
        <v/>
      </c>
      <c r="F18" s="36"/>
      <c r="G18" s="36"/>
    </row>
    <row r="19" spans="1:9" x14ac:dyDescent="0.3">
      <c r="E19" s="32" t="str">
        <f>IF(SUM(E20:E20)=0,0,"")</f>
        <v/>
      </c>
      <c r="F19" s="32"/>
      <c r="G19" s="32"/>
    </row>
    <row r="20" spans="1:9" ht="52" x14ac:dyDescent="0.3">
      <c r="B20" s="9" t="s">
        <v>105</v>
      </c>
      <c r="C20" s="12" t="s">
        <v>13</v>
      </c>
      <c r="D20" s="14" t="s">
        <v>156</v>
      </c>
      <c r="E20" s="106">
        <v>5</v>
      </c>
      <c r="F20" s="10"/>
      <c r="G20" s="10" t="str">
        <f>IF(F20="","",E20*F20)</f>
        <v/>
      </c>
      <c r="I20" s="75">
        <v>0</v>
      </c>
    </row>
    <row r="21" spans="1:9" s="4" customFormat="1" x14ac:dyDescent="0.3">
      <c r="A21" s="7"/>
      <c r="B21" s="97"/>
      <c r="C21" s="98"/>
      <c r="D21" s="99"/>
      <c r="E21" s="100" t="str">
        <f>IF(SUM(E24:E25)=0,0,"")</f>
        <v/>
      </c>
      <c r="F21" s="100"/>
      <c r="G21" s="100"/>
      <c r="I21" s="27"/>
    </row>
    <row r="22" spans="1:9" s="4" customFormat="1" ht="27" customHeight="1" x14ac:dyDescent="0.3">
      <c r="A22" s="7"/>
      <c r="B22" s="153" t="s">
        <v>106</v>
      </c>
      <c r="C22" s="153"/>
      <c r="D22" s="153"/>
      <c r="E22" s="101" t="str">
        <f>IF(SUM(E24:E25)=0,0,"")</f>
        <v/>
      </c>
      <c r="F22" s="101"/>
      <c r="G22" s="101"/>
      <c r="I22" s="27"/>
    </row>
    <row r="23" spans="1:9" s="4" customFormat="1" x14ac:dyDescent="0.3">
      <c r="A23" s="7"/>
      <c r="B23" s="97"/>
      <c r="C23" s="98"/>
      <c r="D23" s="99"/>
      <c r="E23" s="100" t="str">
        <f>IF(SUM(E24:E25)=0,0,"")</f>
        <v/>
      </c>
      <c r="F23" s="100"/>
      <c r="G23" s="100"/>
      <c r="I23" s="27"/>
    </row>
    <row r="24" spans="1:9" ht="52" x14ac:dyDescent="0.3">
      <c r="B24" s="9" t="s">
        <v>152</v>
      </c>
      <c r="C24" s="12" t="s">
        <v>7</v>
      </c>
      <c r="D24" s="14" t="s">
        <v>154</v>
      </c>
      <c r="E24" s="10">
        <f>E14</f>
        <v>355</v>
      </c>
      <c r="F24" s="10"/>
      <c r="G24" s="10" t="str">
        <f t="shared" ref="G24:G26" si="2">IF(F24="","",E24*F24)</f>
        <v/>
      </c>
      <c r="I24" s="77">
        <v>0</v>
      </c>
    </row>
    <row r="25" spans="1:9" ht="52" x14ac:dyDescent="0.3">
      <c r="B25" s="9" t="s">
        <v>153</v>
      </c>
      <c r="C25" s="12" t="s">
        <v>7</v>
      </c>
      <c r="D25" s="14" t="s">
        <v>155</v>
      </c>
      <c r="E25" s="106">
        <f>E15</f>
        <v>45</v>
      </c>
      <c r="F25" s="10"/>
      <c r="G25" s="10" t="str">
        <f t="shared" si="2"/>
        <v/>
      </c>
      <c r="I25" s="77">
        <v>0</v>
      </c>
    </row>
    <row r="26" spans="1:9" ht="52" x14ac:dyDescent="0.3">
      <c r="B26" s="9" t="s">
        <v>127</v>
      </c>
      <c r="C26" s="12" t="s">
        <v>12</v>
      </c>
      <c r="D26" s="14" t="s">
        <v>157</v>
      </c>
      <c r="E26" s="106">
        <v>110</v>
      </c>
      <c r="F26" s="10"/>
      <c r="G26" s="10" t="str">
        <f t="shared" si="2"/>
        <v/>
      </c>
      <c r="I26" s="2"/>
    </row>
    <row r="27" spans="1:9" x14ac:dyDescent="0.3">
      <c r="E27" s="32"/>
      <c r="F27" s="32"/>
      <c r="G27" s="32"/>
    </row>
    <row r="28" spans="1:9" ht="27" customHeight="1" x14ac:dyDescent="0.3">
      <c r="B28" s="152" t="s">
        <v>107</v>
      </c>
      <c r="C28" s="152"/>
      <c r="D28" s="152"/>
      <c r="E28" s="33"/>
      <c r="F28" s="33"/>
      <c r="G28" s="33"/>
    </row>
    <row r="29" spans="1:9" x14ac:dyDescent="0.3">
      <c r="E29" s="32"/>
      <c r="F29" s="32"/>
      <c r="G29" s="32"/>
    </row>
    <row r="30" spans="1:9" ht="39" x14ac:dyDescent="0.3">
      <c r="B30" s="9" t="s">
        <v>108</v>
      </c>
      <c r="C30" s="12" t="s">
        <v>7</v>
      </c>
      <c r="D30" s="14" t="s">
        <v>138</v>
      </c>
      <c r="E30" s="106">
        <f>'1. PREDDELA'!E23</f>
        <v>1.25</v>
      </c>
      <c r="F30" s="10"/>
      <c r="G30" s="10" t="str">
        <f t="shared" ref="G30:G32" si="3">IF(F30="","",E30*F30)</f>
        <v/>
      </c>
      <c r="I30" s="81">
        <v>0</v>
      </c>
    </row>
    <row r="31" spans="1:9" ht="39" x14ac:dyDescent="0.3">
      <c r="B31" s="9" t="s">
        <v>109</v>
      </c>
      <c r="C31" s="12" t="s">
        <v>7</v>
      </c>
      <c r="D31" s="14" t="s">
        <v>118</v>
      </c>
      <c r="E31" s="106">
        <f>E30</f>
        <v>1.25</v>
      </c>
      <c r="F31" s="10"/>
      <c r="G31" s="10" t="str">
        <f t="shared" si="3"/>
        <v/>
      </c>
      <c r="I31" s="81">
        <v>0</v>
      </c>
    </row>
    <row r="32" spans="1:9" x14ac:dyDescent="0.3">
      <c r="B32" s="9" t="s">
        <v>110</v>
      </c>
      <c r="C32" s="12" t="s">
        <v>12</v>
      </c>
      <c r="D32" s="14" t="s">
        <v>139</v>
      </c>
      <c r="E32" s="106">
        <f>'1. PREDDELA'!E24</f>
        <v>5</v>
      </c>
      <c r="F32" s="10"/>
      <c r="G32" s="10" t="str">
        <f t="shared" si="3"/>
        <v/>
      </c>
      <c r="I32" s="81">
        <v>0</v>
      </c>
    </row>
    <row r="33" spans="2:9" ht="26" x14ac:dyDescent="0.3">
      <c r="B33" s="9" t="s">
        <v>142</v>
      </c>
      <c r="C33" s="12" t="s">
        <v>7</v>
      </c>
      <c r="D33" s="14" t="s">
        <v>135</v>
      </c>
      <c r="E33" s="106">
        <v>40</v>
      </c>
      <c r="F33" s="10"/>
      <c r="G33" s="10" t="str">
        <f t="shared" ref="G33" si="4">IF(F33="","",E33*F33)</f>
        <v/>
      </c>
      <c r="I33" s="79">
        <v>0</v>
      </c>
    </row>
    <row r="34" spans="2:9" x14ac:dyDescent="0.3">
      <c r="E34" s="32" t="str">
        <f>IF(SUM(E37:E37)=0,0,"")</f>
        <v/>
      </c>
      <c r="F34" s="32"/>
      <c r="G34" s="32"/>
    </row>
    <row r="35" spans="2:9" ht="21.25" customHeight="1" x14ac:dyDescent="0.35">
      <c r="B35" s="148" t="s">
        <v>111</v>
      </c>
      <c r="C35" s="149"/>
      <c r="D35" s="149"/>
      <c r="E35" s="34" t="str">
        <f>IF(SUM(E37:E37)=0,0,"")</f>
        <v/>
      </c>
      <c r="F35" s="34"/>
      <c r="G35" s="35"/>
    </row>
    <row r="36" spans="2:9" x14ac:dyDescent="0.3">
      <c r="E36" s="32" t="str">
        <f>IF(SUM(E37:E37)=0,0,"")</f>
        <v/>
      </c>
      <c r="F36" s="32"/>
      <c r="G36" s="32"/>
    </row>
    <row r="37" spans="2:9" ht="39" x14ac:dyDescent="0.3">
      <c r="B37" s="9" t="s">
        <v>112</v>
      </c>
      <c r="C37" s="12" t="s">
        <v>13</v>
      </c>
      <c r="D37" s="14" t="s">
        <v>119</v>
      </c>
      <c r="E37" s="106">
        <v>4</v>
      </c>
      <c r="F37" s="10"/>
      <c r="G37" s="10" t="str">
        <f>IF(F37="","",E37*F37)</f>
        <v/>
      </c>
      <c r="I37" s="75">
        <v>0</v>
      </c>
    </row>
    <row r="38" spans="2:9" ht="13.5" thickBot="1" x14ac:dyDescent="0.35"/>
    <row r="39" spans="2:9" ht="16" thickBot="1" x14ac:dyDescent="0.35">
      <c r="D39" s="23" t="s">
        <v>86</v>
      </c>
      <c r="E39" s="24"/>
      <c r="F39" s="150">
        <f>SUBTOTAL(9,G9:G37)</f>
        <v>0</v>
      </c>
      <c r="G39" s="151"/>
    </row>
  </sheetData>
  <sheetProtection selectLockedCells="1" selectUnlockedCells="1"/>
  <autoFilter ref="E1:G39" xr:uid="{00000000-0009-0000-0000-000003000000}">
    <filterColumn colId="0">
      <filters blank="1">
        <filter val="1,00"/>
        <filter val="1.180,00"/>
        <filter val="4,00"/>
        <filter val="40,00"/>
        <filter val="425,00"/>
        <filter val="5,00"/>
        <filter val="59,00"/>
        <filter val="6,00"/>
        <filter val="85,00"/>
        <filter val="količina"/>
      </filters>
    </filterColumn>
  </autoFilter>
  <dataConsolidate/>
  <mergeCells count="10">
    <mergeCell ref="F39:G39"/>
    <mergeCell ref="B28:D28"/>
    <mergeCell ref="B35:D35"/>
    <mergeCell ref="B22:D22"/>
    <mergeCell ref="B4:G4"/>
    <mergeCell ref="B6:D6"/>
    <mergeCell ref="B7:D7"/>
    <mergeCell ref="B17:D17"/>
    <mergeCell ref="B18:D18"/>
    <mergeCell ref="B12:D1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&amp;CStran &amp;P</oddFooter>
  </headerFooter>
  <rowBreaks count="1" manualBreakCount="1"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 filterMode="1">
    <tabColor rgb="FF00B050"/>
  </sheetPr>
  <dimension ref="A1:I19"/>
  <sheetViews>
    <sheetView view="pageBreakPreview" zoomScaleNormal="145" zoomScaleSheetLayoutView="100" zoomScalePageLayoutView="120" workbookViewId="0">
      <pane ySplit="2" topLeftCell="A3" activePane="bottomLeft" state="frozen"/>
      <selection activeCell="H34" sqref="H34"/>
      <selection pane="bottomLeft" activeCell="F20" sqref="F20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45.453125" style="15" customWidth="1"/>
    <col min="5" max="5" width="9.1796875" style="8"/>
    <col min="6" max="6" width="9.1796875" style="8" customWidth="1"/>
    <col min="7" max="7" width="9.7265625" style="8" customWidth="1"/>
    <col min="8" max="8" width="3.54296875" style="2" customWidth="1"/>
    <col min="9" max="9" width="10.81640625" style="28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ht="25" customHeight="1" x14ac:dyDescent="0.3">
      <c r="B2" s="16" t="s">
        <v>25</v>
      </c>
      <c r="C2" s="16" t="s">
        <v>30</v>
      </c>
      <c r="D2" s="16" t="s">
        <v>26</v>
      </c>
      <c r="E2" s="17" t="s">
        <v>27</v>
      </c>
      <c r="F2" s="17" t="s">
        <v>28</v>
      </c>
      <c r="G2" s="17" t="s">
        <v>29</v>
      </c>
      <c r="I2" s="29" t="s">
        <v>35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30"/>
    </row>
    <row r="4" spans="1:9" ht="15.5" x14ac:dyDescent="0.3">
      <c r="B4" s="147" t="s">
        <v>76</v>
      </c>
      <c r="C4" s="147"/>
      <c r="D4" s="147"/>
      <c r="E4" s="147"/>
      <c r="F4" s="147"/>
      <c r="G4" s="147"/>
    </row>
    <row r="5" spans="1:9" x14ac:dyDescent="0.3">
      <c r="E5" s="32" t="str">
        <f>IF(SUM(E8:E9)=0,0,"")</f>
        <v/>
      </c>
      <c r="F5" s="32"/>
      <c r="G5" s="32"/>
    </row>
    <row r="6" spans="1:9" ht="21.25" customHeight="1" x14ac:dyDescent="0.35">
      <c r="B6" s="148" t="s">
        <v>77</v>
      </c>
      <c r="C6" s="149"/>
      <c r="D6" s="149"/>
      <c r="E6" s="34" t="str">
        <f>IF(SUM(E8:E9)=0,0,"")</f>
        <v/>
      </c>
      <c r="F6" s="34"/>
      <c r="G6" s="35"/>
    </row>
    <row r="7" spans="1:9" x14ac:dyDescent="0.3">
      <c r="E7" s="32" t="str">
        <f>IF(SUM(E8:E9)=0,0,"")</f>
        <v/>
      </c>
      <c r="F7" s="32"/>
      <c r="G7" s="32"/>
    </row>
    <row r="8" spans="1:9" ht="52" x14ac:dyDescent="0.3">
      <c r="B8" s="9" t="s">
        <v>78</v>
      </c>
      <c r="C8" s="12" t="s">
        <v>12</v>
      </c>
      <c r="D8" s="14" t="s">
        <v>159</v>
      </c>
      <c r="E8" s="106">
        <v>4</v>
      </c>
      <c r="F8" s="10"/>
      <c r="G8" s="10" t="str">
        <f t="shared" ref="G8:G9" si="0">IF(F8="","",E8*F8)</f>
        <v/>
      </c>
      <c r="I8" s="93">
        <v>43.66</v>
      </c>
    </row>
    <row r="9" spans="1:9" ht="26" x14ac:dyDescent="0.3">
      <c r="B9" s="9" t="s">
        <v>79</v>
      </c>
      <c r="C9" s="12" t="s">
        <v>12</v>
      </c>
      <c r="D9" s="14" t="s">
        <v>160</v>
      </c>
      <c r="E9" s="106">
        <f>E8</f>
        <v>4</v>
      </c>
      <c r="F9" s="10"/>
      <c r="G9" s="10" t="str">
        <f t="shared" si="0"/>
        <v/>
      </c>
      <c r="I9" s="93">
        <v>4</v>
      </c>
    </row>
    <row r="10" spans="1:9" x14ac:dyDescent="0.3">
      <c r="B10" s="120"/>
      <c r="C10" s="122"/>
      <c r="D10" s="123"/>
      <c r="E10" s="121"/>
      <c r="F10" s="121"/>
      <c r="G10" s="121"/>
      <c r="I10" s="2"/>
    </row>
    <row r="11" spans="1:9" ht="21.25" customHeight="1" x14ac:dyDescent="0.35">
      <c r="B11" s="148" t="s">
        <v>80</v>
      </c>
      <c r="C11" s="149"/>
      <c r="D11" s="149"/>
      <c r="E11" s="34" t="str">
        <f>IF(SUM(E13:E16)=0,0,"")</f>
        <v/>
      </c>
      <c r="F11" s="34"/>
      <c r="G11" s="35"/>
    </row>
    <row r="12" spans="1:9" ht="21.25" customHeight="1" x14ac:dyDescent="0.35">
      <c r="B12" s="129"/>
      <c r="C12" s="129"/>
      <c r="D12" s="129"/>
      <c r="E12" s="130"/>
      <c r="F12" s="130"/>
      <c r="G12" s="130"/>
      <c r="I12" s="127"/>
    </row>
    <row r="13" spans="1:9" ht="52" x14ac:dyDescent="0.3">
      <c r="B13" s="9" t="s">
        <v>81</v>
      </c>
      <c r="C13" s="12" t="s">
        <v>4</v>
      </c>
      <c r="D13" s="14" t="s">
        <v>125</v>
      </c>
      <c r="E13" s="106">
        <v>2</v>
      </c>
      <c r="F13" s="10"/>
      <c r="G13" s="10" t="str">
        <f t="shared" ref="G13" si="1">IF(F13="","",E13*F13)</f>
        <v/>
      </c>
      <c r="I13" s="95">
        <v>177</v>
      </c>
    </row>
    <row r="14" spans="1:9" ht="52" x14ac:dyDescent="0.3">
      <c r="B14" s="9" t="s">
        <v>82</v>
      </c>
      <c r="C14" s="12" t="s">
        <v>4</v>
      </c>
      <c r="D14" s="69" t="s">
        <v>161</v>
      </c>
      <c r="E14" s="10">
        <v>1</v>
      </c>
      <c r="F14" s="10"/>
      <c r="G14" s="10" t="str">
        <f t="shared" ref="G14:G16" si="2">IF(F14="","",E14*F14)</f>
        <v/>
      </c>
      <c r="I14" s="94">
        <v>268.8</v>
      </c>
    </row>
    <row r="15" spans="1:9" ht="39" x14ac:dyDescent="0.3">
      <c r="B15" s="9" t="s">
        <v>83</v>
      </c>
      <c r="C15" s="12" t="s">
        <v>4</v>
      </c>
      <c r="D15" s="69" t="s">
        <v>126</v>
      </c>
      <c r="E15" s="106">
        <v>1</v>
      </c>
      <c r="F15" s="10"/>
      <c r="G15" s="10" t="str">
        <f t="shared" si="2"/>
        <v/>
      </c>
      <c r="I15" s="95">
        <v>289</v>
      </c>
    </row>
    <row r="16" spans="1:9" ht="65" x14ac:dyDescent="0.3">
      <c r="B16" s="9" t="s">
        <v>84</v>
      </c>
      <c r="C16" s="12" t="s">
        <v>4</v>
      </c>
      <c r="D16" s="14" t="s">
        <v>133</v>
      </c>
      <c r="E16" s="106">
        <v>2</v>
      </c>
      <c r="F16" s="10"/>
      <c r="G16" s="10" t="str">
        <f t="shared" si="2"/>
        <v/>
      </c>
      <c r="I16" s="92">
        <v>0</v>
      </c>
    </row>
    <row r="17" spans="2:9" ht="39" x14ac:dyDescent="0.3">
      <c r="B17" s="9" t="s">
        <v>141</v>
      </c>
      <c r="C17" s="12" t="s">
        <v>4</v>
      </c>
      <c r="D17" s="14" t="s">
        <v>123</v>
      </c>
      <c r="E17" s="106">
        <v>1</v>
      </c>
      <c r="F17" s="10"/>
      <c r="G17" s="10" t="str">
        <f t="shared" ref="G17" si="3">IF(F17="","",E17*F17)</f>
        <v/>
      </c>
      <c r="I17" s="31">
        <v>0</v>
      </c>
    </row>
    <row r="18" spans="2:9" ht="13.5" thickBot="1" x14ac:dyDescent="0.35">
      <c r="B18" s="120"/>
      <c r="C18" s="122"/>
      <c r="D18" s="123"/>
      <c r="E18" s="121"/>
      <c r="F18" s="121"/>
      <c r="G18" s="121"/>
      <c r="I18" s="2"/>
    </row>
    <row r="19" spans="2:9" ht="16" thickBot="1" x14ac:dyDescent="0.35">
      <c r="D19" s="23" t="s">
        <v>85</v>
      </c>
      <c r="E19" s="24"/>
      <c r="F19" s="150">
        <f>SUBTOTAL(9,G8:G17)</f>
        <v>0</v>
      </c>
      <c r="G19" s="151"/>
    </row>
  </sheetData>
  <sheetProtection selectLockedCells="1" selectUnlockedCells="1"/>
  <autoFilter ref="E1:G19" xr:uid="{00000000-0009-0000-0000-000004000000}">
    <filterColumn colId="0">
      <filters blank="1">
        <filter val="1,00"/>
        <filter val="2,00"/>
        <filter val="4,00"/>
        <filter val="količina"/>
      </filters>
    </filterColumn>
  </autoFilter>
  <dataConsolidate/>
  <mergeCells count="4">
    <mergeCell ref="B4:G4"/>
    <mergeCell ref="F19:G19"/>
    <mergeCell ref="B6:D6"/>
    <mergeCell ref="B11:D1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&amp;CStran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 filterMode="1"/>
  <dimension ref="A1:I20"/>
  <sheetViews>
    <sheetView view="pageBreakPreview" zoomScaleNormal="100" zoomScaleSheetLayoutView="100" zoomScalePageLayoutView="120" workbookViewId="0">
      <pane ySplit="2" topLeftCell="A3" activePane="bottomLeft" state="frozen"/>
      <selection activeCell="H34" sqref="H34"/>
      <selection pane="bottomLeft" activeCell="F21" sqref="F21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54296875" style="11" customWidth="1"/>
    <col min="4" max="4" width="43.81640625" style="15" customWidth="1"/>
    <col min="5" max="5" width="9.1796875" style="8"/>
    <col min="6" max="6" width="10.26953125" style="8" customWidth="1"/>
    <col min="7" max="7" width="9.7265625" style="8" customWidth="1"/>
    <col min="8" max="8" width="4" style="2" customWidth="1"/>
    <col min="9" max="9" width="6" style="19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ht="25" customHeight="1" x14ac:dyDescent="0.3">
      <c r="B2" s="16" t="s">
        <v>25</v>
      </c>
      <c r="C2" s="16" t="s">
        <v>30</v>
      </c>
      <c r="D2" s="16" t="s">
        <v>26</v>
      </c>
      <c r="E2" s="17" t="s">
        <v>27</v>
      </c>
      <c r="F2" s="17" t="s">
        <v>28</v>
      </c>
      <c r="G2" s="17" t="s">
        <v>29</v>
      </c>
      <c r="I2" s="20" t="s">
        <v>35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18"/>
    </row>
    <row r="4" spans="1:9" ht="15.5" x14ac:dyDescent="0.3">
      <c r="B4" s="147" t="s">
        <v>89</v>
      </c>
      <c r="C4" s="147"/>
      <c r="D4" s="147"/>
      <c r="E4" s="147"/>
      <c r="F4" s="147"/>
      <c r="G4" s="147"/>
    </row>
    <row r="5" spans="1:9" ht="12" customHeight="1" x14ac:dyDescent="0.3">
      <c r="B5" s="128"/>
      <c r="C5" s="128"/>
      <c r="D5" s="128"/>
      <c r="E5" s="38" t="str">
        <f>IF(SUM(E6:E8)=0,0,"")</f>
        <v/>
      </c>
      <c r="F5" s="128"/>
      <c r="G5" s="38"/>
    </row>
    <row r="6" spans="1:9" ht="21.25" customHeight="1" x14ac:dyDescent="0.35">
      <c r="B6" s="148" t="s">
        <v>90</v>
      </c>
      <c r="C6" s="149"/>
      <c r="D6" s="149"/>
      <c r="E6" s="34" t="str">
        <f>IF(SUM(E8:E8)=0,0,"")</f>
        <v/>
      </c>
      <c r="F6" s="34"/>
      <c r="G6" s="35"/>
    </row>
    <row r="7" spans="1:9" x14ac:dyDescent="0.3">
      <c r="E7" s="38" t="str">
        <f>IF(SUM(E8:E8)=0,0,"")</f>
        <v/>
      </c>
      <c r="F7" s="38"/>
      <c r="G7" s="38"/>
    </row>
    <row r="8" spans="1:9" ht="26" x14ac:dyDescent="0.3">
      <c r="B8" s="9" t="s">
        <v>91</v>
      </c>
      <c r="C8" s="12" t="s">
        <v>128</v>
      </c>
      <c r="D8" s="14" t="s">
        <v>137</v>
      </c>
      <c r="E8" s="106">
        <v>4</v>
      </c>
      <c r="F8" s="10"/>
      <c r="G8" s="10" t="str">
        <f>IF(F8="","",E8*F8)</f>
        <v/>
      </c>
      <c r="I8" s="19">
        <v>0</v>
      </c>
    </row>
    <row r="9" spans="1:9" x14ac:dyDescent="0.3">
      <c r="E9" s="38" t="str">
        <f>IF(SUM(E10:E12)=0,0,"")</f>
        <v/>
      </c>
      <c r="F9" s="38"/>
      <c r="G9" s="38"/>
    </row>
    <row r="10" spans="1:9" ht="21.25" customHeight="1" x14ac:dyDescent="0.35">
      <c r="B10" s="148" t="s">
        <v>92</v>
      </c>
      <c r="C10" s="149"/>
      <c r="D10" s="149"/>
      <c r="E10" s="34" t="str">
        <f>IF(SUM(E12:E12)=0,0,"")</f>
        <v/>
      </c>
      <c r="F10" s="34"/>
      <c r="G10" s="35"/>
    </row>
    <row r="11" spans="1:9" x14ac:dyDescent="0.3">
      <c r="E11" s="38" t="str">
        <f>IF(SUM(E12:E12)=0,0,"")</f>
        <v/>
      </c>
      <c r="F11" s="38"/>
      <c r="G11" s="38"/>
    </row>
    <row r="12" spans="1:9" ht="26" x14ac:dyDescent="0.3">
      <c r="B12" s="9" t="s">
        <v>93</v>
      </c>
      <c r="C12" s="12" t="s">
        <v>128</v>
      </c>
      <c r="D12" s="14" t="s">
        <v>143</v>
      </c>
      <c r="E12" s="106">
        <v>4</v>
      </c>
      <c r="F12" s="10"/>
      <c r="G12" s="10" t="str">
        <f>IF(F12="","",E12*F12)</f>
        <v/>
      </c>
      <c r="I12" s="19">
        <v>0</v>
      </c>
    </row>
    <row r="13" spans="1:9" ht="12.75" customHeight="1" x14ac:dyDescent="0.3">
      <c r="E13" s="38" t="str">
        <f>IF(SUM(E16:E18)=0,0,"")</f>
        <v/>
      </c>
      <c r="F13" s="38"/>
      <c r="G13" s="38"/>
    </row>
    <row r="14" spans="1:9" ht="21.25" customHeight="1" x14ac:dyDescent="0.35">
      <c r="B14" s="148" t="s">
        <v>94</v>
      </c>
      <c r="C14" s="149"/>
      <c r="D14" s="149"/>
      <c r="E14" s="34" t="str">
        <f>IF(SUM(E16:E18)=0,0,"")</f>
        <v/>
      </c>
      <c r="F14" s="34"/>
      <c r="G14" s="35"/>
    </row>
    <row r="15" spans="1:9" ht="9" customHeight="1" x14ac:dyDescent="0.3">
      <c r="E15" s="38" t="str">
        <f>IF(SUM(E16:E18)=0,0,"")</f>
        <v/>
      </c>
      <c r="F15" s="38"/>
      <c r="G15" s="38"/>
    </row>
    <row r="16" spans="1:9" x14ac:dyDescent="0.3">
      <c r="B16" s="9" t="s">
        <v>95</v>
      </c>
      <c r="C16" s="12" t="s">
        <v>96</v>
      </c>
      <c r="D16" s="14" t="s">
        <v>97</v>
      </c>
      <c r="E16" s="106">
        <v>5</v>
      </c>
      <c r="F16" s="10"/>
      <c r="G16" s="10" t="str">
        <f t="shared" ref="G16:G18" si="0">IF(F16="","",E16*F16)</f>
        <v/>
      </c>
      <c r="I16" s="19">
        <v>125</v>
      </c>
    </row>
    <row r="17" spans="2:9" x14ac:dyDescent="0.3">
      <c r="B17" s="9" t="s">
        <v>98</v>
      </c>
      <c r="C17" s="12" t="s">
        <v>4</v>
      </c>
      <c r="D17" s="14" t="s">
        <v>122</v>
      </c>
      <c r="E17" s="106">
        <v>3</v>
      </c>
      <c r="F17" s="10"/>
      <c r="G17" s="10" t="str">
        <f t="shared" si="0"/>
        <v/>
      </c>
      <c r="I17" s="19">
        <v>125</v>
      </c>
    </row>
    <row r="18" spans="2:9" ht="39" x14ac:dyDescent="0.3">
      <c r="B18" s="9" t="s">
        <v>99</v>
      </c>
      <c r="C18" s="12" t="s">
        <v>4</v>
      </c>
      <c r="D18" s="14" t="s">
        <v>136</v>
      </c>
      <c r="E18" s="106">
        <v>1</v>
      </c>
      <c r="F18" s="10"/>
      <c r="G18" s="10" t="str">
        <f t="shared" si="0"/>
        <v/>
      </c>
      <c r="I18" s="19">
        <v>167678.87850000002</v>
      </c>
    </row>
    <row r="19" spans="2:9" ht="7.5" customHeight="1" thickBot="1" x14ac:dyDescent="0.35"/>
    <row r="20" spans="2:9" ht="16" thickBot="1" x14ac:dyDescent="0.35">
      <c r="D20" s="23" t="s">
        <v>88</v>
      </c>
      <c r="E20" s="24"/>
      <c r="F20" s="150">
        <f>SUBTOTAL(9,G8:G18)</f>
        <v>0</v>
      </c>
      <c r="G20" s="151"/>
    </row>
  </sheetData>
  <sheetProtection selectLockedCells="1" selectUnlockedCells="1"/>
  <autoFilter ref="E1:G20" xr:uid="{00000000-0009-0000-0000-000007000000}">
    <filterColumn colId="0">
      <filters blank="1">
        <filter val="1,00"/>
        <filter val="10,00"/>
        <filter val="4,00"/>
        <filter val="8,00"/>
        <filter val="količina"/>
      </filters>
    </filterColumn>
  </autoFilter>
  <dataConsolidate/>
  <mergeCells count="5">
    <mergeCell ref="B14:D14"/>
    <mergeCell ref="F20:G20"/>
    <mergeCell ref="B4:G4"/>
    <mergeCell ref="B6:D6"/>
    <mergeCell ref="B10:D1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&amp;CStran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29</vt:i4>
      </vt:variant>
    </vt:vector>
  </HeadingPairs>
  <TitlesOfParts>
    <vt:vector size="35" baseType="lpstr">
      <vt:lpstr>REKAPITULACIJA</vt:lpstr>
      <vt:lpstr>1. PREDDELA</vt:lpstr>
      <vt:lpstr>2. ZEMELJSKA DELA</vt:lpstr>
      <vt:lpstr>3. VOZIŠČNE KONSTRUKCIJE</vt:lpstr>
      <vt:lpstr>4. ODVODNJAVANJE</vt:lpstr>
      <vt:lpstr>5. TUJE STORITVE</vt:lpstr>
      <vt:lpstr>_1.1_Geodetska_dela</vt:lpstr>
      <vt:lpstr>_1.2_Čiščenje_terena</vt:lpstr>
      <vt:lpstr>_1.3_Ostala_preddela</vt:lpstr>
      <vt:lpstr>'1. PREDDELA'!_1_preddela_1</vt:lpstr>
      <vt:lpstr>'2. ZEMELJSKA DELA'!_1_preddela_1</vt:lpstr>
      <vt:lpstr>'3. VOZIŠČNE KONSTRUKCIJE'!_1_preddela_1</vt:lpstr>
      <vt:lpstr>'4. ODVODNJAVANJE'!_1_preddela_1</vt:lpstr>
      <vt:lpstr>'5. TUJE STORITVE'!_1_preddela_1</vt:lpstr>
      <vt:lpstr>_2.1_Izkopi</vt:lpstr>
      <vt:lpstr>_2.2_Planum_tal</vt:lpstr>
      <vt:lpstr>_2.4_Nasipi_zasipi_posteljica</vt:lpstr>
      <vt:lpstr>_2.5_Brežine_zelenice</vt:lpstr>
      <vt:lpstr>_2.9_prevozi_razprostiranje_materiala</vt:lpstr>
      <vt:lpstr>_3.1_Nosilne_plasti</vt:lpstr>
      <vt:lpstr>_3.2_Obrabne_plasti</vt:lpstr>
      <vt:lpstr>_4.3_Kanalizacija</vt:lpstr>
      <vt:lpstr>_4.4_Jaški</vt:lpstr>
      <vt:lpstr>_7.2_Elektroenergetski_vodi</vt:lpstr>
      <vt:lpstr>_7.6_vodovod</vt:lpstr>
      <vt:lpstr>_7.9_Preizkusi_nadzor_dokumentacija</vt:lpstr>
      <vt:lpstr>Čiščenje_terena_1.2</vt:lpstr>
      <vt:lpstr>Geodetska_dela_1.1</vt:lpstr>
      <vt:lpstr>Ostala_preddela_1.3</vt:lpstr>
      <vt:lpstr>REKAPITULACIJA!Področje_tiskanja</vt:lpstr>
      <vt:lpstr>'1. PREDDELA'!Tiskanje_naslovov</vt:lpstr>
      <vt:lpstr>'2. ZEMELJSKA DELA'!Tiskanje_naslovov</vt:lpstr>
      <vt:lpstr>'3. VOZIŠČNE KONSTRUKCIJE'!Tiskanje_naslovov</vt:lpstr>
      <vt:lpstr>'4. ODVODNJAVANJE'!Tiskanje_naslovov</vt:lpstr>
      <vt:lpstr>'5. TUJE STORITVE'!Tiskanje_naslovov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Marko Košir</cp:lastModifiedBy>
  <cp:lastPrinted>2018-09-25T06:53:12Z</cp:lastPrinted>
  <dcterms:created xsi:type="dcterms:W3CDTF">2010-07-30T11:24:43Z</dcterms:created>
  <dcterms:modified xsi:type="dcterms:W3CDTF">2019-05-28T09:02:13Z</dcterms:modified>
</cp:coreProperties>
</file>